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9510" windowHeight="4740" tabRatio="559" activeTab="0"/>
  </bookViews>
  <sheets>
    <sheet name="Watbal" sheetId="1" r:id="rId1"/>
    <sheet name="Plots" sheetId="2" r:id="rId2"/>
    <sheet name="Calcs" sheetId="3" r:id="rId3"/>
    <sheet name="Welcome" sheetId="4" r:id="rId4"/>
  </sheets>
  <definedNames/>
  <calcPr fullCalcOnLoad="1"/>
</workbook>
</file>

<file path=xl/sharedStrings.xml><?xml version="1.0" encoding="utf-8"?>
<sst xmlns="http://schemas.openxmlformats.org/spreadsheetml/2006/main" count="138" uniqueCount="115">
  <si>
    <t>WATBAL PRINTOUT - PRECIPITATION VERSION</t>
  </si>
  <si>
    <t>TABLE 1A</t>
  </si>
  <si>
    <t>INPUT DATA</t>
  </si>
  <si>
    <t>Precipitation Version</t>
  </si>
  <si>
    <t>UNITS</t>
  </si>
  <si>
    <t>VALUE</t>
  </si>
  <si>
    <t>Jan</t>
  </si>
  <si>
    <t>Feb</t>
  </si>
  <si>
    <t>Mar</t>
  </si>
  <si>
    <t>Apr</t>
  </si>
  <si>
    <t>May</t>
  </si>
  <si>
    <t>Jun</t>
  </si>
  <si>
    <t>Jul</t>
  </si>
  <si>
    <t>Aug</t>
  </si>
  <si>
    <t>Sep</t>
  </si>
  <si>
    <t>Oct</t>
  </si>
  <si>
    <t>Nov</t>
  </si>
  <si>
    <t>Dec</t>
  </si>
  <si>
    <t>Total</t>
  </si>
  <si>
    <t>Starting month</t>
  </si>
  <si>
    <t>no.</t>
  </si>
  <si>
    <t>Tailings production</t>
  </si>
  <si>
    <t>t/day</t>
  </si>
  <si>
    <t>Solids (by weight) in discharge</t>
  </si>
  <si>
    <t>%</t>
  </si>
  <si>
    <t>Miscellaneous inflows</t>
  </si>
  <si>
    <r>
      <t>m</t>
    </r>
    <r>
      <rPr>
        <vertAlign val="superscript"/>
        <sz val="10"/>
        <rFont val="Arial"/>
        <family val="2"/>
      </rPr>
      <t>3</t>
    </r>
    <r>
      <rPr>
        <sz val="10"/>
        <rFont val="Arial"/>
        <family val="2"/>
      </rPr>
      <t>/mo.</t>
    </r>
  </si>
  <si>
    <t>Average precipitation</t>
  </si>
  <si>
    <t>mm/mo.</t>
  </si>
  <si>
    <t xml:space="preserve">    Change in precipitation</t>
  </si>
  <si>
    <t>Total precipitation</t>
  </si>
  <si>
    <t>ha</t>
  </si>
  <si>
    <t xml:space="preserve">     Runoff factor</t>
  </si>
  <si>
    <t>Area of tailings and ponds</t>
  </si>
  <si>
    <t>Monthly runoff (% of accumulation)</t>
  </si>
  <si>
    <t>IF TAILS DISPLACE POND</t>
  </si>
  <si>
    <t>Tailings submerged (% of total)</t>
  </si>
  <si>
    <t>Deposited dry density</t>
  </si>
  <si>
    <r>
      <t>t/m</t>
    </r>
    <r>
      <rPr>
        <vertAlign val="superscript"/>
        <sz val="10"/>
        <rFont val="Arial"/>
        <family val="2"/>
      </rPr>
      <t>3</t>
    </r>
  </si>
  <si>
    <t>Water retained in tailings (dry wt basis)</t>
  </si>
  <si>
    <t>Estimated seepage losses</t>
  </si>
  <si>
    <t>Average Evaporation</t>
  </si>
  <si>
    <t xml:space="preserve">    Change in evaporation</t>
  </si>
  <si>
    <t>Total evaporation</t>
  </si>
  <si>
    <t>Concentrate</t>
  </si>
  <si>
    <t>Area of ponds and wetted tailings</t>
  </si>
  <si>
    <t>Recirculation to mill (% of process water)</t>
  </si>
  <si>
    <t>Decant strategy (% of net inflow)</t>
  </si>
  <si>
    <t>% / mo.</t>
  </si>
  <si>
    <t>Initial water volume in ponds</t>
  </si>
  <si>
    <r>
      <t>m</t>
    </r>
    <r>
      <rPr>
        <vertAlign val="superscript"/>
        <sz val="10"/>
        <rFont val="Arial"/>
        <family val="2"/>
      </rPr>
      <t>3</t>
    </r>
  </si>
  <si>
    <t>TABLE 1B</t>
  </si>
  <si>
    <t>OUTPUT COMPUTATIONS</t>
  </si>
  <si>
    <t>INFLOWS</t>
  </si>
  <si>
    <t>LOSSES</t>
  </si>
  <si>
    <t>ACCUMULATION</t>
  </si>
  <si>
    <r>
      <t>(m</t>
    </r>
    <r>
      <rPr>
        <vertAlign val="superscript"/>
        <sz val="11"/>
        <rFont val="Arial"/>
        <family val="2"/>
      </rPr>
      <t>3</t>
    </r>
    <r>
      <rPr>
        <sz val="11"/>
        <rFont val="Arial"/>
        <family val="2"/>
      </rPr>
      <t>/mo.)</t>
    </r>
  </si>
  <si>
    <r>
      <t>(m</t>
    </r>
    <r>
      <rPr>
        <vertAlign val="superscript"/>
        <sz val="11"/>
        <rFont val="Arial"/>
        <family val="2"/>
      </rPr>
      <t>3</t>
    </r>
    <r>
      <rPr>
        <sz val="11"/>
        <rFont val="Arial"/>
        <family val="2"/>
      </rPr>
      <t>)</t>
    </r>
  </si>
  <si>
    <t>Tailings Water</t>
  </si>
  <si>
    <t>Misc. Inflows</t>
  </si>
  <si>
    <t>Retained in Tailings</t>
  </si>
  <si>
    <t>Seepage</t>
  </si>
  <si>
    <t>Pond Evap.</t>
  </si>
  <si>
    <t>Concent. Slurry</t>
  </si>
  <si>
    <t>Net Inflow</t>
  </si>
  <si>
    <t>Water Displaced</t>
  </si>
  <si>
    <t>Change</t>
  </si>
  <si>
    <t>Decant</t>
  </si>
  <si>
    <t>Net Change</t>
  </si>
  <si>
    <t>Accum. Volume</t>
  </si>
  <si>
    <t>9a</t>
  </si>
  <si>
    <t>INITIAL</t>
  </si>
  <si>
    <t>TOTAL</t>
  </si>
  <si>
    <t>Golder Associates</t>
  </si>
  <si>
    <t>INFLOWS, LOSSES AND NET INFLOW</t>
  </si>
  <si>
    <t>DECANT AND POND VOLUME</t>
  </si>
  <si>
    <t>Month #</t>
  </si>
  <si>
    <t>Month</t>
  </si>
  <si>
    <t>Days</t>
  </si>
  <si>
    <t>Tailings Production</t>
  </si>
  <si>
    <t>Solids in Discharge</t>
  </si>
  <si>
    <t>Precipitation</t>
  </si>
  <si>
    <t>Change in Precipitation</t>
  </si>
  <si>
    <t>Total Precipitation</t>
  </si>
  <si>
    <t>Area virgin land in basin</t>
  </si>
  <si>
    <t>Runoff factor</t>
  </si>
  <si>
    <t>Area of Tailings &amp; Ponds</t>
  </si>
  <si>
    <t>Period of Runoff</t>
  </si>
  <si>
    <t>Tailings Submerged</t>
  </si>
  <si>
    <t>Deposited Dry Density</t>
  </si>
  <si>
    <t>Water retained in Tailings</t>
  </si>
  <si>
    <t>Estimated Seepage Losses</t>
  </si>
  <si>
    <t>Evaporation</t>
  </si>
  <si>
    <t>Change in Evaporation</t>
  </si>
  <si>
    <t>Total Evaporation</t>
  </si>
  <si>
    <t>Slurry Density</t>
  </si>
  <si>
    <t>Area of Ponds &amp; wetted T</t>
  </si>
  <si>
    <t>Recirculation</t>
  </si>
  <si>
    <t>Decant strategy</t>
  </si>
  <si>
    <t>Runoff available for month</t>
  </si>
  <si>
    <t>% Runoff</t>
  </si>
  <si>
    <t>Actual runoff for month (4)</t>
  </si>
  <si>
    <t>Accumulated volume</t>
  </si>
  <si>
    <t>Tailings Basin Runoff</t>
  </si>
  <si>
    <t>Recycle</t>
  </si>
  <si>
    <t>Figure 1</t>
  </si>
  <si>
    <t>Figure 2</t>
  </si>
  <si>
    <r>
      <t xml:space="preserve">Total                         </t>
    </r>
    <r>
      <rPr>
        <sz val="7"/>
        <rFont val="Arial"/>
        <family val="2"/>
      </rPr>
      <t>(includes concent. slurry)</t>
    </r>
  </si>
  <si>
    <t>April 2000</t>
  </si>
  <si>
    <t>Example - Dry Northern Climate</t>
  </si>
  <si>
    <t>000-0000</t>
  </si>
  <si>
    <t>Area of natural land in basin</t>
  </si>
  <si>
    <t>Concentrate production</t>
  </si>
  <si>
    <t xml:space="preserve">    Concentrate slurry density (by wt.)</t>
  </si>
  <si>
    <t>TABLE 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</si>
</sst>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numFmt numFmtId="173" formatCode="0.0"/>
  </numFmts>
  <fonts count="32">
    <font>
      <sz val="10"/>
      <name val="Arial"/>
      <family val="0"/>
    </font>
    <font>
      <b/>
      <sz val="10"/>
      <name val="Arial"/>
      <family val="0"/>
    </font>
    <font>
      <i/>
      <sz val="10"/>
      <name val="Arial"/>
      <family val="0"/>
    </font>
    <font>
      <b/>
      <i/>
      <sz val="10"/>
      <name val="Arial"/>
      <family val="0"/>
    </font>
    <font>
      <b/>
      <sz val="12"/>
      <name val="Arial"/>
      <family val="2"/>
    </font>
    <font>
      <sz val="10"/>
      <color indexed="39"/>
      <name val="Arial"/>
      <family val="2"/>
    </font>
    <font>
      <b/>
      <sz val="10"/>
      <color indexed="39"/>
      <name val="Arial"/>
      <family val="2"/>
    </font>
    <font>
      <sz val="9"/>
      <color indexed="39"/>
      <name val="Arial"/>
      <family val="2"/>
    </font>
    <font>
      <sz val="8"/>
      <color indexed="39"/>
      <name val="Arial"/>
      <family val="2"/>
    </font>
    <font>
      <sz val="14"/>
      <color indexed="39"/>
      <name val="Arial"/>
      <family val="2"/>
    </font>
    <font>
      <sz val="8"/>
      <name val="Arial"/>
      <family val="0"/>
    </font>
    <font>
      <b/>
      <sz val="14"/>
      <color indexed="39"/>
      <name val="Arial"/>
      <family val="2"/>
    </font>
    <font>
      <sz val="11"/>
      <name val="Arial"/>
      <family val="2"/>
    </font>
    <font>
      <vertAlign val="superscript"/>
      <sz val="11"/>
      <name val="Arial"/>
      <family val="2"/>
    </font>
    <font>
      <sz val="12"/>
      <name val="Arial"/>
      <family val="2"/>
    </font>
    <font>
      <sz val="14"/>
      <name val="Arial"/>
      <family val="2"/>
    </font>
    <font>
      <sz val="16"/>
      <color indexed="39"/>
      <name val="Arial"/>
      <family val="2"/>
    </font>
    <font>
      <sz val="16"/>
      <name val="Arial"/>
      <family val="2"/>
    </font>
    <font>
      <b/>
      <sz val="18"/>
      <color indexed="39"/>
      <name val="Arial"/>
      <family val="0"/>
    </font>
    <font>
      <b/>
      <sz val="18"/>
      <name val="Arial"/>
      <family val="2"/>
    </font>
    <font>
      <sz val="10"/>
      <color indexed="10"/>
      <name val="Arial"/>
      <family val="2"/>
    </font>
    <font>
      <b/>
      <sz val="16"/>
      <name val="Arial"/>
      <family val="0"/>
    </font>
    <font>
      <sz val="11.1"/>
      <color indexed="8"/>
      <name val="Arial"/>
      <family val="2"/>
    </font>
    <font>
      <b/>
      <sz val="14"/>
      <color indexed="8"/>
      <name val="Arial"/>
      <family val="2"/>
    </font>
    <font>
      <sz val="12"/>
      <color indexed="8"/>
      <name val="Arial"/>
      <family val="2"/>
    </font>
    <font>
      <b/>
      <sz val="12"/>
      <color indexed="8"/>
      <name val="Arial"/>
      <family val="2"/>
    </font>
    <font>
      <b/>
      <vertAlign val="superscript"/>
      <sz val="12"/>
      <color indexed="8"/>
      <name val="Arial"/>
      <family val="2"/>
    </font>
    <font>
      <b/>
      <sz val="14"/>
      <color indexed="12"/>
      <name val="Arial"/>
      <family val="0"/>
    </font>
    <font>
      <b/>
      <sz val="14"/>
      <name val="Arial"/>
      <family val="0"/>
    </font>
    <font>
      <vertAlign val="superscript"/>
      <sz val="10"/>
      <name val="Arial"/>
      <family val="2"/>
    </font>
    <font>
      <sz val="8"/>
      <name val="Tahoma"/>
      <family val="2"/>
    </font>
    <font>
      <sz val="7"/>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39">
    <border>
      <left/>
      <right/>
      <top/>
      <bottom/>
      <diagonal/>
    </border>
    <border>
      <left style="thin"/>
      <right style="thin"/>
      <top style="thin"/>
      <bottom style="thin"/>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style="thin"/>
    </border>
    <border>
      <left style="medium"/>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style="medium"/>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medium"/>
      <top style="thin"/>
      <bottom style="medium"/>
    </border>
    <border>
      <left>
        <color indexed="63"/>
      </left>
      <right>
        <color indexed="63"/>
      </right>
      <top style="thin"/>
      <bottom style="mediu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medium"/>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Alignment="1">
      <alignment horizontal="center"/>
    </xf>
    <xf numFmtId="1" fontId="0" fillId="0" borderId="0" xfId="0" applyNumberFormat="1" applyAlignment="1">
      <alignment/>
    </xf>
    <xf numFmtId="172" fontId="0" fillId="0" borderId="0" xfId="0" applyNumberFormat="1" applyAlignment="1">
      <alignment horizontal="center"/>
    </xf>
    <xf numFmtId="1" fontId="0" fillId="0" borderId="0" xfId="0" applyNumberFormat="1" applyAlignment="1">
      <alignment horizontal="right"/>
    </xf>
    <xf numFmtId="0" fontId="0" fillId="0" borderId="0" xfId="0" applyNumberFormat="1" applyAlignment="1">
      <alignment horizontal="center"/>
    </xf>
    <xf numFmtId="0" fontId="0" fillId="0" borderId="0" xfId="0" applyAlignment="1">
      <alignment horizontal="right"/>
    </xf>
    <xf numFmtId="172" fontId="0" fillId="0" borderId="0" xfId="0" applyNumberFormat="1" applyAlignment="1">
      <alignment horizontal="right"/>
    </xf>
    <xf numFmtId="0" fontId="0" fillId="0" borderId="0" xfId="0" applyAlignment="1" applyProtection="1">
      <alignment/>
      <protection/>
    </xf>
    <xf numFmtId="0" fontId="0" fillId="0" borderId="0" xfId="0" applyAlignment="1" applyProtection="1">
      <alignment horizontal="centerContinuous"/>
      <protection/>
    </xf>
    <xf numFmtId="0" fontId="4" fillId="0" borderId="0" xfId="0" applyFont="1" applyAlignment="1" applyProtection="1">
      <alignment horizontal="centerContinuous"/>
      <protection/>
    </xf>
    <xf numFmtId="0" fontId="12"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1" fontId="0" fillId="0" borderId="1" xfId="0" applyNumberFormat="1" applyBorder="1" applyAlignment="1">
      <alignment/>
    </xf>
    <xf numFmtId="1" fontId="0" fillId="0" borderId="0" xfId="0" applyNumberFormat="1" applyAlignment="1">
      <alignment horizontal="center"/>
    </xf>
    <xf numFmtId="49" fontId="9" fillId="2" borderId="0" xfId="0" applyNumberFormat="1" applyFont="1" applyFill="1" applyAlignment="1" applyProtection="1">
      <alignment horizontal="left" vertical="center"/>
      <protection locked="0"/>
    </xf>
    <xf numFmtId="0" fontId="18" fillId="2" borderId="0" xfId="0" applyFont="1" applyFill="1" applyAlignment="1" applyProtection="1">
      <alignment horizontal="centerContinuous" vertical="center"/>
      <protection locked="0"/>
    </xf>
    <xf numFmtId="0" fontId="16" fillId="2" borderId="0" xfId="0" applyFont="1" applyFill="1" applyAlignment="1" applyProtection="1">
      <alignment horizontal="centerContinuous" vertical="center"/>
      <protection locked="0"/>
    </xf>
    <xf numFmtId="0" fontId="9" fillId="2" borderId="0" xfId="0" applyFont="1" applyFill="1" applyAlignment="1" applyProtection="1">
      <alignment horizontal="centerContinuous" vertical="center"/>
      <protection locked="0"/>
    </xf>
    <xf numFmtId="0" fontId="9" fillId="2" borderId="0" xfId="0" applyFont="1" applyFill="1" applyAlignment="1" applyProtection="1">
      <alignment horizontal="right" vertical="center"/>
      <protection locked="0"/>
    </xf>
    <xf numFmtId="49" fontId="9" fillId="2" borderId="0" xfId="0" applyNumberFormat="1" applyFont="1" applyFill="1" applyAlignment="1" applyProtection="1">
      <alignment horizontal="left" vertical="center"/>
      <protection/>
    </xf>
    <xf numFmtId="49" fontId="9" fillId="0" borderId="0" xfId="0" applyNumberFormat="1" applyFont="1" applyAlignment="1" applyProtection="1">
      <alignment horizontal="left" vertical="center"/>
      <protection/>
    </xf>
    <xf numFmtId="0" fontId="15" fillId="0" borderId="0" xfId="0" applyFont="1" applyAlignment="1" applyProtection="1">
      <alignment horizontal="center" vertical="center"/>
      <protection/>
    </xf>
    <xf numFmtId="0" fontId="15" fillId="0" borderId="0" xfId="0" applyFont="1" applyAlignment="1" applyProtection="1">
      <alignment vertical="center"/>
      <protection/>
    </xf>
    <xf numFmtId="0" fontId="15" fillId="2" borderId="0" xfId="0" applyFont="1" applyFill="1" applyAlignment="1" applyProtection="1">
      <alignment vertical="center"/>
      <protection/>
    </xf>
    <xf numFmtId="0" fontId="9" fillId="2" borderId="0" xfId="0" applyFont="1" applyFill="1" applyAlignment="1" applyProtection="1">
      <alignment horizontal="centerContinuous" vertical="center"/>
      <protection/>
    </xf>
    <xf numFmtId="0" fontId="16" fillId="2" borderId="0" xfId="0" applyFont="1" applyFill="1" applyAlignment="1" applyProtection="1">
      <alignment horizontal="centerContinuous" vertical="center"/>
      <protection/>
    </xf>
    <xf numFmtId="0" fontId="17" fillId="2" borderId="0" xfId="0" applyFont="1" applyFill="1" applyAlignment="1" applyProtection="1">
      <alignment horizontal="centerContinuous" vertical="center"/>
      <protection/>
    </xf>
    <xf numFmtId="0" fontId="0" fillId="2" borderId="0" xfId="0" applyFill="1" applyAlignment="1" applyProtection="1">
      <alignment horizontal="centerContinuous" vertical="center"/>
      <protection/>
    </xf>
    <xf numFmtId="0" fontId="15" fillId="2" borderId="0" xfId="0" applyFont="1" applyFill="1" applyAlignment="1" applyProtection="1">
      <alignment horizontal="centerContinuous" vertical="center"/>
      <protection/>
    </xf>
    <xf numFmtId="0" fontId="0" fillId="0" borderId="0" xfId="0" applyAlignment="1" applyProtection="1">
      <alignment horizontal="centerContinuous" vertical="center"/>
      <protection/>
    </xf>
    <xf numFmtId="0" fontId="5" fillId="2" borderId="0" xfId="0" applyFont="1" applyFill="1" applyAlignment="1" applyProtection="1">
      <alignment horizontal="centerContinuous" vertical="center"/>
      <protection/>
    </xf>
    <xf numFmtId="0" fontId="9" fillId="0" borderId="0" xfId="0" applyFont="1" applyAlignment="1" applyProtection="1">
      <alignment horizontal="centerContinuous" vertical="center"/>
      <protection/>
    </xf>
    <xf numFmtId="0" fontId="5" fillId="0" borderId="0" xfId="0" applyFont="1" applyAlignment="1" applyProtection="1">
      <alignment horizontal="centerContinuous"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2" xfId="0" applyBorder="1" applyAlignment="1" applyProtection="1">
      <alignment vertical="center"/>
      <protection/>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12" fillId="0" borderId="5" xfId="0" applyFont="1" applyBorder="1" applyAlignment="1" applyProtection="1">
      <alignment horizontal="center" vertical="center"/>
      <protection/>
    </xf>
    <xf numFmtId="0" fontId="0" fillId="0" borderId="6" xfId="0" applyBorder="1" applyAlignment="1" applyProtection="1">
      <alignment vertical="center" textRotation="90"/>
      <protection/>
    </xf>
    <xf numFmtId="0" fontId="14" fillId="0" borderId="0" xfId="0" applyFont="1" applyAlignment="1" applyProtection="1">
      <alignment/>
      <protection/>
    </xf>
    <xf numFmtId="0" fontId="14" fillId="0" borderId="0" xfId="0" applyFont="1" applyAlignment="1" applyProtection="1">
      <alignment horizontal="centerContinuous" vertical="center"/>
      <protection/>
    </xf>
    <xf numFmtId="0" fontId="12" fillId="0" borderId="7" xfId="0" applyFont="1" applyBorder="1" applyAlignment="1" applyProtection="1">
      <alignment vertical="center"/>
      <protection/>
    </xf>
    <xf numFmtId="0" fontId="12" fillId="0" borderId="8" xfId="0" applyFont="1" applyBorder="1" applyAlignment="1" applyProtection="1">
      <alignment horizontal="centerContinuous" vertical="center"/>
      <protection/>
    </xf>
    <xf numFmtId="0" fontId="12" fillId="0" borderId="9" xfId="0" applyFont="1" applyBorder="1" applyAlignment="1" applyProtection="1">
      <alignment horizontal="centerContinuous" vertical="center"/>
      <protection/>
    </xf>
    <xf numFmtId="0" fontId="12" fillId="0" borderId="10" xfId="0" applyFont="1" applyBorder="1" applyAlignment="1" applyProtection="1">
      <alignment horizontal="centerContinuous" vertical="center"/>
      <protection/>
    </xf>
    <xf numFmtId="0" fontId="12" fillId="0" borderId="11" xfId="0" applyFont="1" applyBorder="1" applyAlignment="1" applyProtection="1">
      <alignment horizontal="centerContinuous" vertical="center"/>
      <protection/>
    </xf>
    <xf numFmtId="0" fontId="12" fillId="0" borderId="4" xfId="0" applyFont="1" applyBorder="1" applyAlignment="1" applyProtection="1">
      <alignment horizontal="centerContinuous" vertical="center"/>
      <protection/>
    </xf>
    <xf numFmtId="0" fontId="12" fillId="0" borderId="12" xfId="0" applyFont="1" applyBorder="1" applyAlignment="1" applyProtection="1">
      <alignment horizontal="centerContinuous" vertical="center"/>
      <protection/>
    </xf>
    <xf numFmtId="0" fontId="12" fillId="0" borderId="13" xfId="0" applyFont="1" applyBorder="1" applyAlignment="1" applyProtection="1">
      <alignment horizontal="centerContinuous" vertical="center"/>
      <protection/>
    </xf>
    <xf numFmtId="0" fontId="12" fillId="0" borderId="1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1" xfId="0"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0" fontId="19" fillId="0" borderId="0" xfId="0" applyFont="1" applyAlignment="1" applyProtection="1">
      <alignment horizontal="centerContinuous" vertical="center"/>
      <protection/>
    </xf>
    <xf numFmtId="0" fontId="12" fillId="0" borderId="0" xfId="0" applyFont="1" applyAlignment="1" applyProtection="1">
      <alignment horizontal="centerContinuous" vertical="center"/>
      <protection/>
    </xf>
    <xf numFmtId="0" fontId="20" fillId="0" borderId="3" xfId="0" applyFont="1" applyBorder="1" applyAlignment="1" applyProtection="1">
      <alignment vertical="center"/>
      <protection/>
    </xf>
    <xf numFmtId="0" fontId="9" fillId="0" borderId="0" xfId="0" applyFont="1" applyAlignment="1" applyProtection="1">
      <alignment horizontal="centerContinuous" vertical="center"/>
      <protection locked="0"/>
    </xf>
    <xf numFmtId="0" fontId="21" fillId="0" borderId="0" xfId="0" applyFont="1" applyAlignment="1" applyProtection="1">
      <alignment vertical="center"/>
      <protection/>
    </xf>
    <xf numFmtId="0" fontId="12" fillId="0" borderId="9" xfId="0" applyFont="1" applyBorder="1" applyAlignment="1">
      <alignment horizontal="centerContinuous"/>
    </xf>
    <xf numFmtId="0" fontId="12" fillId="0" borderId="17" xfId="0" applyFont="1" applyBorder="1" applyAlignment="1">
      <alignment horizontal="center" vertical="center"/>
    </xf>
    <xf numFmtId="0" fontId="15" fillId="0" borderId="0" xfId="0" applyFont="1" applyAlignment="1" applyProtection="1">
      <alignment horizontal="centerContinuous"/>
      <protection/>
    </xf>
    <xf numFmtId="49" fontId="22" fillId="0" borderId="0" xfId="0" applyNumberFormat="1" applyFont="1" applyAlignment="1" applyProtection="1">
      <alignment horizontal="left"/>
      <protection/>
    </xf>
    <xf numFmtId="0" fontId="22" fillId="0" borderId="0" xfId="0" applyNumberFormat="1" applyFont="1" applyAlignment="1" applyProtection="1">
      <alignment horizontal="right"/>
      <protection/>
    </xf>
    <xf numFmtId="0" fontId="23" fillId="0" borderId="0" xfId="0" applyNumberFormat="1" applyFont="1" applyAlignment="1" applyProtection="1">
      <alignment horizontal="centerContinuous"/>
      <protection/>
    </xf>
    <xf numFmtId="0" fontId="24" fillId="0" borderId="0" xfId="0" applyNumberFormat="1" applyFont="1" applyAlignment="1" applyProtection="1">
      <alignment horizontal="centerContinuous"/>
      <protection/>
    </xf>
    <xf numFmtId="0" fontId="27" fillId="0" borderId="0" xfId="0" applyFont="1" applyAlignment="1" applyProtection="1">
      <alignment horizontal="centerContinuous"/>
      <protection locked="0"/>
    </xf>
    <xf numFmtId="0" fontId="28" fillId="0" borderId="0" xfId="0" applyFont="1" applyAlignment="1" applyProtection="1">
      <alignment horizontal="centerContinuous"/>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18"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1" xfId="0" applyFont="1" applyBorder="1" applyAlignment="1" applyProtection="1">
      <alignment horizontal="center" vertical="center"/>
      <protection/>
    </xf>
    <xf numFmtId="0" fontId="0" fillId="2" borderId="21" xfId="0" applyFont="1" applyFill="1" applyBorder="1" applyAlignment="1" applyProtection="1">
      <alignment vertical="center"/>
      <protection locked="0"/>
    </xf>
    <xf numFmtId="1" fontId="0" fillId="0" borderId="11"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5" xfId="0" applyFont="1" applyBorder="1" applyAlignment="1" applyProtection="1">
      <alignment horizontal="center" vertical="center"/>
      <protection/>
    </xf>
    <xf numFmtId="0" fontId="0" fillId="2" borderId="5" xfId="0" applyFont="1" applyFill="1" applyBorder="1" applyAlignment="1" applyProtection="1">
      <alignment vertical="center"/>
      <protection locked="0"/>
    </xf>
    <xf numFmtId="1" fontId="0" fillId="0" borderId="15" xfId="0" applyNumberFormat="1" applyFont="1" applyBorder="1" applyAlignment="1" applyProtection="1">
      <alignment vertical="center"/>
      <protection/>
    </xf>
    <xf numFmtId="173" fontId="0" fillId="0" borderId="11" xfId="0" applyNumberFormat="1"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2" xfId="0" applyFont="1" applyBorder="1" applyAlignment="1" applyProtection="1">
      <alignment horizontal="center" vertical="center"/>
      <protection/>
    </xf>
    <xf numFmtId="0" fontId="0" fillId="2" borderId="22" xfId="0" applyFont="1" applyFill="1" applyBorder="1" applyAlignment="1" applyProtection="1">
      <alignment vertical="center"/>
      <protection locked="0"/>
    </xf>
    <xf numFmtId="1" fontId="0" fillId="0" borderId="24" xfId="0" applyNumberFormat="1" applyFont="1" applyBorder="1" applyAlignment="1" applyProtection="1">
      <alignment vertical="center"/>
      <protection/>
    </xf>
    <xf numFmtId="0" fontId="0" fillId="0" borderId="11" xfId="0" applyFont="1" applyBorder="1" applyAlignment="1" applyProtection="1">
      <alignment horizontal="center" vertical="center"/>
      <protection/>
    </xf>
    <xf numFmtId="1" fontId="0" fillId="0" borderId="25" xfId="0" applyNumberFormat="1" applyFont="1" applyBorder="1" applyAlignment="1" applyProtection="1">
      <alignment horizontal="center" vertical="center"/>
      <protection/>
    </xf>
    <xf numFmtId="1" fontId="0" fillId="0" borderId="21" xfId="0" applyNumberFormat="1" applyFont="1" applyBorder="1" applyAlignment="1" applyProtection="1">
      <alignment vertical="center"/>
      <protection/>
    </xf>
    <xf numFmtId="1" fontId="0" fillId="0" borderId="26" xfId="0" applyNumberFormat="1" applyFont="1" applyBorder="1" applyAlignment="1" applyProtection="1">
      <alignment vertical="center"/>
      <protection/>
    </xf>
    <xf numFmtId="1" fontId="0" fillId="0" borderId="3" xfId="0" applyNumberFormat="1" applyFont="1" applyBorder="1" applyAlignment="1" applyProtection="1">
      <alignment vertical="center"/>
      <protection/>
    </xf>
    <xf numFmtId="1" fontId="0" fillId="0" borderId="27" xfId="0" applyNumberFormat="1" applyFont="1" applyBorder="1" applyAlignment="1" applyProtection="1">
      <alignment vertical="center"/>
      <protection/>
    </xf>
    <xf numFmtId="0" fontId="0" fillId="0" borderId="17" xfId="0" applyFont="1" applyBorder="1" applyAlignment="1">
      <alignment horizontal="right" vertical="center"/>
    </xf>
    <xf numFmtId="172" fontId="0" fillId="0" borderId="11" xfId="0" applyNumberFormat="1"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1" fontId="0" fillId="0" borderId="29" xfId="0" applyNumberFormat="1" applyFont="1" applyBorder="1" applyAlignment="1">
      <alignment horizontal="right" vertical="center"/>
    </xf>
    <xf numFmtId="1" fontId="0" fillId="0" borderId="25" xfId="0" applyNumberFormat="1" applyFont="1" applyBorder="1" applyAlignment="1" applyProtection="1">
      <alignment horizontal="right" vertical="center"/>
      <protection/>
    </xf>
    <xf numFmtId="1" fontId="0" fillId="0" borderId="21" xfId="0" applyNumberFormat="1" applyFont="1" applyBorder="1" applyAlignment="1" applyProtection="1">
      <alignment horizontal="right" vertical="center"/>
      <protection/>
    </xf>
    <xf numFmtId="1" fontId="0" fillId="0" borderId="26" xfId="0" applyNumberFormat="1" applyFont="1" applyBorder="1" applyAlignment="1" applyProtection="1">
      <alignment horizontal="right" vertical="center"/>
      <protection/>
    </xf>
    <xf numFmtId="1" fontId="0" fillId="0" borderId="3" xfId="0" applyNumberFormat="1" applyFont="1" applyBorder="1" applyAlignment="1" applyProtection="1">
      <alignment horizontal="right" vertical="center"/>
      <protection/>
    </xf>
    <xf numFmtId="1" fontId="0" fillId="0" borderId="27" xfId="0" applyNumberFormat="1" applyFont="1" applyBorder="1" applyAlignment="1" applyProtection="1">
      <alignment horizontal="right" vertical="center"/>
      <protection/>
    </xf>
    <xf numFmtId="1" fontId="0" fillId="0" borderId="16" xfId="0" applyNumberFormat="1" applyFont="1" applyBorder="1" applyAlignment="1" applyProtection="1">
      <alignment horizontal="right" vertical="center"/>
      <protection/>
    </xf>
    <xf numFmtId="1" fontId="0" fillId="0" borderId="5" xfId="0" applyNumberFormat="1" applyFont="1" applyBorder="1" applyAlignment="1" applyProtection="1">
      <alignment horizontal="right" vertical="center"/>
      <protection/>
    </xf>
    <xf numFmtId="1" fontId="0" fillId="0" borderId="14" xfId="0" applyNumberFormat="1" applyFont="1" applyBorder="1" applyAlignment="1" applyProtection="1">
      <alignment horizontal="right" vertical="center"/>
      <protection/>
    </xf>
    <xf numFmtId="1" fontId="0" fillId="0" borderId="4" xfId="0" applyNumberFormat="1" applyFont="1" applyBorder="1" applyAlignment="1" applyProtection="1">
      <alignment horizontal="right" vertical="center"/>
      <protection/>
    </xf>
    <xf numFmtId="1" fontId="0" fillId="0" borderId="30" xfId="0" applyNumberFormat="1" applyFont="1" applyBorder="1" applyAlignment="1" applyProtection="1">
      <alignment horizontal="right" vertical="center"/>
      <protection/>
    </xf>
    <xf numFmtId="1" fontId="0" fillId="0" borderId="31" xfId="0" applyNumberFormat="1" applyFont="1" applyBorder="1" applyAlignment="1" applyProtection="1">
      <alignment horizontal="right" vertical="center"/>
      <protection/>
    </xf>
    <xf numFmtId="1" fontId="0" fillId="0" borderId="32" xfId="0" applyNumberFormat="1" applyFont="1" applyBorder="1" applyAlignment="1" applyProtection="1">
      <alignment horizontal="right" vertical="center"/>
      <protection/>
    </xf>
    <xf numFmtId="1" fontId="0" fillId="0" borderId="33" xfId="0" applyNumberFormat="1" applyFont="1" applyBorder="1" applyAlignment="1" applyProtection="1">
      <alignment horizontal="right" vertical="center"/>
      <protection/>
    </xf>
    <xf numFmtId="0" fontId="1" fillId="0" borderId="21" xfId="0" applyFont="1" applyBorder="1" applyAlignment="1" applyProtection="1">
      <alignment horizontal="left" vertical="center"/>
      <protection/>
    </xf>
    <xf numFmtId="0" fontId="12" fillId="0" borderId="0" xfId="0" applyFont="1" applyBorder="1" applyAlignment="1">
      <alignment horizontal="centerContinuous"/>
    </xf>
    <xf numFmtId="0" fontId="0" fillId="0" borderId="0" xfId="0" applyFont="1" applyBorder="1" applyAlignment="1">
      <alignment horizontal="right" vertical="center"/>
    </xf>
    <xf numFmtId="1" fontId="0" fillId="0" borderId="0" xfId="0" applyNumberFormat="1" applyFont="1" applyBorder="1" applyAlignment="1">
      <alignment horizontal="right" vertical="center"/>
    </xf>
    <xf numFmtId="1" fontId="0" fillId="0" borderId="34" xfId="0" applyNumberFormat="1" applyFont="1" applyBorder="1" applyAlignment="1" applyProtection="1">
      <alignment vertical="center"/>
      <protection/>
    </xf>
    <xf numFmtId="1" fontId="0" fillId="0" borderId="34" xfId="0" applyNumberFormat="1" applyFont="1" applyBorder="1" applyAlignment="1" applyProtection="1">
      <alignment horizontal="right" vertical="center"/>
      <protection/>
    </xf>
    <xf numFmtId="1" fontId="0" fillId="0" borderId="13" xfId="0" applyNumberFormat="1" applyFont="1" applyBorder="1" applyAlignment="1" applyProtection="1">
      <alignment horizontal="right" vertical="center"/>
      <protection/>
    </xf>
    <xf numFmtId="0" fontId="0" fillId="0" borderId="35"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12" fillId="0" borderId="30" xfId="0" applyFont="1" applyBorder="1" applyAlignment="1" applyProtection="1">
      <alignment horizontal="center" vertical="center" wrapText="1"/>
      <protection/>
    </xf>
    <xf numFmtId="0" fontId="12" fillId="3" borderId="1" xfId="0" applyFont="1" applyFill="1" applyBorder="1" applyAlignment="1">
      <alignment horizontal="center" vertical="center" wrapText="1"/>
    </xf>
    <xf numFmtId="0" fontId="12" fillId="3" borderId="35" xfId="0" applyFont="1" applyFill="1" applyBorder="1" applyAlignment="1">
      <alignment horizontal="center" vertical="center"/>
    </xf>
    <xf numFmtId="0" fontId="0" fillId="3" borderId="35" xfId="0" applyFill="1" applyBorder="1" applyAlignment="1">
      <alignment vertical="center"/>
    </xf>
    <xf numFmtId="0" fontId="0" fillId="3" borderId="27" xfId="0" applyFill="1" applyBorder="1" applyAlignment="1">
      <alignment vertical="center"/>
    </xf>
    <xf numFmtId="1" fontId="0" fillId="3" borderId="27" xfId="0" applyNumberFormat="1" applyFill="1" applyBorder="1" applyAlignment="1">
      <alignment vertical="center"/>
    </xf>
    <xf numFmtId="0" fontId="0" fillId="3" borderId="30" xfId="0" applyFill="1" applyBorder="1" applyAlignment="1">
      <alignment vertical="center"/>
    </xf>
    <xf numFmtId="1" fontId="0" fillId="3" borderId="36" xfId="0" applyNumberFormat="1" applyFont="1" applyFill="1" applyBorder="1" applyAlignment="1" applyProtection="1">
      <alignment horizontal="right" vertical="center"/>
      <protection/>
    </xf>
    <xf numFmtId="0" fontId="12" fillId="0" borderId="35"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2" fillId="0" borderId="37"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38"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3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 xfId="0" applyFont="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
          <c:w val="0.9195"/>
          <c:h val="0.89625"/>
        </c:manualLayout>
      </c:layout>
      <c:lineChart>
        <c:grouping val="standard"/>
        <c:varyColors val="0"/>
        <c:ser>
          <c:idx val="1"/>
          <c:order val="0"/>
          <c:tx>
            <c:v>Inflows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Watbal!$C$52:$C$63</c:f>
              <c:strCache>
                <c:ptCount val="12"/>
                <c:pt idx="0">
                  <c:v>1</c:v>
                </c:pt>
                <c:pt idx="1">
                  <c:v>32</c:v>
                </c:pt>
                <c:pt idx="2">
                  <c:v>63</c:v>
                </c:pt>
                <c:pt idx="3">
                  <c:v>94</c:v>
                </c:pt>
                <c:pt idx="4">
                  <c:v>125</c:v>
                </c:pt>
                <c:pt idx="5">
                  <c:v>156</c:v>
                </c:pt>
                <c:pt idx="6">
                  <c:v>187</c:v>
                </c:pt>
                <c:pt idx="7">
                  <c:v>218</c:v>
                </c:pt>
                <c:pt idx="8">
                  <c:v>249</c:v>
                </c:pt>
                <c:pt idx="9">
                  <c:v>280</c:v>
                </c:pt>
                <c:pt idx="10">
                  <c:v>311</c:v>
                </c:pt>
                <c:pt idx="11">
                  <c:v>342</c:v>
                </c:pt>
              </c:strCache>
            </c:strRef>
          </c:cat>
          <c:val>
            <c:numRef>
              <c:f>Watbal!$G$52:$G$63</c:f>
              <c:numCache>
                <c:ptCount val="12"/>
                <c:pt idx="0">
                  <c:v>73315</c:v>
                </c:pt>
                <c:pt idx="1">
                  <c:v>66220</c:v>
                </c:pt>
                <c:pt idx="2">
                  <c:v>73315</c:v>
                </c:pt>
                <c:pt idx="3">
                  <c:v>70950</c:v>
                </c:pt>
                <c:pt idx="4">
                  <c:v>496615</c:v>
                </c:pt>
                <c:pt idx="5">
                  <c:v>158100</c:v>
                </c:pt>
                <c:pt idx="6">
                  <c:v>247615</c:v>
                </c:pt>
                <c:pt idx="7">
                  <c:v>276665</c:v>
                </c:pt>
                <c:pt idx="8">
                  <c:v>191300</c:v>
                </c:pt>
                <c:pt idx="9">
                  <c:v>206115</c:v>
                </c:pt>
                <c:pt idx="10">
                  <c:v>174700</c:v>
                </c:pt>
                <c:pt idx="11">
                  <c:v>73315</c:v>
                </c:pt>
              </c:numCache>
            </c:numRef>
          </c:val>
          <c:smooth val="0"/>
        </c:ser>
        <c:ser>
          <c:idx val="2"/>
          <c:order val="1"/>
          <c:tx>
            <c:v>Losses</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0000"/>
                </a:solidFill>
              </a:ln>
            </c:spPr>
          </c:marker>
          <c:cat>
            <c:strRef>
              <c:f>Watbal!$C$52:$C$63</c:f>
              <c:strCache>
                <c:ptCount val="12"/>
                <c:pt idx="0">
                  <c:v>1</c:v>
                </c:pt>
                <c:pt idx="1">
                  <c:v>32</c:v>
                </c:pt>
                <c:pt idx="2">
                  <c:v>63</c:v>
                </c:pt>
                <c:pt idx="3">
                  <c:v>94</c:v>
                </c:pt>
                <c:pt idx="4">
                  <c:v>125</c:v>
                </c:pt>
                <c:pt idx="5">
                  <c:v>156</c:v>
                </c:pt>
                <c:pt idx="6">
                  <c:v>187</c:v>
                </c:pt>
                <c:pt idx="7">
                  <c:v>218</c:v>
                </c:pt>
                <c:pt idx="8">
                  <c:v>249</c:v>
                </c:pt>
                <c:pt idx="9">
                  <c:v>280</c:v>
                </c:pt>
                <c:pt idx="10">
                  <c:v>311</c:v>
                </c:pt>
                <c:pt idx="11">
                  <c:v>342</c:v>
                </c:pt>
              </c:strCache>
            </c:strRef>
          </c:cat>
          <c:val>
            <c:numRef>
              <c:f>Watbal!$M$52:$M$63</c:f>
              <c:numCache>
                <c:ptCount val="12"/>
                <c:pt idx="0">
                  <c:v>90177.95</c:v>
                </c:pt>
                <c:pt idx="1">
                  <c:v>81644.6</c:v>
                </c:pt>
                <c:pt idx="2">
                  <c:v>90177.95</c:v>
                </c:pt>
                <c:pt idx="3">
                  <c:v>87333.5</c:v>
                </c:pt>
                <c:pt idx="4">
                  <c:v>90177.95</c:v>
                </c:pt>
                <c:pt idx="5">
                  <c:v>167333.5</c:v>
                </c:pt>
                <c:pt idx="6">
                  <c:v>167177.95</c:v>
                </c:pt>
                <c:pt idx="7">
                  <c:v>143677.95</c:v>
                </c:pt>
                <c:pt idx="8">
                  <c:v>111833.5</c:v>
                </c:pt>
                <c:pt idx="9">
                  <c:v>90177.95</c:v>
                </c:pt>
                <c:pt idx="10">
                  <c:v>87333.5</c:v>
                </c:pt>
                <c:pt idx="11">
                  <c:v>90177.95</c:v>
                </c:pt>
              </c:numCache>
            </c:numRef>
          </c:val>
          <c:smooth val="0"/>
        </c:ser>
        <c:ser>
          <c:idx val="3"/>
          <c:order val="2"/>
          <c:tx>
            <c:v>Net Inflow</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cat>
            <c:strRef>
              <c:f>Watbal!$C$52:$C$63</c:f>
              <c:strCache>
                <c:ptCount val="12"/>
                <c:pt idx="0">
                  <c:v>1</c:v>
                </c:pt>
                <c:pt idx="1">
                  <c:v>32</c:v>
                </c:pt>
                <c:pt idx="2">
                  <c:v>63</c:v>
                </c:pt>
                <c:pt idx="3">
                  <c:v>94</c:v>
                </c:pt>
                <c:pt idx="4">
                  <c:v>125</c:v>
                </c:pt>
                <c:pt idx="5">
                  <c:v>156</c:v>
                </c:pt>
                <c:pt idx="6">
                  <c:v>187</c:v>
                </c:pt>
                <c:pt idx="7">
                  <c:v>218</c:v>
                </c:pt>
                <c:pt idx="8">
                  <c:v>249</c:v>
                </c:pt>
                <c:pt idx="9">
                  <c:v>280</c:v>
                </c:pt>
                <c:pt idx="10">
                  <c:v>311</c:v>
                </c:pt>
                <c:pt idx="11">
                  <c:v>342</c:v>
                </c:pt>
              </c:strCache>
            </c:strRef>
          </c:cat>
          <c:val>
            <c:numRef>
              <c:f>Watbal!$N$52:$N$63</c:f>
              <c:numCache>
                <c:ptCount val="12"/>
                <c:pt idx="0">
                  <c:v>-16862.949999999997</c:v>
                </c:pt>
                <c:pt idx="1">
                  <c:v>-15424.600000000006</c:v>
                </c:pt>
                <c:pt idx="2">
                  <c:v>-16862.949999999997</c:v>
                </c:pt>
                <c:pt idx="3">
                  <c:v>-16383.5</c:v>
                </c:pt>
                <c:pt idx="4">
                  <c:v>406437.05</c:v>
                </c:pt>
                <c:pt idx="5">
                  <c:v>-9233.5</c:v>
                </c:pt>
                <c:pt idx="6">
                  <c:v>80437.04999999999</c:v>
                </c:pt>
                <c:pt idx="7">
                  <c:v>132987.05</c:v>
                </c:pt>
                <c:pt idx="8">
                  <c:v>79466.5</c:v>
                </c:pt>
                <c:pt idx="9">
                  <c:v>115937.05</c:v>
                </c:pt>
                <c:pt idx="10">
                  <c:v>87366.5</c:v>
                </c:pt>
                <c:pt idx="11">
                  <c:v>-16862.949999999997</c:v>
                </c:pt>
              </c:numCache>
            </c:numRef>
          </c:val>
          <c:smooth val="0"/>
        </c:ser>
        <c:axId val="28998001"/>
        <c:axId val="59655418"/>
      </c:lineChart>
      <c:catAx>
        <c:axId val="28998001"/>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9655418"/>
        <c:crossesAt val="-10000000"/>
        <c:auto val="0"/>
        <c:lblOffset val="100"/>
        <c:noMultiLvlLbl val="0"/>
      </c:catAx>
      <c:valAx>
        <c:axId val="5965541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Volume (m</a:t>
                </a:r>
                <a:r>
                  <a:rPr lang="en-US" cap="none" sz="1200" b="1" i="0" u="none" baseline="30000">
                    <a:solidFill>
                      <a:srgbClr val="000000"/>
                    </a:solidFill>
                    <a:latin typeface="Arial"/>
                    <a:ea typeface="Arial"/>
                    <a:cs typeface="Arial"/>
                  </a:rPr>
                  <a:t>3)</a:t>
                </a:r>
              </a:p>
            </c:rich>
          </c:tx>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8998001"/>
        <c:crossesAt val="1"/>
        <c:crossBetween val="midCat"/>
        <c:dispUnits/>
      </c:valAx>
      <c:spPr>
        <a:noFill/>
        <a:ln w="12700">
          <a:solidFill>
            <a:srgbClr val="000000"/>
          </a:solidFill>
        </a:ln>
      </c:spPr>
    </c:plotArea>
    <c:legend>
      <c:legendPos val="b"/>
      <c:layout>
        <c:manualLayout>
          <c:xMode val="edge"/>
          <c:yMode val="edge"/>
          <c:x val="0.1855"/>
          <c:y val="0.94375"/>
          <c:w val="0.63675"/>
          <c:h val="0.0375"/>
        </c:manualLayout>
      </c:layout>
      <c:overlay val="0"/>
      <c:spPr>
        <a:effectLst>
          <a:outerShdw dist="35921" dir="2700000" algn="br">
            <a:prstClr val="black"/>
          </a:outerShdw>
        </a:effectLst>
      </c:spPr>
      <c:txPr>
        <a:bodyPr vert="horz" rot="0"/>
        <a:lstStyle/>
        <a:p>
          <a:pPr>
            <a:defRPr lang="en-US" cap="none" sz="10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
          <c:w val="0.91775"/>
          <c:h val="0.908"/>
        </c:manualLayout>
      </c:layout>
      <c:lineChart>
        <c:grouping val="standard"/>
        <c:varyColors val="0"/>
        <c:ser>
          <c:idx val="2"/>
          <c:order val="0"/>
          <c:tx>
            <c:v>Accumulated Pond Volume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Watbal!$C$52:$C$63</c:f>
              <c:strCache>
                <c:ptCount val="12"/>
                <c:pt idx="0">
                  <c:v>1</c:v>
                </c:pt>
                <c:pt idx="1">
                  <c:v>32</c:v>
                </c:pt>
                <c:pt idx="2">
                  <c:v>63</c:v>
                </c:pt>
                <c:pt idx="3">
                  <c:v>94</c:v>
                </c:pt>
                <c:pt idx="4">
                  <c:v>125</c:v>
                </c:pt>
                <c:pt idx="5">
                  <c:v>156</c:v>
                </c:pt>
                <c:pt idx="6">
                  <c:v>187</c:v>
                </c:pt>
                <c:pt idx="7">
                  <c:v>218</c:v>
                </c:pt>
                <c:pt idx="8">
                  <c:v>249</c:v>
                </c:pt>
                <c:pt idx="9">
                  <c:v>280</c:v>
                </c:pt>
                <c:pt idx="10">
                  <c:v>311</c:v>
                </c:pt>
                <c:pt idx="11">
                  <c:v>342</c:v>
                </c:pt>
              </c:strCache>
            </c:strRef>
          </c:cat>
          <c:val>
            <c:numRef>
              <c:f>Watbal!$S$52:$S$63</c:f>
              <c:numCache>
                <c:ptCount val="12"/>
                <c:pt idx="0">
                  <c:v>383137.05</c:v>
                </c:pt>
                <c:pt idx="1">
                  <c:v>367712.44999999995</c:v>
                </c:pt>
                <c:pt idx="2">
                  <c:v>350849.49999999994</c:v>
                </c:pt>
                <c:pt idx="3">
                  <c:v>334465.99999999994</c:v>
                </c:pt>
                <c:pt idx="4">
                  <c:v>740903.0499999999</c:v>
                </c:pt>
                <c:pt idx="5">
                  <c:v>596475.7249749999</c:v>
                </c:pt>
                <c:pt idx="6">
                  <c:v>541718.9499499998</c:v>
                </c:pt>
                <c:pt idx="7">
                  <c:v>539512.1749249997</c:v>
                </c:pt>
                <c:pt idx="8">
                  <c:v>483784.8498999997</c:v>
                </c:pt>
                <c:pt idx="9">
                  <c:v>464528.07487499964</c:v>
                </c:pt>
                <c:pt idx="10">
                  <c:v>416862.94999999966</c:v>
                </c:pt>
                <c:pt idx="11">
                  <c:v>399999.99999999965</c:v>
                </c:pt>
              </c:numCache>
            </c:numRef>
          </c:val>
          <c:smooth val="0"/>
        </c:ser>
        <c:ser>
          <c:idx val="0"/>
          <c:order val="1"/>
          <c:tx>
            <c:v>Decant</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cat>
            <c:strRef>
              <c:f>Watbal!$C$52:$C$63</c:f>
              <c:strCache>
                <c:ptCount val="12"/>
                <c:pt idx="0">
                  <c:v>1</c:v>
                </c:pt>
                <c:pt idx="1">
                  <c:v>32</c:v>
                </c:pt>
                <c:pt idx="2">
                  <c:v>63</c:v>
                </c:pt>
                <c:pt idx="3">
                  <c:v>94</c:v>
                </c:pt>
                <c:pt idx="4">
                  <c:v>125</c:v>
                </c:pt>
                <c:pt idx="5">
                  <c:v>156</c:v>
                </c:pt>
                <c:pt idx="6">
                  <c:v>187</c:v>
                </c:pt>
                <c:pt idx="7">
                  <c:v>218</c:v>
                </c:pt>
                <c:pt idx="8">
                  <c:v>249</c:v>
                </c:pt>
                <c:pt idx="9">
                  <c:v>280</c:v>
                </c:pt>
                <c:pt idx="10">
                  <c:v>311</c:v>
                </c:pt>
                <c:pt idx="11">
                  <c:v>342</c:v>
                </c:pt>
              </c:strCache>
            </c:strRef>
          </c:cat>
          <c:val>
            <c:numRef>
              <c:f>Watbal!$Q$52:$Q$63</c:f>
              <c:numCache>
                <c:ptCount val="12"/>
                <c:pt idx="0">
                  <c:v>0</c:v>
                </c:pt>
                <c:pt idx="1">
                  <c:v>0</c:v>
                </c:pt>
                <c:pt idx="2">
                  <c:v>0</c:v>
                </c:pt>
                <c:pt idx="3">
                  <c:v>0</c:v>
                </c:pt>
                <c:pt idx="4">
                  <c:v>0</c:v>
                </c:pt>
                <c:pt idx="5">
                  <c:v>135193.82502500003</c:v>
                </c:pt>
                <c:pt idx="6">
                  <c:v>135193.82502500003</c:v>
                </c:pt>
                <c:pt idx="7">
                  <c:v>135193.82502500003</c:v>
                </c:pt>
                <c:pt idx="8">
                  <c:v>135193.82502500003</c:v>
                </c:pt>
                <c:pt idx="9">
                  <c:v>135193.82502500003</c:v>
                </c:pt>
                <c:pt idx="10">
                  <c:v>135031.62487499998</c:v>
                </c:pt>
                <c:pt idx="11">
                  <c:v>0</c:v>
                </c:pt>
              </c:numCache>
            </c:numRef>
          </c:val>
          <c:smooth val="0"/>
        </c:ser>
        <c:axId val="27851"/>
        <c:axId val="250660"/>
      </c:lineChart>
      <c:catAx>
        <c:axId val="27851"/>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50660"/>
        <c:crossesAt val="-10000000"/>
        <c:auto val="0"/>
        <c:lblOffset val="100"/>
        <c:noMultiLvlLbl val="0"/>
      </c:catAx>
      <c:valAx>
        <c:axId val="25066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Volume (m</a:t>
                </a:r>
                <a:r>
                  <a:rPr lang="en-US" cap="none" sz="1200" b="1" i="0" u="none" baseline="30000">
                    <a:solidFill>
                      <a:srgbClr val="000000"/>
                    </a:solidFill>
                    <a:latin typeface="Arial"/>
                    <a:ea typeface="Arial"/>
                    <a:cs typeface="Arial"/>
                  </a:rPr>
                  <a:t>3</a:t>
                </a:r>
                <a:r>
                  <a:rPr lang="en-US" cap="none" sz="1200" b="1" i="0" u="none" baseline="0">
                    <a:solidFill>
                      <a:srgbClr val="000000"/>
                    </a:solidFill>
                    <a:latin typeface="Arial"/>
                    <a:ea typeface="Arial"/>
                    <a:cs typeface="Arial"/>
                  </a:rPr>
                  <a:t>/month)</a:t>
                </a:r>
              </a:p>
            </c:rich>
          </c:tx>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7851"/>
        <c:crossesAt val="1"/>
        <c:crossBetween val="midCat"/>
        <c:dispUnits/>
      </c:valAx>
      <c:spPr>
        <a:noFill/>
        <a:ln w="12700">
          <a:solidFill>
            <a:srgbClr val="000000"/>
          </a:solidFill>
        </a:ln>
      </c:spPr>
    </c:plotArea>
    <c:legend>
      <c:legendPos val="b"/>
      <c:layout>
        <c:manualLayout>
          <c:xMode val="edge"/>
          <c:yMode val="edge"/>
          <c:x val="0.19325"/>
          <c:y val="0.94675"/>
          <c:w val="0.63875"/>
          <c:h val="0.0375"/>
        </c:manualLayout>
      </c:layout>
      <c:overlay val="0"/>
      <c:spPr>
        <a:effectLst>
          <a:outerShdw dist="35921" dir="2700000" algn="br">
            <a:prstClr val="black"/>
          </a:outerShdw>
        </a:effectLst>
      </c:spPr>
      <c:txPr>
        <a:bodyPr vert="horz" rot="0"/>
        <a:lstStyle/>
        <a:p>
          <a:pPr>
            <a:defRPr lang="en-US" cap="none" sz="10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38100</xdr:rowOff>
    </xdr:from>
    <xdr:to>
      <xdr:col>0</xdr:col>
      <xdr:colOff>247650</xdr:colOff>
      <xdr:row>13</xdr:row>
      <xdr:rowOff>342900</xdr:rowOff>
    </xdr:to>
    <xdr:sp>
      <xdr:nvSpPr>
        <xdr:cNvPr id="1" name="Text 6"/>
        <xdr:cNvSpPr txBox="1">
          <a:spLocks noChangeArrowheads="1"/>
        </xdr:cNvSpPr>
      </xdr:nvSpPr>
      <xdr:spPr>
        <a:xfrm>
          <a:off x="38100" y="2438400"/>
          <a:ext cx="209550" cy="1419225"/>
        </a:xfrm>
        <a:prstGeom prst="rect">
          <a:avLst/>
        </a:prstGeom>
        <a:solidFill>
          <a:srgbClr val="FFFFFF"/>
        </a:solidFill>
        <a:ln w="1" cmpd="sng">
          <a:noFill/>
        </a:ln>
      </xdr:spPr>
      <xdr:txBody>
        <a:bodyPr vertOverflow="clip" wrap="square" anchor="ctr" vert="vert270"/>
        <a:p>
          <a:pPr algn="ctr">
            <a:defRPr/>
          </a:pPr>
          <a:r>
            <a:rPr lang="en-US" cap="none" sz="1000" b="1" i="0" u="none" baseline="0">
              <a:latin typeface="Arial"/>
              <a:ea typeface="Arial"/>
              <a:cs typeface="Arial"/>
            </a:rPr>
            <a:t>PROCESS WATER</a:t>
          </a:r>
        </a:p>
      </xdr:txBody>
    </xdr:sp>
    <xdr:clientData/>
  </xdr:twoCellAnchor>
  <xdr:twoCellAnchor>
    <xdr:from>
      <xdr:col>0</xdr:col>
      <xdr:colOff>38100</xdr:colOff>
      <xdr:row>15</xdr:row>
      <xdr:rowOff>352425</xdr:rowOff>
    </xdr:from>
    <xdr:to>
      <xdr:col>0</xdr:col>
      <xdr:colOff>219075</xdr:colOff>
      <xdr:row>20</xdr:row>
      <xdr:rowOff>9525</xdr:rowOff>
    </xdr:to>
    <xdr:sp>
      <xdr:nvSpPr>
        <xdr:cNvPr id="2" name="Text 7"/>
        <xdr:cNvSpPr txBox="1">
          <a:spLocks noChangeArrowheads="1"/>
        </xdr:cNvSpPr>
      </xdr:nvSpPr>
      <xdr:spPr>
        <a:xfrm>
          <a:off x="38100" y="4610100"/>
          <a:ext cx="180975" cy="1514475"/>
        </a:xfrm>
        <a:prstGeom prst="rect">
          <a:avLst/>
        </a:prstGeom>
        <a:solidFill>
          <a:srgbClr val="FFFFFF"/>
        </a:solidFill>
        <a:ln w="1" cmpd="sng">
          <a:noFill/>
        </a:ln>
      </xdr:spPr>
      <xdr:txBody>
        <a:bodyPr vertOverflow="clip" wrap="square" anchor="ctr" vert="vert270"/>
        <a:p>
          <a:pPr algn="ctr">
            <a:defRPr/>
          </a:pPr>
          <a:r>
            <a:rPr lang="en-US" cap="none" sz="1000" b="1" i="0" u="none" baseline="0">
              <a:latin typeface="Arial"/>
              <a:ea typeface="Arial"/>
              <a:cs typeface="Arial"/>
            </a:rPr>
            <a:t>RUNOFF</a:t>
          </a:r>
        </a:p>
      </xdr:txBody>
    </xdr:sp>
    <xdr:clientData/>
  </xdr:twoCellAnchor>
  <xdr:twoCellAnchor>
    <xdr:from>
      <xdr:col>0</xdr:col>
      <xdr:colOff>38100</xdr:colOff>
      <xdr:row>22</xdr:row>
      <xdr:rowOff>28575</xdr:rowOff>
    </xdr:from>
    <xdr:to>
      <xdr:col>0</xdr:col>
      <xdr:colOff>228600</xdr:colOff>
      <xdr:row>24</xdr:row>
      <xdr:rowOff>323850</xdr:rowOff>
    </xdr:to>
    <xdr:sp>
      <xdr:nvSpPr>
        <xdr:cNvPr id="3" name="Text 8"/>
        <xdr:cNvSpPr txBox="1">
          <a:spLocks noChangeArrowheads="1"/>
        </xdr:cNvSpPr>
      </xdr:nvSpPr>
      <xdr:spPr>
        <a:xfrm>
          <a:off x="38100" y="6886575"/>
          <a:ext cx="190500" cy="1038225"/>
        </a:xfrm>
        <a:prstGeom prst="rect">
          <a:avLst/>
        </a:prstGeom>
        <a:solidFill>
          <a:srgbClr val="FFFFFF"/>
        </a:solidFill>
        <a:ln w="1" cmpd="sng">
          <a:noFill/>
        </a:ln>
      </xdr:spPr>
      <xdr:txBody>
        <a:bodyPr vertOverflow="clip" wrap="square" anchor="ctr" vert="vert270"/>
        <a:p>
          <a:pPr algn="ctr">
            <a:defRPr/>
          </a:pPr>
          <a:r>
            <a:rPr lang="en-US" cap="none" sz="1000" b="1" i="0" u="none" baseline="0">
              <a:latin typeface="Arial"/>
              <a:ea typeface="Arial"/>
              <a:cs typeface="Arial"/>
            </a:rPr>
            <a:t>DISPLACED</a:t>
          </a:r>
        </a:p>
      </xdr:txBody>
    </xdr:sp>
    <xdr:clientData/>
  </xdr:twoCellAnchor>
  <xdr:twoCellAnchor>
    <xdr:from>
      <xdr:col>0</xdr:col>
      <xdr:colOff>38100</xdr:colOff>
      <xdr:row>26</xdr:row>
      <xdr:rowOff>180975</xdr:rowOff>
    </xdr:from>
    <xdr:to>
      <xdr:col>0</xdr:col>
      <xdr:colOff>219075</xdr:colOff>
      <xdr:row>32</xdr:row>
      <xdr:rowOff>180975</xdr:rowOff>
    </xdr:to>
    <xdr:sp>
      <xdr:nvSpPr>
        <xdr:cNvPr id="4" name="Text 9"/>
        <xdr:cNvSpPr txBox="1">
          <a:spLocks noChangeArrowheads="1"/>
        </xdr:cNvSpPr>
      </xdr:nvSpPr>
      <xdr:spPr>
        <a:xfrm>
          <a:off x="38100" y="8524875"/>
          <a:ext cx="180975" cy="2228850"/>
        </a:xfrm>
        <a:prstGeom prst="rect">
          <a:avLst/>
        </a:prstGeom>
        <a:solidFill>
          <a:srgbClr val="FFFFFF"/>
        </a:solidFill>
        <a:ln w="1" cmpd="sng">
          <a:noFill/>
        </a:ln>
      </xdr:spPr>
      <xdr:txBody>
        <a:bodyPr vertOverflow="clip" wrap="square" anchor="ctr" vert="vert270"/>
        <a:p>
          <a:pPr algn="ctr">
            <a:defRPr/>
          </a:pPr>
          <a:r>
            <a:rPr lang="en-US" cap="none" sz="1000" b="1" i="0" u="none" baseline="0">
              <a:latin typeface="Arial"/>
              <a:ea typeface="Arial"/>
              <a:cs typeface="Arial"/>
            </a:rPr>
            <a:t>LOSSES</a:t>
          </a:r>
        </a:p>
      </xdr:txBody>
    </xdr:sp>
    <xdr:clientData/>
  </xdr:twoCellAnchor>
  <xdr:twoCellAnchor>
    <xdr:from>
      <xdr:col>0</xdr:col>
      <xdr:colOff>38100</xdr:colOff>
      <xdr:row>34</xdr:row>
      <xdr:rowOff>28575</xdr:rowOff>
    </xdr:from>
    <xdr:to>
      <xdr:col>0</xdr:col>
      <xdr:colOff>238125</xdr:colOff>
      <xdr:row>35</xdr:row>
      <xdr:rowOff>314325</xdr:rowOff>
    </xdr:to>
    <xdr:sp>
      <xdr:nvSpPr>
        <xdr:cNvPr id="5" name="Text 10"/>
        <xdr:cNvSpPr txBox="1">
          <a:spLocks noChangeArrowheads="1"/>
        </xdr:cNvSpPr>
      </xdr:nvSpPr>
      <xdr:spPr>
        <a:xfrm>
          <a:off x="38100" y="11344275"/>
          <a:ext cx="200025" cy="657225"/>
        </a:xfrm>
        <a:prstGeom prst="rect">
          <a:avLst/>
        </a:prstGeom>
        <a:solidFill>
          <a:srgbClr val="FFFFFF"/>
        </a:solidFill>
        <a:ln w="1" cmpd="sng">
          <a:noFill/>
        </a:ln>
      </xdr:spPr>
      <xdr:txBody>
        <a:bodyPr vertOverflow="clip" wrap="square" anchor="ctr" vert="vert270"/>
        <a:p>
          <a:pPr algn="ctr">
            <a:defRPr/>
          </a:pPr>
          <a:r>
            <a:rPr lang="en-US" cap="none" sz="1000" b="1" i="0" u="none" baseline="0">
              <a:latin typeface="Arial"/>
              <a:ea typeface="Arial"/>
              <a:cs typeface="Arial"/>
            </a:rPr>
            <a:t>DECANT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9</xdr:row>
      <xdr:rowOff>152400</xdr:rowOff>
    </xdr:from>
    <xdr:to>
      <xdr:col>16</xdr:col>
      <xdr:colOff>0</xdr:colOff>
      <xdr:row>46</xdr:row>
      <xdr:rowOff>0</xdr:rowOff>
    </xdr:to>
    <xdr:graphicFrame>
      <xdr:nvGraphicFramePr>
        <xdr:cNvPr id="1" name="Chart 1"/>
        <xdr:cNvGraphicFramePr/>
      </xdr:nvGraphicFramePr>
      <xdr:xfrm>
        <a:off x="647700" y="1857375"/>
        <a:ext cx="9848850" cy="5838825"/>
      </xdr:xfrm>
      <a:graphic>
        <a:graphicData uri="http://schemas.openxmlformats.org/drawingml/2006/chart">
          <c:chart xmlns:c="http://schemas.openxmlformats.org/drawingml/2006/chart" r:id="rId1"/>
        </a:graphicData>
      </a:graphic>
    </xdr:graphicFrame>
    <xdr:clientData/>
  </xdr:twoCellAnchor>
  <xdr:twoCellAnchor>
    <xdr:from>
      <xdr:col>0</xdr:col>
      <xdr:colOff>647700</xdr:colOff>
      <xdr:row>54</xdr:row>
      <xdr:rowOff>0</xdr:rowOff>
    </xdr:from>
    <xdr:to>
      <xdr:col>16</xdr:col>
      <xdr:colOff>0</xdr:colOff>
      <xdr:row>90</xdr:row>
      <xdr:rowOff>0</xdr:rowOff>
    </xdr:to>
    <xdr:graphicFrame>
      <xdr:nvGraphicFramePr>
        <xdr:cNvPr id="2" name="Chart 2"/>
        <xdr:cNvGraphicFramePr/>
      </xdr:nvGraphicFramePr>
      <xdr:xfrm>
        <a:off x="647700" y="9124950"/>
        <a:ext cx="9848850" cy="5829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4</xdr:row>
      <xdr:rowOff>0</xdr:rowOff>
    </xdr:from>
    <xdr:to>
      <xdr:col>36</xdr:col>
      <xdr:colOff>57150</xdr:colOff>
      <xdr:row>15</xdr:row>
      <xdr:rowOff>0</xdr:rowOff>
    </xdr:to>
    <xdr:pic>
      <xdr:nvPicPr>
        <xdr:cNvPr id="1" name="Picture 4"/>
        <xdr:cNvPicPr preferRelativeResize="1">
          <a:picLocks noChangeAspect="1"/>
        </xdr:cNvPicPr>
      </xdr:nvPicPr>
      <xdr:blipFill>
        <a:blip r:embed="rId1"/>
        <a:stretch>
          <a:fillRect/>
        </a:stretch>
      </xdr:blipFill>
      <xdr:spPr>
        <a:xfrm>
          <a:off x="1200150" y="266700"/>
          <a:ext cx="1257300" cy="733425"/>
        </a:xfrm>
        <a:prstGeom prst="rect">
          <a:avLst/>
        </a:prstGeom>
        <a:solidFill>
          <a:srgbClr val="E3E3E3"/>
        </a:solidFill>
        <a:ln w="1" cmpd="sng">
          <a:solidFill>
            <a:srgbClr val="FFFFFF"/>
          </a:solidFill>
          <a:headEnd type="none"/>
          <a:tailEnd type="none"/>
        </a:ln>
      </xdr:spPr>
    </xdr:pic>
    <xdr:clientData/>
  </xdr:twoCellAnchor>
  <xdr:twoCellAnchor>
    <xdr:from>
      <xdr:col>18</xdr:col>
      <xdr:colOff>0</xdr:colOff>
      <xdr:row>16</xdr:row>
      <xdr:rowOff>0</xdr:rowOff>
    </xdr:from>
    <xdr:to>
      <xdr:col>60</xdr:col>
      <xdr:colOff>47625</xdr:colOff>
      <xdr:row>28</xdr:row>
      <xdr:rowOff>0</xdr:rowOff>
    </xdr:to>
    <xdr:sp>
      <xdr:nvSpPr>
        <xdr:cNvPr id="2" name="Text 5"/>
        <xdr:cNvSpPr txBox="1">
          <a:spLocks noChangeArrowheads="1"/>
        </xdr:cNvSpPr>
      </xdr:nvSpPr>
      <xdr:spPr>
        <a:xfrm>
          <a:off x="1200150" y="1066800"/>
          <a:ext cx="2847975" cy="800100"/>
        </a:xfrm>
        <a:prstGeom prst="roundRect">
          <a:avLst/>
        </a:prstGeom>
        <a:solidFill>
          <a:srgbClr val="00FFFF"/>
        </a:solidFill>
        <a:ln w="1" cmpd="sng">
          <a:solidFill>
            <a:srgbClr val="000000"/>
          </a:solidFill>
          <a:headEnd type="none"/>
          <a:tailEnd type="none"/>
        </a:ln>
      </xdr:spPr>
      <xdr:txBody>
        <a:bodyPr vertOverflow="clip" wrap="square"/>
        <a:p>
          <a:pPr algn="ctr">
            <a:defRPr/>
          </a:pPr>
          <a:r>
            <a:rPr lang="en-US" cap="none" sz="1400" b="1" i="0" u="none" baseline="0">
              <a:solidFill>
                <a:srgbClr val="0000FF"/>
              </a:solidFill>
              <a:latin typeface="Arial"/>
              <a:ea typeface="Arial"/>
              <a:cs typeface="Arial"/>
            </a:rPr>
            <a:t>WATBAL</a:t>
          </a:r>
          <a:r>
            <a:rPr lang="en-US" cap="none" sz="1000" b="1" i="0" u="none" baseline="0">
              <a:solidFill>
                <a:srgbClr val="0000FF"/>
              </a:solidFill>
              <a:latin typeface="Arial"/>
              <a:ea typeface="Arial"/>
              <a:cs typeface="Arial"/>
            </a:rPr>
            <a:t>
TAILINGS BASIN WATER BALANCE MODEL
for Precipitation Data</a:t>
          </a:r>
        </a:p>
      </xdr:txBody>
    </xdr:sp>
    <xdr:clientData/>
  </xdr:twoCellAnchor>
  <xdr:twoCellAnchor>
    <xdr:from>
      <xdr:col>17</xdr:col>
      <xdr:colOff>0</xdr:colOff>
      <xdr:row>29</xdr:row>
      <xdr:rowOff>0</xdr:rowOff>
    </xdr:from>
    <xdr:to>
      <xdr:col>62</xdr:col>
      <xdr:colOff>0</xdr:colOff>
      <xdr:row>31</xdr:row>
      <xdr:rowOff>57150</xdr:rowOff>
    </xdr:to>
    <xdr:sp>
      <xdr:nvSpPr>
        <xdr:cNvPr id="3" name="Text 6"/>
        <xdr:cNvSpPr txBox="1">
          <a:spLocks noChangeArrowheads="1"/>
        </xdr:cNvSpPr>
      </xdr:nvSpPr>
      <xdr:spPr>
        <a:xfrm>
          <a:off x="1133475" y="1933575"/>
          <a:ext cx="3000375" cy="190500"/>
        </a:xfrm>
        <a:prstGeom prst="roundRect">
          <a:avLst/>
        </a:prstGeom>
        <a:solidFill>
          <a:srgbClr val="00FFFF"/>
        </a:solidFill>
        <a:ln w="9525" cmpd="sng">
          <a:solidFill>
            <a:srgbClr val="000000"/>
          </a:solidFill>
          <a:headEnd type="none"/>
          <a:tailEnd type="none"/>
        </a:ln>
      </xdr:spPr>
      <xdr:txBody>
        <a:bodyPr vertOverflow="clip" wrap="square"/>
        <a:p>
          <a:pPr algn="ctr">
            <a:defRPr/>
          </a:pPr>
          <a:r>
            <a:rPr lang="en-US" cap="none" sz="900" b="0" i="0" u="none" baseline="0">
              <a:solidFill>
                <a:srgbClr val="0000FF"/>
              </a:solidFill>
              <a:latin typeface="Arial"/>
              <a:ea typeface="Arial"/>
              <a:cs typeface="Arial"/>
            </a:rPr>
            <a:t>Copyright 1989-1996 Golder Associates Ltd.</a:t>
          </a:r>
        </a:p>
      </xdr:txBody>
    </xdr:sp>
    <xdr:clientData/>
  </xdr:twoCellAnchor>
  <xdr:twoCellAnchor>
    <xdr:from>
      <xdr:col>15</xdr:col>
      <xdr:colOff>0</xdr:colOff>
      <xdr:row>33</xdr:row>
      <xdr:rowOff>0</xdr:rowOff>
    </xdr:from>
    <xdr:to>
      <xdr:col>64</xdr:col>
      <xdr:colOff>9525</xdr:colOff>
      <xdr:row>44</xdr:row>
      <xdr:rowOff>0</xdr:rowOff>
    </xdr:to>
    <xdr:sp>
      <xdr:nvSpPr>
        <xdr:cNvPr id="4" name="Text 7"/>
        <xdr:cNvSpPr txBox="1">
          <a:spLocks noChangeArrowheads="1"/>
        </xdr:cNvSpPr>
      </xdr:nvSpPr>
      <xdr:spPr>
        <a:xfrm>
          <a:off x="1000125" y="2200275"/>
          <a:ext cx="3276600" cy="733425"/>
        </a:xfrm>
        <a:prstGeom prst="roundRect">
          <a:avLst/>
        </a:prstGeom>
        <a:solidFill>
          <a:srgbClr val="00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This is a simplified model of simulated field conditions for a small watershed.  Golder Associates disclaim any responsibility for the correctness of the data generated by this program, or for the consequences resulting from the use thereof.  Any misuse of this package is the sole responsibility of the user.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130"/>
  <sheetViews>
    <sheetView tabSelected="1" zoomScale="50" zoomScaleNormal="50" workbookViewId="0" topLeftCell="A1">
      <pane xSplit="5" ySplit="10" topLeftCell="F27" activePane="bottomRight" state="frozen"/>
      <selection pane="topLeft" activeCell="A1" sqref="A1"/>
      <selection pane="topRight" activeCell="F1" sqref="F1"/>
      <selection pane="bottomLeft" activeCell="A11" sqref="A11"/>
      <selection pane="bottomRight" activeCell="A1" sqref="A1"/>
    </sheetView>
  </sheetViews>
  <sheetFormatPr defaultColWidth="9.140625" defaultRowHeight="12.75"/>
  <cols>
    <col min="1" max="1" width="4.140625" style="12" customWidth="1"/>
    <col min="2" max="2" width="15.8515625" style="12" customWidth="1"/>
    <col min="3" max="3" width="9.00390625" style="12" customWidth="1"/>
    <col min="4" max="4" width="11.421875" style="12" customWidth="1"/>
    <col min="5" max="17" width="10.421875" style="12" customWidth="1"/>
    <col min="18" max="19" width="9.8515625" style="12" customWidth="1"/>
    <col min="20" max="16384" width="9.140625" style="12" customWidth="1"/>
  </cols>
  <sheetData>
    <row r="1" spans="1:19" s="11" customFormat="1" ht="18">
      <c r="A1" s="16" t="s">
        <v>108</v>
      </c>
      <c r="B1" s="21"/>
      <c r="C1" s="22"/>
      <c r="D1" s="22"/>
      <c r="E1" s="23"/>
      <c r="F1" s="24"/>
      <c r="G1" s="24"/>
      <c r="H1" s="24"/>
      <c r="I1" s="24"/>
      <c r="J1" s="24"/>
      <c r="K1" s="24"/>
      <c r="L1" s="24"/>
      <c r="M1" s="24"/>
      <c r="N1" s="24"/>
      <c r="O1" s="24"/>
      <c r="P1" s="24"/>
      <c r="Q1" s="25"/>
      <c r="R1" s="25"/>
      <c r="S1" s="20" t="s">
        <v>110</v>
      </c>
    </row>
    <row r="2" spans="1:19" ht="18">
      <c r="A2" s="19" t="s">
        <v>114</v>
      </c>
      <c r="B2" s="26"/>
      <c r="C2" s="26"/>
      <c r="D2" s="26"/>
      <c r="E2" s="26"/>
      <c r="F2" s="26"/>
      <c r="G2" s="26"/>
      <c r="H2" s="26"/>
      <c r="I2" s="26"/>
      <c r="J2" s="26"/>
      <c r="K2" s="26"/>
      <c r="L2" s="26"/>
      <c r="M2" s="26"/>
      <c r="N2" s="26"/>
      <c r="O2" s="26"/>
      <c r="P2" s="26"/>
      <c r="Q2" s="26"/>
      <c r="R2" s="26"/>
      <c r="S2" s="26"/>
    </row>
    <row r="3" spans="1:19" ht="23.25">
      <c r="A3" s="17" t="s">
        <v>0</v>
      </c>
      <c r="B3" s="27"/>
      <c r="C3" s="27"/>
      <c r="D3" s="27"/>
      <c r="E3" s="28"/>
      <c r="F3" s="28"/>
      <c r="G3" s="28"/>
      <c r="H3" s="28"/>
      <c r="I3" s="28"/>
      <c r="J3" s="28"/>
      <c r="K3" s="28"/>
      <c r="L3" s="28"/>
      <c r="M3" s="28"/>
      <c r="N3" s="28"/>
      <c r="O3" s="29"/>
      <c r="P3" s="29"/>
      <c r="Q3" s="29"/>
      <c r="R3" s="29"/>
      <c r="S3" s="29"/>
    </row>
    <row r="4" spans="1:19" ht="20.25">
      <c r="A4" s="18" t="s">
        <v>109</v>
      </c>
      <c r="B4" s="26"/>
      <c r="C4" s="26"/>
      <c r="D4" s="26"/>
      <c r="E4" s="30"/>
      <c r="F4" s="30"/>
      <c r="G4" s="30"/>
      <c r="H4" s="30"/>
      <c r="I4" s="30"/>
      <c r="J4" s="30"/>
      <c r="K4" s="30"/>
      <c r="L4" s="29"/>
      <c r="M4" s="29"/>
      <c r="N4" s="29"/>
      <c r="O4" s="29"/>
      <c r="P4" s="29"/>
      <c r="Q4" s="29"/>
      <c r="R4" s="29"/>
      <c r="S4" s="29"/>
    </row>
    <row r="5" spans="1:19" ht="12.75">
      <c r="A5" s="31"/>
      <c r="B5" s="31"/>
      <c r="C5" s="31"/>
      <c r="D5" s="31"/>
      <c r="E5" s="31"/>
      <c r="F5" s="31"/>
      <c r="G5" s="31"/>
      <c r="H5" s="31"/>
      <c r="I5" s="31"/>
      <c r="J5" s="31"/>
      <c r="K5" s="31"/>
      <c r="L5" s="31"/>
      <c r="M5" s="31"/>
      <c r="N5" s="31"/>
      <c r="O5" s="31"/>
      <c r="P5" s="31"/>
      <c r="Q5" s="31"/>
      <c r="R5" s="31"/>
      <c r="S5" s="31"/>
    </row>
    <row r="6" spans="1:19" ht="16.5" customHeight="1">
      <c r="A6" s="19" t="s">
        <v>1</v>
      </c>
      <c r="B6" s="32"/>
      <c r="C6" s="32"/>
      <c r="D6" s="32"/>
      <c r="E6" s="29"/>
      <c r="F6" s="29"/>
      <c r="G6" s="29"/>
      <c r="H6" s="29"/>
      <c r="I6" s="29"/>
      <c r="J6" s="29"/>
      <c r="K6" s="29"/>
      <c r="L6" s="29"/>
      <c r="M6" s="29"/>
      <c r="N6" s="29"/>
      <c r="O6" s="29"/>
      <c r="P6" s="29"/>
      <c r="Q6" s="29"/>
      <c r="R6" s="29"/>
      <c r="S6" s="29"/>
    </row>
    <row r="7" spans="1:19" ht="16.5" customHeight="1">
      <c r="A7" s="19" t="s">
        <v>2</v>
      </c>
      <c r="B7" s="32"/>
      <c r="C7" s="32"/>
      <c r="D7" s="32"/>
      <c r="E7" s="29"/>
      <c r="F7" s="29"/>
      <c r="G7" s="29"/>
      <c r="H7" s="29"/>
      <c r="I7" s="29"/>
      <c r="J7" s="29"/>
      <c r="K7" s="29"/>
      <c r="L7" s="29"/>
      <c r="M7" s="29"/>
      <c r="N7" s="29"/>
      <c r="O7" s="29"/>
      <c r="P7" s="29"/>
      <c r="Q7" s="29"/>
      <c r="R7" s="29"/>
      <c r="S7" s="29"/>
    </row>
    <row r="8" spans="1:19" ht="16.5" customHeight="1">
      <c r="A8" s="33"/>
      <c r="B8" s="34"/>
      <c r="C8" s="34"/>
      <c r="D8" s="34"/>
      <c r="E8" s="31"/>
      <c r="F8" s="31"/>
      <c r="G8" s="31"/>
      <c r="H8" s="31"/>
      <c r="I8" s="31"/>
      <c r="J8" s="31"/>
      <c r="K8" s="31"/>
      <c r="L8" s="31"/>
      <c r="M8" s="31"/>
      <c r="N8" s="31"/>
      <c r="O8" s="31"/>
      <c r="P8" s="31"/>
      <c r="Q8" s="31"/>
      <c r="R8" s="31"/>
      <c r="S8" s="31"/>
    </row>
    <row r="9" spans="1:19" ht="19.5" customHeight="1" thickBot="1">
      <c r="A9" s="35"/>
      <c r="B9" s="61" t="s">
        <v>3</v>
      </c>
      <c r="C9" s="35"/>
      <c r="D9" s="35"/>
      <c r="E9" s="36"/>
      <c r="F9" s="35"/>
      <c r="G9" s="35"/>
      <c r="H9" s="35"/>
      <c r="I9" s="35"/>
      <c r="J9" s="35"/>
      <c r="K9" s="35"/>
      <c r="L9" s="35"/>
      <c r="M9" s="35"/>
      <c r="N9" s="35"/>
      <c r="O9" s="35"/>
      <c r="P9" s="35"/>
      <c r="Q9" s="35"/>
      <c r="R9" s="35"/>
      <c r="S9" s="35"/>
    </row>
    <row r="10" spans="1:19" ht="27.75" customHeight="1">
      <c r="A10" s="37"/>
      <c r="B10" s="71"/>
      <c r="C10" s="72"/>
      <c r="D10" s="72"/>
      <c r="E10" s="73" t="s">
        <v>4</v>
      </c>
      <c r="F10" s="73" t="s">
        <v>5</v>
      </c>
      <c r="G10" s="73" t="s">
        <v>6</v>
      </c>
      <c r="H10" s="73" t="s">
        <v>7</v>
      </c>
      <c r="I10" s="73" t="s">
        <v>8</v>
      </c>
      <c r="J10" s="73" t="s">
        <v>9</v>
      </c>
      <c r="K10" s="73" t="s">
        <v>10</v>
      </c>
      <c r="L10" s="73" t="s">
        <v>11</v>
      </c>
      <c r="M10" s="73" t="s">
        <v>12</v>
      </c>
      <c r="N10" s="73" t="s">
        <v>13</v>
      </c>
      <c r="O10" s="73" t="s">
        <v>14</v>
      </c>
      <c r="P10" s="73" t="s">
        <v>15</v>
      </c>
      <c r="Q10" s="73" t="s">
        <v>16</v>
      </c>
      <c r="R10" s="73" t="s">
        <v>17</v>
      </c>
      <c r="S10" s="74" t="s">
        <v>18</v>
      </c>
    </row>
    <row r="11" spans="1:19" ht="29.25" customHeight="1">
      <c r="A11" s="38"/>
      <c r="B11" s="75" t="s">
        <v>19</v>
      </c>
      <c r="C11" s="76"/>
      <c r="D11" s="76"/>
      <c r="E11" s="77" t="s">
        <v>20</v>
      </c>
      <c r="F11" s="78">
        <v>1</v>
      </c>
      <c r="G11" s="75"/>
      <c r="H11" s="75"/>
      <c r="I11" s="75"/>
      <c r="J11" s="75"/>
      <c r="K11" s="75"/>
      <c r="L11" s="75"/>
      <c r="M11" s="75"/>
      <c r="N11" s="75"/>
      <c r="O11" s="75"/>
      <c r="P11" s="75"/>
      <c r="Q11" s="75"/>
      <c r="R11" s="75"/>
      <c r="S11" s="79"/>
    </row>
    <row r="12" spans="1:19" ht="29.25" customHeight="1">
      <c r="A12" s="38"/>
      <c r="B12" s="75" t="s">
        <v>21</v>
      </c>
      <c r="C12" s="76"/>
      <c r="D12" s="76"/>
      <c r="E12" s="77" t="s">
        <v>22</v>
      </c>
      <c r="F12" s="78">
        <v>1935</v>
      </c>
      <c r="G12" s="78"/>
      <c r="H12" s="78"/>
      <c r="I12" s="78"/>
      <c r="J12" s="78"/>
      <c r="K12" s="78"/>
      <c r="L12" s="78"/>
      <c r="M12" s="78"/>
      <c r="N12" s="78"/>
      <c r="O12" s="78"/>
      <c r="P12" s="78"/>
      <c r="Q12" s="78"/>
      <c r="R12" s="78"/>
      <c r="S12" s="79">
        <f>IF(F12&gt;0,F12*365,G12*31+H12*28+I12*31+J12*30+K12*31+L12*30+M12*31+N12*31+O12*30+P12*31+Q12*30+R12*31)</f>
        <v>706275</v>
      </c>
    </row>
    <row r="13" spans="1:19" ht="29.25" customHeight="1">
      <c r="A13" s="59"/>
      <c r="B13" s="75" t="s">
        <v>23</v>
      </c>
      <c r="C13" s="76"/>
      <c r="D13" s="76"/>
      <c r="E13" s="77" t="s">
        <v>24</v>
      </c>
      <c r="F13" s="78">
        <v>45</v>
      </c>
      <c r="G13" s="78"/>
      <c r="H13" s="78"/>
      <c r="I13" s="78"/>
      <c r="J13" s="78"/>
      <c r="K13" s="78"/>
      <c r="L13" s="78"/>
      <c r="M13" s="78"/>
      <c r="N13" s="78"/>
      <c r="O13" s="78"/>
      <c r="P13" s="78"/>
      <c r="Q13" s="78"/>
      <c r="R13" s="78"/>
      <c r="S13" s="79"/>
    </row>
    <row r="14" spans="1:19" ht="29.25" customHeight="1">
      <c r="A14" s="39"/>
      <c r="B14" s="80" t="s">
        <v>25</v>
      </c>
      <c r="C14" s="81"/>
      <c r="D14" s="81"/>
      <c r="E14" s="82" t="s">
        <v>26</v>
      </c>
      <c r="F14" s="83">
        <v>0</v>
      </c>
      <c r="G14" s="83"/>
      <c r="H14" s="83"/>
      <c r="I14" s="83"/>
      <c r="J14" s="83"/>
      <c r="K14" s="83"/>
      <c r="L14" s="83"/>
      <c r="M14" s="83"/>
      <c r="N14" s="83"/>
      <c r="O14" s="83"/>
      <c r="P14" s="83"/>
      <c r="Q14" s="83"/>
      <c r="R14" s="83"/>
      <c r="S14" s="84">
        <f>IF(F14&gt;0,F14*12,G14+H14+I14+J14+K14+L14+M14+N14+O14+P14+Q14+R14)</f>
        <v>0</v>
      </c>
    </row>
    <row r="15" spans="1:19" ht="29.25" customHeight="1">
      <c r="A15" s="38"/>
      <c r="B15" s="75" t="s">
        <v>27</v>
      </c>
      <c r="C15" s="76"/>
      <c r="D15" s="76"/>
      <c r="E15" s="77" t="s">
        <v>28</v>
      </c>
      <c r="F15" s="78"/>
      <c r="G15" s="78">
        <v>17</v>
      </c>
      <c r="H15" s="78">
        <v>15</v>
      </c>
      <c r="I15" s="78">
        <v>17</v>
      </c>
      <c r="J15" s="78">
        <v>12</v>
      </c>
      <c r="K15" s="78">
        <v>17</v>
      </c>
      <c r="L15" s="78">
        <v>21</v>
      </c>
      <c r="M15" s="78">
        <v>42</v>
      </c>
      <c r="N15" s="78">
        <v>49</v>
      </c>
      <c r="O15" s="78">
        <v>29</v>
      </c>
      <c r="P15" s="78">
        <v>32</v>
      </c>
      <c r="Q15" s="78">
        <v>25</v>
      </c>
      <c r="R15" s="78">
        <v>24</v>
      </c>
      <c r="S15" s="85">
        <f>IF(F15&gt;0,F15*12,SUM(G15:R15))</f>
        <v>300</v>
      </c>
    </row>
    <row r="16" spans="1:19" ht="29.25" customHeight="1">
      <c r="A16" s="38"/>
      <c r="B16" s="75" t="s">
        <v>29</v>
      </c>
      <c r="C16" s="76"/>
      <c r="D16" s="76"/>
      <c r="E16" s="77" t="s">
        <v>24</v>
      </c>
      <c r="F16" s="78">
        <v>0</v>
      </c>
      <c r="G16" s="78"/>
      <c r="H16" s="78"/>
      <c r="I16" s="78"/>
      <c r="J16" s="78"/>
      <c r="K16" s="78"/>
      <c r="L16" s="78"/>
      <c r="M16" s="78"/>
      <c r="N16" s="78"/>
      <c r="O16" s="78"/>
      <c r="P16" s="78"/>
      <c r="Q16" s="78"/>
      <c r="R16" s="78"/>
      <c r="S16" s="85"/>
    </row>
    <row r="17" spans="1:19" ht="29.25" customHeight="1">
      <c r="A17" s="38"/>
      <c r="B17" s="75" t="s">
        <v>30</v>
      </c>
      <c r="C17" s="76"/>
      <c r="D17" s="76"/>
      <c r="E17" s="77" t="s">
        <v>28</v>
      </c>
      <c r="F17" s="75">
        <f>IF(F15&gt;0,F15*(1+F16/100),"")</f>
      </c>
      <c r="G17" s="75">
        <f>IF(G15&lt;&gt;"",G15*(1+IF(G16&lt;&gt;0,G16,$F16)/100),"")</f>
        <v>17</v>
      </c>
      <c r="H17" s="75">
        <f aca="true" t="shared" si="0" ref="H17:R17">IF(H15&lt;&gt;"",H15*(1+IF(H16&lt;&gt;0,H16,$F16)/100),"")</f>
        <v>15</v>
      </c>
      <c r="I17" s="75">
        <f t="shared" si="0"/>
        <v>17</v>
      </c>
      <c r="J17" s="75">
        <f t="shared" si="0"/>
        <v>12</v>
      </c>
      <c r="K17" s="75">
        <f t="shared" si="0"/>
        <v>17</v>
      </c>
      <c r="L17" s="75">
        <f t="shared" si="0"/>
        <v>21</v>
      </c>
      <c r="M17" s="75">
        <f t="shared" si="0"/>
        <v>42</v>
      </c>
      <c r="N17" s="75">
        <f t="shared" si="0"/>
        <v>49</v>
      </c>
      <c r="O17" s="75">
        <f t="shared" si="0"/>
        <v>29</v>
      </c>
      <c r="P17" s="75">
        <f t="shared" si="0"/>
        <v>32</v>
      </c>
      <c r="Q17" s="75">
        <f t="shared" si="0"/>
        <v>25</v>
      </c>
      <c r="R17" s="75">
        <f t="shared" si="0"/>
        <v>24</v>
      </c>
      <c r="S17" s="85">
        <f>IF(F15&gt;0,F17*12,SUM(G17:R17))</f>
        <v>300</v>
      </c>
    </row>
    <row r="18" spans="1:19" ht="29.25" customHeight="1">
      <c r="A18" s="38"/>
      <c r="B18" s="75" t="s">
        <v>111</v>
      </c>
      <c r="C18" s="76"/>
      <c r="D18" s="76"/>
      <c r="E18" s="77" t="s">
        <v>31</v>
      </c>
      <c r="F18" s="78">
        <v>350</v>
      </c>
      <c r="G18" s="75"/>
      <c r="H18" s="75"/>
      <c r="I18" s="75"/>
      <c r="J18" s="75"/>
      <c r="K18" s="75"/>
      <c r="L18" s="75"/>
      <c r="M18" s="75"/>
      <c r="N18" s="75"/>
      <c r="O18" s="75"/>
      <c r="P18" s="75"/>
      <c r="Q18" s="75"/>
      <c r="R18" s="75"/>
      <c r="S18" s="79"/>
    </row>
    <row r="19" spans="1:19" ht="29.25" customHeight="1">
      <c r="A19" s="38"/>
      <c r="B19" s="75" t="s">
        <v>32</v>
      </c>
      <c r="C19" s="76"/>
      <c r="D19" s="76"/>
      <c r="E19" s="77" t="s">
        <v>24</v>
      </c>
      <c r="F19" s="78">
        <v>70</v>
      </c>
      <c r="G19" s="78"/>
      <c r="H19" s="78"/>
      <c r="I19" s="78"/>
      <c r="J19" s="78"/>
      <c r="K19" s="78"/>
      <c r="L19" s="78"/>
      <c r="M19" s="78"/>
      <c r="N19" s="78"/>
      <c r="O19" s="78"/>
      <c r="P19" s="78"/>
      <c r="Q19" s="78"/>
      <c r="R19" s="78"/>
      <c r="S19" s="79"/>
    </row>
    <row r="20" spans="1:19" ht="29.25" customHeight="1">
      <c r="A20" s="38"/>
      <c r="B20" s="75" t="s">
        <v>33</v>
      </c>
      <c r="C20" s="76"/>
      <c r="D20" s="76"/>
      <c r="E20" s="77" t="s">
        <v>31</v>
      </c>
      <c r="F20" s="78">
        <v>170</v>
      </c>
      <c r="G20" s="75"/>
      <c r="H20" s="75"/>
      <c r="I20" s="75"/>
      <c r="J20" s="75"/>
      <c r="K20" s="75"/>
      <c r="L20" s="75"/>
      <c r="M20" s="75"/>
      <c r="N20" s="75"/>
      <c r="O20" s="75"/>
      <c r="P20" s="75"/>
      <c r="Q20" s="75"/>
      <c r="R20" s="75"/>
      <c r="S20" s="79"/>
    </row>
    <row r="21" spans="1:19" ht="29.25" customHeight="1">
      <c r="A21" s="38"/>
      <c r="B21" s="75" t="s">
        <v>32</v>
      </c>
      <c r="C21" s="76"/>
      <c r="D21" s="76"/>
      <c r="E21" s="77" t="s">
        <v>24</v>
      </c>
      <c r="F21" s="78">
        <v>100</v>
      </c>
      <c r="G21" s="78"/>
      <c r="H21" s="78"/>
      <c r="I21" s="78"/>
      <c r="J21" s="78"/>
      <c r="K21" s="78"/>
      <c r="L21" s="78"/>
      <c r="M21" s="78"/>
      <c r="N21" s="78"/>
      <c r="O21" s="78"/>
      <c r="P21" s="78"/>
      <c r="Q21" s="78"/>
      <c r="R21" s="78"/>
      <c r="S21" s="79"/>
    </row>
    <row r="22" spans="1:19" ht="29.25" customHeight="1">
      <c r="A22" s="39"/>
      <c r="B22" s="80" t="s">
        <v>34</v>
      </c>
      <c r="C22" s="81"/>
      <c r="D22" s="81"/>
      <c r="E22" s="82" t="s">
        <v>24</v>
      </c>
      <c r="F22" s="83"/>
      <c r="G22" s="83">
        <v>0</v>
      </c>
      <c r="H22" s="83">
        <v>0</v>
      </c>
      <c r="I22" s="83">
        <v>0</v>
      </c>
      <c r="J22" s="83">
        <v>0</v>
      </c>
      <c r="K22" s="83">
        <v>100</v>
      </c>
      <c r="L22" s="83">
        <v>100</v>
      </c>
      <c r="M22" s="83">
        <v>100</v>
      </c>
      <c r="N22" s="83">
        <v>100</v>
      </c>
      <c r="O22" s="83">
        <v>100</v>
      </c>
      <c r="P22" s="83">
        <v>100</v>
      </c>
      <c r="Q22" s="83">
        <v>100</v>
      </c>
      <c r="R22" s="83">
        <v>0</v>
      </c>
      <c r="S22" s="84"/>
    </row>
    <row r="23" spans="1:19" ht="29.25" customHeight="1">
      <c r="A23" s="38"/>
      <c r="B23" s="116" t="s">
        <v>35</v>
      </c>
      <c r="C23" s="86"/>
      <c r="D23" s="86"/>
      <c r="E23" s="75"/>
      <c r="F23" s="75"/>
      <c r="G23" s="75"/>
      <c r="H23" s="75"/>
      <c r="I23" s="75"/>
      <c r="J23" s="75"/>
      <c r="K23" s="75"/>
      <c r="L23" s="75"/>
      <c r="M23" s="75"/>
      <c r="N23" s="75"/>
      <c r="O23" s="75"/>
      <c r="P23" s="75"/>
      <c r="Q23" s="75"/>
      <c r="R23" s="75"/>
      <c r="S23" s="79"/>
    </row>
    <row r="24" spans="1:19" ht="29.25" customHeight="1">
      <c r="A24" s="38"/>
      <c r="B24" s="75" t="s">
        <v>36</v>
      </c>
      <c r="C24" s="76"/>
      <c r="D24" s="76"/>
      <c r="E24" s="77" t="s">
        <v>24</v>
      </c>
      <c r="F24" s="78"/>
      <c r="G24" s="78"/>
      <c r="H24" s="78"/>
      <c r="I24" s="78"/>
      <c r="J24" s="78"/>
      <c r="K24" s="78"/>
      <c r="L24" s="78"/>
      <c r="M24" s="78"/>
      <c r="N24" s="78"/>
      <c r="O24" s="78"/>
      <c r="P24" s="78"/>
      <c r="Q24" s="78"/>
      <c r="R24" s="78"/>
      <c r="S24" s="79"/>
    </row>
    <row r="25" spans="1:19" ht="29.25" customHeight="1">
      <c r="A25" s="39"/>
      <c r="B25" s="80" t="s">
        <v>37</v>
      </c>
      <c r="C25" s="81"/>
      <c r="D25" s="81"/>
      <c r="E25" s="82" t="s">
        <v>38</v>
      </c>
      <c r="F25" s="83">
        <v>1.35</v>
      </c>
      <c r="G25" s="80"/>
      <c r="H25" s="80"/>
      <c r="I25" s="80"/>
      <c r="J25" s="80"/>
      <c r="K25" s="80"/>
      <c r="L25" s="80"/>
      <c r="M25" s="80"/>
      <c r="N25" s="80"/>
      <c r="O25" s="80"/>
      <c r="P25" s="80"/>
      <c r="Q25" s="80"/>
      <c r="R25" s="80"/>
      <c r="S25" s="84"/>
    </row>
    <row r="26" spans="1:19" ht="29.25" customHeight="1">
      <c r="A26" s="38"/>
      <c r="B26" s="75" t="s">
        <v>39</v>
      </c>
      <c r="C26" s="76"/>
      <c r="D26" s="76"/>
      <c r="E26" s="123" t="s">
        <v>24</v>
      </c>
      <c r="F26" s="78">
        <v>37</v>
      </c>
      <c r="G26" s="78"/>
      <c r="H26" s="78"/>
      <c r="I26" s="78"/>
      <c r="J26" s="78"/>
      <c r="K26" s="78"/>
      <c r="L26" s="78"/>
      <c r="M26" s="78"/>
      <c r="N26" s="78"/>
      <c r="O26" s="78"/>
      <c r="P26" s="78"/>
      <c r="Q26" s="78"/>
      <c r="R26" s="78"/>
      <c r="S26" s="79"/>
    </row>
    <row r="27" spans="1:19" ht="29.25" customHeight="1">
      <c r="A27" s="38"/>
      <c r="B27" s="75" t="s">
        <v>40</v>
      </c>
      <c r="C27" s="76"/>
      <c r="D27" s="76"/>
      <c r="E27" s="124" t="s">
        <v>26</v>
      </c>
      <c r="F27" s="78">
        <v>2000</v>
      </c>
      <c r="G27" s="78"/>
      <c r="H27" s="78"/>
      <c r="I27" s="78"/>
      <c r="J27" s="78"/>
      <c r="K27" s="78"/>
      <c r="L27" s="78"/>
      <c r="M27" s="78"/>
      <c r="N27" s="78"/>
      <c r="O27" s="78"/>
      <c r="P27" s="78"/>
      <c r="Q27" s="78"/>
      <c r="R27" s="78"/>
      <c r="S27" s="79">
        <f>IF(F27&gt;0,F27*12,SUM(G27:R27))</f>
        <v>24000</v>
      </c>
    </row>
    <row r="28" spans="1:19" ht="29.25" customHeight="1">
      <c r="A28" s="38"/>
      <c r="B28" s="75" t="s">
        <v>41</v>
      </c>
      <c r="C28" s="76"/>
      <c r="D28" s="76"/>
      <c r="E28" s="124" t="s">
        <v>28</v>
      </c>
      <c r="F28" s="78"/>
      <c r="G28" s="78">
        <v>0</v>
      </c>
      <c r="H28" s="78">
        <v>0</v>
      </c>
      <c r="I28" s="78">
        <v>0</v>
      </c>
      <c r="J28" s="78">
        <v>0</v>
      </c>
      <c r="K28" s="78">
        <v>0</v>
      </c>
      <c r="L28" s="78">
        <v>160</v>
      </c>
      <c r="M28" s="78">
        <v>154</v>
      </c>
      <c r="N28" s="78">
        <v>107</v>
      </c>
      <c r="O28" s="78">
        <v>49</v>
      </c>
      <c r="P28" s="78">
        <v>0</v>
      </c>
      <c r="Q28" s="78">
        <v>0</v>
      </c>
      <c r="R28" s="78">
        <v>0</v>
      </c>
      <c r="S28" s="79">
        <f>IF(F28&gt;0,F28*12,SUM(G28:R28))</f>
        <v>470</v>
      </c>
    </row>
    <row r="29" spans="1:19" ht="29.25" customHeight="1">
      <c r="A29" s="38"/>
      <c r="B29" s="75" t="s">
        <v>42</v>
      </c>
      <c r="C29" s="76"/>
      <c r="D29" s="76"/>
      <c r="E29" s="124" t="s">
        <v>24</v>
      </c>
      <c r="F29" s="78">
        <v>0</v>
      </c>
      <c r="G29" s="78"/>
      <c r="H29" s="78"/>
      <c r="I29" s="78"/>
      <c r="J29" s="78"/>
      <c r="K29" s="78"/>
      <c r="L29" s="78"/>
      <c r="M29" s="78"/>
      <c r="N29" s="78"/>
      <c r="O29" s="78"/>
      <c r="P29" s="78"/>
      <c r="Q29" s="78"/>
      <c r="R29" s="78"/>
      <c r="S29" s="79"/>
    </row>
    <row r="30" spans="1:19" ht="29.25" customHeight="1">
      <c r="A30" s="38"/>
      <c r="B30" s="75" t="s">
        <v>43</v>
      </c>
      <c r="C30" s="76"/>
      <c r="D30" s="76"/>
      <c r="E30" s="124" t="s">
        <v>28</v>
      </c>
      <c r="F30" s="75">
        <f>IF(F28&gt;0,F28*(1+F29/100),"")</f>
      </c>
      <c r="G30" s="75">
        <f>IF(G28&lt;&gt;"",G28*(1+IF(G29&lt;&gt;0,G29,$F29)/100),"")</f>
        <v>0</v>
      </c>
      <c r="H30" s="75">
        <f aca="true" t="shared" si="1" ref="H30:R30">IF(H28&lt;&gt;"",H28*(1+IF(H29&lt;&gt;0,H29,$F29)/100),"")</f>
        <v>0</v>
      </c>
      <c r="I30" s="75">
        <f t="shared" si="1"/>
        <v>0</v>
      </c>
      <c r="J30" s="75">
        <f t="shared" si="1"/>
        <v>0</v>
      </c>
      <c r="K30" s="75">
        <f t="shared" si="1"/>
        <v>0</v>
      </c>
      <c r="L30" s="75">
        <f t="shared" si="1"/>
        <v>160</v>
      </c>
      <c r="M30" s="75">
        <f t="shared" si="1"/>
        <v>154</v>
      </c>
      <c r="N30" s="75">
        <f t="shared" si="1"/>
        <v>107</v>
      </c>
      <c r="O30" s="75">
        <f t="shared" si="1"/>
        <v>49</v>
      </c>
      <c r="P30" s="75">
        <f t="shared" si="1"/>
        <v>0</v>
      </c>
      <c r="Q30" s="75">
        <f t="shared" si="1"/>
        <v>0</v>
      </c>
      <c r="R30" s="75">
        <f t="shared" si="1"/>
        <v>0</v>
      </c>
      <c r="S30" s="79">
        <f>IF(F28&gt;0,F30*12,SUM(G30:R30))</f>
        <v>470</v>
      </c>
    </row>
    <row r="31" spans="1:19" ht="29.25" customHeight="1">
      <c r="A31" s="38"/>
      <c r="B31" s="75" t="s">
        <v>112</v>
      </c>
      <c r="C31" s="76"/>
      <c r="D31" s="76"/>
      <c r="E31" s="124" t="s">
        <v>22</v>
      </c>
      <c r="F31" s="78">
        <v>60</v>
      </c>
      <c r="G31" s="78"/>
      <c r="H31" s="78"/>
      <c r="I31" s="78"/>
      <c r="J31" s="78"/>
      <c r="K31" s="78"/>
      <c r="L31" s="78"/>
      <c r="M31" s="78"/>
      <c r="N31" s="78"/>
      <c r="O31" s="78"/>
      <c r="P31" s="78"/>
      <c r="Q31" s="78"/>
      <c r="R31" s="78"/>
      <c r="S31" s="79">
        <f>IF(F31&gt;0,F31*365,G31*31+H31*28+I31*31+J31*30+K31*31+L31*30+M31*31+N31*31+O31*30+P31*31+Q31*30+R31*31)</f>
        <v>21900</v>
      </c>
    </row>
    <row r="32" spans="1:19" ht="29.25" customHeight="1">
      <c r="A32" s="38"/>
      <c r="B32" s="75" t="s">
        <v>113</v>
      </c>
      <c r="C32" s="76"/>
      <c r="D32" s="76"/>
      <c r="E32" s="124" t="s">
        <v>24</v>
      </c>
      <c r="F32" s="78">
        <v>40</v>
      </c>
      <c r="G32" s="78"/>
      <c r="H32" s="78"/>
      <c r="I32" s="78"/>
      <c r="J32" s="78"/>
      <c r="K32" s="78"/>
      <c r="L32" s="78"/>
      <c r="M32" s="78"/>
      <c r="N32" s="78"/>
      <c r="O32" s="78"/>
      <c r="P32" s="78"/>
      <c r="Q32" s="78"/>
      <c r="R32" s="78"/>
      <c r="S32" s="79"/>
    </row>
    <row r="33" spans="1:19" ht="29.25" customHeight="1">
      <c r="A33" s="38"/>
      <c r="B33" s="75" t="s">
        <v>45</v>
      </c>
      <c r="C33" s="76"/>
      <c r="D33" s="76"/>
      <c r="E33" s="124" t="s">
        <v>31</v>
      </c>
      <c r="F33" s="78">
        <v>50</v>
      </c>
      <c r="G33" s="78"/>
      <c r="H33" s="78"/>
      <c r="I33" s="78"/>
      <c r="J33" s="78"/>
      <c r="K33" s="78"/>
      <c r="L33" s="78"/>
      <c r="M33" s="78"/>
      <c r="N33" s="78"/>
      <c r="O33" s="78"/>
      <c r="P33" s="78"/>
      <c r="Q33" s="78"/>
      <c r="R33" s="78"/>
      <c r="S33" s="79"/>
    </row>
    <row r="34" spans="1:19" ht="29.25" customHeight="1">
      <c r="A34" s="39"/>
      <c r="B34" s="80" t="s">
        <v>46</v>
      </c>
      <c r="C34" s="81"/>
      <c r="D34" s="81"/>
      <c r="E34" s="125" t="s">
        <v>24</v>
      </c>
      <c r="F34" s="83">
        <v>90</v>
      </c>
      <c r="G34" s="83"/>
      <c r="H34" s="83"/>
      <c r="I34" s="83"/>
      <c r="J34" s="83"/>
      <c r="K34" s="83"/>
      <c r="L34" s="83"/>
      <c r="M34" s="83"/>
      <c r="N34" s="83"/>
      <c r="O34" s="83"/>
      <c r="P34" s="83"/>
      <c r="Q34" s="83"/>
      <c r="R34" s="83"/>
      <c r="S34" s="84"/>
    </row>
    <row r="35" spans="1:19" ht="29.25" customHeight="1">
      <c r="A35" s="38"/>
      <c r="B35" s="75" t="s">
        <v>47</v>
      </c>
      <c r="C35" s="76"/>
      <c r="D35" s="76"/>
      <c r="E35" s="77" t="s">
        <v>48</v>
      </c>
      <c r="F35" s="78"/>
      <c r="G35" s="78">
        <v>0</v>
      </c>
      <c r="H35" s="78">
        <v>0</v>
      </c>
      <c r="I35" s="78">
        <v>0</v>
      </c>
      <c r="J35" s="78">
        <v>0</v>
      </c>
      <c r="K35" s="78">
        <v>0</v>
      </c>
      <c r="L35" s="78">
        <v>16.67</v>
      </c>
      <c r="M35" s="78">
        <v>16.67</v>
      </c>
      <c r="N35" s="78">
        <v>16.67</v>
      </c>
      <c r="O35" s="78">
        <v>16.67</v>
      </c>
      <c r="P35" s="78">
        <v>16.67</v>
      </c>
      <c r="Q35" s="78">
        <v>16.65</v>
      </c>
      <c r="R35" s="78"/>
      <c r="S35" s="79">
        <f>IF(F35&gt;0,F35*12,SUM(G35:R35))</f>
        <v>100</v>
      </c>
    </row>
    <row r="36" spans="1:19" ht="29.25" customHeight="1" thickBot="1">
      <c r="A36" s="41"/>
      <c r="B36" s="87" t="s">
        <v>49</v>
      </c>
      <c r="C36" s="88"/>
      <c r="D36" s="88"/>
      <c r="E36" s="89" t="s">
        <v>50</v>
      </c>
      <c r="F36" s="90">
        <v>400000</v>
      </c>
      <c r="G36" s="87"/>
      <c r="H36" s="87"/>
      <c r="I36" s="87"/>
      <c r="J36" s="87"/>
      <c r="K36" s="87"/>
      <c r="L36" s="87"/>
      <c r="M36" s="87"/>
      <c r="N36" s="87"/>
      <c r="O36" s="87"/>
      <c r="P36" s="87"/>
      <c r="Q36" s="87"/>
      <c r="R36" s="87"/>
      <c r="S36" s="91"/>
    </row>
    <row r="37" spans="1:19" ht="11.25" customHeight="1">
      <c r="A37" s="35"/>
      <c r="B37" s="8"/>
      <c r="C37" s="8"/>
      <c r="D37" s="8"/>
      <c r="E37" s="8"/>
      <c r="F37" s="35"/>
      <c r="G37" s="35"/>
      <c r="H37" s="35"/>
      <c r="I37" s="35"/>
      <c r="J37" s="35"/>
      <c r="K37" s="35"/>
      <c r="L37" s="35"/>
      <c r="M37" s="35"/>
      <c r="N37" s="35"/>
      <c r="O37" s="35"/>
      <c r="P37" s="35"/>
      <c r="Q37" s="35"/>
      <c r="R37" s="35"/>
      <c r="S37" s="35"/>
    </row>
    <row r="38" spans="1:19" ht="15">
      <c r="A38" s="42"/>
      <c r="B38" s="42"/>
      <c r="C38" s="42"/>
      <c r="D38" s="42"/>
      <c r="E38" s="42"/>
      <c r="F38" s="42"/>
      <c r="G38" s="42"/>
      <c r="H38" s="42"/>
      <c r="I38" s="42"/>
      <c r="J38" s="42"/>
      <c r="K38" s="42"/>
      <c r="L38" s="42"/>
      <c r="M38" s="42"/>
      <c r="N38" s="42"/>
      <c r="O38" s="8"/>
      <c r="P38" s="8"/>
      <c r="Q38" s="8"/>
      <c r="R38" s="8"/>
      <c r="S38" s="8"/>
    </row>
    <row r="39" spans="1:19" ht="15">
      <c r="A39" s="42"/>
      <c r="B39" s="42"/>
      <c r="C39" s="42"/>
      <c r="D39" s="42"/>
      <c r="E39" s="42"/>
      <c r="F39" s="42"/>
      <c r="G39" s="42"/>
      <c r="H39" s="42"/>
      <c r="I39" s="42"/>
      <c r="J39" s="42"/>
      <c r="K39" s="42"/>
      <c r="L39" s="42"/>
      <c r="M39" s="42"/>
      <c r="N39" s="42"/>
      <c r="O39" s="8"/>
      <c r="P39" s="8"/>
      <c r="Q39" s="8"/>
      <c r="R39" s="8"/>
      <c r="S39" s="8"/>
    </row>
    <row r="40" spans="1:19" ht="18" customHeight="1">
      <c r="A40" s="60" t="s">
        <v>51</v>
      </c>
      <c r="B40" s="43"/>
      <c r="C40" s="43"/>
      <c r="D40" s="43"/>
      <c r="E40" s="43"/>
      <c r="F40" s="43"/>
      <c r="G40" s="43"/>
      <c r="H40" s="43"/>
      <c r="I40" s="43"/>
      <c r="J40" s="43"/>
      <c r="K40" s="43"/>
      <c r="L40" s="43"/>
      <c r="M40" s="43"/>
      <c r="N40" s="43"/>
      <c r="O40" s="31"/>
      <c r="P40" s="31"/>
      <c r="Q40" s="31"/>
      <c r="R40" s="31"/>
      <c r="S40" s="31"/>
    </row>
    <row r="41" spans="1:19" ht="18" customHeight="1">
      <c r="A41" s="24"/>
      <c r="B41" s="43"/>
      <c r="C41" s="43"/>
      <c r="D41" s="43"/>
      <c r="E41" s="43"/>
      <c r="F41" s="43"/>
      <c r="G41" s="43"/>
      <c r="H41" s="43"/>
      <c r="I41" s="43"/>
      <c r="J41" s="43"/>
      <c r="K41" s="43"/>
      <c r="L41" s="43"/>
      <c r="M41" s="43"/>
      <c r="N41" s="43"/>
      <c r="O41" s="31"/>
      <c r="P41" s="31"/>
      <c r="Q41" s="35"/>
      <c r="R41" s="35"/>
      <c r="S41" s="35"/>
    </row>
    <row r="42" spans="1:19" ht="17.25" customHeight="1">
      <c r="A42" s="33" t="s">
        <v>52</v>
      </c>
      <c r="B42" s="43"/>
      <c r="C42" s="43"/>
      <c r="D42" s="43"/>
      <c r="E42" s="43"/>
      <c r="F42" s="43"/>
      <c r="G42" s="43"/>
      <c r="H42" s="43"/>
      <c r="I42" s="43"/>
      <c r="J42" s="43"/>
      <c r="K42" s="43"/>
      <c r="L42" s="43"/>
      <c r="M42" s="43"/>
      <c r="N42" s="43"/>
      <c r="O42" s="31"/>
      <c r="P42" s="31"/>
      <c r="Q42" s="31"/>
      <c r="R42" s="31"/>
      <c r="S42" s="31"/>
    </row>
    <row r="43" spans="1:19" ht="17.25" customHeight="1">
      <c r="A43" s="34"/>
      <c r="B43" s="31"/>
      <c r="C43" s="31"/>
      <c r="D43" s="31"/>
      <c r="E43" s="31"/>
      <c r="F43" s="31"/>
      <c r="G43" s="31"/>
      <c r="H43" s="31"/>
      <c r="I43" s="31"/>
      <c r="J43" s="31"/>
      <c r="K43" s="31"/>
      <c r="L43" s="31"/>
      <c r="M43" s="31"/>
      <c r="N43" s="31"/>
      <c r="O43" s="31"/>
      <c r="P43" s="31"/>
      <c r="Q43" s="31"/>
      <c r="R43" s="31"/>
      <c r="S43" s="31"/>
    </row>
    <row r="44" spans="1:19" ht="13.5" thickBot="1">
      <c r="A44" s="35"/>
      <c r="B44" s="35"/>
      <c r="C44" s="35"/>
      <c r="D44" s="35"/>
      <c r="E44" s="35"/>
      <c r="F44" s="35"/>
      <c r="G44" s="35"/>
      <c r="H44" s="35"/>
      <c r="I44" s="35"/>
      <c r="J44" s="35"/>
      <c r="K44" s="35"/>
      <c r="L44" s="35"/>
      <c r="M44" s="35"/>
      <c r="N44" s="35"/>
      <c r="O44" s="35"/>
      <c r="P44" s="35"/>
      <c r="Q44" s="35"/>
      <c r="R44" s="35"/>
      <c r="S44" s="35"/>
    </row>
    <row r="45" spans="1:19" ht="25.5" customHeight="1">
      <c r="A45" s="35"/>
      <c r="B45" s="8"/>
      <c r="C45" s="44"/>
      <c r="D45" s="45" t="s">
        <v>53</v>
      </c>
      <c r="E45" s="46"/>
      <c r="F45" s="46"/>
      <c r="G45" s="47"/>
      <c r="H45" s="45" t="s">
        <v>54</v>
      </c>
      <c r="I45" s="46"/>
      <c r="J45" s="46"/>
      <c r="K45" s="46"/>
      <c r="L45" s="46"/>
      <c r="M45" s="47"/>
      <c r="N45" s="45" t="s">
        <v>55</v>
      </c>
      <c r="O45" s="62"/>
      <c r="P45" s="62"/>
      <c r="Q45" s="46"/>
      <c r="R45" s="46"/>
      <c r="S45" s="47"/>
    </row>
    <row r="46" spans="1:19" ht="25.5" customHeight="1">
      <c r="A46" s="35"/>
      <c r="B46" s="8"/>
      <c r="C46" s="48"/>
      <c r="D46" s="49" t="s">
        <v>56</v>
      </c>
      <c r="E46" s="50"/>
      <c r="F46" s="50"/>
      <c r="G46" s="51"/>
      <c r="H46" s="49" t="s">
        <v>56</v>
      </c>
      <c r="I46" s="50"/>
      <c r="J46" s="50"/>
      <c r="K46" s="50"/>
      <c r="L46" s="50"/>
      <c r="M46" s="51"/>
      <c r="N46" s="49" t="s">
        <v>56</v>
      </c>
      <c r="O46" s="117"/>
      <c r="P46" s="117"/>
      <c r="Q46" s="50"/>
      <c r="R46" s="50"/>
      <c r="S46" s="52" t="s">
        <v>57</v>
      </c>
    </row>
    <row r="47" spans="1:19" ht="25.5" customHeight="1">
      <c r="A47" s="35"/>
      <c r="B47" s="8"/>
      <c r="C47" s="48"/>
      <c r="D47" s="138" t="s">
        <v>58</v>
      </c>
      <c r="E47" s="134" t="s">
        <v>59</v>
      </c>
      <c r="F47" s="134" t="s">
        <v>103</v>
      </c>
      <c r="G47" s="136" t="s">
        <v>18</v>
      </c>
      <c r="H47" s="138" t="s">
        <v>60</v>
      </c>
      <c r="I47" s="134" t="s">
        <v>61</v>
      </c>
      <c r="J47" s="134" t="s">
        <v>62</v>
      </c>
      <c r="K47" s="142" t="s">
        <v>104</v>
      </c>
      <c r="L47" s="142"/>
      <c r="M47" s="136" t="s">
        <v>18</v>
      </c>
      <c r="N47" s="138" t="s">
        <v>64</v>
      </c>
      <c r="O47" s="134" t="s">
        <v>65</v>
      </c>
      <c r="P47" s="140" t="s">
        <v>66</v>
      </c>
      <c r="Q47" s="134" t="s">
        <v>67</v>
      </c>
      <c r="R47" s="134" t="s">
        <v>68</v>
      </c>
      <c r="S47" s="136" t="s">
        <v>69</v>
      </c>
    </row>
    <row r="48" spans="1:19" ht="52.5" customHeight="1">
      <c r="A48" s="35"/>
      <c r="B48" s="8"/>
      <c r="C48" s="53"/>
      <c r="D48" s="139"/>
      <c r="E48" s="135"/>
      <c r="F48" s="135"/>
      <c r="G48" s="137"/>
      <c r="H48" s="139"/>
      <c r="I48" s="135"/>
      <c r="J48" s="135"/>
      <c r="K48" s="126" t="s">
        <v>107</v>
      </c>
      <c r="L48" s="127" t="s">
        <v>63</v>
      </c>
      <c r="M48" s="137"/>
      <c r="N48" s="139"/>
      <c r="O48" s="135"/>
      <c r="P48" s="141"/>
      <c r="Q48" s="135"/>
      <c r="R48" s="135"/>
      <c r="S48" s="137"/>
    </row>
    <row r="49" spans="1:19" ht="25.5" customHeight="1">
      <c r="A49" s="35"/>
      <c r="B49" s="8"/>
      <c r="C49" s="53">
        <v>1</v>
      </c>
      <c r="D49" s="54">
        <v>2</v>
      </c>
      <c r="E49" s="40">
        <v>3</v>
      </c>
      <c r="F49" s="40">
        <v>4</v>
      </c>
      <c r="G49" s="52">
        <v>5</v>
      </c>
      <c r="H49" s="56">
        <v>6</v>
      </c>
      <c r="I49" s="40">
        <v>7</v>
      </c>
      <c r="J49" s="55">
        <v>8</v>
      </c>
      <c r="K49" s="40">
        <v>9</v>
      </c>
      <c r="L49" s="128" t="s">
        <v>70</v>
      </c>
      <c r="M49" s="52">
        <v>10</v>
      </c>
      <c r="N49" s="56">
        <v>11</v>
      </c>
      <c r="O49" s="55">
        <v>12</v>
      </c>
      <c r="P49" s="63">
        <v>13</v>
      </c>
      <c r="Q49" s="55">
        <v>14</v>
      </c>
      <c r="R49" s="55">
        <v>15</v>
      </c>
      <c r="S49" s="52">
        <v>16</v>
      </c>
    </row>
    <row r="50" spans="1:19" ht="15.75" customHeight="1">
      <c r="A50" s="35"/>
      <c r="B50" s="8"/>
      <c r="C50" s="92"/>
      <c r="D50" s="93"/>
      <c r="E50" s="94"/>
      <c r="F50" s="94"/>
      <c r="G50" s="95"/>
      <c r="H50" s="96"/>
      <c r="I50" s="94"/>
      <c r="J50" s="94"/>
      <c r="K50" s="94"/>
      <c r="L50" s="129"/>
      <c r="M50" s="120"/>
      <c r="N50" s="96"/>
      <c r="O50" s="97"/>
      <c r="P50" s="98"/>
      <c r="Q50" s="94"/>
      <c r="R50" s="94"/>
      <c r="S50" s="95"/>
    </row>
    <row r="51" spans="1:19" ht="19.5" customHeight="1">
      <c r="A51" s="35"/>
      <c r="B51" s="8"/>
      <c r="C51" s="92" t="s">
        <v>71</v>
      </c>
      <c r="D51" s="103"/>
      <c r="E51" s="104"/>
      <c r="F51" s="104"/>
      <c r="G51" s="105"/>
      <c r="H51" s="106"/>
      <c r="I51" s="104"/>
      <c r="J51" s="104"/>
      <c r="K51" s="104"/>
      <c r="L51" s="130"/>
      <c r="M51" s="121"/>
      <c r="N51" s="106"/>
      <c r="O51" s="107"/>
      <c r="P51" s="118"/>
      <c r="Q51" s="104"/>
      <c r="R51" s="104"/>
      <c r="S51" s="105">
        <f>F36</f>
        <v>400000</v>
      </c>
    </row>
    <row r="52" spans="1:19" ht="19.5" customHeight="1">
      <c r="A52" s="35"/>
      <c r="B52" s="8"/>
      <c r="C52" s="99">
        <f>Calcs!C$3</f>
        <v>1</v>
      </c>
      <c r="D52" s="103">
        <f>(Calcs!C$12*(1-Calcs!C$13/100)*100/Calcs!C$13)*Calcs!C$4</f>
        <v>73315</v>
      </c>
      <c r="E52" s="104">
        <f>Calcs!C$14</f>
        <v>0</v>
      </c>
      <c r="F52" s="104">
        <f>Calcs!C$50</f>
        <v>0</v>
      </c>
      <c r="G52" s="105">
        <f>SUM(D52:F52)</f>
        <v>73315</v>
      </c>
      <c r="H52" s="106">
        <f>Calcs!C$12*Calcs!C$26/100*Calcs!C$4</f>
        <v>22194.45</v>
      </c>
      <c r="I52" s="104">
        <f>Calcs!C$28</f>
        <v>2000</v>
      </c>
      <c r="J52" s="104">
        <f>Calcs!C$34*10*Calcs!C$31</f>
        <v>0</v>
      </c>
      <c r="K52" s="104">
        <f>(Calcs!C$12*(1-Calcs!C$13/100)*100/Calcs!C$13)*Calcs!C$4/100*Calcs!C$35</f>
        <v>65983.5</v>
      </c>
      <c r="L52" s="131">
        <f>((Calcs!C$32/(Calcs!C$33/100))-Calcs!C$32)*Calcs!C$4</f>
        <v>2790</v>
      </c>
      <c r="M52" s="121">
        <f>SUM(H52:K52)</f>
        <v>90177.95</v>
      </c>
      <c r="N52" s="106">
        <f aca="true" t="shared" si="2" ref="N52:N63">G52-M52</f>
        <v>-16862.949999999997</v>
      </c>
      <c r="O52" s="107">
        <f>Calcs!C$41</f>
        <v>0</v>
      </c>
      <c r="P52" s="119">
        <f>N52+O52</f>
        <v>-16862.949999999997</v>
      </c>
      <c r="Q52" s="104">
        <f>IF($N$65&lt;=0,0,$P$65*Calcs!C$36/100)</f>
        <v>0</v>
      </c>
      <c r="R52" s="104">
        <f aca="true" t="shared" si="3" ref="R52:R63">N52-Q52</f>
        <v>-16862.949999999997</v>
      </c>
      <c r="S52" s="105">
        <f aca="true" t="shared" si="4" ref="S52:S63">S51+R52</f>
        <v>383137.05</v>
      </c>
    </row>
    <row r="53" spans="1:19" ht="19.5" customHeight="1">
      <c r="A53" s="35"/>
      <c r="B53" s="8"/>
      <c r="C53" s="99">
        <f>Calcs!D$3</f>
        <v>32</v>
      </c>
      <c r="D53" s="103">
        <f>(Calcs!D$12*(1-Calcs!D$13/100)*100/Calcs!D$13)*Calcs!D$4</f>
        <v>66220</v>
      </c>
      <c r="E53" s="104">
        <f>Calcs!D$14</f>
        <v>0</v>
      </c>
      <c r="F53" s="104">
        <f>Calcs!D$50</f>
        <v>0</v>
      </c>
      <c r="G53" s="105">
        <f aca="true" t="shared" si="5" ref="G53:G63">SUM(D53:F53)</f>
        <v>66220</v>
      </c>
      <c r="H53" s="106">
        <f>Calcs!D$12*Calcs!D$26/100*Calcs!D$4</f>
        <v>20046.600000000002</v>
      </c>
      <c r="I53" s="104">
        <f>Calcs!D$28</f>
        <v>2000</v>
      </c>
      <c r="J53" s="104">
        <f>Calcs!D$34*10*Calcs!D$31</f>
        <v>0</v>
      </c>
      <c r="K53" s="104">
        <f>(Calcs!D$12*(1-Calcs!D$13/100)*100/Calcs!D$13)*Calcs!D$4/100*Calcs!D$35</f>
        <v>59598.00000000001</v>
      </c>
      <c r="L53" s="131">
        <f>((Calcs!D$32/(Calcs!D$33/100))-Calcs!D$32)*Calcs!D$4</f>
        <v>2520</v>
      </c>
      <c r="M53" s="121">
        <f aca="true" t="shared" si="6" ref="M53:M63">SUM(H53:K53)</f>
        <v>81644.6</v>
      </c>
      <c r="N53" s="106">
        <f t="shared" si="2"/>
        <v>-15424.600000000006</v>
      </c>
      <c r="O53" s="107">
        <f>Calcs!D$41</f>
        <v>0</v>
      </c>
      <c r="P53" s="119">
        <f aca="true" t="shared" si="7" ref="P53:P63">N53+O53</f>
        <v>-15424.600000000006</v>
      </c>
      <c r="Q53" s="104">
        <f>IF($N$65&lt;=0,0,$P$65*Calcs!D$36/100)</f>
        <v>0</v>
      </c>
      <c r="R53" s="104">
        <f t="shared" si="3"/>
        <v>-15424.600000000006</v>
      </c>
      <c r="S53" s="105">
        <f t="shared" si="4"/>
        <v>367712.44999999995</v>
      </c>
    </row>
    <row r="54" spans="1:19" ht="19.5" customHeight="1">
      <c r="A54" s="35"/>
      <c r="B54" s="8"/>
      <c r="C54" s="99">
        <f>Calcs!E$3</f>
        <v>63</v>
      </c>
      <c r="D54" s="103">
        <f>(Calcs!E$12*(1-Calcs!E$13/100)*100/Calcs!E$13)*Calcs!E$4</f>
        <v>73315</v>
      </c>
      <c r="E54" s="104">
        <f>Calcs!E$14</f>
        <v>0</v>
      </c>
      <c r="F54" s="104">
        <f>Calcs!E$50</f>
        <v>0</v>
      </c>
      <c r="G54" s="105">
        <f t="shared" si="5"/>
        <v>73315</v>
      </c>
      <c r="H54" s="106">
        <f>Calcs!E$12*Calcs!E$26/100*Calcs!E$4</f>
        <v>22194.45</v>
      </c>
      <c r="I54" s="104">
        <f>Calcs!E$28</f>
        <v>2000</v>
      </c>
      <c r="J54" s="104">
        <f>Calcs!E$34*10*Calcs!E$31</f>
        <v>0</v>
      </c>
      <c r="K54" s="104">
        <f>(Calcs!E$12*(1-Calcs!E$13/100)*100/Calcs!E$13)*Calcs!E$4/100*Calcs!E$35</f>
        <v>65983.5</v>
      </c>
      <c r="L54" s="131">
        <f>((Calcs!E$32/(Calcs!E$33/100))-Calcs!E$32)*Calcs!E$4</f>
        <v>2790</v>
      </c>
      <c r="M54" s="121">
        <f t="shared" si="6"/>
        <v>90177.95</v>
      </c>
      <c r="N54" s="106">
        <f t="shared" si="2"/>
        <v>-16862.949999999997</v>
      </c>
      <c r="O54" s="107">
        <f>Calcs!E$41</f>
        <v>0</v>
      </c>
      <c r="P54" s="119">
        <f t="shared" si="7"/>
        <v>-16862.949999999997</v>
      </c>
      <c r="Q54" s="104">
        <f>IF($N$65&lt;=0,0,$P$65*Calcs!E$36/100)</f>
        <v>0</v>
      </c>
      <c r="R54" s="104">
        <f t="shared" si="3"/>
        <v>-16862.949999999997</v>
      </c>
      <c r="S54" s="105">
        <f t="shared" si="4"/>
        <v>350849.49999999994</v>
      </c>
    </row>
    <row r="55" spans="1:19" ht="19.5" customHeight="1">
      <c r="A55" s="35"/>
      <c r="B55" s="8"/>
      <c r="C55" s="99">
        <f>Calcs!F$3</f>
        <v>94</v>
      </c>
      <c r="D55" s="103">
        <f>(Calcs!F$12*(1-Calcs!F$13/100)*100/Calcs!F$13)*Calcs!F$4</f>
        <v>70950</v>
      </c>
      <c r="E55" s="104">
        <f>Calcs!F$14</f>
        <v>0</v>
      </c>
      <c r="F55" s="104">
        <f>Calcs!F$50</f>
        <v>0</v>
      </c>
      <c r="G55" s="105">
        <f t="shared" si="5"/>
        <v>70950</v>
      </c>
      <c r="H55" s="106">
        <f>Calcs!F$12*Calcs!F$26/100*Calcs!F$4</f>
        <v>21478.5</v>
      </c>
      <c r="I55" s="104">
        <f>Calcs!F$28</f>
        <v>2000</v>
      </c>
      <c r="J55" s="104">
        <f>Calcs!F$34*10*Calcs!F$31</f>
        <v>0</v>
      </c>
      <c r="K55" s="104">
        <f>(Calcs!F$12*(1-Calcs!F$13/100)*100/Calcs!F$13)*Calcs!F$4/100*Calcs!F$35</f>
        <v>63855</v>
      </c>
      <c r="L55" s="131">
        <f>((Calcs!F$32/(Calcs!F$33/100))-Calcs!F$32)*Calcs!F$4</f>
        <v>2700</v>
      </c>
      <c r="M55" s="121">
        <f t="shared" si="6"/>
        <v>87333.5</v>
      </c>
      <c r="N55" s="106">
        <f t="shared" si="2"/>
        <v>-16383.5</v>
      </c>
      <c r="O55" s="107">
        <f>Calcs!F$41</f>
        <v>0</v>
      </c>
      <c r="P55" s="119">
        <f t="shared" si="7"/>
        <v>-16383.5</v>
      </c>
      <c r="Q55" s="104">
        <f>IF($N$65&lt;=0,0,$P$65*Calcs!F$36/100)</f>
        <v>0</v>
      </c>
      <c r="R55" s="104">
        <f t="shared" si="3"/>
        <v>-16383.5</v>
      </c>
      <c r="S55" s="105">
        <f t="shared" si="4"/>
        <v>334465.99999999994</v>
      </c>
    </row>
    <row r="56" spans="1:19" ht="19.5" customHeight="1">
      <c r="A56" s="35"/>
      <c r="B56" s="8"/>
      <c r="C56" s="99">
        <f>Calcs!G$3</f>
        <v>125</v>
      </c>
      <c r="D56" s="103">
        <f>(Calcs!G$12*(1-Calcs!G$13/100)*100/Calcs!G$13)*Calcs!G$4</f>
        <v>73315</v>
      </c>
      <c r="E56" s="104">
        <f>Calcs!G$14</f>
        <v>0</v>
      </c>
      <c r="F56" s="104">
        <f>Calcs!G$50</f>
        <v>423300</v>
      </c>
      <c r="G56" s="105">
        <f t="shared" si="5"/>
        <v>496615</v>
      </c>
      <c r="H56" s="106">
        <f>Calcs!G$12*Calcs!G$26/100*Calcs!G$4</f>
        <v>22194.45</v>
      </c>
      <c r="I56" s="104">
        <f>Calcs!G$28</f>
        <v>2000</v>
      </c>
      <c r="J56" s="104">
        <f>Calcs!G$34*10*Calcs!G$31</f>
        <v>0</v>
      </c>
      <c r="K56" s="104">
        <f>(Calcs!G$12*(1-Calcs!G$13/100)*100/Calcs!G$13)*Calcs!G$4/100*Calcs!G$35</f>
        <v>65983.5</v>
      </c>
      <c r="L56" s="131">
        <f>((Calcs!G$32/(Calcs!G$33/100))-Calcs!G$32)*Calcs!G$4</f>
        <v>2790</v>
      </c>
      <c r="M56" s="121">
        <f t="shared" si="6"/>
        <v>90177.95</v>
      </c>
      <c r="N56" s="106">
        <f t="shared" si="2"/>
        <v>406437.05</v>
      </c>
      <c r="O56" s="107">
        <f>Calcs!G$41</f>
        <v>0</v>
      </c>
      <c r="P56" s="119">
        <f t="shared" si="7"/>
        <v>406437.05</v>
      </c>
      <c r="Q56" s="104">
        <f>IF($N$65&lt;=0,0,$P$65*Calcs!G$36/100)</f>
        <v>0</v>
      </c>
      <c r="R56" s="104">
        <f t="shared" si="3"/>
        <v>406437.05</v>
      </c>
      <c r="S56" s="105">
        <f t="shared" si="4"/>
        <v>740903.0499999999</v>
      </c>
    </row>
    <row r="57" spans="1:19" ht="19.5" customHeight="1">
      <c r="A57" s="35"/>
      <c r="B57" s="8"/>
      <c r="C57" s="99">
        <f>Calcs!H$3</f>
        <v>156</v>
      </c>
      <c r="D57" s="103">
        <f>(Calcs!H$12*(1-Calcs!H$13/100)*100/Calcs!H$13)*Calcs!H$4</f>
        <v>70950</v>
      </c>
      <c r="E57" s="104">
        <f>Calcs!H$14</f>
        <v>0</v>
      </c>
      <c r="F57" s="104">
        <f>Calcs!H$50</f>
        <v>87150</v>
      </c>
      <c r="G57" s="105">
        <f t="shared" si="5"/>
        <v>158100</v>
      </c>
      <c r="H57" s="106">
        <f>Calcs!H$12*Calcs!H$26/100*Calcs!H$4</f>
        <v>21478.5</v>
      </c>
      <c r="I57" s="104">
        <f>Calcs!H$28</f>
        <v>2000</v>
      </c>
      <c r="J57" s="104">
        <f>Calcs!H$34*10*Calcs!H$31</f>
        <v>80000</v>
      </c>
      <c r="K57" s="104">
        <f>(Calcs!H$12*(1-Calcs!H$13/100)*100/Calcs!H$13)*Calcs!H$4/100*Calcs!H$35</f>
        <v>63855</v>
      </c>
      <c r="L57" s="131">
        <f>((Calcs!H$32/(Calcs!H$33/100))-Calcs!H$32)*Calcs!H$4</f>
        <v>2700</v>
      </c>
      <c r="M57" s="121">
        <f t="shared" si="6"/>
        <v>167333.5</v>
      </c>
      <c r="N57" s="106">
        <f t="shared" si="2"/>
        <v>-9233.5</v>
      </c>
      <c r="O57" s="107">
        <f>Calcs!H$41</f>
        <v>0</v>
      </c>
      <c r="P57" s="119">
        <f t="shared" si="7"/>
        <v>-9233.5</v>
      </c>
      <c r="Q57" s="104">
        <f>IF($N$65&lt;=0,0,$P$65*Calcs!H$36/100)</f>
        <v>135193.82502500003</v>
      </c>
      <c r="R57" s="104">
        <f t="shared" si="3"/>
        <v>-144427.32502500003</v>
      </c>
      <c r="S57" s="105">
        <f t="shared" si="4"/>
        <v>596475.7249749999</v>
      </c>
    </row>
    <row r="58" spans="1:19" ht="19.5" customHeight="1">
      <c r="A58" s="35"/>
      <c r="B58" s="8"/>
      <c r="C58" s="99">
        <f>Calcs!I$3</f>
        <v>187</v>
      </c>
      <c r="D58" s="103">
        <f>(Calcs!I$12*(1-Calcs!I$13/100)*100/Calcs!I$13)*Calcs!I$4</f>
        <v>73315</v>
      </c>
      <c r="E58" s="104">
        <f>Calcs!I$14</f>
        <v>0</v>
      </c>
      <c r="F58" s="104">
        <f>Calcs!I$50</f>
        <v>174300</v>
      </c>
      <c r="G58" s="105">
        <f t="shared" si="5"/>
        <v>247615</v>
      </c>
      <c r="H58" s="106">
        <f>Calcs!I$12*Calcs!I$26/100*Calcs!I$4</f>
        <v>22194.45</v>
      </c>
      <c r="I58" s="104">
        <f>Calcs!I$28</f>
        <v>2000</v>
      </c>
      <c r="J58" s="104">
        <f>Calcs!I$34*10*Calcs!I$31</f>
        <v>77000</v>
      </c>
      <c r="K58" s="104">
        <f>(Calcs!I$12*(1-Calcs!I$13/100)*100/Calcs!I$13)*Calcs!I$4/100*Calcs!I$35</f>
        <v>65983.5</v>
      </c>
      <c r="L58" s="131">
        <f>((Calcs!I$32/(Calcs!I$33/100))-Calcs!I$32)*Calcs!I$4</f>
        <v>2790</v>
      </c>
      <c r="M58" s="121">
        <f t="shared" si="6"/>
        <v>167177.95</v>
      </c>
      <c r="N58" s="106">
        <f t="shared" si="2"/>
        <v>80437.04999999999</v>
      </c>
      <c r="O58" s="107">
        <f>Calcs!I$41</f>
        <v>0</v>
      </c>
      <c r="P58" s="119">
        <f t="shared" si="7"/>
        <v>80437.04999999999</v>
      </c>
      <c r="Q58" s="104">
        <f>IF($N$65&lt;=0,0,$P$65*Calcs!I$36/100)</f>
        <v>135193.82502500003</v>
      </c>
      <c r="R58" s="104">
        <f t="shared" si="3"/>
        <v>-54756.77502500004</v>
      </c>
      <c r="S58" s="105">
        <f t="shared" si="4"/>
        <v>541718.9499499998</v>
      </c>
    </row>
    <row r="59" spans="1:19" ht="19.5" customHeight="1">
      <c r="A59" s="35"/>
      <c r="B59" s="8"/>
      <c r="C59" s="99">
        <f>Calcs!J$3</f>
        <v>218</v>
      </c>
      <c r="D59" s="103">
        <f>(Calcs!J$12*(1-Calcs!J$13/100)*100/Calcs!J$13)*Calcs!J$4</f>
        <v>73315</v>
      </c>
      <c r="E59" s="104">
        <f>Calcs!J$14</f>
        <v>0</v>
      </c>
      <c r="F59" s="104">
        <f>Calcs!J$50</f>
        <v>203350</v>
      </c>
      <c r="G59" s="105">
        <f>SUM(D59:F59)</f>
        <v>276665</v>
      </c>
      <c r="H59" s="106">
        <f>Calcs!J$12*Calcs!J$26/100*Calcs!J$4</f>
        <v>22194.45</v>
      </c>
      <c r="I59" s="104">
        <f>Calcs!J$28</f>
        <v>2000</v>
      </c>
      <c r="J59" s="104">
        <f>Calcs!J$34*10*Calcs!J$31</f>
        <v>53500</v>
      </c>
      <c r="K59" s="104">
        <f>(Calcs!J$12*(1-Calcs!J$13/100)*100/Calcs!J$13)*Calcs!J$4/100*Calcs!J$35</f>
        <v>65983.5</v>
      </c>
      <c r="L59" s="131">
        <f>((Calcs!J$32/(Calcs!J$33/100))-Calcs!J$32)*Calcs!J$4</f>
        <v>2790</v>
      </c>
      <c r="M59" s="121">
        <f t="shared" si="6"/>
        <v>143677.95</v>
      </c>
      <c r="N59" s="106">
        <f t="shared" si="2"/>
        <v>132987.05</v>
      </c>
      <c r="O59" s="107">
        <f>Calcs!J$41</f>
        <v>0</v>
      </c>
      <c r="P59" s="119">
        <f t="shared" si="7"/>
        <v>132987.05</v>
      </c>
      <c r="Q59" s="104">
        <f>IF($N$65&lt;=0,0,$P$65*Calcs!J$36/100)</f>
        <v>135193.82502500003</v>
      </c>
      <c r="R59" s="104">
        <f t="shared" si="3"/>
        <v>-2206.775025000039</v>
      </c>
      <c r="S59" s="105">
        <f t="shared" si="4"/>
        <v>539512.1749249997</v>
      </c>
    </row>
    <row r="60" spans="1:19" ht="19.5" customHeight="1">
      <c r="A60" s="35"/>
      <c r="B60" s="8"/>
      <c r="C60" s="99">
        <f>Calcs!K$3</f>
        <v>249</v>
      </c>
      <c r="D60" s="103">
        <f>(Calcs!K$12*(1-Calcs!K$13/100)*100/Calcs!K$13)*Calcs!K$4</f>
        <v>70950</v>
      </c>
      <c r="E60" s="104">
        <f>Calcs!K$14</f>
        <v>0</v>
      </c>
      <c r="F60" s="104">
        <f>Calcs!K$50</f>
        <v>120350</v>
      </c>
      <c r="G60" s="105">
        <f t="shared" si="5"/>
        <v>191300</v>
      </c>
      <c r="H60" s="106">
        <f>Calcs!K$12*Calcs!K$26/100*Calcs!K$4</f>
        <v>21478.5</v>
      </c>
      <c r="I60" s="104">
        <f>Calcs!K$28</f>
        <v>2000</v>
      </c>
      <c r="J60" s="104">
        <f>Calcs!K$34*10*Calcs!K$31</f>
        <v>24500</v>
      </c>
      <c r="K60" s="104">
        <f>(Calcs!K$12*(1-Calcs!K$13/100)*100/Calcs!K$13)*Calcs!K$4/100*Calcs!K$35</f>
        <v>63855</v>
      </c>
      <c r="L60" s="131">
        <f>((Calcs!K$32/(Calcs!K$33/100))-Calcs!K$32)*Calcs!K$4</f>
        <v>2700</v>
      </c>
      <c r="M60" s="121">
        <f t="shared" si="6"/>
        <v>111833.5</v>
      </c>
      <c r="N60" s="106">
        <f t="shared" si="2"/>
        <v>79466.5</v>
      </c>
      <c r="O60" s="107">
        <f>Calcs!K$41</f>
        <v>0</v>
      </c>
      <c r="P60" s="119">
        <f t="shared" si="7"/>
        <v>79466.5</v>
      </c>
      <c r="Q60" s="104">
        <f>IF($N$65&lt;=0,0,$P$65*Calcs!K$36/100)</f>
        <v>135193.82502500003</v>
      </c>
      <c r="R60" s="104">
        <f t="shared" si="3"/>
        <v>-55727.32502500003</v>
      </c>
      <c r="S60" s="105">
        <f t="shared" si="4"/>
        <v>483784.8498999997</v>
      </c>
    </row>
    <row r="61" spans="1:19" ht="19.5" customHeight="1">
      <c r="A61" s="35"/>
      <c r="B61" s="8"/>
      <c r="C61" s="99">
        <f>Calcs!L$3</f>
        <v>280</v>
      </c>
      <c r="D61" s="103">
        <f>(Calcs!L$12*(1-Calcs!L$13/100)*100/Calcs!L$13)*Calcs!L$4</f>
        <v>73315</v>
      </c>
      <c r="E61" s="104">
        <f>Calcs!L$14</f>
        <v>0</v>
      </c>
      <c r="F61" s="104">
        <f>Calcs!L$50</f>
        <v>132800</v>
      </c>
      <c r="G61" s="105">
        <f t="shared" si="5"/>
        <v>206115</v>
      </c>
      <c r="H61" s="106">
        <f>Calcs!L$12*Calcs!L$26/100*Calcs!L$4</f>
        <v>22194.45</v>
      </c>
      <c r="I61" s="104">
        <f>Calcs!L$28</f>
        <v>2000</v>
      </c>
      <c r="J61" s="104">
        <f>Calcs!L$34*10*Calcs!L$31</f>
        <v>0</v>
      </c>
      <c r="K61" s="104">
        <f>(Calcs!L$12*(1-Calcs!L$13/100)*100/Calcs!L$13)*Calcs!L$4/100*Calcs!L$35</f>
        <v>65983.5</v>
      </c>
      <c r="L61" s="131">
        <f>((Calcs!L$32/(Calcs!L$33/100))-Calcs!L$32)*Calcs!L$4</f>
        <v>2790</v>
      </c>
      <c r="M61" s="121">
        <f t="shared" si="6"/>
        <v>90177.95</v>
      </c>
      <c r="N61" s="106">
        <f t="shared" si="2"/>
        <v>115937.05</v>
      </c>
      <c r="O61" s="107">
        <f>Calcs!L$41</f>
        <v>0</v>
      </c>
      <c r="P61" s="119">
        <f t="shared" si="7"/>
        <v>115937.05</v>
      </c>
      <c r="Q61" s="104">
        <f>IF($N$65&lt;=0,0,$P$65*Calcs!L$36/100)</f>
        <v>135193.82502500003</v>
      </c>
      <c r="R61" s="104">
        <f t="shared" si="3"/>
        <v>-19256.775025000024</v>
      </c>
      <c r="S61" s="105">
        <f t="shared" si="4"/>
        <v>464528.07487499964</v>
      </c>
    </row>
    <row r="62" spans="1:19" ht="19.5" customHeight="1">
      <c r="A62" s="35"/>
      <c r="B62" s="8"/>
      <c r="C62" s="99">
        <f>Calcs!M$3</f>
        <v>311</v>
      </c>
      <c r="D62" s="103">
        <f>(Calcs!M$12*(1-Calcs!M$13/100)*100/Calcs!M$13)*Calcs!M$4</f>
        <v>70950</v>
      </c>
      <c r="E62" s="104">
        <f>Calcs!M$14</f>
        <v>0</v>
      </c>
      <c r="F62" s="104">
        <f>Calcs!M$50</f>
        <v>103750</v>
      </c>
      <c r="G62" s="105">
        <f t="shared" si="5"/>
        <v>174700</v>
      </c>
      <c r="H62" s="106">
        <f>Calcs!M$12*Calcs!M$26/100*Calcs!M$4</f>
        <v>21478.5</v>
      </c>
      <c r="I62" s="104">
        <f>Calcs!M$28</f>
        <v>2000</v>
      </c>
      <c r="J62" s="104">
        <f>Calcs!M$34*10*Calcs!M$31</f>
        <v>0</v>
      </c>
      <c r="K62" s="104">
        <f>(Calcs!M$12*(1-Calcs!M$13/100)*100/Calcs!M$13)*Calcs!M$4/100*Calcs!M$35</f>
        <v>63855</v>
      </c>
      <c r="L62" s="131">
        <f>((Calcs!M$32/(Calcs!M$33/100))-Calcs!M$32)*Calcs!M$4</f>
        <v>2700</v>
      </c>
      <c r="M62" s="121">
        <f t="shared" si="6"/>
        <v>87333.5</v>
      </c>
      <c r="N62" s="106">
        <f t="shared" si="2"/>
        <v>87366.5</v>
      </c>
      <c r="O62" s="107">
        <f>Calcs!M$41</f>
        <v>0</v>
      </c>
      <c r="P62" s="119">
        <f t="shared" si="7"/>
        <v>87366.5</v>
      </c>
      <c r="Q62" s="104">
        <f>IF($N$65&lt;=0,0,$P$65*Calcs!M$36/100)</f>
        <v>135031.62487499998</v>
      </c>
      <c r="R62" s="104">
        <f t="shared" si="3"/>
        <v>-47665.12487499998</v>
      </c>
      <c r="S62" s="105">
        <f t="shared" si="4"/>
        <v>416862.94999999966</v>
      </c>
    </row>
    <row r="63" spans="1:19" ht="19.5" customHeight="1">
      <c r="A63" s="35"/>
      <c r="B63" s="8"/>
      <c r="C63" s="99">
        <f>Calcs!N$3</f>
        <v>342</v>
      </c>
      <c r="D63" s="103">
        <f>(Calcs!N$12*(1-Calcs!N$13/100)*100/Calcs!N$13)*Calcs!N$4</f>
        <v>73315</v>
      </c>
      <c r="E63" s="104">
        <f>Calcs!N$14</f>
        <v>0</v>
      </c>
      <c r="F63" s="104">
        <f>Calcs!N$50</f>
        <v>0</v>
      </c>
      <c r="G63" s="105">
        <f t="shared" si="5"/>
        <v>73315</v>
      </c>
      <c r="H63" s="106">
        <f>Calcs!N$12*Calcs!N$26/100*Calcs!N$4</f>
        <v>22194.45</v>
      </c>
      <c r="I63" s="104">
        <f>Calcs!N$28</f>
        <v>2000</v>
      </c>
      <c r="J63" s="104">
        <f>Calcs!N$34*10*Calcs!N$31</f>
        <v>0</v>
      </c>
      <c r="K63" s="104">
        <f>(Calcs!N$12*(1-Calcs!N$13/100)*100/Calcs!N$13)*Calcs!N$4/100*Calcs!N$35</f>
        <v>65983.5</v>
      </c>
      <c r="L63" s="131">
        <f>((Calcs!N$32/(Calcs!N$33/100))-Calcs!N$32)*Calcs!N$4</f>
        <v>2790</v>
      </c>
      <c r="M63" s="121">
        <f t="shared" si="6"/>
        <v>90177.95</v>
      </c>
      <c r="N63" s="106">
        <f t="shared" si="2"/>
        <v>-16862.949999999997</v>
      </c>
      <c r="O63" s="107">
        <f>Calcs!N$41</f>
        <v>0</v>
      </c>
      <c r="P63" s="119">
        <f t="shared" si="7"/>
        <v>-16862.949999999997</v>
      </c>
      <c r="Q63" s="104">
        <f>IF($N$65&lt;=0,0,$P$65*Calcs!N$36/100)</f>
        <v>0</v>
      </c>
      <c r="R63" s="104">
        <f t="shared" si="3"/>
        <v>-16862.949999999997</v>
      </c>
      <c r="S63" s="105">
        <f t="shared" si="4"/>
        <v>399999.99999999965</v>
      </c>
    </row>
    <row r="64" spans="1:19" ht="19.5" customHeight="1">
      <c r="A64" s="35"/>
      <c r="B64" s="8"/>
      <c r="C64" s="100"/>
      <c r="D64" s="108"/>
      <c r="E64" s="109"/>
      <c r="F64" s="109"/>
      <c r="G64" s="110"/>
      <c r="H64" s="111"/>
      <c r="I64" s="109"/>
      <c r="J64" s="109"/>
      <c r="K64" s="109"/>
      <c r="L64" s="132"/>
      <c r="M64" s="122"/>
      <c r="N64" s="111"/>
      <c r="O64" s="112"/>
      <c r="P64" s="119"/>
      <c r="Q64" s="109"/>
      <c r="R64" s="109"/>
      <c r="S64" s="110"/>
    </row>
    <row r="65" spans="1:19" ht="19.5" customHeight="1" thickBot="1">
      <c r="A65" s="35"/>
      <c r="B65" s="8"/>
      <c r="C65" s="101" t="s">
        <v>72</v>
      </c>
      <c r="D65" s="113">
        <f>SUM(D52:D63)</f>
        <v>863225</v>
      </c>
      <c r="E65" s="114">
        <f>SUM(E52:E63)</f>
        <v>0</v>
      </c>
      <c r="F65" s="114">
        <f>SUM(F52:F63)</f>
        <v>1245000</v>
      </c>
      <c r="G65" s="115">
        <f aca="true" t="shared" si="8" ref="G65:L65">SUM(G52:G63)</f>
        <v>2108225</v>
      </c>
      <c r="H65" s="113">
        <f t="shared" si="8"/>
        <v>261321.75000000003</v>
      </c>
      <c r="I65" s="114">
        <f t="shared" si="8"/>
        <v>24000</v>
      </c>
      <c r="J65" s="114">
        <f t="shared" si="8"/>
        <v>235000</v>
      </c>
      <c r="K65" s="114">
        <f t="shared" si="8"/>
        <v>776902.5</v>
      </c>
      <c r="L65" s="133">
        <f t="shared" si="8"/>
        <v>32850</v>
      </c>
      <c r="M65" s="115">
        <f aca="true" t="shared" si="9" ref="M65:R65">SUM(M52:M63)</f>
        <v>1297224.2499999998</v>
      </c>
      <c r="N65" s="113">
        <f t="shared" si="9"/>
        <v>811000.75</v>
      </c>
      <c r="O65" s="114">
        <f t="shared" si="9"/>
        <v>0</v>
      </c>
      <c r="P65" s="102">
        <f t="shared" si="9"/>
        <v>811000.75</v>
      </c>
      <c r="Q65" s="114">
        <f t="shared" si="9"/>
        <v>811000.7500000001</v>
      </c>
      <c r="R65" s="114">
        <f t="shared" si="9"/>
        <v>-1.4551915228366852E-10</v>
      </c>
      <c r="S65" s="115"/>
    </row>
    <row r="66" spans="1:19" ht="12.75">
      <c r="A66" s="35"/>
      <c r="B66" s="35"/>
      <c r="C66" s="35"/>
      <c r="D66" s="35"/>
      <c r="E66" s="35"/>
      <c r="F66" s="35"/>
      <c r="G66" s="35"/>
      <c r="H66" s="35"/>
      <c r="I66" s="35"/>
      <c r="J66" s="35"/>
      <c r="K66" s="35"/>
      <c r="L66" s="35"/>
      <c r="M66" s="35"/>
      <c r="N66" s="35"/>
      <c r="O66" s="35"/>
      <c r="P66" s="35"/>
      <c r="Q66" s="35"/>
      <c r="R66" s="35"/>
      <c r="S66" s="35"/>
    </row>
    <row r="67" spans="1:19" ht="12.75">
      <c r="A67" s="35"/>
      <c r="B67" s="35"/>
      <c r="C67" s="35"/>
      <c r="D67" s="35"/>
      <c r="E67" s="35"/>
      <c r="F67" s="35"/>
      <c r="G67" s="35"/>
      <c r="H67" s="35"/>
      <c r="I67" s="35"/>
      <c r="J67" s="35"/>
      <c r="K67" s="35"/>
      <c r="L67" s="35"/>
      <c r="M67" s="35"/>
      <c r="N67" s="35"/>
      <c r="O67" s="35"/>
      <c r="P67" s="35"/>
      <c r="Q67" s="35"/>
      <c r="R67" s="35"/>
      <c r="S67" s="35"/>
    </row>
    <row r="68" spans="1:19" s="11" customFormat="1" ht="27.75" customHeight="1">
      <c r="A68" s="57" t="s">
        <v>73</v>
      </c>
      <c r="B68" s="58"/>
      <c r="C68" s="58"/>
      <c r="D68" s="58"/>
      <c r="E68" s="58"/>
      <c r="F68" s="58"/>
      <c r="G68" s="58"/>
      <c r="H68" s="58"/>
      <c r="I68" s="58"/>
      <c r="J68" s="58"/>
      <c r="K68" s="58"/>
      <c r="L68" s="58"/>
      <c r="M68" s="58"/>
      <c r="N68" s="58"/>
      <c r="O68" s="58"/>
      <c r="P68" s="58"/>
      <c r="Q68" s="58"/>
      <c r="R68" s="58"/>
      <c r="S68" s="58"/>
    </row>
    <row r="69" spans="2:4" ht="12.75">
      <c r="B69" s="13"/>
      <c r="C69" s="13"/>
      <c r="D69" s="13"/>
    </row>
    <row r="70" spans="2:4" ht="12.75">
      <c r="B70" s="13"/>
      <c r="C70" s="13"/>
      <c r="D70" s="13"/>
    </row>
    <row r="71" spans="2:4" ht="12.75">
      <c r="B71" s="13"/>
      <c r="C71" s="13"/>
      <c r="D71" s="13"/>
    </row>
    <row r="72" spans="2:4" ht="12.75">
      <c r="B72" s="13"/>
      <c r="C72" s="13"/>
      <c r="D72" s="13"/>
    </row>
    <row r="73" spans="2:4" ht="12.75">
      <c r="B73" s="13"/>
      <c r="C73" s="13"/>
      <c r="D73" s="13"/>
    </row>
    <row r="74" spans="2:4" ht="12.75">
      <c r="B74" s="13"/>
      <c r="C74" s="13"/>
      <c r="D74" s="13"/>
    </row>
    <row r="75" spans="2:4" ht="12.75">
      <c r="B75" s="13"/>
      <c r="C75" s="13"/>
      <c r="D75" s="13"/>
    </row>
    <row r="76" spans="2:4" ht="12.75">
      <c r="B76" s="13"/>
      <c r="C76" s="13"/>
      <c r="D76" s="13"/>
    </row>
    <row r="77" spans="2:4" ht="12.75">
      <c r="B77" s="13"/>
      <c r="C77" s="13"/>
      <c r="D77" s="13"/>
    </row>
    <row r="78" spans="2:4" ht="12.75">
      <c r="B78" s="13"/>
      <c r="C78" s="13"/>
      <c r="D78" s="13"/>
    </row>
    <row r="79" spans="2:4" ht="12.75">
      <c r="B79" s="13"/>
      <c r="C79" s="13"/>
      <c r="D79" s="13"/>
    </row>
    <row r="80" spans="2:4" ht="12.75">
      <c r="B80" s="13"/>
      <c r="C80" s="13"/>
      <c r="D80" s="13"/>
    </row>
    <row r="81" spans="2:4" ht="12.75">
      <c r="B81" s="13"/>
      <c r="C81" s="13"/>
      <c r="D81" s="13"/>
    </row>
    <row r="82" spans="2:4" ht="12.75">
      <c r="B82" s="13"/>
      <c r="C82" s="13"/>
      <c r="D82" s="13"/>
    </row>
    <row r="83" spans="2:4" ht="12.75">
      <c r="B83" s="13"/>
      <c r="C83" s="13"/>
      <c r="D83" s="13"/>
    </row>
    <row r="84" spans="2:4" ht="12.75">
      <c r="B84" s="13"/>
      <c r="C84" s="13"/>
      <c r="D84" s="13"/>
    </row>
    <row r="85" spans="2:4" ht="12.75">
      <c r="B85" s="13"/>
      <c r="C85" s="13"/>
      <c r="D85" s="13"/>
    </row>
    <row r="86" spans="2:4" ht="12.75">
      <c r="B86" s="13"/>
      <c r="C86" s="13"/>
      <c r="D86" s="13"/>
    </row>
    <row r="87" spans="2:4" ht="12.75">
      <c r="B87" s="13"/>
      <c r="C87" s="13"/>
      <c r="D87" s="13"/>
    </row>
    <row r="88" spans="2:4" ht="12.75">
      <c r="B88" s="13"/>
      <c r="C88" s="13"/>
      <c r="D88" s="13"/>
    </row>
    <row r="89" spans="2:4" ht="12.75">
      <c r="B89" s="13"/>
      <c r="C89" s="13"/>
      <c r="D89" s="13"/>
    </row>
    <row r="90" spans="2:4" ht="12.75">
      <c r="B90" s="13"/>
      <c r="C90" s="13"/>
      <c r="D90" s="13"/>
    </row>
    <row r="91" spans="2:4" ht="12.75">
      <c r="B91" s="13"/>
      <c r="C91" s="13"/>
      <c r="D91" s="13"/>
    </row>
    <row r="92" spans="2:4" ht="12.75">
      <c r="B92" s="13"/>
      <c r="C92" s="13"/>
      <c r="D92" s="13"/>
    </row>
    <row r="93" spans="2:4" ht="12.75">
      <c r="B93" s="13"/>
      <c r="C93" s="13"/>
      <c r="D93" s="13"/>
    </row>
    <row r="94" spans="2:4" ht="12.75">
      <c r="B94" s="13"/>
      <c r="C94" s="13"/>
      <c r="D94" s="13"/>
    </row>
    <row r="95" spans="2:4" ht="12.75">
      <c r="B95" s="13"/>
      <c r="C95" s="13"/>
      <c r="D95" s="13"/>
    </row>
    <row r="96" spans="2:4" ht="12.75">
      <c r="B96" s="13"/>
      <c r="C96" s="13"/>
      <c r="D96" s="13"/>
    </row>
    <row r="97" spans="2:4" ht="12.75">
      <c r="B97" s="13"/>
      <c r="C97" s="13"/>
      <c r="D97" s="13"/>
    </row>
    <row r="98" spans="2:4" ht="12.75">
      <c r="B98" s="13"/>
      <c r="C98" s="13"/>
      <c r="D98" s="13"/>
    </row>
    <row r="99" spans="2:4" ht="12.75">
      <c r="B99" s="13"/>
      <c r="C99" s="13"/>
      <c r="D99" s="13"/>
    </row>
    <row r="100" spans="2:4" ht="12.75">
      <c r="B100" s="13"/>
      <c r="C100" s="13"/>
      <c r="D100" s="13"/>
    </row>
    <row r="101" spans="2:4" ht="12.75">
      <c r="B101" s="13"/>
      <c r="C101" s="13"/>
      <c r="D101" s="13"/>
    </row>
    <row r="102" spans="2:4" ht="12.75">
      <c r="B102" s="13"/>
      <c r="C102" s="13"/>
      <c r="D102" s="13"/>
    </row>
    <row r="103" spans="2:4" ht="12.75">
      <c r="B103" s="13"/>
      <c r="C103" s="13"/>
      <c r="D103" s="13"/>
    </row>
    <row r="104" spans="2:4" ht="12.75">
      <c r="B104" s="13"/>
      <c r="C104" s="13"/>
      <c r="D104" s="13"/>
    </row>
    <row r="105" spans="2:4" ht="12.75">
      <c r="B105" s="13"/>
      <c r="C105" s="13"/>
      <c r="D105" s="13"/>
    </row>
    <row r="106" spans="2:4" ht="12.75">
      <c r="B106" s="13"/>
      <c r="C106" s="13"/>
      <c r="D106" s="13"/>
    </row>
    <row r="107" spans="2:4" ht="12.75">
      <c r="B107" s="13"/>
      <c r="C107" s="13"/>
      <c r="D107" s="13"/>
    </row>
    <row r="108" spans="2:4" ht="12.75">
      <c r="B108" s="13"/>
      <c r="C108" s="13"/>
      <c r="D108" s="13"/>
    </row>
    <row r="109" spans="2:4" ht="12.75">
      <c r="B109" s="13"/>
      <c r="C109" s="13"/>
      <c r="D109" s="13"/>
    </row>
    <row r="110" spans="2:4" ht="12.75">
      <c r="B110" s="13"/>
      <c r="C110" s="13"/>
      <c r="D110" s="13"/>
    </row>
    <row r="111" spans="2:4" ht="12.75">
      <c r="B111" s="13"/>
      <c r="C111" s="13"/>
      <c r="D111" s="13"/>
    </row>
    <row r="112" spans="2:4" ht="12.75">
      <c r="B112" s="13"/>
      <c r="C112" s="13"/>
      <c r="D112" s="13"/>
    </row>
    <row r="113" spans="2:4" ht="12.75">
      <c r="B113" s="13"/>
      <c r="C113" s="13"/>
      <c r="D113" s="13"/>
    </row>
    <row r="114" spans="2:4" ht="12.75">
      <c r="B114" s="13"/>
      <c r="C114" s="13"/>
      <c r="D114" s="13"/>
    </row>
    <row r="115" spans="2:4" ht="12.75">
      <c r="B115" s="13"/>
      <c r="C115" s="13"/>
      <c r="D115" s="13"/>
    </row>
    <row r="116" spans="2:4" ht="12.75">
      <c r="B116" s="13"/>
      <c r="C116" s="13"/>
      <c r="D116" s="13"/>
    </row>
    <row r="117" spans="2:4" ht="12.75">
      <c r="B117" s="13"/>
      <c r="C117" s="13"/>
      <c r="D117" s="13"/>
    </row>
    <row r="118" spans="2:4" ht="12.75">
      <c r="B118" s="13"/>
      <c r="C118" s="13"/>
      <c r="D118" s="13"/>
    </row>
    <row r="119" spans="2:4" ht="12.75">
      <c r="B119" s="13"/>
      <c r="C119" s="13"/>
      <c r="D119" s="13"/>
    </row>
    <row r="120" spans="2:4" ht="12.75">
      <c r="B120" s="13"/>
      <c r="C120" s="13"/>
      <c r="D120" s="13"/>
    </row>
    <row r="121" spans="2:4" ht="12.75">
      <c r="B121" s="13"/>
      <c r="C121" s="13"/>
      <c r="D121" s="13"/>
    </row>
    <row r="122" spans="2:4" ht="12.75">
      <c r="B122" s="13"/>
      <c r="C122" s="13"/>
      <c r="D122" s="13"/>
    </row>
    <row r="123" spans="2:4" ht="12.75">
      <c r="B123" s="13"/>
      <c r="C123" s="13"/>
      <c r="D123" s="13"/>
    </row>
    <row r="124" spans="2:4" ht="12.75">
      <c r="B124" s="13"/>
      <c r="C124" s="13"/>
      <c r="D124" s="13"/>
    </row>
    <row r="125" spans="2:4" ht="12.75">
      <c r="B125" s="13"/>
      <c r="C125" s="13"/>
      <c r="D125" s="13"/>
    </row>
    <row r="126" spans="2:4" ht="12.75">
      <c r="B126" s="13"/>
      <c r="C126" s="13"/>
      <c r="D126" s="13"/>
    </row>
    <row r="127" spans="2:4" ht="12.75">
      <c r="B127" s="13"/>
      <c r="C127" s="13"/>
      <c r="D127" s="13"/>
    </row>
    <row r="128" spans="2:4" ht="12.75">
      <c r="B128" s="13"/>
      <c r="C128" s="13"/>
      <c r="D128" s="13"/>
    </row>
    <row r="129" spans="2:4" ht="12.75">
      <c r="B129" s="13"/>
      <c r="C129" s="13"/>
      <c r="D129" s="13"/>
    </row>
    <row r="130" spans="2:4" ht="12.75">
      <c r="B130" s="13"/>
      <c r="C130" s="13"/>
      <c r="D130" s="13"/>
    </row>
  </sheetData>
  <sheetProtection password="8B69" sheet="1" objects="1" scenarios="1"/>
  <mergeCells count="15">
    <mergeCell ref="D47:D48"/>
    <mergeCell ref="E47:E48"/>
    <mergeCell ref="F47:F48"/>
    <mergeCell ref="G47:G48"/>
    <mergeCell ref="H47:H48"/>
    <mergeCell ref="I47:I48"/>
    <mergeCell ref="J47:J48"/>
    <mergeCell ref="K47:L47"/>
    <mergeCell ref="Q47:Q48"/>
    <mergeCell ref="R47:R48"/>
    <mergeCell ref="S47:S48"/>
    <mergeCell ref="M47:M48"/>
    <mergeCell ref="N47:N48"/>
    <mergeCell ref="O47:O48"/>
    <mergeCell ref="P47:P48"/>
  </mergeCells>
  <printOptions/>
  <pageMargins left="0.65" right="0.25" top="0.25" bottom="0.16" header="0" footer="0.25"/>
  <pageSetup blackAndWhite="1" fitToHeight="1" fitToWidth="1" horizontalDpi="300" verticalDpi="300" orientation="portrait" scale="47" r:id="rId2"/>
  <headerFooter alignWithMargins="0">
    <oddFooter>&amp;R&amp;F-&amp;A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96"/>
  <sheetViews>
    <sheetView showGridLines="0" zoomScale="50" zoomScaleNormal="50" workbookViewId="0" topLeftCell="A1">
      <selection activeCell="N7" sqref="N7"/>
    </sheetView>
  </sheetViews>
  <sheetFormatPr defaultColWidth="9.140625" defaultRowHeight="12.75"/>
  <cols>
    <col min="1" max="1" width="20.28125" style="8" customWidth="1"/>
    <col min="2" max="16384" width="9.140625" style="8" customWidth="1"/>
  </cols>
  <sheetData>
    <row r="1" spans="1:17" ht="14.25">
      <c r="A1" s="65" t="str">
        <f>Watbal!A1</f>
        <v>April 2000</v>
      </c>
      <c r="P1" s="66" t="str">
        <f>Watbal!S1</f>
        <v>000-0000</v>
      </c>
      <c r="Q1"/>
    </row>
    <row r="3" spans="1:17" ht="18">
      <c r="A3" s="67" t="str">
        <f>Watbal!A3</f>
        <v>WATBAL PRINTOUT - PRECIPITATION VERSION</v>
      </c>
      <c r="B3" s="9"/>
      <c r="C3" s="9"/>
      <c r="D3" s="9"/>
      <c r="E3" s="9"/>
      <c r="F3" s="9"/>
      <c r="G3" s="9"/>
      <c r="H3" s="9"/>
      <c r="I3" s="9"/>
      <c r="J3" s="9"/>
      <c r="K3" s="9"/>
      <c r="L3" s="9"/>
      <c r="M3" s="9"/>
      <c r="N3" s="9"/>
      <c r="O3" s="9"/>
      <c r="P3" s="9"/>
      <c r="Q3" s="9"/>
    </row>
    <row r="4" spans="1:17" ht="15">
      <c r="A4" s="68" t="str">
        <f>Watbal!A4</f>
        <v>Example - Dry Northern Climate</v>
      </c>
      <c r="B4" s="9"/>
      <c r="C4" s="9"/>
      <c r="D4" s="9"/>
      <c r="E4" s="9"/>
      <c r="F4" s="9"/>
      <c r="G4" s="9"/>
      <c r="H4" s="9"/>
      <c r="I4" s="9"/>
      <c r="J4" s="9"/>
      <c r="K4" s="9"/>
      <c r="L4" s="9"/>
      <c r="M4" s="9"/>
      <c r="N4" s="9"/>
      <c r="O4" s="9"/>
      <c r="P4" s="9"/>
      <c r="Q4" s="9"/>
    </row>
    <row r="7" spans="1:17" ht="18">
      <c r="A7" s="69" t="s">
        <v>105</v>
      </c>
      <c r="B7" s="64"/>
      <c r="C7" s="64"/>
      <c r="D7" s="64"/>
      <c r="E7" s="64"/>
      <c r="F7" s="64"/>
      <c r="G7" s="64"/>
      <c r="H7" s="64"/>
      <c r="I7" s="64"/>
      <c r="J7" s="64"/>
      <c r="K7" s="64"/>
      <c r="L7" s="64"/>
      <c r="M7" s="64"/>
      <c r="N7" s="64"/>
      <c r="O7" s="64"/>
      <c r="P7" s="64"/>
      <c r="Q7" s="64"/>
    </row>
    <row r="8" spans="1:17" ht="18">
      <c r="A8" s="70" t="s">
        <v>74</v>
      </c>
      <c r="B8" s="64"/>
      <c r="C8" s="64"/>
      <c r="D8" s="64"/>
      <c r="E8" s="64"/>
      <c r="F8" s="64"/>
      <c r="G8" s="64"/>
      <c r="H8" s="64"/>
      <c r="I8" s="64"/>
      <c r="J8" s="64"/>
      <c r="K8" s="64"/>
      <c r="L8" s="64"/>
      <c r="M8" s="64"/>
      <c r="N8" s="64"/>
      <c r="O8" s="64"/>
      <c r="P8" s="64"/>
      <c r="Q8" s="64"/>
    </row>
    <row r="51" spans="1:17" ht="18">
      <c r="A51" s="69" t="s">
        <v>106</v>
      </c>
      <c r="B51" s="64"/>
      <c r="C51" s="64"/>
      <c r="D51" s="64"/>
      <c r="E51" s="64"/>
      <c r="F51" s="64"/>
      <c r="G51" s="64"/>
      <c r="H51" s="64"/>
      <c r="I51" s="64"/>
      <c r="J51" s="64"/>
      <c r="K51" s="64"/>
      <c r="L51" s="64"/>
      <c r="M51" s="64"/>
      <c r="N51" s="64"/>
      <c r="O51" s="64"/>
      <c r="P51" s="64"/>
      <c r="Q51" s="9"/>
    </row>
    <row r="52" spans="1:17" ht="18">
      <c r="A52" s="70" t="s">
        <v>75</v>
      </c>
      <c r="B52" s="64"/>
      <c r="C52" s="64"/>
      <c r="D52" s="64"/>
      <c r="E52" s="64"/>
      <c r="F52" s="64"/>
      <c r="G52" s="64"/>
      <c r="H52" s="64"/>
      <c r="I52" s="64"/>
      <c r="J52" s="64"/>
      <c r="K52" s="64"/>
      <c r="L52" s="64"/>
      <c r="M52" s="64"/>
      <c r="N52" s="64"/>
      <c r="O52" s="64"/>
      <c r="P52" s="64"/>
      <c r="Q52" s="9"/>
    </row>
    <row r="96" spans="1:17" ht="15.75">
      <c r="A96" s="10" t="str">
        <f>Watbal!A68</f>
        <v>Golder Associates</v>
      </c>
      <c r="B96" s="9"/>
      <c r="C96" s="9"/>
      <c r="D96" s="9"/>
      <c r="E96" s="9"/>
      <c r="F96" s="9"/>
      <c r="G96" s="9"/>
      <c r="H96" s="9"/>
      <c r="I96" s="9"/>
      <c r="J96" s="9"/>
      <c r="K96" s="9"/>
      <c r="L96" s="9"/>
      <c r="M96" s="9"/>
      <c r="N96" s="9"/>
      <c r="O96" s="9"/>
      <c r="P96" s="9"/>
      <c r="Q96" s="9"/>
    </row>
  </sheetData>
  <sheetProtection password="8B69" sheet="1" objects="1" scenarios="1"/>
  <printOptions/>
  <pageMargins left="0.5" right="0.5" top="0.5" bottom="0.5" header="0" footer="0"/>
  <pageSetup fitToHeight="1" fitToWidth="1" horizontalDpi="300" verticalDpi="300" orientation="portrait" scale="58" r:id="rId2"/>
  <headerFooter alignWithMargins="0">
    <oddFooter>&amp;R&amp;F-&amp;A</oddFooter>
  </headerFooter>
  <drawing r:id="rId1"/>
</worksheet>
</file>

<file path=xl/worksheets/sheet3.xml><?xml version="1.0" encoding="utf-8"?>
<worksheet xmlns="http://schemas.openxmlformats.org/spreadsheetml/2006/main" xmlns:r="http://schemas.openxmlformats.org/officeDocument/2006/relationships">
  <dimension ref="A1:U141"/>
  <sheetViews>
    <sheetView workbookViewId="0" topLeftCell="A1">
      <selection activeCell="C13" sqref="C13:E17"/>
    </sheetView>
  </sheetViews>
  <sheetFormatPr defaultColWidth="9.140625" defaultRowHeight="12.75"/>
  <cols>
    <col min="1" max="1" width="15.421875" style="0" customWidth="1"/>
  </cols>
  <sheetData>
    <row r="1" ht="12.75">
      <c r="C1" s="2"/>
    </row>
    <row r="2" spans="1:14" ht="12.75">
      <c r="A2" t="s">
        <v>76</v>
      </c>
      <c r="C2" s="14">
        <f>Watbal!F11</f>
        <v>1</v>
      </c>
      <c r="D2">
        <f aca="true" t="shared" si="0" ref="D2:N2">IF(1+C2&gt;12,1,1+C2)</f>
        <v>2</v>
      </c>
      <c r="E2">
        <f t="shared" si="0"/>
        <v>3</v>
      </c>
      <c r="F2">
        <f t="shared" si="0"/>
        <v>4</v>
      </c>
      <c r="G2">
        <f t="shared" si="0"/>
        <v>5</v>
      </c>
      <c r="H2">
        <f t="shared" si="0"/>
        <v>6</v>
      </c>
      <c r="I2">
        <f t="shared" si="0"/>
        <v>7</v>
      </c>
      <c r="J2">
        <f t="shared" si="0"/>
        <v>8</v>
      </c>
      <c r="K2">
        <f t="shared" si="0"/>
        <v>9</v>
      </c>
      <c r="L2">
        <f t="shared" si="0"/>
        <v>10</v>
      </c>
      <c r="M2">
        <f t="shared" si="0"/>
        <v>11</v>
      </c>
      <c r="N2">
        <f t="shared" si="0"/>
        <v>12</v>
      </c>
    </row>
    <row r="3" spans="2:14" ht="12.75">
      <c r="B3" s="6" t="s">
        <v>77</v>
      </c>
      <c r="C3" s="7">
        <f>((Watbal!F11-1)*31)+1</f>
        <v>1</v>
      </c>
      <c r="D3" s="7">
        <f aca="true" t="shared" si="1" ref="D3:N3">IF(31+C3&gt;366,1,31+C3)</f>
        <v>32</v>
      </c>
      <c r="E3" s="7">
        <f t="shared" si="1"/>
        <v>63</v>
      </c>
      <c r="F3" s="7">
        <f t="shared" si="1"/>
        <v>94</v>
      </c>
      <c r="G3" s="7">
        <f t="shared" si="1"/>
        <v>125</v>
      </c>
      <c r="H3" s="7">
        <f t="shared" si="1"/>
        <v>156</v>
      </c>
      <c r="I3" s="7">
        <f t="shared" si="1"/>
        <v>187</v>
      </c>
      <c r="J3" s="7">
        <f t="shared" si="1"/>
        <v>218</v>
      </c>
      <c r="K3" s="7">
        <f t="shared" si="1"/>
        <v>249</v>
      </c>
      <c r="L3" s="7">
        <f t="shared" si="1"/>
        <v>280</v>
      </c>
      <c r="M3" s="7">
        <f t="shared" si="1"/>
        <v>311</v>
      </c>
      <c r="N3" s="7">
        <f t="shared" si="1"/>
        <v>342</v>
      </c>
    </row>
    <row r="4" spans="2:14" ht="12.75">
      <c r="B4" s="6" t="s">
        <v>78</v>
      </c>
      <c r="C4" s="4">
        <f aca="true" t="shared" si="2" ref="C4:N4">IF(C2=2,28,IF(C2=4,30,IF(C2=6,30,IF(C2=9,30,IF(C2=11,30,31)))))</f>
        <v>31</v>
      </c>
      <c r="D4" s="4">
        <f t="shared" si="2"/>
        <v>28</v>
      </c>
      <c r="E4" s="4">
        <f t="shared" si="2"/>
        <v>31</v>
      </c>
      <c r="F4" s="4">
        <f t="shared" si="2"/>
        <v>30</v>
      </c>
      <c r="G4" s="4">
        <f t="shared" si="2"/>
        <v>31</v>
      </c>
      <c r="H4" s="4">
        <f t="shared" si="2"/>
        <v>30</v>
      </c>
      <c r="I4" s="4">
        <f t="shared" si="2"/>
        <v>31</v>
      </c>
      <c r="J4" s="4">
        <f t="shared" si="2"/>
        <v>31</v>
      </c>
      <c r="K4" s="4">
        <f t="shared" si="2"/>
        <v>30</v>
      </c>
      <c r="L4" s="4">
        <f t="shared" si="2"/>
        <v>31</v>
      </c>
      <c r="M4" s="4">
        <f t="shared" si="2"/>
        <v>30</v>
      </c>
      <c r="N4" s="4">
        <f t="shared" si="2"/>
        <v>31</v>
      </c>
    </row>
    <row r="5" ht="12.75">
      <c r="C5" s="3"/>
    </row>
    <row r="6" ht="12.75">
      <c r="C6" s="3"/>
    </row>
    <row r="7" ht="12.75">
      <c r="C7" s="3"/>
    </row>
    <row r="8" ht="12.75">
      <c r="C8" s="3"/>
    </row>
    <row r="9" ht="12.75">
      <c r="C9" s="3"/>
    </row>
    <row r="10" spans="3:21" ht="12.75">
      <c r="C10" s="3"/>
      <c r="U10" s="2"/>
    </row>
    <row r="11" spans="3:21" ht="12.75">
      <c r="C11" s="3"/>
      <c r="U11" s="2"/>
    </row>
    <row r="12" spans="1:14" ht="12.75">
      <c r="A12" t="s">
        <v>79</v>
      </c>
      <c r="C12" s="5">
        <f>IF(Watbal!$F12&gt;0,Watbal!$F12,CHOOSE(C$2,Watbal!$G12,Watbal!$H12,Watbal!$I12,Watbal!$J12,Watbal!$K12,Watbal!$L12,Watbal!$M12,Watbal!$N12,Watbal!$O12,Watbal!$P12,Watbal!$Q12,Watbal!$R12))</f>
        <v>1935</v>
      </c>
      <c r="D12" s="5">
        <f>IF(Watbal!$F12&gt;0,Watbal!$F12,CHOOSE(D$2,Watbal!$G12,Watbal!$H12,Watbal!$I12,Watbal!$J12,Watbal!$K12,Watbal!$L12,Watbal!$M12,Watbal!$N12,Watbal!$O12,Watbal!$P12,Watbal!$Q12,Watbal!$R12))</f>
        <v>1935</v>
      </c>
      <c r="E12" s="5">
        <f>IF(Watbal!$F12&gt;0,Watbal!$F12,CHOOSE(E$2,Watbal!$G12,Watbal!$H12,Watbal!$I12,Watbal!$J12,Watbal!$K12,Watbal!$L12,Watbal!$M12,Watbal!$N12,Watbal!$O12,Watbal!$P12,Watbal!$Q12,Watbal!$R12))</f>
        <v>1935</v>
      </c>
      <c r="F12" s="5">
        <f>IF(Watbal!$F12&gt;0,Watbal!$F12,CHOOSE(F$2,Watbal!$G12,Watbal!$H12,Watbal!$I12,Watbal!$J12,Watbal!$K12,Watbal!$L12,Watbal!$M12,Watbal!$N12,Watbal!$O12,Watbal!$P12,Watbal!$Q12,Watbal!$R12))</f>
        <v>1935</v>
      </c>
      <c r="G12" s="5">
        <f>IF(Watbal!$F12&gt;0,Watbal!$F12,CHOOSE(G$2,Watbal!$G12,Watbal!$H12,Watbal!$I12,Watbal!$J12,Watbal!$K12,Watbal!$L12,Watbal!$M12,Watbal!$N12,Watbal!$O12,Watbal!$P12,Watbal!$Q12,Watbal!$R12))</f>
        <v>1935</v>
      </c>
      <c r="H12" s="5">
        <f>IF(Watbal!$F12&gt;0,Watbal!$F12,CHOOSE(H$2,Watbal!$G12,Watbal!$H12,Watbal!$I12,Watbal!$J12,Watbal!$K12,Watbal!$L12,Watbal!$M12,Watbal!$N12,Watbal!$O12,Watbal!$P12,Watbal!$Q12,Watbal!$R12))</f>
        <v>1935</v>
      </c>
      <c r="I12" s="5">
        <f>IF(Watbal!$F12&gt;0,Watbal!$F12,CHOOSE(I$2,Watbal!$G12,Watbal!$H12,Watbal!$I12,Watbal!$J12,Watbal!$K12,Watbal!$L12,Watbal!$M12,Watbal!$N12,Watbal!$O12,Watbal!$P12,Watbal!$Q12,Watbal!$R12))</f>
        <v>1935</v>
      </c>
      <c r="J12" s="5">
        <f>IF(Watbal!$F12&gt;0,Watbal!$F12,CHOOSE(J$2,Watbal!$G12,Watbal!$H12,Watbal!$I12,Watbal!$J12,Watbal!$K12,Watbal!$L12,Watbal!$M12,Watbal!$N12,Watbal!$O12,Watbal!$P12,Watbal!$Q12,Watbal!$R12))</f>
        <v>1935</v>
      </c>
      <c r="K12" s="5">
        <f>IF(Watbal!$F12&gt;0,Watbal!$F12,CHOOSE(K$2,Watbal!$G12,Watbal!$H12,Watbal!$I12,Watbal!$J12,Watbal!$K12,Watbal!$L12,Watbal!$M12,Watbal!$N12,Watbal!$O12,Watbal!$P12,Watbal!$Q12,Watbal!$R12))</f>
        <v>1935</v>
      </c>
      <c r="L12" s="5">
        <f>IF(Watbal!$F12&gt;0,Watbal!$F12,CHOOSE(L$2,Watbal!$G12,Watbal!$H12,Watbal!$I12,Watbal!$J12,Watbal!$K12,Watbal!$L12,Watbal!$M12,Watbal!$N12,Watbal!$O12,Watbal!$P12,Watbal!$Q12,Watbal!$R12))</f>
        <v>1935</v>
      </c>
      <c r="M12" s="5">
        <f>IF(Watbal!$F12&gt;0,Watbal!$F12,CHOOSE(M$2,Watbal!$G12,Watbal!$H12,Watbal!$I12,Watbal!$J12,Watbal!$K12,Watbal!$L12,Watbal!$M12,Watbal!$N12,Watbal!$O12,Watbal!$P12,Watbal!$Q12,Watbal!$R12))</f>
        <v>1935</v>
      </c>
      <c r="N12" s="5">
        <f>IF(Watbal!$F12&gt;0,Watbal!$F12,CHOOSE(N$2,Watbal!$G12,Watbal!$H12,Watbal!$I12,Watbal!$J12,Watbal!$K12,Watbal!$L12,Watbal!$M12,Watbal!$N12,Watbal!$O12,Watbal!$P12,Watbal!$Q12,Watbal!$R12))</f>
        <v>1935</v>
      </c>
    </row>
    <row r="13" spans="1:14" ht="12.75">
      <c r="A13" t="s">
        <v>80</v>
      </c>
      <c r="C13" s="5">
        <f>IF(Watbal!$F13&gt;0,Watbal!$F13,CHOOSE(C$2,Watbal!$G13,Watbal!$H13,Watbal!$I13,Watbal!$J13,Watbal!$K13,Watbal!$L13,Watbal!$M13,Watbal!$N13,Watbal!$O13,Watbal!$P13,Watbal!$Q13,Watbal!$R13))</f>
        <v>45</v>
      </c>
      <c r="D13" s="5">
        <f>IF(Watbal!$F13&gt;0,Watbal!$F13,CHOOSE(D$2,Watbal!$G13,Watbal!$H13,Watbal!$I13,Watbal!$J13,Watbal!$K13,Watbal!$L13,Watbal!$M13,Watbal!$N13,Watbal!$O13,Watbal!$P13,Watbal!$Q13,Watbal!$R13))</f>
        <v>45</v>
      </c>
      <c r="E13" s="5">
        <f>IF(Watbal!$F13&gt;0,Watbal!$F13,CHOOSE(E$2,Watbal!$G13,Watbal!$H13,Watbal!$I13,Watbal!$J13,Watbal!$K13,Watbal!$L13,Watbal!$M13,Watbal!$N13,Watbal!$O13,Watbal!$P13,Watbal!$Q13,Watbal!$R13))</f>
        <v>45</v>
      </c>
      <c r="F13" s="5">
        <f>IF(Watbal!$F13&gt;0,Watbal!$F13,CHOOSE(F$2,Watbal!$G13,Watbal!$H13,Watbal!$I13,Watbal!$J13,Watbal!$K13,Watbal!$L13,Watbal!$M13,Watbal!$N13,Watbal!$O13,Watbal!$P13,Watbal!$Q13,Watbal!$R13))</f>
        <v>45</v>
      </c>
      <c r="G13" s="5">
        <f>IF(Watbal!$F13&gt;0,Watbal!$F13,CHOOSE(G$2,Watbal!$G13,Watbal!$H13,Watbal!$I13,Watbal!$J13,Watbal!$K13,Watbal!$L13,Watbal!$M13,Watbal!$N13,Watbal!$O13,Watbal!$P13,Watbal!$Q13,Watbal!$R13))</f>
        <v>45</v>
      </c>
      <c r="H13" s="5">
        <f>IF(Watbal!$F13&gt;0,Watbal!$F13,CHOOSE(H$2,Watbal!$G13,Watbal!$H13,Watbal!$I13,Watbal!$J13,Watbal!$K13,Watbal!$L13,Watbal!$M13,Watbal!$N13,Watbal!$O13,Watbal!$P13,Watbal!$Q13,Watbal!$R13))</f>
        <v>45</v>
      </c>
      <c r="I13" s="5">
        <f>IF(Watbal!$F13&gt;0,Watbal!$F13,CHOOSE(I$2,Watbal!$G13,Watbal!$H13,Watbal!$I13,Watbal!$J13,Watbal!$K13,Watbal!$L13,Watbal!$M13,Watbal!$N13,Watbal!$O13,Watbal!$P13,Watbal!$Q13,Watbal!$R13))</f>
        <v>45</v>
      </c>
      <c r="J13" s="5">
        <f>IF(Watbal!$F13&gt;0,Watbal!$F13,CHOOSE(J$2,Watbal!$G13,Watbal!$H13,Watbal!$I13,Watbal!$J13,Watbal!$K13,Watbal!$L13,Watbal!$M13,Watbal!$N13,Watbal!$O13,Watbal!$P13,Watbal!$Q13,Watbal!$R13))</f>
        <v>45</v>
      </c>
      <c r="K13" s="5">
        <f>IF(Watbal!$F13&gt;0,Watbal!$F13,CHOOSE(K$2,Watbal!$G13,Watbal!$H13,Watbal!$I13,Watbal!$J13,Watbal!$K13,Watbal!$L13,Watbal!$M13,Watbal!$N13,Watbal!$O13,Watbal!$P13,Watbal!$Q13,Watbal!$R13))</f>
        <v>45</v>
      </c>
      <c r="L13" s="5">
        <f>IF(Watbal!$F13&gt;0,Watbal!$F13,CHOOSE(L$2,Watbal!$G13,Watbal!$H13,Watbal!$I13,Watbal!$J13,Watbal!$K13,Watbal!$L13,Watbal!$M13,Watbal!$N13,Watbal!$O13,Watbal!$P13,Watbal!$Q13,Watbal!$R13))</f>
        <v>45</v>
      </c>
      <c r="M13" s="5">
        <f>IF(Watbal!$F13&gt;0,Watbal!$F13,CHOOSE(M$2,Watbal!$G13,Watbal!$H13,Watbal!$I13,Watbal!$J13,Watbal!$K13,Watbal!$L13,Watbal!$M13,Watbal!$N13,Watbal!$O13,Watbal!$P13,Watbal!$Q13,Watbal!$R13))</f>
        <v>45</v>
      </c>
      <c r="N13" s="5">
        <f>IF(Watbal!$F13&gt;0,Watbal!$F13,CHOOSE(N$2,Watbal!$G13,Watbal!$H13,Watbal!$I13,Watbal!$J13,Watbal!$K13,Watbal!$L13,Watbal!$M13,Watbal!$N13,Watbal!$O13,Watbal!$P13,Watbal!$Q13,Watbal!$R13))</f>
        <v>45</v>
      </c>
    </row>
    <row r="14" spans="1:14" ht="12.75">
      <c r="A14" t="s">
        <v>25</v>
      </c>
      <c r="C14" s="5">
        <f>IF(Watbal!$F14&gt;0,Watbal!$F14,CHOOSE(C$2,Watbal!$G14,Watbal!$H14,Watbal!$I14,Watbal!$J14,Watbal!$K14,Watbal!$L14,Watbal!$M14,Watbal!$N14,Watbal!$O14,Watbal!$P14,Watbal!$Q14,Watbal!$R14))</f>
        <v>0</v>
      </c>
      <c r="D14" s="5">
        <f>IF(Watbal!$F14&gt;0,Watbal!$F14,CHOOSE(D$2,Watbal!$G14,Watbal!$H14,Watbal!$I14,Watbal!$J14,Watbal!$K14,Watbal!$L14,Watbal!$M14,Watbal!$N14,Watbal!$O14,Watbal!$P14,Watbal!$Q14,Watbal!$R14))</f>
        <v>0</v>
      </c>
      <c r="E14" s="5">
        <f>IF(Watbal!$F14&gt;0,Watbal!$F14,CHOOSE(E$2,Watbal!$G14,Watbal!$H14,Watbal!$I14,Watbal!$J14,Watbal!$K14,Watbal!$L14,Watbal!$M14,Watbal!$N14,Watbal!$O14,Watbal!$P14,Watbal!$Q14,Watbal!$R14))</f>
        <v>0</v>
      </c>
      <c r="F14" s="5">
        <f>IF(Watbal!$F14&gt;0,Watbal!$F14,CHOOSE(F$2,Watbal!$G14,Watbal!$H14,Watbal!$I14,Watbal!$J14,Watbal!$K14,Watbal!$L14,Watbal!$M14,Watbal!$N14,Watbal!$O14,Watbal!$P14,Watbal!$Q14,Watbal!$R14))</f>
        <v>0</v>
      </c>
      <c r="G14" s="5">
        <f>IF(Watbal!$F14&gt;0,Watbal!$F14,CHOOSE(G$2,Watbal!$G14,Watbal!$H14,Watbal!$I14,Watbal!$J14,Watbal!$K14,Watbal!$L14,Watbal!$M14,Watbal!$N14,Watbal!$O14,Watbal!$P14,Watbal!$Q14,Watbal!$R14))</f>
        <v>0</v>
      </c>
      <c r="H14" s="5">
        <f>IF(Watbal!$F14&gt;0,Watbal!$F14,CHOOSE(H$2,Watbal!$G14,Watbal!$H14,Watbal!$I14,Watbal!$J14,Watbal!$K14,Watbal!$L14,Watbal!$M14,Watbal!$N14,Watbal!$O14,Watbal!$P14,Watbal!$Q14,Watbal!$R14))</f>
        <v>0</v>
      </c>
      <c r="I14" s="5">
        <f>IF(Watbal!$F14&gt;0,Watbal!$F14,CHOOSE(I$2,Watbal!$G14,Watbal!$H14,Watbal!$I14,Watbal!$J14,Watbal!$K14,Watbal!$L14,Watbal!$M14,Watbal!$N14,Watbal!$O14,Watbal!$P14,Watbal!$Q14,Watbal!$R14))</f>
        <v>0</v>
      </c>
      <c r="J14" s="5">
        <f>IF(Watbal!$F14&gt;0,Watbal!$F14,CHOOSE(J$2,Watbal!$G14,Watbal!$H14,Watbal!$I14,Watbal!$J14,Watbal!$K14,Watbal!$L14,Watbal!$M14,Watbal!$N14,Watbal!$O14,Watbal!$P14,Watbal!$Q14,Watbal!$R14))</f>
        <v>0</v>
      </c>
      <c r="K14" s="5">
        <f>IF(Watbal!$F14&gt;0,Watbal!$F14,CHOOSE(K$2,Watbal!$G14,Watbal!$H14,Watbal!$I14,Watbal!$J14,Watbal!$K14,Watbal!$L14,Watbal!$M14,Watbal!$N14,Watbal!$O14,Watbal!$P14,Watbal!$Q14,Watbal!$R14))</f>
        <v>0</v>
      </c>
      <c r="L14" s="5">
        <f>IF(Watbal!$F14&gt;0,Watbal!$F14,CHOOSE(L$2,Watbal!$G14,Watbal!$H14,Watbal!$I14,Watbal!$J14,Watbal!$K14,Watbal!$L14,Watbal!$M14,Watbal!$N14,Watbal!$O14,Watbal!$P14,Watbal!$Q14,Watbal!$R14))</f>
        <v>0</v>
      </c>
      <c r="M14" s="5">
        <f>IF(Watbal!$F14&gt;0,Watbal!$F14,CHOOSE(M$2,Watbal!$G14,Watbal!$H14,Watbal!$I14,Watbal!$J14,Watbal!$K14,Watbal!$L14,Watbal!$M14,Watbal!$N14,Watbal!$O14,Watbal!$P14,Watbal!$Q14,Watbal!$R14))</f>
        <v>0</v>
      </c>
      <c r="N14" s="5">
        <f>IF(Watbal!$F14&gt;0,Watbal!$F14,CHOOSE(N$2,Watbal!$G14,Watbal!$H14,Watbal!$I14,Watbal!$J14,Watbal!$K14,Watbal!$L14,Watbal!$M14,Watbal!$N14,Watbal!$O14,Watbal!$P14,Watbal!$Q14,Watbal!$R14))</f>
        <v>0</v>
      </c>
    </row>
    <row r="15" spans="1:14" ht="12.75">
      <c r="A15" t="s">
        <v>81</v>
      </c>
      <c r="C15" s="5">
        <f>IF(Watbal!$F15&gt;0,Watbal!$F15,CHOOSE(C$2,Watbal!$G15,Watbal!$H15,Watbal!$I15,Watbal!$J15,Watbal!$K15,Watbal!$L15,Watbal!$M15,Watbal!$N15,Watbal!$O15,Watbal!$P15,Watbal!$Q15,Watbal!$R15))</f>
        <v>17</v>
      </c>
      <c r="D15" s="5">
        <f>IF(Watbal!$F15&gt;0,Watbal!$F15,CHOOSE(D$2,Watbal!$G15,Watbal!$H15,Watbal!$I15,Watbal!$J15,Watbal!$K15,Watbal!$L15,Watbal!$M15,Watbal!$N15,Watbal!$O15,Watbal!$P15,Watbal!$Q15,Watbal!$R15))</f>
        <v>15</v>
      </c>
      <c r="E15" s="5">
        <f>IF(Watbal!$F15&gt;0,Watbal!$F15,CHOOSE(E$2,Watbal!$G15,Watbal!$H15,Watbal!$I15,Watbal!$J15,Watbal!$K15,Watbal!$L15,Watbal!$M15,Watbal!$N15,Watbal!$O15,Watbal!$P15,Watbal!$Q15,Watbal!$R15))</f>
        <v>17</v>
      </c>
      <c r="F15" s="5">
        <f>IF(Watbal!$F15&gt;0,Watbal!$F15,CHOOSE(F$2,Watbal!$G15,Watbal!$H15,Watbal!$I15,Watbal!$J15,Watbal!$K15,Watbal!$L15,Watbal!$M15,Watbal!$N15,Watbal!$O15,Watbal!$P15,Watbal!$Q15,Watbal!$R15))</f>
        <v>12</v>
      </c>
      <c r="G15" s="5">
        <f>IF(Watbal!$F15&gt;0,Watbal!$F15,CHOOSE(G$2,Watbal!$G15,Watbal!$H15,Watbal!$I15,Watbal!$J15,Watbal!$K15,Watbal!$L15,Watbal!$M15,Watbal!$N15,Watbal!$O15,Watbal!$P15,Watbal!$Q15,Watbal!$R15))</f>
        <v>17</v>
      </c>
      <c r="H15" s="5">
        <f>IF(Watbal!$F15&gt;0,Watbal!$F15,CHOOSE(H$2,Watbal!$G15,Watbal!$H15,Watbal!$I15,Watbal!$J15,Watbal!$K15,Watbal!$L15,Watbal!$M15,Watbal!$N15,Watbal!$O15,Watbal!$P15,Watbal!$Q15,Watbal!$R15))</f>
        <v>21</v>
      </c>
      <c r="I15" s="5">
        <f>IF(Watbal!$F15&gt;0,Watbal!$F15,CHOOSE(I$2,Watbal!$G15,Watbal!$H15,Watbal!$I15,Watbal!$J15,Watbal!$K15,Watbal!$L15,Watbal!$M15,Watbal!$N15,Watbal!$O15,Watbal!$P15,Watbal!$Q15,Watbal!$R15))</f>
        <v>42</v>
      </c>
      <c r="J15" s="5">
        <f>IF(Watbal!$F15&gt;0,Watbal!$F15,CHOOSE(J$2,Watbal!$G15,Watbal!$H15,Watbal!$I15,Watbal!$J15,Watbal!$K15,Watbal!$L15,Watbal!$M15,Watbal!$N15,Watbal!$O15,Watbal!$P15,Watbal!$Q15,Watbal!$R15))</f>
        <v>49</v>
      </c>
      <c r="K15" s="5">
        <f>IF(Watbal!$F15&gt;0,Watbal!$F15,CHOOSE(K$2,Watbal!$G15,Watbal!$H15,Watbal!$I15,Watbal!$J15,Watbal!$K15,Watbal!$L15,Watbal!$M15,Watbal!$N15,Watbal!$O15,Watbal!$P15,Watbal!$Q15,Watbal!$R15))</f>
        <v>29</v>
      </c>
      <c r="L15" s="5">
        <f>IF(Watbal!$F15&gt;0,Watbal!$F15,CHOOSE(L$2,Watbal!$G15,Watbal!$H15,Watbal!$I15,Watbal!$J15,Watbal!$K15,Watbal!$L15,Watbal!$M15,Watbal!$N15,Watbal!$O15,Watbal!$P15,Watbal!$Q15,Watbal!$R15))</f>
        <v>32</v>
      </c>
      <c r="M15" s="5">
        <f>IF(Watbal!$F15&gt;0,Watbal!$F15,CHOOSE(M$2,Watbal!$G15,Watbal!$H15,Watbal!$I15,Watbal!$J15,Watbal!$K15,Watbal!$L15,Watbal!$M15,Watbal!$N15,Watbal!$O15,Watbal!$P15,Watbal!$Q15,Watbal!$R15))</f>
        <v>25</v>
      </c>
      <c r="N15" s="5">
        <f>IF(Watbal!$F15&gt;0,Watbal!$F15,CHOOSE(N$2,Watbal!$G15,Watbal!$H15,Watbal!$I15,Watbal!$J15,Watbal!$K15,Watbal!$L15,Watbal!$M15,Watbal!$N15,Watbal!$O15,Watbal!$P15,Watbal!$Q15,Watbal!$R15))</f>
        <v>24</v>
      </c>
    </row>
    <row r="16" spans="1:14" ht="12.75">
      <c r="A16" t="s">
        <v>82</v>
      </c>
      <c r="C16" s="5">
        <f>IF(Watbal!$F16&lt;&gt;0,Watbal!$F16,CHOOSE(C$2,Watbal!$G16,Watbal!$H16,Watbal!$I16,Watbal!$J16,Watbal!$K16,Watbal!$L16,Watbal!$M16,Watbal!$N16,Watbal!$O16,Watbal!$P16,Watbal!$Q16,Watbal!$R16))</f>
        <v>0</v>
      </c>
      <c r="D16" s="5">
        <f>IF(Watbal!$F16&lt;&gt;0,Watbal!$F16,CHOOSE(D$2,Watbal!$G16,Watbal!$H16,Watbal!$I16,Watbal!$J16,Watbal!$K16,Watbal!$L16,Watbal!$M16,Watbal!$N16,Watbal!$O16,Watbal!$P16,Watbal!$Q16,Watbal!$R16))</f>
        <v>0</v>
      </c>
      <c r="E16" s="5">
        <f>IF(Watbal!$F16&lt;&gt;0,Watbal!$F16,CHOOSE(E$2,Watbal!$G16,Watbal!$H16,Watbal!$I16,Watbal!$J16,Watbal!$K16,Watbal!$L16,Watbal!$M16,Watbal!$N16,Watbal!$O16,Watbal!$P16,Watbal!$Q16,Watbal!$R16))</f>
        <v>0</v>
      </c>
      <c r="F16" s="5">
        <f>IF(Watbal!$F16&lt;&gt;0,Watbal!$F16,CHOOSE(F$2,Watbal!$G16,Watbal!$H16,Watbal!$I16,Watbal!$J16,Watbal!$K16,Watbal!$L16,Watbal!$M16,Watbal!$N16,Watbal!$O16,Watbal!$P16,Watbal!$Q16,Watbal!$R16))</f>
        <v>0</v>
      </c>
      <c r="G16" s="5">
        <f>IF(Watbal!$F16&lt;&gt;0,Watbal!$F16,CHOOSE(G$2,Watbal!$G16,Watbal!$H16,Watbal!$I16,Watbal!$J16,Watbal!$K16,Watbal!$L16,Watbal!$M16,Watbal!$N16,Watbal!$O16,Watbal!$P16,Watbal!$Q16,Watbal!$R16))</f>
        <v>0</v>
      </c>
      <c r="H16" s="5">
        <f>IF(Watbal!$F16&lt;&gt;0,Watbal!$F16,CHOOSE(H$2,Watbal!$G16,Watbal!$H16,Watbal!$I16,Watbal!$J16,Watbal!$K16,Watbal!$L16,Watbal!$M16,Watbal!$N16,Watbal!$O16,Watbal!$P16,Watbal!$Q16,Watbal!$R16))</f>
        <v>0</v>
      </c>
      <c r="I16" s="5">
        <f>IF(Watbal!$F16&lt;&gt;0,Watbal!$F16,CHOOSE(I$2,Watbal!$G16,Watbal!$H16,Watbal!$I16,Watbal!$J16,Watbal!$K16,Watbal!$L16,Watbal!$M16,Watbal!$N16,Watbal!$O16,Watbal!$P16,Watbal!$Q16,Watbal!$R16))</f>
        <v>0</v>
      </c>
      <c r="J16" s="5">
        <f>IF(Watbal!$F16&lt;&gt;0,Watbal!$F16,CHOOSE(J$2,Watbal!$G16,Watbal!$H16,Watbal!$I16,Watbal!$J16,Watbal!$K16,Watbal!$L16,Watbal!$M16,Watbal!$N16,Watbal!$O16,Watbal!$P16,Watbal!$Q16,Watbal!$R16))</f>
        <v>0</v>
      </c>
      <c r="K16" s="5">
        <f>IF(Watbal!$F16&lt;&gt;0,Watbal!$F16,CHOOSE(K$2,Watbal!$G16,Watbal!$H16,Watbal!$I16,Watbal!$J16,Watbal!$K16,Watbal!$L16,Watbal!$M16,Watbal!$N16,Watbal!$O16,Watbal!$P16,Watbal!$Q16,Watbal!$R16))</f>
        <v>0</v>
      </c>
      <c r="L16" s="5">
        <f>IF(Watbal!$F16&lt;&gt;0,Watbal!$F16,CHOOSE(L$2,Watbal!$G16,Watbal!$H16,Watbal!$I16,Watbal!$J16,Watbal!$K16,Watbal!$L16,Watbal!$M16,Watbal!$N16,Watbal!$O16,Watbal!$P16,Watbal!$Q16,Watbal!$R16))</f>
        <v>0</v>
      </c>
      <c r="M16" s="5">
        <f>IF(Watbal!$F16&lt;&gt;0,Watbal!$F16,CHOOSE(M$2,Watbal!$G16,Watbal!$H16,Watbal!$I16,Watbal!$J16,Watbal!$K16,Watbal!$L16,Watbal!$M16,Watbal!$N16,Watbal!$O16,Watbal!$P16,Watbal!$Q16,Watbal!$R16))</f>
        <v>0</v>
      </c>
      <c r="N16" s="5">
        <f>IF(Watbal!$F16&lt;&gt;0,Watbal!$F16,CHOOSE(N$2,Watbal!$G16,Watbal!$H16,Watbal!$I16,Watbal!$J16,Watbal!$K16,Watbal!$L16,Watbal!$M16,Watbal!$N16,Watbal!$O16,Watbal!$P16,Watbal!$Q16,Watbal!$R16))</f>
        <v>0</v>
      </c>
    </row>
    <row r="17" spans="1:14" ht="12.75">
      <c r="A17" t="s">
        <v>83</v>
      </c>
      <c r="C17" s="5">
        <f>C15*(1+C16/100)</f>
        <v>17</v>
      </c>
      <c r="D17" s="5">
        <f aca="true" t="shared" si="3" ref="D17:N17">D15*(1+D16/100)</f>
        <v>15</v>
      </c>
      <c r="E17" s="5">
        <f t="shared" si="3"/>
        <v>17</v>
      </c>
      <c r="F17" s="5">
        <f t="shared" si="3"/>
        <v>12</v>
      </c>
      <c r="G17" s="5">
        <f t="shared" si="3"/>
        <v>17</v>
      </c>
      <c r="H17" s="5">
        <f t="shared" si="3"/>
        <v>21</v>
      </c>
      <c r="I17" s="5">
        <f t="shared" si="3"/>
        <v>42</v>
      </c>
      <c r="J17" s="5">
        <f t="shared" si="3"/>
        <v>49</v>
      </c>
      <c r="K17" s="5">
        <f t="shared" si="3"/>
        <v>29</v>
      </c>
      <c r="L17" s="5">
        <f t="shared" si="3"/>
        <v>32</v>
      </c>
      <c r="M17" s="5">
        <f t="shared" si="3"/>
        <v>25</v>
      </c>
      <c r="N17" s="5">
        <f t="shared" si="3"/>
        <v>24</v>
      </c>
    </row>
    <row r="18" spans="1:14" ht="12.75">
      <c r="A18" t="s">
        <v>84</v>
      </c>
      <c r="C18" s="5">
        <f>IF(Watbal!$F18&gt;0,Watbal!$F18,CHOOSE(C$2,Watbal!$G18,Watbal!$H18,Watbal!$I18,Watbal!$J18,Watbal!$K18,Watbal!$L18,Watbal!$M18,Watbal!$N18,Watbal!$O18,Watbal!$P18,Watbal!$Q18,Watbal!$R18))</f>
        <v>350</v>
      </c>
      <c r="D18" s="5">
        <f>IF(Watbal!$F18&gt;0,Watbal!$F18,CHOOSE(D$2,Watbal!$G18,Watbal!$H18,Watbal!$I18,Watbal!$J18,Watbal!$K18,Watbal!$L18,Watbal!$M18,Watbal!$N18,Watbal!$O18,Watbal!$P18,Watbal!$Q18,Watbal!$R18))</f>
        <v>350</v>
      </c>
      <c r="E18" s="5">
        <f>IF(Watbal!$F18&gt;0,Watbal!$F18,CHOOSE(E$2,Watbal!$G18,Watbal!$H18,Watbal!$I18,Watbal!$J18,Watbal!$K18,Watbal!$L18,Watbal!$M18,Watbal!$N18,Watbal!$O18,Watbal!$P18,Watbal!$Q18,Watbal!$R18))</f>
        <v>350</v>
      </c>
      <c r="F18" s="5">
        <f>IF(Watbal!$F18&gt;0,Watbal!$F18,CHOOSE(F$2,Watbal!$G18,Watbal!$H18,Watbal!$I18,Watbal!$J18,Watbal!$K18,Watbal!$L18,Watbal!$M18,Watbal!$N18,Watbal!$O18,Watbal!$P18,Watbal!$Q18,Watbal!$R18))</f>
        <v>350</v>
      </c>
      <c r="G18" s="5">
        <f>IF(Watbal!$F18&gt;0,Watbal!$F18,CHOOSE(G$2,Watbal!$G18,Watbal!$H18,Watbal!$I18,Watbal!$J18,Watbal!$K18,Watbal!$L18,Watbal!$M18,Watbal!$N18,Watbal!$O18,Watbal!$P18,Watbal!$Q18,Watbal!$R18))</f>
        <v>350</v>
      </c>
      <c r="H18" s="5">
        <f>IF(Watbal!$F18&gt;0,Watbal!$F18,CHOOSE(H$2,Watbal!$G18,Watbal!$H18,Watbal!$I18,Watbal!$J18,Watbal!$K18,Watbal!$L18,Watbal!$M18,Watbal!$N18,Watbal!$O18,Watbal!$P18,Watbal!$Q18,Watbal!$R18))</f>
        <v>350</v>
      </c>
      <c r="I18" s="5">
        <f>IF(Watbal!$F18&gt;0,Watbal!$F18,CHOOSE(I$2,Watbal!$G18,Watbal!$H18,Watbal!$I18,Watbal!$J18,Watbal!$K18,Watbal!$L18,Watbal!$M18,Watbal!$N18,Watbal!$O18,Watbal!$P18,Watbal!$Q18,Watbal!$R18))</f>
        <v>350</v>
      </c>
      <c r="J18" s="5">
        <f>IF(Watbal!$F18&gt;0,Watbal!$F18,CHOOSE(J$2,Watbal!$G18,Watbal!$H18,Watbal!$I18,Watbal!$J18,Watbal!$K18,Watbal!$L18,Watbal!$M18,Watbal!$N18,Watbal!$O18,Watbal!$P18,Watbal!$Q18,Watbal!$R18))</f>
        <v>350</v>
      </c>
      <c r="K18" s="5">
        <f>IF(Watbal!$F18&gt;0,Watbal!$F18,CHOOSE(K$2,Watbal!$G18,Watbal!$H18,Watbal!$I18,Watbal!$J18,Watbal!$K18,Watbal!$L18,Watbal!$M18,Watbal!$N18,Watbal!$O18,Watbal!$P18,Watbal!$Q18,Watbal!$R18))</f>
        <v>350</v>
      </c>
      <c r="L18" s="5">
        <f>IF(Watbal!$F18&gt;0,Watbal!$F18,CHOOSE(L$2,Watbal!$G18,Watbal!$H18,Watbal!$I18,Watbal!$J18,Watbal!$K18,Watbal!$L18,Watbal!$M18,Watbal!$N18,Watbal!$O18,Watbal!$P18,Watbal!$Q18,Watbal!$R18))</f>
        <v>350</v>
      </c>
      <c r="M18" s="5">
        <f>IF(Watbal!$F18&gt;0,Watbal!$F18,CHOOSE(M$2,Watbal!$G18,Watbal!$H18,Watbal!$I18,Watbal!$J18,Watbal!$K18,Watbal!$L18,Watbal!$M18,Watbal!$N18,Watbal!$O18,Watbal!$P18,Watbal!$Q18,Watbal!$R18))</f>
        <v>350</v>
      </c>
      <c r="N18" s="5">
        <f>IF(Watbal!$F18&gt;0,Watbal!$F18,CHOOSE(N$2,Watbal!$G18,Watbal!$H18,Watbal!$I18,Watbal!$J18,Watbal!$K18,Watbal!$L18,Watbal!$M18,Watbal!$N18,Watbal!$O18,Watbal!$P18,Watbal!$Q18,Watbal!$R18))</f>
        <v>350</v>
      </c>
    </row>
    <row r="19" spans="1:14" ht="12.75">
      <c r="A19" t="s">
        <v>85</v>
      </c>
      <c r="C19" s="5">
        <f>IF(Watbal!$F19&gt;0,Watbal!$F19,CHOOSE(C$2,Watbal!$G19,Watbal!$H19,Watbal!$I19,Watbal!$J19,Watbal!$K19,Watbal!$L19,Watbal!$M19,Watbal!$N19,Watbal!$O19,Watbal!$P19,Watbal!$Q19,Watbal!$R19))</f>
        <v>70</v>
      </c>
      <c r="D19" s="5">
        <f>IF(Watbal!$F19&gt;0,Watbal!$F19,CHOOSE(D$2,Watbal!$G19,Watbal!$H19,Watbal!$I19,Watbal!$J19,Watbal!$K19,Watbal!$L19,Watbal!$M19,Watbal!$N19,Watbal!$O19,Watbal!$P19,Watbal!$Q19,Watbal!$R19))</f>
        <v>70</v>
      </c>
      <c r="E19" s="5">
        <f>IF(Watbal!$F19&gt;0,Watbal!$F19,CHOOSE(E$2,Watbal!$G19,Watbal!$H19,Watbal!$I19,Watbal!$J19,Watbal!$K19,Watbal!$L19,Watbal!$M19,Watbal!$N19,Watbal!$O19,Watbal!$P19,Watbal!$Q19,Watbal!$R19))</f>
        <v>70</v>
      </c>
      <c r="F19" s="5">
        <f>IF(Watbal!$F19&gt;0,Watbal!$F19,CHOOSE(F$2,Watbal!$G19,Watbal!$H19,Watbal!$I19,Watbal!$J19,Watbal!$K19,Watbal!$L19,Watbal!$M19,Watbal!$N19,Watbal!$O19,Watbal!$P19,Watbal!$Q19,Watbal!$R19))</f>
        <v>70</v>
      </c>
      <c r="G19" s="5">
        <f>IF(Watbal!$F19&gt;0,Watbal!$F19,CHOOSE(G$2,Watbal!$G19,Watbal!$H19,Watbal!$I19,Watbal!$J19,Watbal!$K19,Watbal!$L19,Watbal!$M19,Watbal!$N19,Watbal!$O19,Watbal!$P19,Watbal!$Q19,Watbal!$R19))</f>
        <v>70</v>
      </c>
      <c r="H19" s="5">
        <f>IF(Watbal!$F19&gt;0,Watbal!$F19,CHOOSE(H$2,Watbal!$G19,Watbal!$H19,Watbal!$I19,Watbal!$J19,Watbal!$K19,Watbal!$L19,Watbal!$M19,Watbal!$N19,Watbal!$O19,Watbal!$P19,Watbal!$Q19,Watbal!$R19))</f>
        <v>70</v>
      </c>
      <c r="I19" s="5">
        <f>IF(Watbal!$F19&gt;0,Watbal!$F19,CHOOSE(I$2,Watbal!$G19,Watbal!$H19,Watbal!$I19,Watbal!$J19,Watbal!$K19,Watbal!$L19,Watbal!$M19,Watbal!$N19,Watbal!$O19,Watbal!$P19,Watbal!$Q19,Watbal!$R19))</f>
        <v>70</v>
      </c>
      <c r="J19" s="5">
        <f>IF(Watbal!$F19&gt;0,Watbal!$F19,CHOOSE(J$2,Watbal!$G19,Watbal!$H19,Watbal!$I19,Watbal!$J19,Watbal!$K19,Watbal!$L19,Watbal!$M19,Watbal!$N19,Watbal!$O19,Watbal!$P19,Watbal!$Q19,Watbal!$R19))</f>
        <v>70</v>
      </c>
      <c r="K19" s="5">
        <f>IF(Watbal!$F19&gt;0,Watbal!$F19,CHOOSE(K$2,Watbal!$G19,Watbal!$H19,Watbal!$I19,Watbal!$J19,Watbal!$K19,Watbal!$L19,Watbal!$M19,Watbal!$N19,Watbal!$O19,Watbal!$P19,Watbal!$Q19,Watbal!$R19))</f>
        <v>70</v>
      </c>
      <c r="L19" s="5">
        <f>IF(Watbal!$F19&gt;0,Watbal!$F19,CHOOSE(L$2,Watbal!$G19,Watbal!$H19,Watbal!$I19,Watbal!$J19,Watbal!$K19,Watbal!$L19,Watbal!$M19,Watbal!$N19,Watbal!$O19,Watbal!$P19,Watbal!$Q19,Watbal!$R19))</f>
        <v>70</v>
      </c>
      <c r="M19" s="5">
        <f>IF(Watbal!$F19&gt;0,Watbal!$F19,CHOOSE(M$2,Watbal!$G19,Watbal!$H19,Watbal!$I19,Watbal!$J19,Watbal!$K19,Watbal!$L19,Watbal!$M19,Watbal!$N19,Watbal!$O19,Watbal!$P19,Watbal!$Q19,Watbal!$R19))</f>
        <v>70</v>
      </c>
      <c r="N19" s="5">
        <f>IF(Watbal!$F19&gt;0,Watbal!$F19,CHOOSE(N$2,Watbal!$G19,Watbal!$H19,Watbal!$I19,Watbal!$J19,Watbal!$K19,Watbal!$L19,Watbal!$M19,Watbal!$N19,Watbal!$O19,Watbal!$P19,Watbal!$Q19,Watbal!$R19))</f>
        <v>70</v>
      </c>
    </row>
    <row r="20" spans="1:14" ht="12.75">
      <c r="A20" t="s">
        <v>86</v>
      </c>
      <c r="C20" s="5">
        <f>IF(Watbal!$F20&gt;0,Watbal!$F20,CHOOSE(C$2,Watbal!$G20,Watbal!$H20,Watbal!$I20,Watbal!$J20,Watbal!$K20,Watbal!$L20,Watbal!$M20,Watbal!$N20,Watbal!$O20,Watbal!$P20,Watbal!$Q20,Watbal!$R20))</f>
        <v>170</v>
      </c>
      <c r="D20" s="5">
        <f>IF(Watbal!$F20&gt;0,Watbal!$F20,CHOOSE(D$2,Watbal!$G20,Watbal!$H20,Watbal!$I20,Watbal!$J20,Watbal!$K20,Watbal!$L20,Watbal!$M20,Watbal!$N20,Watbal!$O20,Watbal!$P20,Watbal!$Q20,Watbal!$R20))</f>
        <v>170</v>
      </c>
      <c r="E20" s="5">
        <f>IF(Watbal!$F20&gt;0,Watbal!$F20,CHOOSE(E$2,Watbal!$G20,Watbal!$H20,Watbal!$I20,Watbal!$J20,Watbal!$K20,Watbal!$L20,Watbal!$M20,Watbal!$N20,Watbal!$O20,Watbal!$P20,Watbal!$Q20,Watbal!$R20))</f>
        <v>170</v>
      </c>
      <c r="F20" s="5">
        <f>IF(Watbal!$F20&gt;0,Watbal!$F20,CHOOSE(F$2,Watbal!$G20,Watbal!$H20,Watbal!$I20,Watbal!$J20,Watbal!$K20,Watbal!$L20,Watbal!$M20,Watbal!$N20,Watbal!$O20,Watbal!$P20,Watbal!$Q20,Watbal!$R20))</f>
        <v>170</v>
      </c>
      <c r="G20" s="5">
        <f>IF(Watbal!$F20&gt;0,Watbal!$F20,CHOOSE(G$2,Watbal!$G20,Watbal!$H20,Watbal!$I20,Watbal!$J20,Watbal!$K20,Watbal!$L20,Watbal!$M20,Watbal!$N20,Watbal!$O20,Watbal!$P20,Watbal!$Q20,Watbal!$R20))</f>
        <v>170</v>
      </c>
      <c r="H20" s="5">
        <f>IF(Watbal!$F20&gt;0,Watbal!$F20,CHOOSE(H$2,Watbal!$G20,Watbal!$H20,Watbal!$I20,Watbal!$J20,Watbal!$K20,Watbal!$L20,Watbal!$M20,Watbal!$N20,Watbal!$O20,Watbal!$P20,Watbal!$Q20,Watbal!$R20))</f>
        <v>170</v>
      </c>
      <c r="I20" s="5">
        <f>IF(Watbal!$F20&gt;0,Watbal!$F20,CHOOSE(I$2,Watbal!$G20,Watbal!$H20,Watbal!$I20,Watbal!$J20,Watbal!$K20,Watbal!$L20,Watbal!$M20,Watbal!$N20,Watbal!$O20,Watbal!$P20,Watbal!$Q20,Watbal!$R20))</f>
        <v>170</v>
      </c>
      <c r="J20" s="5">
        <f>IF(Watbal!$F20&gt;0,Watbal!$F20,CHOOSE(J$2,Watbal!$G20,Watbal!$H20,Watbal!$I20,Watbal!$J20,Watbal!$K20,Watbal!$L20,Watbal!$M20,Watbal!$N20,Watbal!$O20,Watbal!$P20,Watbal!$Q20,Watbal!$R20))</f>
        <v>170</v>
      </c>
      <c r="K20" s="5">
        <f>IF(Watbal!$F20&gt;0,Watbal!$F20,CHOOSE(K$2,Watbal!$G20,Watbal!$H20,Watbal!$I20,Watbal!$J20,Watbal!$K20,Watbal!$L20,Watbal!$M20,Watbal!$N20,Watbal!$O20,Watbal!$P20,Watbal!$Q20,Watbal!$R20))</f>
        <v>170</v>
      </c>
      <c r="L20" s="5">
        <f>IF(Watbal!$F20&gt;0,Watbal!$F20,CHOOSE(L$2,Watbal!$G20,Watbal!$H20,Watbal!$I20,Watbal!$J20,Watbal!$K20,Watbal!$L20,Watbal!$M20,Watbal!$N20,Watbal!$O20,Watbal!$P20,Watbal!$Q20,Watbal!$R20))</f>
        <v>170</v>
      </c>
      <c r="M20" s="5">
        <f>IF(Watbal!$F20&gt;0,Watbal!$F20,CHOOSE(M$2,Watbal!$G20,Watbal!$H20,Watbal!$I20,Watbal!$J20,Watbal!$K20,Watbal!$L20,Watbal!$M20,Watbal!$N20,Watbal!$O20,Watbal!$P20,Watbal!$Q20,Watbal!$R20))</f>
        <v>170</v>
      </c>
      <c r="N20" s="5">
        <f>IF(Watbal!$F20&gt;0,Watbal!$F20,CHOOSE(N$2,Watbal!$G20,Watbal!$H20,Watbal!$I20,Watbal!$J20,Watbal!$K20,Watbal!$L20,Watbal!$M20,Watbal!$N20,Watbal!$O20,Watbal!$P20,Watbal!$Q20,Watbal!$R20))</f>
        <v>170</v>
      </c>
    </row>
    <row r="21" spans="1:14" ht="12.75">
      <c r="A21" t="s">
        <v>85</v>
      </c>
      <c r="C21" s="5">
        <f>IF(Watbal!$F21&gt;0,Watbal!$F21,CHOOSE(C$2,Watbal!$G21,Watbal!$H21,Watbal!$I21,Watbal!$J21,Watbal!$K21,Watbal!$L21,Watbal!$M21,Watbal!$N21,Watbal!$O21,Watbal!$P21,Watbal!$Q21,Watbal!$R21))</f>
        <v>100</v>
      </c>
      <c r="D21" s="5">
        <f>IF(Watbal!$F21&gt;0,Watbal!$F21,CHOOSE(D$2,Watbal!$G21,Watbal!$H21,Watbal!$I21,Watbal!$J21,Watbal!$K21,Watbal!$L21,Watbal!$M21,Watbal!$N21,Watbal!$O21,Watbal!$P21,Watbal!$Q21,Watbal!$R21))</f>
        <v>100</v>
      </c>
      <c r="E21" s="5">
        <f>IF(Watbal!$F21&gt;0,Watbal!$F21,CHOOSE(E$2,Watbal!$G21,Watbal!$H21,Watbal!$I21,Watbal!$J21,Watbal!$K21,Watbal!$L21,Watbal!$M21,Watbal!$N21,Watbal!$O21,Watbal!$P21,Watbal!$Q21,Watbal!$R21))</f>
        <v>100</v>
      </c>
      <c r="F21" s="5">
        <f>IF(Watbal!$F21&gt;0,Watbal!$F21,CHOOSE(F$2,Watbal!$G21,Watbal!$H21,Watbal!$I21,Watbal!$J21,Watbal!$K21,Watbal!$L21,Watbal!$M21,Watbal!$N21,Watbal!$O21,Watbal!$P21,Watbal!$Q21,Watbal!$R21))</f>
        <v>100</v>
      </c>
      <c r="G21" s="5">
        <f>IF(Watbal!$F21&gt;0,Watbal!$F21,CHOOSE(G$2,Watbal!$G21,Watbal!$H21,Watbal!$I21,Watbal!$J21,Watbal!$K21,Watbal!$L21,Watbal!$M21,Watbal!$N21,Watbal!$O21,Watbal!$P21,Watbal!$Q21,Watbal!$R21))</f>
        <v>100</v>
      </c>
      <c r="H21" s="5">
        <f>IF(Watbal!$F21&gt;0,Watbal!$F21,CHOOSE(H$2,Watbal!$G21,Watbal!$H21,Watbal!$I21,Watbal!$J21,Watbal!$K21,Watbal!$L21,Watbal!$M21,Watbal!$N21,Watbal!$O21,Watbal!$P21,Watbal!$Q21,Watbal!$R21))</f>
        <v>100</v>
      </c>
      <c r="I21" s="5">
        <f>IF(Watbal!$F21&gt;0,Watbal!$F21,CHOOSE(I$2,Watbal!$G21,Watbal!$H21,Watbal!$I21,Watbal!$J21,Watbal!$K21,Watbal!$L21,Watbal!$M21,Watbal!$N21,Watbal!$O21,Watbal!$P21,Watbal!$Q21,Watbal!$R21))</f>
        <v>100</v>
      </c>
      <c r="J21" s="5">
        <f>IF(Watbal!$F21&gt;0,Watbal!$F21,CHOOSE(J$2,Watbal!$G21,Watbal!$H21,Watbal!$I21,Watbal!$J21,Watbal!$K21,Watbal!$L21,Watbal!$M21,Watbal!$N21,Watbal!$O21,Watbal!$P21,Watbal!$Q21,Watbal!$R21))</f>
        <v>100</v>
      </c>
      <c r="K21" s="5">
        <f>IF(Watbal!$F21&gt;0,Watbal!$F21,CHOOSE(K$2,Watbal!$G21,Watbal!$H21,Watbal!$I21,Watbal!$J21,Watbal!$K21,Watbal!$L21,Watbal!$M21,Watbal!$N21,Watbal!$O21,Watbal!$P21,Watbal!$Q21,Watbal!$R21))</f>
        <v>100</v>
      </c>
      <c r="L21" s="5">
        <f>IF(Watbal!$F21&gt;0,Watbal!$F21,CHOOSE(L$2,Watbal!$G21,Watbal!$H21,Watbal!$I21,Watbal!$J21,Watbal!$K21,Watbal!$L21,Watbal!$M21,Watbal!$N21,Watbal!$O21,Watbal!$P21,Watbal!$Q21,Watbal!$R21))</f>
        <v>100</v>
      </c>
      <c r="M21" s="5">
        <f>IF(Watbal!$F21&gt;0,Watbal!$F21,CHOOSE(M$2,Watbal!$G21,Watbal!$H21,Watbal!$I21,Watbal!$J21,Watbal!$K21,Watbal!$L21,Watbal!$M21,Watbal!$N21,Watbal!$O21,Watbal!$P21,Watbal!$Q21,Watbal!$R21))</f>
        <v>100</v>
      </c>
      <c r="N21" s="5">
        <f>IF(Watbal!$F21&gt;0,Watbal!$F21,CHOOSE(N$2,Watbal!$G21,Watbal!$H21,Watbal!$I21,Watbal!$J21,Watbal!$K21,Watbal!$L21,Watbal!$M21,Watbal!$N21,Watbal!$O21,Watbal!$P21,Watbal!$Q21,Watbal!$R21))</f>
        <v>100</v>
      </c>
    </row>
    <row r="22" spans="1:14" ht="12.75">
      <c r="A22" t="s">
        <v>87</v>
      </c>
      <c r="C22" s="5">
        <f>IF(Watbal!$F22&gt;0,Watbal!$F22,CHOOSE(C$2,Watbal!$G22,Watbal!$H22,Watbal!$I22,Watbal!$J22,Watbal!$K22,Watbal!$L22,Watbal!$M22,Watbal!$N22,Watbal!$O22,Watbal!$P22,Watbal!$Q22,Watbal!$R22))</f>
        <v>0</v>
      </c>
      <c r="D22" s="5">
        <f>IF(Watbal!$F22&gt;0,Watbal!$F22,CHOOSE(D$2,Watbal!$G22,Watbal!$H22,Watbal!$I22,Watbal!$J22,Watbal!$K22,Watbal!$L22,Watbal!$M22,Watbal!$N22,Watbal!$O22,Watbal!$P22,Watbal!$Q22,Watbal!$R22))</f>
        <v>0</v>
      </c>
      <c r="E22" s="5">
        <f>IF(Watbal!$F22&gt;0,Watbal!$F22,CHOOSE(E$2,Watbal!$G22,Watbal!$H22,Watbal!$I22,Watbal!$J22,Watbal!$K22,Watbal!$L22,Watbal!$M22,Watbal!$N22,Watbal!$O22,Watbal!$P22,Watbal!$Q22,Watbal!$R22))</f>
        <v>0</v>
      </c>
      <c r="F22" s="5">
        <f>IF(Watbal!$F22&gt;0,Watbal!$F22,CHOOSE(F$2,Watbal!$G22,Watbal!$H22,Watbal!$I22,Watbal!$J22,Watbal!$K22,Watbal!$L22,Watbal!$M22,Watbal!$N22,Watbal!$O22,Watbal!$P22,Watbal!$Q22,Watbal!$R22))</f>
        <v>0</v>
      </c>
      <c r="G22" s="5">
        <f>IF(Watbal!$F22&gt;0,Watbal!$F22,CHOOSE(G$2,Watbal!$G22,Watbal!$H22,Watbal!$I22,Watbal!$J22,Watbal!$K22,Watbal!$L22,Watbal!$M22,Watbal!$N22,Watbal!$O22,Watbal!$P22,Watbal!$Q22,Watbal!$R22))</f>
        <v>100</v>
      </c>
      <c r="H22" s="5">
        <f>IF(Watbal!$F22&gt;0,Watbal!$F22,CHOOSE(H$2,Watbal!$G22,Watbal!$H22,Watbal!$I22,Watbal!$J22,Watbal!$K22,Watbal!$L22,Watbal!$M22,Watbal!$N22,Watbal!$O22,Watbal!$P22,Watbal!$Q22,Watbal!$R22))</f>
        <v>100</v>
      </c>
      <c r="I22" s="5">
        <f>IF(Watbal!$F22&gt;0,Watbal!$F22,CHOOSE(I$2,Watbal!$G22,Watbal!$H22,Watbal!$I22,Watbal!$J22,Watbal!$K22,Watbal!$L22,Watbal!$M22,Watbal!$N22,Watbal!$O22,Watbal!$P22,Watbal!$Q22,Watbal!$R22))</f>
        <v>100</v>
      </c>
      <c r="J22" s="5">
        <f>IF(Watbal!$F22&gt;0,Watbal!$F22,CHOOSE(J$2,Watbal!$G22,Watbal!$H22,Watbal!$I22,Watbal!$J22,Watbal!$K22,Watbal!$L22,Watbal!$M22,Watbal!$N22,Watbal!$O22,Watbal!$P22,Watbal!$Q22,Watbal!$R22))</f>
        <v>100</v>
      </c>
      <c r="K22" s="5">
        <f>IF(Watbal!$F22&gt;0,Watbal!$F22,CHOOSE(K$2,Watbal!$G22,Watbal!$H22,Watbal!$I22,Watbal!$J22,Watbal!$K22,Watbal!$L22,Watbal!$M22,Watbal!$N22,Watbal!$O22,Watbal!$P22,Watbal!$Q22,Watbal!$R22))</f>
        <v>100</v>
      </c>
      <c r="L22" s="5">
        <f>IF(Watbal!$F22&gt;0,Watbal!$F22,CHOOSE(L$2,Watbal!$G22,Watbal!$H22,Watbal!$I22,Watbal!$J22,Watbal!$K22,Watbal!$L22,Watbal!$M22,Watbal!$N22,Watbal!$O22,Watbal!$P22,Watbal!$Q22,Watbal!$R22))</f>
        <v>100</v>
      </c>
      <c r="M22" s="5">
        <f>IF(Watbal!$F22&gt;0,Watbal!$F22,CHOOSE(M$2,Watbal!$G22,Watbal!$H22,Watbal!$I22,Watbal!$J22,Watbal!$K22,Watbal!$L22,Watbal!$M22,Watbal!$N22,Watbal!$O22,Watbal!$P22,Watbal!$Q22,Watbal!$R22))</f>
        <v>100</v>
      </c>
      <c r="N22" s="5">
        <f>IF(Watbal!$F22&gt;0,Watbal!$F22,CHOOSE(N$2,Watbal!$G22,Watbal!$H22,Watbal!$I22,Watbal!$J22,Watbal!$K22,Watbal!$L22,Watbal!$M22,Watbal!$N22,Watbal!$O22,Watbal!$P22,Watbal!$Q22,Watbal!$R22))</f>
        <v>0</v>
      </c>
    </row>
    <row r="23" spans="3:14" ht="12.75">
      <c r="C23" s="5"/>
      <c r="D23" s="5"/>
      <c r="E23" s="5"/>
      <c r="F23" s="5"/>
      <c r="G23" s="5"/>
      <c r="H23" s="5"/>
      <c r="I23" s="5"/>
      <c r="J23" s="5"/>
      <c r="K23" s="5"/>
      <c r="L23" s="5"/>
      <c r="M23" s="5"/>
      <c r="N23" s="5"/>
    </row>
    <row r="24" spans="1:14" ht="12.75">
      <c r="A24" t="s">
        <v>88</v>
      </c>
      <c r="C24" s="5">
        <f>IF(Watbal!$F24&gt;0,Watbal!$F24,CHOOSE(C$2,Watbal!$G24,Watbal!$H24,Watbal!$I24,Watbal!$J24,Watbal!$K24,Watbal!$L24,Watbal!$M24,Watbal!$N24,Watbal!$O24,Watbal!$P24,Watbal!$Q24,Watbal!$R24))</f>
        <v>0</v>
      </c>
      <c r="D24" s="5">
        <f>IF(Watbal!$F24&gt;0,Watbal!$F24,CHOOSE(D$2,Watbal!$G24,Watbal!$H24,Watbal!$I24,Watbal!$J24,Watbal!$K24,Watbal!$L24,Watbal!$M24,Watbal!$N24,Watbal!$O24,Watbal!$P24,Watbal!$Q24,Watbal!$R24))</f>
        <v>0</v>
      </c>
      <c r="E24" s="5">
        <f>IF(Watbal!$F24&gt;0,Watbal!$F24,CHOOSE(E$2,Watbal!$G24,Watbal!$H24,Watbal!$I24,Watbal!$J24,Watbal!$K24,Watbal!$L24,Watbal!$M24,Watbal!$N24,Watbal!$O24,Watbal!$P24,Watbal!$Q24,Watbal!$R24))</f>
        <v>0</v>
      </c>
      <c r="F24" s="5">
        <f>IF(Watbal!$F24&gt;0,Watbal!$F24,CHOOSE(F$2,Watbal!$G24,Watbal!$H24,Watbal!$I24,Watbal!$J24,Watbal!$K24,Watbal!$L24,Watbal!$M24,Watbal!$N24,Watbal!$O24,Watbal!$P24,Watbal!$Q24,Watbal!$R24))</f>
        <v>0</v>
      </c>
      <c r="G24" s="5">
        <f>IF(Watbal!$F24&gt;0,Watbal!$F24,CHOOSE(G$2,Watbal!$G24,Watbal!$H24,Watbal!$I24,Watbal!$J24,Watbal!$K24,Watbal!$L24,Watbal!$M24,Watbal!$N24,Watbal!$O24,Watbal!$P24,Watbal!$Q24,Watbal!$R24))</f>
        <v>0</v>
      </c>
      <c r="H24" s="5">
        <f>IF(Watbal!$F24&gt;0,Watbal!$F24,CHOOSE(H$2,Watbal!$G24,Watbal!$H24,Watbal!$I24,Watbal!$J24,Watbal!$K24,Watbal!$L24,Watbal!$M24,Watbal!$N24,Watbal!$O24,Watbal!$P24,Watbal!$Q24,Watbal!$R24))</f>
        <v>0</v>
      </c>
      <c r="I24" s="5">
        <f>IF(Watbal!$F24&gt;0,Watbal!$F24,CHOOSE(I$2,Watbal!$G24,Watbal!$H24,Watbal!$I24,Watbal!$J24,Watbal!$K24,Watbal!$L24,Watbal!$M24,Watbal!$N24,Watbal!$O24,Watbal!$P24,Watbal!$Q24,Watbal!$R24))</f>
        <v>0</v>
      </c>
      <c r="J24" s="5">
        <f>IF(Watbal!$F24&gt;0,Watbal!$F24,CHOOSE(J$2,Watbal!$G24,Watbal!$H24,Watbal!$I24,Watbal!$J24,Watbal!$K24,Watbal!$L24,Watbal!$M24,Watbal!$N24,Watbal!$O24,Watbal!$P24,Watbal!$Q24,Watbal!$R24))</f>
        <v>0</v>
      </c>
      <c r="K24" s="5">
        <f>IF(Watbal!$F24&gt;0,Watbal!$F24,CHOOSE(K$2,Watbal!$G24,Watbal!$H24,Watbal!$I24,Watbal!$J24,Watbal!$K24,Watbal!$L24,Watbal!$M24,Watbal!$N24,Watbal!$O24,Watbal!$P24,Watbal!$Q24,Watbal!$R24))</f>
        <v>0</v>
      </c>
      <c r="L24" s="5">
        <f>IF(Watbal!$F24&gt;0,Watbal!$F24,CHOOSE(L$2,Watbal!$G24,Watbal!$H24,Watbal!$I24,Watbal!$J24,Watbal!$K24,Watbal!$L24,Watbal!$M24,Watbal!$N24,Watbal!$O24,Watbal!$P24,Watbal!$Q24,Watbal!$R24))</f>
        <v>0</v>
      </c>
      <c r="M24" s="5">
        <f>IF(Watbal!$F24&gt;0,Watbal!$F24,CHOOSE(M$2,Watbal!$G24,Watbal!$H24,Watbal!$I24,Watbal!$J24,Watbal!$K24,Watbal!$L24,Watbal!$M24,Watbal!$N24,Watbal!$O24,Watbal!$P24,Watbal!$Q24,Watbal!$R24))</f>
        <v>0</v>
      </c>
      <c r="N24" s="5">
        <f>IF(Watbal!$F24&gt;0,Watbal!$F24,CHOOSE(N$2,Watbal!$G24,Watbal!$H24,Watbal!$I24,Watbal!$J24,Watbal!$K24,Watbal!$L24,Watbal!$M24,Watbal!$N24,Watbal!$O24,Watbal!$P24,Watbal!$Q24,Watbal!$R24))</f>
        <v>0</v>
      </c>
    </row>
    <row r="25" spans="1:14" ht="12.75">
      <c r="A25" t="s">
        <v>89</v>
      </c>
      <c r="C25" s="5">
        <f>IF(Watbal!$F25&gt;0,Watbal!$F25,CHOOSE(C$2,Watbal!$G25,Watbal!$H25,Watbal!$I25,Watbal!$J25,Watbal!$K25,Watbal!$L25,Watbal!$M25,Watbal!$N25,Watbal!$O25,Watbal!$P25,Watbal!$Q25,Watbal!$R25))</f>
        <v>1.35</v>
      </c>
      <c r="D25" s="5">
        <f>IF(Watbal!$F25&gt;0,Watbal!$F25,CHOOSE(D$2,Watbal!$G25,Watbal!$H25,Watbal!$I25,Watbal!$J25,Watbal!$K25,Watbal!$L25,Watbal!$M25,Watbal!$N25,Watbal!$O25,Watbal!$P25,Watbal!$Q25,Watbal!$R25))</f>
        <v>1.35</v>
      </c>
      <c r="E25" s="5">
        <f>IF(Watbal!$F25&gt;0,Watbal!$F25,CHOOSE(E$2,Watbal!$G25,Watbal!$H25,Watbal!$I25,Watbal!$J25,Watbal!$K25,Watbal!$L25,Watbal!$M25,Watbal!$N25,Watbal!$O25,Watbal!$P25,Watbal!$Q25,Watbal!$R25))</f>
        <v>1.35</v>
      </c>
      <c r="F25" s="5">
        <f>IF(Watbal!$F25&gt;0,Watbal!$F25,CHOOSE(F$2,Watbal!$G25,Watbal!$H25,Watbal!$I25,Watbal!$J25,Watbal!$K25,Watbal!$L25,Watbal!$M25,Watbal!$N25,Watbal!$O25,Watbal!$P25,Watbal!$Q25,Watbal!$R25))</f>
        <v>1.35</v>
      </c>
      <c r="G25" s="5">
        <f>IF(Watbal!$F25&gt;0,Watbal!$F25,CHOOSE(G$2,Watbal!$G25,Watbal!$H25,Watbal!$I25,Watbal!$J25,Watbal!$K25,Watbal!$L25,Watbal!$M25,Watbal!$N25,Watbal!$O25,Watbal!$P25,Watbal!$Q25,Watbal!$R25))</f>
        <v>1.35</v>
      </c>
      <c r="H25" s="5">
        <f>IF(Watbal!$F25&gt;0,Watbal!$F25,CHOOSE(H$2,Watbal!$G25,Watbal!$H25,Watbal!$I25,Watbal!$J25,Watbal!$K25,Watbal!$L25,Watbal!$M25,Watbal!$N25,Watbal!$O25,Watbal!$P25,Watbal!$Q25,Watbal!$R25))</f>
        <v>1.35</v>
      </c>
      <c r="I25" s="5">
        <f>IF(Watbal!$F25&gt;0,Watbal!$F25,CHOOSE(I$2,Watbal!$G25,Watbal!$H25,Watbal!$I25,Watbal!$J25,Watbal!$K25,Watbal!$L25,Watbal!$M25,Watbal!$N25,Watbal!$O25,Watbal!$P25,Watbal!$Q25,Watbal!$R25))</f>
        <v>1.35</v>
      </c>
      <c r="J25" s="5">
        <f>IF(Watbal!$F25&gt;0,Watbal!$F25,CHOOSE(J$2,Watbal!$G25,Watbal!$H25,Watbal!$I25,Watbal!$J25,Watbal!$K25,Watbal!$L25,Watbal!$M25,Watbal!$N25,Watbal!$O25,Watbal!$P25,Watbal!$Q25,Watbal!$R25))</f>
        <v>1.35</v>
      </c>
      <c r="K25" s="5">
        <f>IF(Watbal!$F25&gt;0,Watbal!$F25,CHOOSE(K$2,Watbal!$G25,Watbal!$H25,Watbal!$I25,Watbal!$J25,Watbal!$K25,Watbal!$L25,Watbal!$M25,Watbal!$N25,Watbal!$O25,Watbal!$P25,Watbal!$Q25,Watbal!$R25))</f>
        <v>1.35</v>
      </c>
      <c r="L25" s="5">
        <f>IF(Watbal!$F25&gt;0,Watbal!$F25,CHOOSE(L$2,Watbal!$G25,Watbal!$H25,Watbal!$I25,Watbal!$J25,Watbal!$K25,Watbal!$L25,Watbal!$M25,Watbal!$N25,Watbal!$O25,Watbal!$P25,Watbal!$Q25,Watbal!$R25))</f>
        <v>1.35</v>
      </c>
      <c r="M25" s="5">
        <f>IF(Watbal!$F25&gt;0,Watbal!$F25,CHOOSE(M$2,Watbal!$G25,Watbal!$H25,Watbal!$I25,Watbal!$J25,Watbal!$K25,Watbal!$L25,Watbal!$M25,Watbal!$N25,Watbal!$O25,Watbal!$P25,Watbal!$Q25,Watbal!$R25))</f>
        <v>1.35</v>
      </c>
      <c r="N25" s="5">
        <f>IF(Watbal!$F25&gt;0,Watbal!$F25,CHOOSE(N$2,Watbal!$G25,Watbal!$H25,Watbal!$I25,Watbal!$J25,Watbal!$K25,Watbal!$L25,Watbal!$M25,Watbal!$N25,Watbal!$O25,Watbal!$P25,Watbal!$Q25,Watbal!$R25))</f>
        <v>1.35</v>
      </c>
    </row>
    <row r="26" spans="1:14" ht="12.75">
      <c r="A26" t="s">
        <v>90</v>
      </c>
      <c r="C26" s="5">
        <f>IF(Watbal!$F26&gt;0,Watbal!$F26,CHOOSE(C$2,Watbal!$G26,Watbal!$H26,Watbal!$I26,Watbal!$J26,Watbal!$K26,Watbal!$L26,Watbal!$M26,Watbal!$N26,Watbal!$O26,Watbal!$P26,Watbal!$Q26,Watbal!$R26))</f>
        <v>37</v>
      </c>
      <c r="D26" s="5">
        <f>IF(Watbal!$F26&gt;0,Watbal!$F26,CHOOSE(D$2,Watbal!$G26,Watbal!$H26,Watbal!$I26,Watbal!$J26,Watbal!$K26,Watbal!$L26,Watbal!$M26,Watbal!$N26,Watbal!$O26,Watbal!$P26,Watbal!$Q26,Watbal!$R26))</f>
        <v>37</v>
      </c>
      <c r="E26" s="5">
        <f>IF(Watbal!$F26&gt;0,Watbal!$F26,CHOOSE(E$2,Watbal!$G26,Watbal!$H26,Watbal!$I26,Watbal!$J26,Watbal!$K26,Watbal!$L26,Watbal!$M26,Watbal!$N26,Watbal!$O26,Watbal!$P26,Watbal!$Q26,Watbal!$R26))</f>
        <v>37</v>
      </c>
      <c r="F26" s="5">
        <f>IF(Watbal!$F26&gt;0,Watbal!$F26,CHOOSE(F$2,Watbal!$G26,Watbal!$H26,Watbal!$I26,Watbal!$J26,Watbal!$K26,Watbal!$L26,Watbal!$M26,Watbal!$N26,Watbal!$O26,Watbal!$P26,Watbal!$Q26,Watbal!$R26))</f>
        <v>37</v>
      </c>
      <c r="G26" s="5">
        <f>IF(Watbal!$F26&gt;0,Watbal!$F26,CHOOSE(G$2,Watbal!$G26,Watbal!$H26,Watbal!$I26,Watbal!$J26,Watbal!$K26,Watbal!$L26,Watbal!$M26,Watbal!$N26,Watbal!$O26,Watbal!$P26,Watbal!$Q26,Watbal!$R26))</f>
        <v>37</v>
      </c>
      <c r="H26" s="5">
        <f>IF(Watbal!$F26&gt;0,Watbal!$F26,CHOOSE(H$2,Watbal!$G26,Watbal!$H26,Watbal!$I26,Watbal!$J26,Watbal!$K26,Watbal!$L26,Watbal!$M26,Watbal!$N26,Watbal!$O26,Watbal!$P26,Watbal!$Q26,Watbal!$R26))</f>
        <v>37</v>
      </c>
      <c r="I26" s="5">
        <f>IF(Watbal!$F26&gt;0,Watbal!$F26,CHOOSE(I$2,Watbal!$G26,Watbal!$H26,Watbal!$I26,Watbal!$J26,Watbal!$K26,Watbal!$L26,Watbal!$M26,Watbal!$N26,Watbal!$O26,Watbal!$P26,Watbal!$Q26,Watbal!$R26))</f>
        <v>37</v>
      </c>
      <c r="J26" s="5">
        <f>IF(Watbal!$F26&gt;0,Watbal!$F26,CHOOSE(J$2,Watbal!$G26,Watbal!$H26,Watbal!$I26,Watbal!$J26,Watbal!$K26,Watbal!$L26,Watbal!$M26,Watbal!$N26,Watbal!$O26,Watbal!$P26,Watbal!$Q26,Watbal!$R26))</f>
        <v>37</v>
      </c>
      <c r="K26" s="5">
        <f>IF(Watbal!$F26&gt;0,Watbal!$F26,CHOOSE(K$2,Watbal!$G26,Watbal!$H26,Watbal!$I26,Watbal!$J26,Watbal!$K26,Watbal!$L26,Watbal!$M26,Watbal!$N26,Watbal!$O26,Watbal!$P26,Watbal!$Q26,Watbal!$R26))</f>
        <v>37</v>
      </c>
      <c r="L26" s="5">
        <f>IF(Watbal!$F26&gt;0,Watbal!$F26,CHOOSE(L$2,Watbal!$G26,Watbal!$H26,Watbal!$I26,Watbal!$J26,Watbal!$K26,Watbal!$L26,Watbal!$M26,Watbal!$N26,Watbal!$O26,Watbal!$P26,Watbal!$Q26,Watbal!$R26))</f>
        <v>37</v>
      </c>
      <c r="M26" s="5">
        <f>IF(Watbal!$F26&gt;0,Watbal!$F26,CHOOSE(M$2,Watbal!$G26,Watbal!$H26,Watbal!$I26,Watbal!$J26,Watbal!$K26,Watbal!$L26,Watbal!$M26,Watbal!$N26,Watbal!$O26,Watbal!$P26,Watbal!$Q26,Watbal!$R26))</f>
        <v>37</v>
      </c>
      <c r="N26" s="5">
        <f>IF(Watbal!$F26&gt;0,Watbal!$F26,CHOOSE(N$2,Watbal!$G26,Watbal!$H26,Watbal!$I26,Watbal!$J26,Watbal!$K26,Watbal!$L26,Watbal!$M26,Watbal!$N26,Watbal!$O26,Watbal!$P26,Watbal!$Q26,Watbal!$R26))</f>
        <v>37</v>
      </c>
    </row>
    <row r="27" spans="3:14" ht="12.75">
      <c r="C27" s="5"/>
      <c r="D27" s="5"/>
      <c r="E27" s="5"/>
      <c r="F27" s="5"/>
      <c r="G27" s="5"/>
      <c r="H27" s="5"/>
      <c r="I27" s="5"/>
      <c r="J27" s="5"/>
      <c r="K27" s="5"/>
      <c r="L27" s="5"/>
      <c r="M27" s="5"/>
      <c r="N27" s="5"/>
    </row>
    <row r="28" spans="1:14" ht="12.75">
      <c r="A28" t="s">
        <v>91</v>
      </c>
      <c r="C28" s="5">
        <f>IF(Watbal!$F27&gt;0,Watbal!$F27,CHOOSE(C$2,Watbal!$G27,Watbal!$H27,Watbal!$I27,Watbal!$J27,Watbal!$K27,Watbal!$L27,Watbal!$M27,Watbal!$N27,Watbal!$O27,Watbal!$P27,Watbal!$Q27,Watbal!$R27))</f>
        <v>2000</v>
      </c>
      <c r="D28" s="5">
        <f>IF(Watbal!$F27&gt;0,Watbal!$F27,CHOOSE(D$2,Watbal!$G27,Watbal!$H27,Watbal!$I27,Watbal!$J27,Watbal!$K27,Watbal!$L27,Watbal!$M27,Watbal!$N27,Watbal!$O27,Watbal!$P27,Watbal!$Q27,Watbal!$R27))</f>
        <v>2000</v>
      </c>
      <c r="E28" s="5">
        <f>IF(Watbal!$F27&gt;0,Watbal!$F27,CHOOSE(E$2,Watbal!$G27,Watbal!$H27,Watbal!$I27,Watbal!$J27,Watbal!$K27,Watbal!$L27,Watbal!$M27,Watbal!$N27,Watbal!$O27,Watbal!$P27,Watbal!$Q27,Watbal!$R27))</f>
        <v>2000</v>
      </c>
      <c r="F28" s="5">
        <f>IF(Watbal!$F27&gt;0,Watbal!$F27,CHOOSE(F$2,Watbal!$G27,Watbal!$H27,Watbal!$I27,Watbal!$J27,Watbal!$K27,Watbal!$L27,Watbal!$M27,Watbal!$N27,Watbal!$O27,Watbal!$P27,Watbal!$Q27,Watbal!$R27))</f>
        <v>2000</v>
      </c>
      <c r="G28" s="5">
        <f>IF(Watbal!$F27&gt;0,Watbal!$F27,CHOOSE(G$2,Watbal!$G27,Watbal!$H27,Watbal!$I27,Watbal!$J27,Watbal!$K27,Watbal!$L27,Watbal!$M27,Watbal!$N27,Watbal!$O27,Watbal!$P27,Watbal!$Q27,Watbal!$R27))</f>
        <v>2000</v>
      </c>
      <c r="H28" s="5">
        <f>IF(Watbal!$F27&gt;0,Watbal!$F27,CHOOSE(H$2,Watbal!$G27,Watbal!$H27,Watbal!$I27,Watbal!$J27,Watbal!$K27,Watbal!$L27,Watbal!$M27,Watbal!$N27,Watbal!$O27,Watbal!$P27,Watbal!$Q27,Watbal!$R27))</f>
        <v>2000</v>
      </c>
      <c r="I28" s="5">
        <f>IF(Watbal!$F27&gt;0,Watbal!$F27,CHOOSE(I$2,Watbal!$G27,Watbal!$H27,Watbal!$I27,Watbal!$J27,Watbal!$K27,Watbal!$L27,Watbal!$M27,Watbal!$N27,Watbal!$O27,Watbal!$P27,Watbal!$Q27,Watbal!$R27))</f>
        <v>2000</v>
      </c>
      <c r="J28" s="5">
        <f>IF(Watbal!$F27&gt;0,Watbal!$F27,CHOOSE(J$2,Watbal!$G27,Watbal!$H27,Watbal!$I27,Watbal!$J27,Watbal!$K27,Watbal!$L27,Watbal!$M27,Watbal!$N27,Watbal!$O27,Watbal!$P27,Watbal!$Q27,Watbal!$R27))</f>
        <v>2000</v>
      </c>
      <c r="K28" s="5">
        <f>IF(Watbal!$F27&gt;0,Watbal!$F27,CHOOSE(K$2,Watbal!$G27,Watbal!$H27,Watbal!$I27,Watbal!$J27,Watbal!$K27,Watbal!$L27,Watbal!$M27,Watbal!$N27,Watbal!$O27,Watbal!$P27,Watbal!$Q27,Watbal!$R27))</f>
        <v>2000</v>
      </c>
      <c r="L28" s="5">
        <f>IF(Watbal!$F27&gt;0,Watbal!$F27,CHOOSE(L$2,Watbal!$G27,Watbal!$H27,Watbal!$I27,Watbal!$J27,Watbal!$K27,Watbal!$L27,Watbal!$M27,Watbal!$N27,Watbal!$O27,Watbal!$P27,Watbal!$Q27,Watbal!$R27))</f>
        <v>2000</v>
      </c>
      <c r="M28" s="5">
        <f>IF(Watbal!$F27&gt;0,Watbal!$F27,CHOOSE(M$2,Watbal!$G27,Watbal!$H27,Watbal!$I27,Watbal!$J27,Watbal!$K27,Watbal!$L27,Watbal!$M27,Watbal!$N27,Watbal!$O27,Watbal!$P27,Watbal!$Q27,Watbal!$R27))</f>
        <v>2000</v>
      </c>
      <c r="N28" s="5">
        <f>IF(Watbal!$F27&gt;0,Watbal!$F27,CHOOSE(N$2,Watbal!$G27,Watbal!$H27,Watbal!$I27,Watbal!$J27,Watbal!$K27,Watbal!$L27,Watbal!$M27,Watbal!$N27,Watbal!$O27,Watbal!$P27,Watbal!$Q27,Watbal!$R27))</f>
        <v>2000</v>
      </c>
    </row>
    <row r="29" spans="1:14" ht="12.75">
      <c r="A29" t="s">
        <v>92</v>
      </c>
      <c r="C29" s="5">
        <f>IF(Watbal!$F28&gt;0,Watbal!$F28,CHOOSE(C$2,Watbal!$G28,Watbal!$H28,Watbal!$I28,Watbal!$J28,Watbal!$K28,Watbal!$L28,Watbal!$M28,Watbal!$N28,Watbal!$O28,Watbal!$P28,Watbal!$Q28,Watbal!$R28))</f>
        <v>0</v>
      </c>
      <c r="D29" s="5">
        <f>IF(Watbal!$F28&gt;0,Watbal!$F28,CHOOSE(D$2,Watbal!$G28,Watbal!$H28,Watbal!$I28,Watbal!$J28,Watbal!$K28,Watbal!$L28,Watbal!$M28,Watbal!$N28,Watbal!$O28,Watbal!$P28,Watbal!$Q28,Watbal!$R28))</f>
        <v>0</v>
      </c>
      <c r="E29" s="5">
        <f>IF(Watbal!$F28&gt;0,Watbal!$F28,CHOOSE(E$2,Watbal!$G28,Watbal!$H28,Watbal!$I28,Watbal!$J28,Watbal!$K28,Watbal!$L28,Watbal!$M28,Watbal!$N28,Watbal!$O28,Watbal!$P28,Watbal!$Q28,Watbal!$R28))</f>
        <v>0</v>
      </c>
      <c r="F29" s="5">
        <f>IF(Watbal!$F28&gt;0,Watbal!$F28,CHOOSE(F$2,Watbal!$G28,Watbal!$H28,Watbal!$I28,Watbal!$J28,Watbal!$K28,Watbal!$L28,Watbal!$M28,Watbal!$N28,Watbal!$O28,Watbal!$P28,Watbal!$Q28,Watbal!$R28))</f>
        <v>0</v>
      </c>
      <c r="G29" s="5">
        <f>IF(Watbal!$F28&gt;0,Watbal!$F28,CHOOSE(G$2,Watbal!$G28,Watbal!$H28,Watbal!$I28,Watbal!$J28,Watbal!$K28,Watbal!$L28,Watbal!$M28,Watbal!$N28,Watbal!$O28,Watbal!$P28,Watbal!$Q28,Watbal!$R28))</f>
        <v>0</v>
      </c>
      <c r="H29" s="5">
        <f>IF(Watbal!$F28&gt;0,Watbal!$F28,CHOOSE(H$2,Watbal!$G28,Watbal!$H28,Watbal!$I28,Watbal!$J28,Watbal!$K28,Watbal!$L28,Watbal!$M28,Watbal!$N28,Watbal!$O28,Watbal!$P28,Watbal!$Q28,Watbal!$R28))</f>
        <v>160</v>
      </c>
      <c r="I29" s="5">
        <f>IF(Watbal!$F28&gt;0,Watbal!$F28,CHOOSE(I$2,Watbal!$G28,Watbal!$H28,Watbal!$I28,Watbal!$J28,Watbal!$K28,Watbal!$L28,Watbal!$M28,Watbal!$N28,Watbal!$O28,Watbal!$P28,Watbal!$Q28,Watbal!$R28))</f>
        <v>154</v>
      </c>
      <c r="J29" s="5">
        <f>IF(Watbal!$F28&gt;0,Watbal!$F28,CHOOSE(J$2,Watbal!$G28,Watbal!$H28,Watbal!$I28,Watbal!$J28,Watbal!$K28,Watbal!$L28,Watbal!$M28,Watbal!$N28,Watbal!$O28,Watbal!$P28,Watbal!$Q28,Watbal!$R28))</f>
        <v>107</v>
      </c>
      <c r="K29" s="5">
        <f>IF(Watbal!$F28&gt;0,Watbal!$F28,CHOOSE(K$2,Watbal!$G28,Watbal!$H28,Watbal!$I28,Watbal!$J28,Watbal!$K28,Watbal!$L28,Watbal!$M28,Watbal!$N28,Watbal!$O28,Watbal!$P28,Watbal!$Q28,Watbal!$R28))</f>
        <v>49</v>
      </c>
      <c r="L29" s="5">
        <f>IF(Watbal!$F28&gt;0,Watbal!$F28,CHOOSE(L$2,Watbal!$G28,Watbal!$H28,Watbal!$I28,Watbal!$J28,Watbal!$K28,Watbal!$L28,Watbal!$M28,Watbal!$N28,Watbal!$O28,Watbal!$P28,Watbal!$Q28,Watbal!$R28))</f>
        <v>0</v>
      </c>
      <c r="M29" s="5">
        <f>IF(Watbal!$F28&gt;0,Watbal!$F28,CHOOSE(M$2,Watbal!$G28,Watbal!$H28,Watbal!$I28,Watbal!$J28,Watbal!$K28,Watbal!$L28,Watbal!$M28,Watbal!$N28,Watbal!$O28,Watbal!$P28,Watbal!$Q28,Watbal!$R28))</f>
        <v>0</v>
      </c>
      <c r="N29" s="5">
        <f>IF(Watbal!$F28&gt;0,Watbal!$F28,CHOOSE(N$2,Watbal!$G28,Watbal!$H28,Watbal!$I28,Watbal!$J28,Watbal!$K28,Watbal!$L28,Watbal!$M28,Watbal!$N28,Watbal!$O28,Watbal!$P28,Watbal!$Q28,Watbal!$R28))</f>
        <v>0</v>
      </c>
    </row>
    <row r="30" spans="1:14" ht="12.75">
      <c r="A30" t="s">
        <v>93</v>
      </c>
      <c r="C30" s="5">
        <f>IF(Watbal!$F29&lt;&gt;0,Watbal!$F29,CHOOSE(C$2,Watbal!$G29,Watbal!$H29,Watbal!$I29,Watbal!$J29,Watbal!$K29,Watbal!$L29,Watbal!$M29,Watbal!$N29,Watbal!$O29,Watbal!$P29,Watbal!$Q29,Watbal!$R29))</f>
        <v>0</v>
      </c>
      <c r="D30" s="5">
        <f>IF(Watbal!$F29&lt;&gt;0,Watbal!$F29,CHOOSE(D$2,Watbal!$G29,Watbal!$H29,Watbal!$I29,Watbal!$J29,Watbal!$K29,Watbal!$L29,Watbal!$M29,Watbal!$N29,Watbal!$O29,Watbal!$P29,Watbal!$Q29,Watbal!$R29))</f>
        <v>0</v>
      </c>
      <c r="E30" s="5">
        <f>IF(Watbal!$F29&lt;&gt;0,Watbal!$F29,CHOOSE(E$2,Watbal!$G29,Watbal!$H29,Watbal!$I29,Watbal!$J29,Watbal!$K29,Watbal!$L29,Watbal!$M29,Watbal!$N29,Watbal!$O29,Watbal!$P29,Watbal!$Q29,Watbal!$R29))</f>
        <v>0</v>
      </c>
      <c r="F30" s="5">
        <f>IF(Watbal!$F29&lt;&gt;0,Watbal!$F29,CHOOSE(F$2,Watbal!$G29,Watbal!$H29,Watbal!$I29,Watbal!$J29,Watbal!$K29,Watbal!$L29,Watbal!$M29,Watbal!$N29,Watbal!$O29,Watbal!$P29,Watbal!$Q29,Watbal!$R29))</f>
        <v>0</v>
      </c>
      <c r="G30" s="5">
        <f>IF(Watbal!$F29&lt;&gt;0,Watbal!$F29,CHOOSE(G$2,Watbal!$G29,Watbal!$H29,Watbal!$I29,Watbal!$J29,Watbal!$K29,Watbal!$L29,Watbal!$M29,Watbal!$N29,Watbal!$O29,Watbal!$P29,Watbal!$Q29,Watbal!$R29))</f>
        <v>0</v>
      </c>
      <c r="H30" s="5">
        <f>IF(Watbal!$F29&lt;&gt;0,Watbal!$F29,CHOOSE(H$2,Watbal!$G29,Watbal!$H29,Watbal!$I29,Watbal!$J29,Watbal!$K29,Watbal!$L29,Watbal!$M29,Watbal!$N29,Watbal!$O29,Watbal!$P29,Watbal!$Q29,Watbal!$R29))</f>
        <v>0</v>
      </c>
      <c r="I30" s="5">
        <f>IF(Watbal!$F29&lt;&gt;0,Watbal!$F29,CHOOSE(I$2,Watbal!$G29,Watbal!$H29,Watbal!$I29,Watbal!$J29,Watbal!$K29,Watbal!$L29,Watbal!$M29,Watbal!$N29,Watbal!$O29,Watbal!$P29,Watbal!$Q29,Watbal!$R29))</f>
        <v>0</v>
      </c>
      <c r="J30" s="5">
        <f>IF(Watbal!$F29&lt;&gt;0,Watbal!$F29,CHOOSE(J$2,Watbal!$G29,Watbal!$H29,Watbal!$I29,Watbal!$J29,Watbal!$K29,Watbal!$L29,Watbal!$M29,Watbal!$N29,Watbal!$O29,Watbal!$P29,Watbal!$Q29,Watbal!$R29))</f>
        <v>0</v>
      </c>
      <c r="K30" s="5">
        <f>IF(Watbal!$F29&lt;&gt;0,Watbal!$F29,CHOOSE(K$2,Watbal!$G29,Watbal!$H29,Watbal!$I29,Watbal!$J29,Watbal!$K29,Watbal!$L29,Watbal!$M29,Watbal!$N29,Watbal!$O29,Watbal!$P29,Watbal!$Q29,Watbal!$R29))</f>
        <v>0</v>
      </c>
      <c r="L30" s="5">
        <f>IF(Watbal!$F29&lt;&gt;0,Watbal!$F29,CHOOSE(L$2,Watbal!$G29,Watbal!$H29,Watbal!$I29,Watbal!$J29,Watbal!$K29,Watbal!$L29,Watbal!$M29,Watbal!$N29,Watbal!$O29,Watbal!$P29,Watbal!$Q29,Watbal!$R29))</f>
        <v>0</v>
      </c>
      <c r="M30" s="5">
        <f>IF(Watbal!$F29&lt;&gt;0,Watbal!$F29,CHOOSE(M$2,Watbal!$G29,Watbal!$H29,Watbal!$I29,Watbal!$J29,Watbal!$K29,Watbal!$L29,Watbal!$M29,Watbal!$N29,Watbal!$O29,Watbal!$P29,Watbal!$Q29,Watbal!$R29))</f>
        <v>0</v>
      </c>
      <c r="N30" s="5">
        <f>IF(Watbal!$F29&lt;&gt;0,Watbal!$F29,CHOOSE(N$2,Watbal!$G29,Watbal!$H29,Watbal!$I29,Watbal!$J29,Watbal!$K29,Watbal!$L29,Watbal!$M29,Watbal!$N29,Watbal!$O29,Watbal!$P29,Watbal!$Q29,Watbal!$R29))</f>
        <v>0</v>
      </c>
    </row>
    <row r="31" spans="1:14" ht="12.75">
      <c r="A31" t="s">
        <v>94</v>
      </c>
      <c r="C31" s="5">
        <f>C29*(1+C30/100)</f>
        <v>0</v>
      </c>
      <c r="D31" s="5">
        <f aca="true" t="shared" si="4" ref="D31:N31">D29*(1+D30/100)</f>
        <v>0</v>
      </c>
      <c r="E31" s="5">
        <f t="shared" si="4"/>
        <v>0</v>
      </c>
      <c r="F31" s="5">
        <f t="shared" si="4"/>
        <v>0</v>
      </c>
      <c r="G31" s="5">
        <f t="shared" si="4"/>
        <v>0</v>
      </c>
      <c r="H31" s="5">
        <f t="shared" si="4"/>
        <v>160</v>
      </c>
      <c r="I31" s="5">
        <f t="shared" si="4"/>
        <v>154</v>
      </c>
      <c r="J31" s="5">
        <f t="shared" si="4"/>
        <v>107</v>
      </c>
      <c r="K31" s="5">
        <f t="shared" si="4"/>
        <v>49</v>
      </c>
      <c r="L31" s="5">
        <f t="shared" si="4"/>
        <v>0</v>
      </c>
      <c r="M31" s="5">
        <f t="shared" si="4"/>
        <v>0</v>
      </c>
      <c r="N31" s="5">
        <f t="shared" si="4"/>
        <v>0</v>
      </c>
    </row>
    <row r="32" spans="1:14" ht="12.75">
      <c r="A32" t="s">
        <v>44</v>
      </c>
      <c r="C32" s="5">
        <f>IF(Watbal!$F31&gt;0,Watbal!$F31,CHOOSE(C$2,Watbal!$G31,Watbal!$H31,Watbal!$I31,Watbal!$J31,Watbal!$K31,Watbal!$L31,Watbal!$M31,Watbal!$N31,Watbal!$O31,Watbal!$P31,Watbal!$Q31,Watbal!$R31))</f>
        <v>60</v>
      </c>
      <c r="D32" s="5">
        <f>IF(Watbal!$F31&gt;0,Watbal!$F31,CHOOSE(D$2,Watbal!$G31,Watbal!$H31,Watbal!$I31,Watbal!$J31,Watbal!$K31,Watbal!$L31,Watbal!$M31,Watbal!$N31,Watbal!$O31,Watbal!$P31,Watbal!$Q31,Watbal!$R31))</f>
        <v>60</v>
      </c>
      <c r="E32" s="5">
        <f>IF(Watbal!$F31&gt;0,Watbal!$F31,CHOOSE(E$2,Watbal!$G31,Watbal!$H31,Watbal!$I31,Watbal!$J31,Watbal!$K31,Watbal!$L31,Watbal!$M31,Watbal!$N31,Watbal!$O31,Watbal!$P31,Watbal!$Q31,Watbal!$R31))</f>
        <v>60</v>
      </c>
      <c r="F32" s="5">
        <f>IF(Watbal!$F31&gt;0,Watbal!$F31,CHOOSE(F$2,Watbal!$G31,Watbal!$H31,Watbal!$I31,Watbal!$J31,Watbal!$K31,Watbal!$L31,Watbal!$M31,Watbal!$N31,Watbal!$O31,Watbal!$P31,Watbal!$Q31,Watbal!$R31))</f>
        <v>60</v>
      </c>
      <c r="G32" s="5">
        <f>IF(Watbal!$F31&gt;0,Watbal!$F31,CHOOSE(G$2,Watbal!$G31,Watbal!$H31,Watbal!$I31,Watbal!$J31,Watbal!$K31,Watbal!$L31,Watbal!$M31,Watbal!$N31,Watbal!$O31,Watbal!$P31,Watbal!$Q31,Watbal!$R31))</f>
        <v>60</v>
      </c>
      <c r="H32" s="5">
        <f>IF(Watbal!$F31&gt;0,Watbal!$F31,CHOOSE(H$2,Watbal!$G31,Watbal!$H31,Watbal!$I31,Watbal!$J31,Watbal!$K31,Watbal!$L31,Watbal!$M31,Watbal!$N31,Watbal!$O31,Watbal!$P31,Watbal!$Q31,Watbal!$R31))</f>
        <v>60</v>
      </c>
      <c r="I32" s="5">
        <f>IF(Watbal!$F31&gt;0,Watbal!$F31,CHOOSE(I$2,Watbal!$G31,Watbal!$H31,Watbal!$I31,Watbal!$J31,Watbal!$K31,Watbal!$L31,Watbal!$M31,Watbal!$N31,Watbal!$O31,Watbal!$P31,Watbal!$Q31,Watbal!$R31))</f>
        <v>60</v>
      </c>
      <c r="J32" s="5">
        <f>IF(Watbal!$F31&gt;0,Watbal!$F31,CHOOSE(J$2,Watbal!$G31,Watbal!$H31,Watbal!$I31,Watbal!$J31,Watbal!$K31,Watbal!$L31,Watbal!$M31,Watbal!$N31,Watbal!$O31,Watbal!$P31,Watbal!$Q31,Watbal!$R31))</f>
        <v>60</v>
      </c>
      <c r="K32" s="5">
        <f>IF(Watbal!$F31&gt;0,Watbal!$F31,CHOOSE(K$2,Watbal!$G31,Watbal!$H31,Watbal!$I31,Watbal!$J31,Watbal!$K31,Watbal!$L31,Watbal!$M31,Watbal!$N31,Watbal!$O31,Watbal!$P31,Watbal!$Q31,Watbal!$R31))</f>
        <v>60</v>
      </c>
      <c r="L32" s="5">
        <f>IF(Watbal!$F31&gt;0,Watbal!$F31,CHOOSE(L$2,Watbal!$G31,Watbal!$H31,Watbal!$I31,Watbal!$J31,Watbal!$K31,Watbal!$L31,Watbal!$M31,Watbal!$N31,Watbal!$O31,Watbal!$P31,Watbal!$Q31,Watbal!$R31))</f>
        <v>60</v>
      </c>
      <c r="M32" s="5">
        <f>IF(Watbal!$F31&gt;0,Watbal!$F31,CHOOSE(M$2,Watbal!$G31,Watbal!$H31,Watbal!$I31,Watbal!$J31,Watbal!$K31,Watbal!$L31,Watbal!$M31,Watbal!$N31,Watbal!$O31,Watbal!$P31,Watbal!$Q31,Watbal!$R31))</f>
        <v>60</v>
      </c>
      <c r="N32" s="5">
        <f>IF(Watbal!$F31&gt;0,Watbal!$F31,CHOOSE(N$2,Watbal!$G31,Watbal!$H31,Watbal!$I31,Watbal!$J31,Watbal!$K31,Watbal!$L31,Watbal!$M31,Watbal!$N31,Watbal!$O31,Watbal!$P31,Watbal!$Q31,Watbal!$R31))</f>
        <v>60</v>
      </c>
    </row>
    <row r="33" spans="1:14" ht="12.75">
      <c r="A33" t="s">
        <v>95</v>
      </c>
      <c r="C33" s="5">
        <f>IF(Watbal!$F32&gt;0,Watbal!$F32,CHOOSE(C$2,Watbal!$G32,Watbal!$H32,Watbal!$I32,Watbal!$J32,Watbal!$K32,Watbal!$L32,Watbal!$M32,Watbal!$N32,Watbal!$O32,Watbal!$P32,Watbal!$Q32,Watbal!$R32))</f>
        <v>40</v>
      </c>
      <c r="D33" s="5">
        <f>IF(Watbal!$F32&gt;0,Watbal!$F32,CHOOSE(D$2,Watbal!$G32,Watbal!$H32,Watbal!$I32,Watbal!$J32,Watbal!$K32,Watbal!$L32,Watbal!$M32,Watbal!$N32,Watbal!$O32,Watbal!$P32,Watbal!$Q32,Watbal!$R32))</f>
        <v>40</v>
      </c>
      <c r="E33" s="5">
        <f>IF(Watbal!$F32&gt;0,Watbal!$F32,CHOOSE(E$2,Watbal!$G32,Watbal!$H32,Watbal!$I32,Watbal!$J32,Watbal!$K32,Watbal!$L32,Watbal!$M32,Watbal!$N32,Watbal!$O32,Watbal!$P32,Watbal!$Q32,Watbal!$R32))</f>
        <v>40</v>
      </c>
      <c r="F33" s="5">
        <f>IF(Watbal!$F32&gt;0,Watbal!$F32,CHOOSE(F$2,Watbal!$G32,Watbal!$H32,Watbal!$I32,Watbal!$J32,Watbal!$K32,Watbal!$L32,Watbal!$M32,Watbal!$N32,Watbal!$O32,Watbal!$P32,Watbal!$Q32,Watbal!$R32))</f>
        <v>40</v>
      </c>
      <c r="G33" s="5">
        <f>IF(Watbal!$F32&gt;0,Watbal!$F32,CHOOSE(G$2,Watbal!$G32,Watbal!$H32,Watbal!$I32,Watbal!$J32,Watbal!$K32,Watbal!$L32,Watbal!$M32,Watbal!$N32,Watbal!$O32,Watbal!$P32,Watbal!$Q32,Watbal!$R32))</f>
        <v>40</v>
      </c>
      <c r="H33" s="5">
        <f>IF(Watbal!$F32&gt;0,Watbal!$F32,CHOOSE(H$2,Watbal!$G32,Watbal!$H32,Watbal!$I32,Watbal!$J32,Watbal!$K32,Watbal!$L32,Watbal!$M32,Watbal!$N32,Watbal!$O32,Watbal!$P32,Watbal!$Q32,Watbal!$R32))</f>
        <v>40</v>
      </c>
      <c r="I33" s="5">
        <f>IF(Watbal!$F32&gt;0,Watbal!$F32,CHOOSE(I$2,Watbal!$G32,Watbal!$H32,Watbal!$I32,Watbal!$J32,Watbal!$K32,Watbal!$L32,Watbal!$M32,Watbal!$N32,Watbal!$O32,Watbal!$P32,Watbal!$Q32,Watbal!$R32))</f>
        <v>40</v>
      </c>
      <c r="J33" s="5">
        <f>IF(Watbal!$F32&gt;0,Watbal!$F32,CHOOSE(J$2,Watbal!$G32,Watbal!$H32,Watbal!$I32,Watbal!$J32,Watbal!$K32,Watbal!$L32,Watbal!$M32,Watbal!$N32,Watbal!$O32,Watbal!$P32,Watbal!$Q32,Watbal!$R32))</f>
        <v>40</v>
      </c>
      <c r="K33" s="5">
        <f>IF(Watbal!$F32&gt;0,Watbal!$F32,CHOOSE(K$2,Watbal!$G32,Watbal!$H32,Watbal!$I32,Watbal!$J32,Watbal!$K32,Watbal!$L32,Watbal!$M32,Watbal!$N32,Watbal!$O32,Watbal!$P32,Watbal!$Q32,Watbal!$R32))</f>
        <v>40</v>
      </c>
      <c r="L33" s="5">
        <f>IF(Watbal!$F32&gt;0,Watbal!$F32,CHOOSE(L$2,Watbal!$G32,Watbal!$H32,Watbal!$I32,Watbal!$J32,Watbal!$K32,Watbal!$L32,Watbal!$M32,Watbal!$N32,Watbal!$O32,Watbal!$P32,Watbal!$Q32,Watbal!$R32))</f>
        <v>40</v>
      </c>
      <c r="M33" s="5">
        <f>IF(Watbal!$F32&gt;0,Watbal!$F32,CHOOSE(M$2,Watbal!$G32,Watbal!$H32,Watbal!$I32,Watbal!$J32,Watbal!$K32,Watbal!$L32,Watbal!$M32,Watbal!$N32,Watbal!$O32,Watbal!$P32,Watbal!$Q32,Watbal!$R32))</f>
        <v>40</v>
      </c>
      <c r="N33" s="5">
        <f>IF(Watbal!$F32&gt;0,Watbal!$F32,CHOOSE(N$2,Watbal!$G32,Watbal!$H32,Watbal!$I32,Watbal!$J32,Watbal!$K32,Watbal!$L32,Watbal!$M32,Watbal!$N32,Watbal!$O32,Watbal!$P32,Watbal!$Q32,Watbal!$R32))</f>
        <v>40</v>
      </c>
    </row>
    <row r="34" spans="1:14" ht="12.75">
      <c r="A34" t="s">
        <v>96</v>
      </c>
      <c r="C34" s="5">
        <f>IF(Watbal!$F33&gt;0,Watbal!$F33,CHOOSE(C$2,Watbal!$G33,Watbal!$H33,Watbal!$I33,Watbal!$J33,Watbal!$K33,Watbal!$L33,Watbal!$M33,Watbal!$N33,Watbal!$O33,Watbal!$P33,Watbal!$Q33,Watbal!$R33))</f>
        <v>50</v>
      </c>
      <c r="D34" s="5">
        <f>IF(Watbal!$F33&gt;0,Watbal!$F33,CHOOSE(D$2,Watbal!$G33,Watbal!$H33,Watbal!$I33,Watbal!$J33,Watbal!$K33,Watbal!$L33,Watbal!$M33,Watbal!$N33,Watbal!$O33,Watbal!$P33,Watbal!$Q33,Watbal!$R33))</f>
        <v>50</v>
      </c>
      <c r="E34" s="5">
        <f>IF(Watbal!$F33&gt;0,Watbal!$F33,CHOOSE(E$2,Watbal!$G33,Watbal!$H33,Watbal!$I33,Watbal!$J33,Watbal!$K33,Watbal!$L33,Watbal!$M33,Watbal!$N33,Watbal!$O33,Watbal!$P33,Watbal!$Q33,Watbal!$R33))</f>
        <v>50</v>
      </c>
      <c r="F34" s="5">
        <f>IF(Watbal!$F33&gt;0,Watbal!$F33,CHOOSE(F$2,Watbal!$G33,Watbal!$H33,Watbal!$I33,Watbal!$J33,Watbal!$K33,Watbal!$L33,Watbal!$M33,Watbal!$N33,Watbal!$O33,Watbal!$P33,Watbal!$Q33,Watbal!$R33))</f>
        <v>50</v>
      </c>
      <c r="G34" s="5">
        <f>IF(Watbal!$F33&gt;0,Watbal!$F33,CHOOSE(G$2,Watbal!$G33,Watbal!$H33,Watbal!$I33,Watbal!$J33,Watbal!$K33,Watbal!$L33,Watbal!$M33,Watbal!$N33,Watbal!$O33,Watbal!$P33,Watbal!$Q33,Watbal!$R33))</f>
        <v>50</v>
      </c>
      <c r="H34" s="5">
        <f>IF(Watbal!$F33&gt;0,Watbal!$F33,CHOOSE(H$2,Watbal!$G33,Watbal!$H33,Watbal!$I33,Watbal!$J33,Watbal!$K33,Watbal!$L33,Watbal!$M33,Watbal!$N33,Watbal!$O33,Watbal!$P33,Watbal!$Q33,Watbal!$R33))</f>
        <v>50</v>
      </c>
      <c r="I34" s="5">
        <f>IF(Watbal!$F33&gt;0,Watbal!$F33,CHOOSE(I$2,Watbal!$G33,Watbal!$H33,Watbal!$I33,Watbal!$J33,Watbal!$K33,Watbal!$L33,Watbal!$M33,Watbal!$N33,Watbal!$O33,Watbal!$P33,Watbal!$Q33,Watbal!$R33))</f>
        <v>50</v>
      </c>
      <c r="J34" s="5">
        <f>IF(Watbal!$F33&gt;0,Watbal!$F33,CHOOSE(J$2,Watbal!$G33,Watbal!$H33,Watbal!$I33,Watbal!$J33,Watbal!$K33,Watbal!$L33,Watbal!$M33,Watbal!$N33,Watbal!$O33,Watbal!$P33,Watbal!$Q33,Watbal!$R33))</f>
        <v>50</v>
      </c>
      <c r="K34" s="5">
        <f>IF(Watbal!$F33&gt;0,Watbal!$F33,CHOOSE(K$2,Watbal!$G33,Watbal!$H33,Watbal!$I33,Watbal!$J33,Watbal!$K33,Watbal!$L33,Watbal!$M33,Watbal!$N33,Watbal!$O33,Watbal!$P33,Watbal!$Q33,Watbal!$R33))</f>
        <v>50</v>
      </c>
      <c r="L34" s="5">
        <f>IF(Watbal!$F33&gt;0,Watbal!$F33,CHOOSE(L$2,Watbal!$G33,Watbal!$H33,Watbal!$I33,Watbal!$J33,Watbal!$K33,Watbal!$L33,Watbal!$M33,Watbal!$N33,Watbal!$O33,Watbal!$P33,Watbal!$Q33,Watbal!$R33))</f>
        <v>50</v>
      </c>
      <c r="M34" s="5">
        <f>IF(Watbal!$F33&gt;0,Watbal!$F33,CHOOSE(M$2,Watbal!$G33,Watbal!$H33,Watbal!$I33,Watbal!$J33,Watbal!$K33,Watbal!$L33,Watbal!$M33,Watbal!$N33,Watbal!$O33,Watbal!$P33,Watbal!$Q33,Watbal!$R33))</f>
        <v>50</v>
      </c>
      <c r="N34" s="5">
        <f>IF(Watbal!$F33&gt;0,Watbal!$F33,CHOOSE(N$2,Watbal!$G33,Watbal!$H33,Watbal!$I33,Watbal!$J33,Watbal!$K33,Watbal!$L33,Watbal!$M33,Watbal!$N33,Watbal!$O33,Watbal!$P33,Watbal!$Q33,Watbal!$R33))</f>
        <v>50</v>
      </c>
    </row>
    <row r="35" spans="1:14" ht="12.75">
      <c r="A35" t="s">
        <v>97</v>
      </c>
      <c r="C35" s="5">
        <f>IF(Watbal!$F34&gt;0,Watbal!$F34,CHOOSE(C$2,Watbal!$G34,Watbal!$H34,Watbal!$I34,Watbal!$J34,Watbal!$K34,Watbal!$L34,Watbal!$M34,Watbal!$N34,Watbal!$O34,Watbal!$P34,Watbal!$Q34,Watbal!$R34))</f>
        <v>90</v>
      </c>
      <c r="D35" s="5">
        <f>IF(Watbal!$F34&gt;0,Watbal!$F34,CHOOSE(D$2,Watbal!$G34,Watbal!$H34,Watbal!$I34,Watbal!$J34,Watbal!$K34,Watbal!$L34,Watbal!$M34,Watbal!$N34,Watbal!$O34,Watbal!$P34,Watbal!$Q34,Watbal!$R34))</f>
        <v>90</v>
      </c>
      <c r="E35" s="5">
        <f>IF(Watbal!$F34&gt;0,Watbal!$F34,CHOOSE(E$2,Watbal!$G34,Watbal!$H34,Watbal!$I34,Watbal!$J34,Watbal!$K34,Watbal!$L34,Watbal!$M34,Watbal!$N34,Watbal!$O34,Watbal!$P34,Watbal!$Q34,Watbal!$R34))</f>
        <v>90</v>
      </c>
      <c r="F35" s="5">
        <f>IF(Watbal!$F34&gt;0,Watbal!$F34,CHOOSE(F$2,Watbal!$G34,Watbal!$H34,Watbal!$I34,Watbal!$J34,Watbal!$K34,Watbal!$L34,Watbal!$M34,Watbal!$N34,Watbal!$O34,Watbal!$P34,Watbal!$Q34,Watbal!$R34))</f>
        <v>90</v>
      </c>
      <c r="G35" s="5">
        <f>IF(Watbal!$F34&gt;0,Watbal!$F34,CHOOSE(G$2,Watbal!$G34,Watbal!$H34,Watbal!$I34,Watbal!$J34,Watbal!$K34,Watbal!$L34,Watbal!$M34,Watbal!$N34,Watbal!$O34,Watbal!$P34,Watbal!$Q34,Watbal!$R34))</f>
        <v>90</v>
      </c>
      <c r="H35" s="5">
        <f>IF(Watbal!$F34&gt;0,Watbal!$F34,CHOOSE(H$2,Watbal!$G34,Watbal!$H34,Watbal!$I34,Watbal!$J34,Watbal!$K34,Watbal!$L34,Watbal!$M34,Watbal!$N34,Watbal!$O34,Watbal!$P34,Watbal!$Q34,Watbal!$R34))</f>
        <v>90</v>
      </c>
      <c r="I35" s="5">
        <f>IF(Watbal!$F34&gt;0,Watbal!$F34,CHOOSE(I$2,Watbal!$G34,Watbal!$H34,Watbal!$I34,Watbal!$J34,Watbal!$K34,Watbal!$L34,Watbal!$M34,Watbal!$N34,Watbal!$O34,Watbal!$P34,Watbal!$Q34,Watbal!$R34))</f>
        <v>90</v>
      </c>
      <c r="J35" s="5">
        <f>IF(Watbal!$F34&gt;0,Watbal!$F34,CHOOSE(J$2,Watbal!$G34,Watbal!$H34,Watbal!$I34,Watbal!$J34,Watbal!$K34,Watbal!$L34,Watbal!$M34,Watbal!$N34,Watbal!$O34,Watbal!$P34,Watbal!$Q34,Watbal!$R34))</f>
        <v>90</v>
      </c>
      <c r="K35" s="5">
        <f>IF(Watbal!$F34&gt;0,Watbal!$F34,CHOOSE(K$2,Watbal!$G34,Watbal!$H34,Watbal!$I34,Watbal!$J34,Watbal!$K34,Watbal!$L34,Watbal!$M34,Watbal!$N34,Watbal!$O34,Watbal!$P34,Watbal!$Q34,Watbal!$R34))</f>
        <v>90</v>
      </c>
      <c r="L35" s="5">
        <f>IF(Watbal!$F34&gt;0,Watbal!$F34,CHOOSE(L$2,Watbal!$G34,Watbal!$H34,Watbal!$I34,Watbal!$J34,Watbal!$K34,Watbal!$L34,Watbal!$M34,Watbal!$N34,Watbal!$O34,Watbal!$P34,Watbal!$Q34,Watbal!$R34))</f>
        <v>90</v>
      </c>
      <c r="M35" s="5">
        <f>IF(Watbal!$F34&gt;0,Watbal!$F34,CHOOSE(M$2,Watbal!$G34,Watbal!$H34,Watbal!$I34,Watbal!$J34,Watbal!$K34,Watbal!$L34,Watbal!$M34,Watbal!$N34,Watbal!$O34,Watbal!$P34,Watbal!$Q34,Watbal!$R34))</f>
        <v>90</v>
      </c>
      <c r="N35" s="5">
        <f>IF(Watbal!$F34&gt;0,Watbal!$F34,CHOOSE(N$2,Watbal!$G34,Watbal!$H34,Watbal!$I34,Watbal!$J34,Watbal!$K34,Watbal!$L34,Watbal!$M34,Watbal!$N34,Watbal!$O34,Watbal!$P34,Watbal!$Q34,Watbal!$R34))</f>
        <v>90</v>
      </c>
    </row>
    <row r="36" spans="1:14" ht="12.75">
      <c r="A36" t="s">
        <v>98</v>
      </c>
      <c r="C36" s="5">
        <f>IF(Watbal!$F35&gt;0,Watbal!$F35,CHOOSE(C$2,Watbal!$G35,Watbal!$H35,Watbal!$I35,Watbal!$J35,Watbal!$K35,Watbal!$L35,Watbal!$M35,Watbal!$N35,Watbal!$O35,Watbal!$P35,Watbal!$Q35,Watbal!$R35))</f>
        <v>0</v>
      </c>
      <c r="D36" s="5">
        <f>IF(Watbal!$F35&gt;0,Watbal!$F35,CHOOSE(D$2,Watbal!$G35,Watbal!$H35,Watbal!$I35,Watbal!$J35,Watbal!$K35,Watbal!$L35,Watbal!$M35,Watbal!$N35,Watbal!$O35,Watbal!$P35,Watbal!$Q35,Watbal!$R35))</f>
        <v>0</v>
      </c>
      <c r="E36" s="5">
        <f>IF(Watbal!$F35&gt;0,Watbal!$F35,CHOOSE(E$2,Watbal!$G35,Watbal!$H35,Watbal!$I35,Watbal!$J35,Watbal!$K35,Watbal!$L35,Watbal!$M35,Watbal!$N35,Watbal!$O35,Watbal!$P35,Watbal!$Q35,Watbal!$R35))</f>
        <v>0</v>
      </c>
      <c r="F36" s="5">
        <f>IF(Watbal!$F35&gt;0,Watbal!$F35,CHOOSE(F$2,Watbal!$G35,Watbal!$H35,Watbal!$I35,Watbal!$J35,Watbal!$K35,Watbal!$L35,Watbal!$M35,Watbal!$N35,Watbal!$O35,Watbal!$P35,Watbal!$Q35,Watbal!$R35))</f>
        <v>0</v>
      </c>
      <c r="G36" s="5">
        <f>IF(Watbal!$F35&gt;0,Watbal!$F35,CHOOSE(G$2,Watbal!$G35,Watbal!$H35,Watbal!$I35,Watbal!$J35,Watbal!$K35,Watbal!$L35,Watbal!$M35,Watbal!$N35,Watbal!$O35,Watbal!$P35,Watbal!$Q35,Watbal!$R35))</f>
        <v>0</v>
      </c>
      <c r="H36" s="5">
        <f>IF(Watbal!$F35&gt;0,Watbal!$F35,CHOOSE(H$2,Watbal!$G35,Watbal!$H35,Watbal!$I35,Watbal!$J35,Watbal!$K35,Watbal!$L35,Watbal!$M35,Watbal!$N35,Watbal!$O35,Watbal!$P35,Watbal!$Q35,Watbal!$R35))</f>
        <v>16.67</v>
      </c>
      <c r="I36" s="5">
        <f>IF(Watbal!$F35&gt;0,Watbal!$F35,CHOOSE(I$2,Watbal!$G35,Watbal!$H35,Watbal!$I35,Watbal!$J35,Watbal!$K35,Watbal!$L35,Watbal!$M35,Watbal!$N35,Watbal!$O35,Watbal!$P35,Watbal!$Q35,Watbal!$R35))</f>
        <v>16.67</v>
      </c>
      <c r="J36" s="5">
        <f>IF(Watbal!$F35&gt;0,Watbal!$F35,CHOOSE(J$2,Watbal!$G35,Watbal!$H35,Watbal!$I35,Watbal!$J35,Watbal!$K35,Watbal!$L35,Watbal!$M35,Watbal!$N35,Watbal!$O35,Watbal!$P35,Watbal!$Q35,Watbal!$R35))</f>
        <v>16.67</v>
      </c>
      <c r="K36" s="5">
        <f>IF(Watbal!$F35&gt;0,Watbal!$F35,CHOOSE(K$2,Watbal!$G35,Watbal!$H35,Watbal!$I35,Watbal!$J35,Watbal!$K35,Watbal!$L35,Watbal!$M35,Watbal!$N35,Watbal!$O35,Watbal!$P35,Watbal!$Q35,Watbal!$R35))</f>
        <v>16.67</v>
      </c>
      <c r="L36" s="5">
        <f>IF(Watbal!$F35&gt;0,Watbal!$F35,CHOOSE(L$2,Watbal!$G35,Watbal!$H35,Watbal!$I35,Watbal!$J35,Watbal!$K35,Watbal!$L35,Watbal!$M35,Watbal!$N35,Watbal!$O35,Watbal!$P35,Watbal!$Q35,Watbal!$R35))</f>
        <v>16.67</v>
      </c>
      <c r="M36" s="5">
        <f>IF(Watbal!$F35&gt;0,Watbal!$F35,CHOOSE(M$2,Watbal!$G35,Watbal!$H35,Watbal!$I35,Watbal!$J35,Watbal!$K35,Watbal!$L35,Watbal!$M35,Watbal!$N35,Watbal!$O35,Watbal!$P35,Watbal!$Q35,Watbal!$R35))</f>
        <v>16.65</v>
      </c>
      <c r="N36" s="5">
        <f>IF(Watbal!$F35&gt;0,Watbal!$F35,CHOOSE(N$2,Watbal!$G35,Watbal!$H35,Watbal!$I35,Watbal!$J35,Watbal!$K35,Watbal!$L35,Watbal!$M35,Watbal!$N35,Watbal!$O35,Watbal!$P35,Watbal!$Q35,Watbal!$R35))</f>
        <v>0</v>
      </c>
    </row>
    <row r="37" spans="3:14" ht="12.75">
      <c r="C37" s="5"/>
      <c r="D37" s="5"/>
      <c r="E37" s="5"/>
      <c r="F37" s="5"/>
      <c r="G37" s="5"/>
      <c r="H37" s="5"/>
      <c r="I37" s="5"/>
      <c r="J37" s="5"/>
      <c r="K37" s="5"/>
      <c r="L37" s="5"/>
      <c r="M37" s="5"/>
      <c r="N37" s="5"/>
    </row>
    <row r="40" ht="12.75">
      <c r="S40" s="1"/>
    </row>
    <row r="41" spans="1:19" ht="12.75">
      <c r="A41">
        <v>5</v>
      </c>
      <c r="C41" s="4">
        <f>IF(C25&gt;0,C12*C4*(C24/100)/C25,0)</f>
        <v>0</v>
      </c>
      <c r="D41" s="4">
        <f aca="true" t="shared" si="5" ref="D41:N41">IF(D25&gt;0,D12*D4*(D24/100)/D25,0)</f>
        <v>0</v>
      </c>
      <c r="E41" s="4">
        <f t="shared" si="5"/>
        <v>0</v>
      </c>
      <c r="F41" s="4">
        <f t="shared" si="5"/>
        <v>0</v>
      </c>
      <c r="G41" s="4">
        <f t="shared" si="5"/>
        <v>0</v>
      </c>
      <c r="H41" s="4">
        <f t="shared" si="5"/>
        <v>0</v>
      </c>
      <c r="I41" s="15">
        <f t="shared" si="5"/>
        <v>0</v>
      </c>
      <c r="J41" s="15">
        <f t="shared" si="5"/>
        <v>0</v>
      </c>
      <c r="K41" s="15">
        <f t="shared" si="5"/>
        <v>0</v>
      </c>
      <c r="L41" s="15">
        <f t="shared" si="5"/>
        <v>0</v>
      </c>
      <c r="M41" s="15">
        <f t="shared" si="5"/>
        <v>0</v>
      </c>
      <c r="N41" s="15">
        <f t="shared" si="5"/>
        <v>0</v>
      </c>
      <c r="S41" s="1"/>
    </row>
    <row r="43" spans="1:14" ht="12.75">
      <c r="A43" t="s">
        <v>99</v>
      </c>
      <c r="C43">
        <f>(C18*C19+C20*C21)*C17/10</f>
        <v>70550</v>
      </c>
      <c r="D43">
        <f>(D18*D19+D20*D21)*D17/10+C46</f>
        <v>132800</v>
      </c>
      <c r="E43">
        <f aca="true" t="shared" si="6" ref="E43:N43">(E18*E19+E20*E21)*E17/10+D46</f>
        <v>203350</v>
      </c>
      <c r="F43">
        <f t="shared" si="6"/>
        <v>253150</v>
      </c>
      <c r="G43">
        <f t="shared" si="6"/>
        <v>323700</v>
      </c>
      <c r="H43">
        <f t="shared" si="6"/>
        <v>87150</v>
      </c>
      <c r="I43">
        <f t="shared" si="6"/>
        <v>174300</v>
      </c>
      <c r="J43">
        <f t="shared" si="6"/>
        <v>203350</v>
      </c>
      <c r="K43">
        <f t="shared" si="6"/>
        <v>120350</v>
      </c>
      <c r="L43">
        <f t="shared" si="6"/>
        <v>132800</v>
      </c>
      <c r="M43">
        <f t="shared" si="6"/>
        <v>103750</v>
      </c>
      <c r="N43">
        <f t="shared" si="6"/>
        <v>99600</v>
      </c>
    </row>
    <row r="44" spans="1:14" ht="12.75">
      <c r="A44" t="s">
        <v>100</v>
      </c>
      <c r="C44">
        <f aca="true" t="shared" si="7" ref="C44:N44">C22</f>
        <v>0</v>
      </c>
      <c r="D44">
        <f t="shared" si="7"/>
        <v>0</v>
      </c>
      <c r="E44">
        <f t="shared" si="7"/>
        <v>0</v>
      </c>
      <c r="F44">
        <f t="shared" si="7"/>
        <v>0</v>
      </c>
      <c r="G44">
        <f t="shared" si="7"/>
        <v>100</v>
      </c>
      <c r="H44">
        <f t="shared" si="7"/>
        <v>100</v>
      </c>
      <c r="I44">
        <f t="shared" si="7"/>
        <v>100</v>
      </c>
      <c r="J44">
        <f t="shared" si="7"/>
        <v>100</v>
      </c>
      <c r="K44">
        <f t="shared" si="7"/>
        <v>100</v>
      </c>
      <c r="L44">
        <f t="shared" si="7"/>
        <v>100</v>
      </c>
      <c r="M44">
        <f t="shared" si="7"/>
        <v>100</v>
      </c>
      <c r="N44">
        <f t="shared" si="7"/>
        <v>0</v>
      </c>
    </row>
    <row r="45" spans="1:14" ht="12.75">
      <c r="A45" t="s">
        <v>101</v>
      </c>
      <c r="C45">
        <f>C44*C43/100</f>
        <v>0</v>
      </c>
      <c r="D45">
        <f>D44*D43/100</f>
        <v>0</v>
      </c>
      <c r="E45">
        <f aca="true" t="shared" si="8" ref="E45:N45">E44*E43/100</f>
        <v>0</v>
      </c>
      <c r="F45">
        <f t="shared" si="8"/>
        <v>0</v>
      </c>
      <c r="G45">
        <f t="shared" si="8"/>
        <v>323700</v>
      </c>
      <c r="H45">
        <f t="shared" si="8"/>
        <v>87150</v>
      </c>
      <c r="I45">
        <f t="shared" si="8"/>
        <v>174300</v>
      </c>
      <c r="J45">
        <f t="shared" si="8"/>
        <v>203350</v>
      </c>
      <c r="K45">
        <f t="shared" si="8"/>
        <v>120350</v>
      </c>
      <c r="L45">
        <f t="shared" si="8"/>
        <v>132800</v>
      </c>
      <c r="M45">
        <f t="shared" si="8"/>
        <v>103750</v>
      </c>
      <c r="N45">
        <f t="shared" si="8"/>
        <v>0</v>
      </c>
    </row>
    <row r="46" spans="1:14" ht="12.75">
      <c r="A46" t="s">
        <v>102</v>
      </c>
      <c r="C46">
        <f>C43-C45</f>
        <v>70550</v>
      </c>
      <c r="D46">
        <f>D43-D45</f>
        <v>132800</v>
      </c>
      <c r="E46">
        <f aca="true" t="shared" si="9" ref="E46:N46">E43-E45</f>
        <v>203350</v>
      </c>
      <c r="F46">
        <f t="shared" si="9"/>
        <v>253150</v>
      </c>
      <c r="G46">
        <f t="shared" si="9"/>
        <v>0</v>
      </c>
      <c r="H46">
        <f t="shared" si="9"/>
        <v>0</v>
      </c>
      <c r="I46">
        <f t="shared" si="9"/>
        <v>0</v>
      </c>
      <c r="J46">
        <f t="shared" si="9"/>
        <v>0</v>
      </c>
      <c r="K46">
        <f t="shared" si="9"/>
        <v>0</v>
      </c>
      <c r="L46">
        <f t="shared" si="9"/>
        <v>0</v>
      </c>
      <c r="M46">
        <f t="shared" si="9"/>
        <v>0</v>
      </c>
      <c r="N46">
        <f t="shared" si="9"/>
        <v>99600</v>
      </c>
    </row>
    <row r="48" spans="3:14" ht="12.75">
      <c r="C48">
        <f>(C18*C19+C20*C21)*C17/10+N46</f>
        <v>170150</v>
      </c>
      <c r="D48">
        <f>(D18*D19+D20*D21)*D17/10+C51</f>
        <v>232400</v>
      </c>
      <c r="E48">
        <f>(E18*E19+E20*E21)*E17/10+D51</f>
        <v>302950</v>
      </c>
      <c r="F48">
        <f>(F18*F19+F20*F21)*F17/10+E51</f>
        <v>352750</v>
      </c>
      <c r="G48">
        <f aca="true" t="shared" si="10" ref="G48:N48">(G18*G19+G20*G21)*G17/10+F51</f>
        <v>423300</v>
      </c>
      <c r="H48">
        <f t="shared" si="10"/>
        <v>87150</v>
      </c>
      <c r="I48">
        <f t="shared" si="10"/>
        <v>174300</v>
      </c>
      <c r="J48">
        <f t="shared" si="10"/>
        <v>203350</v>
      </c>
      <c r="K48">
        <f t="shared" si="10"/>
        <v>120350</v>
      </c>
      <c r="L48">
        <f t="shared" si="10"/>
        <v>132800</v>
      </c>
      <c r="M48">
        <f t="shared" si="10"/>
        <v>103750</v>
      </c>
      <c r="N48">
        <f t="shared" si="10"/>
        <v>99600</v>
      </c>
    </row>
    <row r="49" spans="3:14" ht="12.75">
      <c r="C49">
        <f aca="true" t="shared" si="11" ref="C49:N49">C22</f>
        <v>0</v>
      </c>
      <c r="D49">
        <f t="shared" si="11"/>
        <v>0</v>
      </c>
      <c r="E49">
        <f t="shared" si="11"/>
        <v>0</v>
      </c>
      <c r="F49">
        <f t="shared" si="11"/>
        <v>0</v>
      </c>
      <c r="G49">
        <f t="shared" si="11"/>
        <v>100</v>
      </c>
      <c r="H49">
        <f t="shared" si="11"/>
        <v>100</v>
      </c>
      <c r="I49">
        <f t="shared" si="11"/>
        <v>100</v>
      </c>
      <c r="J49">
        <f t="shared" si="11"/>
        <v>100</v>
      </c>
      <c r="K49">
        <f t="shared" si="11"/>
        <v>100</v>
      </c>
      <c r="L49">
        <f t="shared" si="11"/>
        <v>100</v>
      </c>
      <c r="M49">
        <f t="shared" si="11"/>
        <v>100</v>
      </c>
      <c r="N49">
        <f t="shared" si="11"/>
        <v>0</v>
      </c>
    </row>
    <row r="50" spans="3:14" ht="12.75">
      <c r="C50">
        <f>C49*C48/100</f>
        <v>0</v>
      </c>
      <c r="D50">
        <f>D49*D48/100</f>
        <v>0</v>
      </c>
      <c r="E50">
        <f aca="true" t="shared" si="12" ref="E50:N50">E49*E48/100</f>
        <v>0</v>
      </c>
      <c r="F50">
        <f t="shared" si="12"/>
        <v>0</v>
      </c>
      <c r="G50">
        <f t="shared" si="12"/>
        <v>423300</v>
      </c>
      <c r="H50">
        <f t="shared" si="12"/>
        <v>87150</v>
      </c>
      <c r="I50">
        <f t="shared" si="12"/>
        <v>174300</v>
      </c>
      <c r="J50">
        <f t="shared" si="12"/>
        <v>203350</v>
      </c>
      <c r="K50">
        <f t="shared" si="12"/>
        <v>120350</v>
      </c>
      <c r="L50">
        <f t="shared" si="12"/>
        <v>132800</v>
      </c>
      <c r="M50">
        <f t="shared" si="12"/>
        <v>103750</v>
      </c>
      <c r="N50">
        <f t="shared" si="12"/>
        <v>0</v>
      </c>
    </row>
    <row r="51" spans="3:14" ht="12.75">
      <c r="C51">
        <f>C48-C50</f>
        <v>170150</v>
      </c>
      <c r="D51">
        <f aca="true" t="shared" si="13" ref="D51:N51">D48-D50</f>
        <v>232400</v>
      </c>
      <c r="E51">
        <f t="shared" si="13"/>
        <v>302950</v>
      </c>
      <c r="F51">
        <f t="shared" si="13"/>
        <v>352750</v>
      </c>
      <c r="G51">
        <f t="shared" si="13"/>
        <v>0</v>
      </c>
      <c r="H51">
        <f t="shared" si="13"/>
        <v>0</v>
      </c>
      <c r="I51">
        <f t="shared" si="13"/>
        <v>0</v>
      </c>
      <c r="J51">
        <f t="shared" si="13"/>
        <v>0</v>
      </c>
      <c r="K51">
        <f t="shared" si="13"/>
        <v>0</v>
      </c>
      <c r="L51">
        <f t="shared" si="13"/>
        <v>0</v>
      </c>
      <c r="M51">
        <f t="shared" si="13"/>
        <v>0</v>
      </c>
      <c r="N51">
        <f t="shared" si="13"/>
        <v>99600</v>
      </c>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sheetData>
  <sheetProtection password="8B69" sheet="1" objects="1" scenarios="1"/>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sheetData/>
  <sheetProtection password="8B69" sheet="1" objects="1" scenarios="1"/>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Golder Associates Ltd.</dc:creator>
  <cp:keywords/>
  <dc:description/>
  <cp:lastModifiedBy>Iris Chan</cp:lastModifiedBy>
  <cp:lastPrinted>2002-01-29T16:09:15Z</cp:lastPrinted>
  <dcterms:created xsi:type="dcterms:W3CDTF">1998-11-07T21:01:05Z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1484568233</vt:i4>
  </property>
  <property fmtid="{D5CDD505-2E9C-101B-9397-08002B2CF9AE}" pid="3" name="_EmailSubject">
    <vt:lpwstr>Proyecto PERCAN - Curso Cierre de Minas</vt:lpwstr>
  </property>
  <property fmtid="{D5CDD505-2E9C-101B-9397-08002B2CF9AE}" pid="4" name="_AuthorEmail">
    <vt:lpwstr>PHUAROTE@minem.gob.pe</vt:lpwstr>
  </property>
  <property fmtid="{D5CDD505-2E9C-101B-9397-08002B2CF9AE}" pid="5" name="_AuthorEmailDisplayName">
    <vt:lpwstr>Huarote Torre Patricia</vt:lpwstr>
  </property>
</Properties>
</file>