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461" windowWidth="5400" windowHeight="7320" tabRatio="599" activeTab="0"/>
  </bookViews>
  <sheets>
    <sheet name="SUMMARY" sheetId="1" r:id="rId1"/>
    <sheet name="LLCF &amp; Kimberlite" sheetId="2" r:id="rId2"/>
    <sheet name="Channel Areas LLCF" sheetId="3" r:id="rId3"/>
    <sheet name="Waste Rock and Kimberlite" sheetId="4" r:id="rId4"/>
    <sheet name="Ancillary Areas" sheetId="5" r:id="rId5"/>
    <sheet name="Master5" sheetId="6" r:id="rId6"/>
    <sheet name="Master6" sheetId="7" r:id="rId7"/>
    <sheet name="Master7" sheetId="8" r:id="rId8"/>
    <sheet name="Master8" sheetId="9" r:id="rId9"/>
    <sheet name="Master9" sheetId="10" r:id="rId10"/>
    <sheet name="Master10" sheetId="11" r:id="rId11"/>
    <sheet name="Master11" sheetId="12" r:id="rId12"/>
    <sheet name="Master12" sheetId="13" r:id="rId13"/>
    <sheet name="Master13" sheetId="14" r:id="rId14"/>
    <sheet name="Lump Sum Items" sheetId="15" r:id="rId15"/>
  </sheets>
  <definedNames>
    <definedName name="ACwvu.both." localSheetId="0" hidden="1">'SUMMARY'!#REF!</definedName>
    <definedName name="aerialcost" localSheetId="4">'Ancillary Areas'!$I$20:$I$23</definedName>
    <definedName name="aerialcost" localSheetId="2">'Channel Areas LLCF'!$I$20:$I$23</definedName>
    <definedName name="aerialcost" localSheetId="1">'LLCF &amp; Kimberlite'!$I$21:$I$23</definedName>
    <definedName name="aerialcost" localSheetId="10">'Master10'!$I$29:$I$32</definedName>
    <definedName name="aerialcost" localSheetId="11">'Master11'!$I$29:$I$32</definedName>
    <definedName name="aerialcost" localSheetId="12">'Master12'!$I$29:$I$32</definedName>
    <definedName name="aerialcost" localSheetId="13">'Master13'!$I$29:$I$32</definedName>
    <definedName name="aerialcost" localSheetId="5">'Master5'!$I$29:$I$32</definedName>
    <definedName name="aerialcost" localSheetId="6">'Master6'!$I$29:$I$32</definedName>
    <definedName name="aerialcost" localSheetId="7">'Master7'!$I$29:$I$32</definedName>
    <definedName name="aerialcost" localSheetId="8">'Master8'!$I$29:$I$32</definedName>
    <definedName name="aerialcost" localSheetId="9">'Master9'!$I$29:$I$32</definedName>
    <definedName name="aerialcost" localSheetId="3">'Waste Rock and Kimberlite'!$I$20:$I$23</definedName>
    <definedName name="Appl._Cost" localSheetId="4">'Ancillary Areas'!$G$17:$G$71</definedName>
    <definedName name="Appl._Cost" localSheetId="2">'Channel Areas LLCF'!$G$17:$G$71</definedName>
    <definedName name="Appl._Cost" localSheetId="1">'LLCF &amp; Kimberlite'!$G$18:$G$71</definedName>
    <definedName name="Appl._Cost" localSheetId="10">'Master10'!$G$26:$G$80</definedName>
    <definedName name="Appl._Cost" localSheetId="11">'Master11'!$G$26:$G$80</definedName>
    <definedName name="Appl._Cost" localSheetId="12">'Master12'!$G$26:$G$80</definedName>
    <definedName name="Appl._Cost" localSheetId="13">'Master13'!$G$26:$G$80</definedName>
    <definedName name="Appl._Cost" localSheetId="5">'Master5'!$G$26:$G$80</definedName>
    <definedName name="Appl._Cost" localSheetId="6">'Master6'!$G$26:$G$80</definedName>
    <definedName name="Appl._Cost" localSheetId="7">'Master7'!$G$26:$G$80</definedName>
    <definedName name="Appl._Cost" localSheetId="8">'Master8'!$G$26:$G$80</definedName>
    <definedName name="Appl._Cost" localSheetId="9">'Master9'!$G$26:$G$80</definedName>
    <definedName name="Appl._Cost" localSheetId="3">'Waste Rock and Kimberlite'!$G$17:$G$71</definedName>
    <definedName name="Area" localSheetId="4">'Ancillary Areas'!$D:$D</definedName>
    <definedName name="Area" localSheetId="2">'Channel Areas LLCF'!$D:$D</definedName>
    <definedName name="Area" localSheetId="1">'LLCF &amp; Kimberlite'!$D:$D</definedName>
    <definedName name="Area" localSheetId="10">'Master10'!$D:$D</definedName>
    <definedName name="Area" localSheetId="11">'Master11'!$D:$D</definedName>
    <definedName name="Area" localSheetId="12">'Master12'!$D:$D</definedName>
    <definedName name="Area" localSheetId="13">'Master13'!$D:$D</definedName>
    <definedName name="Area" localSheetId="5">'Master5'!$D:$D</definedName>
    <definedName name="Area" localSheetId="6">'Master6'!$D:$D</definedName>
    <definedName name="Area" localSheetId="7">'Master7'!$D:$D</definedName>
    <definedName name="Area" localSheetId="8">'Master8'!$D:$D</definedName>
    <definedName name="Area" localSheetId="9">'Master9'!$D:$D</definedName>
    <definedName name="Area" localSheetId="3">'Waste Rock and Kimberlite'!$D:$D</definedName>
    <definedName name="fertabs" localSheetId="4">'Ancillary Areas'!$G$92</definedName>
    <definedName name="fertabs" localSheetId="2">'Channel Areas LLCF'!$G$92</definedName>
    <definedName name="fertabs" localSheetId="1">'LLCF &amp; Kimberlite'!$G$92</definedName>
    <definedName name="fertabs" localSheetId="10">'Master10'!$G$101</definedName>
    <definedName name="fertabs" localSheetId="11">'Master11'!$G$101</definedName>
    <definedName name="fertabs" localSheetId="12">'Master12'!$G$101</definedName>
    <definedName name="fertabs" localSheetId="13">'Master13'!$G$101</definedName>
    <definedName name="fertabs" localSheetId="5">'Master5'!$G$101</definedName>
    <definedName name="fertabs" localSheetId="6">'Master6'!$G$101</definedName>
    <definedName name="fertabs" localSheetId="7">'Master7'!$G$101</definedName>
    <definedName name="fertabs" localSheetId="8">'Master8'!$G$101</definedName>
    <definedName name="fertabs" localSheetId="9">'Master9'!$G$101</definedName>
    <definedName name="fertabs" localSheetId="3">'Waste Rock and Kimberlite'!$G$92</definedName>
    <definedName name="fertilizer" localSheetId="4">'Ancillary Areas'!$G$86</definedName>
    <definedName name="fertilizer" localSheetId="2">'Channel Areas LLCF'!$G$86</definedName>
    <definedName name="fertilizer" localSheetId="1">'LLCF &amp; Kimberlite'!$G$86</definedName>
    <definedName name="fertilizer" localSheetId="10">'Master10'!$G$95</definedName>
    <definedName name="fertilizer" localSheetId="11">'Master11'!$G$95</definedName>
    <definedName name="fertilizer" localSheetId="12">'Master12'!$G$95</definedName>
    <definedName name="fertilizer" localSheetId="13">'Master13'!$G$95</definedName>
    <definedName name="fertilizer" localSheetId="5">'Master5'!$G$95</definedName>
    <definedName name="fertilizer" localSheetId="6">'Master6'!$G$95</definedName>
    <definedName name="fertilizer" localSheetId="7">'Master7'!$G$95</definedName>
    <definedName name="fertilizer" localSheetId="8">'Master8'!$G$95</definedName>
    <definedName name="fertilizer" localSheetId="9">'Master9'!$G$95</definedName>
    <definedName name="fertilizer" localSheetId="3">'Waste Rock and Kimberlite'!$G$86</definedName>
    <definedName name="Fixed_Cost" localSheetId="14">'Lump Sum Items'!$C$106:$C$121</definedName>
    <definedName name="hydroseedcost" localSheetId="4">'Ancillary Areas'!$I$29:$I$34</definedName>
    <definedName name="hydroseedcost" localSheetId="2">'Channel Areas LLCF'!$I$29:$I$34</definedName>
    <definedName name="hydroseedcost" localSheetId="1">'LLCF &amp; Kimberlite'!$I$29:$I$34</definedName>
    <definedName name="hydroseedcost" localSheetId="10">'Master10'!$I$38:$I$43</definedName>
    <definedName name="hydroseedcost" localSheetId="11">'Master11'!$I$38:$I$43</definedName>
    <definedName name="hydroseedcost" localSheetId="12">'Master12'!$I$38:$I$43</definedName>
    <definedName name="hydroseedcost" localSheetId="13">'Master13'!$I$38:$I$43</definedName>
    <definedName name="hydroseedcost" localSheetId="5">'Master5'!$I$38:$I$43</definedName>
    <definedName name="hydroseedcost" localSheetId="6">'Master6'!$I$38:$I$43</definedName>
    <definedName name="hydroseedcost" localSheetId="7">'Master7'!$I$38:$I$43</definedName>
    <definedName name="hydroseedcost" localSheetId="8">'Master8'!$I$38:$I$43</definedName>
    <definedName name="hydroseedcost" localSheetId="9">'Master9'!$I$38:$I$43</definedName>
    <definedName name="hydroseedcost" localSheetId="3">'Waste Rock and Kimberlite'!$I$29:$I$34</definedName>
    <definedName name="kg_fertilizer" localSheetId="4">'Ancillary Areas'!$F$22,'Ancillary Areas'!$F$26,'Ancillary Areas'!$F$31,'Ancillary Areas'!$F$54,'Ancillary Areas'!$F$58,'Ancillary Areas'!$F$63</definedName>
    <definedName name="kg_fertilizer" localSheetId="2">'Channel Areas LLCF'!$F$22,'Channel Areas LLCF'!$F$26,'Channel Areas LLCF'!$F$31,'Channel Areas LLCF'!$F$54,'Channel Areas LLCF'!$F$58,'Channel Areas LLCF'!$F$63</definedName>
    <definedName name="kg_fertilizer" localSheetId="1">'LLCF &amp; Kimberlite'!$F$22,'LLCF &amp; Kimberlite'!$F$26,'LLCF &amp; Kimberlite'!$F$31,'LLCF &amp; Kimberlite'!$F$54,'LLCF &amp; Kimberlite'!$F$58,'LLCF &amp; Kimberlite'!$F$63</definedName>
    <definedName name="kg_fertilizer" localSheetId="10">'Master10'!$F$31,'Master10'!$F$35,'Master10'!$F$40,'Master10'!$F$63,'Master10'!$F$67,'Master10'!$F$72</definedName>
    <definedName name="kg_fertilizer" localSheetId="11">'Master11'!$F$31,'Master11'!$F$35,'Master11'!$F$40,'Master11'!$F$63,'Master11'!$F$67,'Master11'!$F$72</definedName>
    <definedName name="kg_fertilizer" localSheetId="12">'Master12'!$F$31,'Master12'!$F$35,'Master12'!$F$40,'Master12'!$F$63,'Master12'!$F$67,'Master12'!$F$72</definedName>
    <definedName name="kg_fertilizer" localSheetId="13">'Master13'!$F$31,'Master13'!$F$35,'Master13'!$F$40,'Master13'!$F$63,'Master13'!$F$67,'Master13'!$F$72</definedName>
    <definedName name="kg_fertilizer" localSheetId="5">'Master5'!$F$31,'Master5'!$F$35,'Master5'!$F$40,'Master5'!$F$63,'Master5'!$F$67,'Master5'!$F$72</definedName>
    <definedName name="kg_fertilizer" localSheetId="6">'Master6'!$F$31,'Master6'!$F$35,'Master6'!$F$40,'Master6'!$F$63,'Master6'!$F$67,'Master6'!$F$72</definedName>
    <definedName name="kg_fertilizer" localSheetId="7">'Master7'!$F$31,'Master7'!$F$35,'Master7'!$F$40,'Master7'!$F$63,'Master7'!$F$67,'Master7'!$F$72</definedName>
    <definedName name="kg_fertilizer" localSheetId="8">'Master8'!$F$31,'Master8'!$F$35,'Master8'!$F$40,'Master8'!$F$63,'Master8'!$F$67,'Master8'!$F$72</definedName>
    <definedName name="kg_fertilizer" localSheetId="9">'Master9'!$F$31,'Master9'!$F$35,'Master9'!$F$40,'Master9'!$F$63,'Master9'!$F$67,'Master9'!$F$72</definedName>
    <definedName name="kg_fertilizer" localSheetId="3">'Waste Rock and Kimberlite'!$F$22,'Waste Rock and Kimberlite'!$F$26,'Waste Rock and Kimberlite'!$F$31,'Waste Rock and Kimberlite'!$F$54,'Waste Rock and Kimberlite'!$F$58,'Waste Rock and Kimberlite'!$F$63</definedName>
    <definedName name="kg_maint.material1" localSheetId="4">'Ancillary Areas'!$F$68</definedName>
    <definedName name="kg_maint.material1" localSheetId="2">'Channel Areas LLCF'!$F$68</definedName>
    <definedName name="kg_maint.material1" localSheetId="1">'LLCF &amp; Kimberlite'!$F$68</definedName>
    <definedName name="kg_maint.material1" localSheetId="10">'Master10'!$F$77</definedName>
    <definedName name="kg_maint.material1" localSheetId="11">'Master11'!$F$77</definedName>
    <definedName name="kg_maint.material1" localSheetId="12">'Master12'!$F$77</definedName>
    <definedName name="kg_maint.material1" localSheetId="13">'Master13'!$F$77</definedName>
    <definedName name="kg_maint.material1" localSheetId="5">'Master5'!$F$77</definedName>
    <definedName name="kg_maint.material1" localSheetId="6">'Master6'!$F$77</definedName>
    <definedName name="kg_maint.material1" localSheetId="7">'Master7'!$F$77</definedName>
    <definedName name="kg_maint.material1" localSheetId="8">'Master8'!$F$77</definedName>
    <definedName name="kg_maint.material1" localSheetId="9">'Master9'!$F$77</definedName>
    <definedName name="kg_maint.material1" localSheetId="3">'Waste Rock and Kimberlite'!$F$68</definedName>
    <definedName name="kg_maint.material2" localSheetId="4">'Ancillary Areas'!$F$69</definedName>
    <definedName name="kg_maint.material2" localSheetId="2">'Channel Areas LLCF'!$F$69</definedName>
    <definedName name="kg_maint.material2" localSheetId="1">'LLCF &amp; Kimberlite'!$F$69</definedName>
    <definedName name="kg_maint.material2" localSheetId="10">'Master10'!$F$78</definedName>
    <definedName name="kg_maint.material2" localSheetId="11">'Master11'!$F$78</definedName>
    <definedName name="kg_maint.material2" localSheetId="12">'Master12'!$F$78</definedName>
    <definedName name="kg_maint.material2" localSheetId="13">'Master13'!$F$78</definedName>
    <definedName name="kg_maint.material2" localSheetId="5">'Master5'!$F$78</definedName>
    <definedName name="kg_maint.material2" localSheetId="6">'Master6'!$F$78</definedName>
    <definedName name="kg_maint.material2" localSheetId="7">'Master7'!$F$78</definedName>
    <definedName name="kg_maint.material2" localSheetId="8">'Master8'!$F$78</definedName>
    <definedName name="kg_maint.material2" localSheetId="9">'Master9'!$F$78</definedName>
    <definedName name="kg_maint.material2" localSheetId="3">'Waste Rock and Kimberlite'!$F$69</definedName>
    <definedName name="kg_material1" localSheetId="4">'Ancillary Areas'!$F$36</definedName>
    <definedName name="kg_material1" localSheetId="2">'Channel Areas LLCF'!$F$36</definedName>
    <definedName name="kg_material1" localSheetId="1">'LLCF &amp; Kimberlite'!$F$36</definedName>
    <definedName name="kg_material1" localSheetId="10">'Master10'!$F$45</definedName>
    <definedName name="kg_material1" localSheetId="11">'Master11'!$F$45</definedName>
    <definedName name="kg_material1" localSheetId="12">'Master12'!$F$45</definedName>
    <definedName name="kg_material1" localSheetId="13">'Master13'!$F$45</definedName>
    <definedName name="kg_material1" localSheetId="5">'Master5'!$F$45</definedName>
    <definedName name="kg_material1" localSheetId="6">'Master6'!$F$45</definedName>
    <definedName name="kg_material1" localSheetId="7">'Master7'!$F$45</definedName>
    <definedName name="kg_material1" localSheetId="8">'Master8'!$F$45</definedName>
    <definedName name="kg_material1" localSheetId="9">'Master9'!$F$45</definedName>
    <definedName name="kg_material1" localSheetId="3">'Waste Rock and Kimberlite'!$F$36</definedName>
    <definedName name="kg_material2" localSheetId="4">'Ancillary Areas'!$F$37</definedName>
    <definedName name="kg_material2" localSheetId="2">'Channel Areas LLCF'!$F$37</definedName>
    <definedName name="kg_material2" localSheetId="1">'LLCF &amp; Kimberlite'!$F$37</definedName>
    <definedName name="kg_material2" localSheetId="10">'Master10'!$F$46</definedName>
    <definedName name="kg_material2" localSheetId="11">'Master11'!$F$46</definedName>
    <definedName name="kg_material2" localSheetId="12">'Master12'!$F$46</definedName>
    <definedName name="kg_material2" localSheetId="13">'Master13'!$F$46</definedName>
    <definedName name="kg_material2" localSheetId="5">'Master5'!$F$46</definedName>
    <definedName name="kg_material2" localSheetId="6">'Master6'!$F$46</definedName>
    <definedName name="kg_material2" localSheetId="7">'Master7'!$F$46</definedName>
    <definedName name="kg_material2" localSheetId="8">'Master8'!$F$46</definedName>
    <definedName name="kg_material2" localSheetId="9">'Master9'!$F$46</definedName>
    <definedName name="kg_material2" localSheetId="3">'Waste Rock and Kimberlite'!$F$37</definedName>
    <definedName name="kg_material3" localSheetId="4">'Ancillary Areas'!$F$45</definedName>
    <definedName name="kg_material3" localSheetId="2">'Channel Areas LLCF'!$F$45</definedName>
    <definedName name="kg_material3" localSheetId="1">'LLCF &amp; Kimberlite'!$F$45</definedName>
    <definedName name="kg_material3" localSheetId="10">'Master10'!$F$54</definedName>
    <definedName name="kg_material3" localSheetId="11">'Master11'!$F$54</definedName>
    <definedName name="kg_material3" localSheetId="12">'Master12'!$F$54</definedName>
    <definedName name="kg_material3" localSheetId="13">'Master13'!$F$54</definedName>
    <definedName name="kg_material3" localSheetId="5">'Master5'!$F$54</definedName>
    <definedName name="kg_material3" localSheetId="6">'Master6'!$F$54</definedName>
    <definedName name="kg_material3" localSheetId="7">'Master7'!$F$54</definedName>
    <definedName name="kg_material3" localSheetId="8">'Master8'!$F$54</definedName>
    <definedName name="kg_material3" localSheetId="9">'Master9'!$F$54</definedName>
    <definedName name="kg_material3" localSheetId="3">'Waste Rock and Kimberlite'!$F$45</definedName>
    <definedName name="kg_material4" localSheetId="4">'Ancillary Areas'!$F$46</definedName>
    <definedName name="kg_material4" localSheetId="2">'Channel Areas LLCF'!$F$46</definedName>
    <definedName name="kg_material4" localSheetId="1">'LLCF &amp; Kimberlite'!$F$46</definedName>
    <definedName name="kg_material4" localSheetId="10">'Master10'!$F$55</definedName>
    <definedName name="kg_material4" localSheetId="11">'Master11'!$F$55</definedName>
    <definedName name="kg_material4" localSheetId="12">'Master12'!$F$55</definedName>
    <definedName name="kg_material4" localSheetId="13">'Master13'!$F$55</definedName>
    <definedName name="kg_material4" localSheetId="5">'Master5'!$F$55</definedName>
    <definedName name="kg_material4" localSheetId="6">'Master6'!$F$55</definedName>
    <definedName name="kg_material4" localSheetId="7">'Master7'!$F$55</definedName>
    <definedName name="kg_material4" localSheetId="8">'Master8'!$F$55</definedName>
    <definedName name="kg_material4" localSheetId="9">'Master9'!$F$55</definedName>
    <definedName name="kg_material4" localSheetId="3">'Waste Rock and Kimberlite'!$F$46</definedName>
    <definedName name="kg_mulch" localSheetId="4">'Ancillary Areas'!$F$32,'Ancillary Areas'!$F$64</definedName>
    <definedName name="kg_mulch" localSheetId="2">'Channel Areas LLCF'!$F$32,'Channel Areas LLCF'!$F$64</definedName>
    <definedName name="kg_mulch" localSheetId="1">'LLCF &amp; Kimberlite'!$F$32,'LLCF &amp; Kimberlite'!$F$64</definedName>
    <definedName name="kg_mulch" localSheetId="10">'Master10'!$F$41,'Master10'!$F$73</definedName>
    <definedName name="kg_mulch" localSheetId="11">'Master11'!$F$41,'Master11'!$F$73</definedName>
    <definedName name="kg_mulch" localSheetId="12">'Master12'!$F$41,'Master12'!$F$73</definedName>
    <definedName name="kg_mulch" localSheetId="13">'Master13'!$F$41,'Master13'!$F$73</definedName>
    <definedName name="kg_mulch" localSheetId="5">'Master5'!$F$41,'Master5'!$F$73</definedName>
    <definedName name="kg_mulch" localSheetId="6">'Master6'!$F$41,'Master6'!$F$73</definedName>
    <definedName name="kg_mulch" localSheetId="7">'Master7'!$F$41,'Master7'!$F$73</definedName>
    <definedName name="kg_mulch" localSheetId="8">'Master8'!$F$41,'Master8'!$F$73</definedName>
    <definedName name="kg_mulch" localSheetId="9">'Master9'!$F$41,'Master9'!$F$73</definedName>
    <definedName name="kg_mulch" localSheetId="3">'Waste Rock and Kimberlite'!$F$32,'Waste Rock and Kimberlite'!$F$64</definedName>
    <definedName name="kg_seed" localSheetId="4">'Ancillary Areas'!$F$21,'Ancillary Areas'!$F$25,'Ancillary Areas'!$F$30,'Ancillary Areas'!$F$53,'Ancillary Areas'!$F$57,'Ancillary Areas'!$F$62</definedName>
    <definedName name="kg_seed" localSheetId="2">'Channel Areas LLCF'!$F$21,'Channel Areas LLCF'!$F$25,'Channel Areas LLCF'!$F$30,'Channel Areas LLCF'!$F$53,'Channel Areas LLCF'!$F$57,'Channel Areas LLCF'!$F$62</definedName>
    <definedName name="kg_seed" localSheetId="1">'LLCF &amp; Kimberlite'!$F$21,'LLCF &amp; Kimberlite'!$F$25,'LLCF &amp; Kimberlite'!$F$30,'LLCF &amp; Kimberlite'!$F$53,'LLCF &amp; Kimberlite'!$F$57,'LLCF &amp; Kimberlite'!$F$62</definedName>
    <definedName name="kg_seed" localSheetId="10">'Master10'!$F$30,'Master10'!$F$34,'Master10'!$F$39,'Master10'!$F$62,'Master10'!$F$66,'Master10'!$F$71</definedName>
    <definedName name="kg_seed" localSheetId="11">'Master11'!$F$30,'Master11'!$F$34,'Master11'!$F$39,'Master11'!$F$62,'Master11'!$F$66,'Master11'!$F$71</definedName>
    <definedName name="kg_seed" localSheetId="12">'Master12'!$F$30,'Master12'!$F$34,'Master12'!$F$39,'Master12'!$F$62,'Master12'!$F$66,'Master12'!$F$71</definedName>
    <definedName name="kg_seed" localSheetId="13">'Master13'!$F$30,'Master13'!$F$34,'Master13'!$F$39,'Master13'!$F$62,'Master13'!$F$66,'Master13'!$F$71</definedName>
    <definedName name="kg_seed" localSheetId="5">'Master5'!$F$30,'Master5'!$F$34,'Master5'!$F$39,'Master5'!$F$62,'Master5'!$F$66,'Master5'!$F$71</definedName>
    <definedName name="kg_seed" localSheetId="6">'Master6'!$F$30,'Master6'!$F$34,'Master6'!$F$39,'Master6'!$F$62,'Master6'!$F$66,'Master6'!$F$71</definedName>
    <definedName name="kg_seed" localSheetId="7">'Master7'!$F$30,'Master7'!$F$34,'Master7'!$F$39,'Master7'!$F$62,'Master7'!$F$66,'Master7'!$F$71</definedName>
    <definedName name="kg_seed" localSheetId="8">'Master8'!$F$30,'Master8'!$F$34,'Master8'!$F$39,'Master8'!$F$62,'Master8'!$F$66,'Master8'!$F$71</definedName>
    <definedName name="kg_seed" localSheetId="9">'Master9'!$F$30,'Master9'!$F$34,'Master9'!$F$39,'Master9'!$F$62,'Master9'!$F$66,'Master9'!$F$71</definedName>
    <definedName name="kg_seed" localSheetId="3">'Waste Rock and Kimberlite'!$F$21,'Waste Rock and Kimberlite'!$F$25,'Waste Rock and Kimberlite'!$F$30,'Waste Rock and Kimberlite'!$F$53,'Waste Rock and Kimberlite'!$F$57,'Waste Rock and Kimberlite'!$F$62</definedName>
    <definedName name="kg_tackifier" localSheetId="4">'Ancillary Areas'!$F$33,'Ancillary Areas'!$F$65</definedName>
    <definedName name="kg_tackifier" localSheetId="2">'Channel Areas LLCF'!$F$33,'Channel Areas LLCF'!$F$65</definedName>
    <definedName name="kg_tackifier" localSheetId="1">'LLCF &amp; Kimberlite'!$F$33,'LLCF &amp; Kimberlite'!$F$65</definedName>
    <definedName name="kg_tackifier" localSheetId="10">'Master10'!$F$42,'Master10'!$F$74</definedName>
    <definedName name="kg_tackifier" localSheetId="11">'Master11'!$F$42,'Master11'!$F$74</definedName>
    <definedName name="kg_tackifier" localSheetId="12">'Master12'!$F$42,'Master12'!$F$74</definedName>
    <definedName name="kg_tackifier" localSheetId="13">'Master13'!$F$42,'Master13'!$F$74</definedName>
    <definedName name="kg_tackifier" localSheetId="5">'Master5'!$F$42,'Master5'!$F$74</definedName>
    <definedName name="kg_tackifier" localSheetId="6">'Master6'!$F$42,'Master6'!$F$74</definedName>
    <definedName name="kg_tackifier" localSheetId="7">'Master7'!$F$42,'Master7'!$F$74</definedName>
    <definedName name="kg_tackifier" localSheetId="8">'Master8'!$F$42,'Master8'!$F$74</definedName>
    <definedName name="kg_tackifier" localSheetId="9">'Master9'!$F$42,'Master9'!$F$74</definedName>
    <definedName name="kg_tackifier" localSheetId="3">'Waste Rock and Kimberlite'!$F$33,'Waste Rock and Kimberlite'!$F$65</definedName>
    <definedName name="linear_cost" localSheetId="14">'Lump Sum Items'!#REF!</definedName>
    <definedName name="linear_km" localSheetId="14">'Lump Sum Items'!#REF!</definedName>
    <definedName name="maint.material_1" localSheetId="4">'Ancillary Areas'!$G$100</definedName>
    <definedName name="maint.material_1" localSheetId="2">'Channel Areas LLCF'!$G$100</definedName>
    <definedName name="maint.material_1" localSheetId="1">'LLCF &amp; Kimberlite'!$G$100</definedName>
    <definedName name="maint.material_1" localSheetId="10">'Master10'!$G$109</definedName>
    <definedName name="maint.material_1" localSheetId="11">'Master11'!$G$109</definedName>
    <definedName name="maint.material_1" localSheetId="12">'Master12'!$G$109</definedName>
    <definedName name="maint.material_1" localSheetId="13">'Master13'!$G$109</definedName>
    <definedName name="maint.material_1" localSheetId="5">'Master5'!$G$109</definedName>
    <definedName name="maint.material_1" localSheetId="6">'Master6'!$G$109</definedName>
    <definedName name="maint.material_1" localSheetId="7">'Master7'!$G$109</definedName>
    <definedName name="maint.material_1" localSheetId="8">'Master8'!$G$109</definedName>
    <definedName name="maint.material_1" localSheetId="9">'Master9'!$G$109</definedName>
    <definedName name="maint.material_1" localSheetId="3">'Waste Rock and Kimberlite'!$G$100</definedName>
    <definedName name="maint.material_2" localSheetId="4">'Ancillary Areas'!$G$101</definedName>
    <definedName name="maint.material_2" localSheetId="2">'Channel Areas LLCF'!$G$101</definedName>
    <definedName name="maint.material_2" localSheetId="1">'LLCF &amp; Kimberlite'!$G$101</definedName>
    <definedName name="maint.material_2" localSheetId="10">'Master10'!$G$110</definedName>
    <definedName name="maint.material_2" localSheetId="11">'Master11'!$G$110</definedName>
    <definedName name="maint.material_2" localSheetId="12">'Master12'!$G$110</definedName>
    <definedName name="maint.material_2" localSheetId="13">'Master13'!$G$110</definedName>
    <definedName name="maint.material_2" localSheetId="5">'Master5'!$G$110</definedName>
    <definedName name="maint.material_2" localSheetId="6">'Master6'!$G$110</definedName>
    <definedName name="maint.material_2" localSheetId="7">'Master7'!$G$110</definedName>
    <definedName name="maint.material_2" localSheetId="8">'Master8'!$G$110</definedName>
    <definedName name="maint.material_2" localSheetId="9">'Master9'!$G$110</definedName>
    <definedName name="maint.material_2" localSheetId="3">'Waste Rock and Kimberlite'!$G$101</definedName>
    <definedName name="maint_aerial" localSheetId="4">'Ancillary Areas'!$I$52:$I$55</definedName>
    <definedName name="maint_aerial" localSheetId="2">'Channel Areas LLCF'!$I$52:$I$55</definedName>
    <definedName name="maint_aerial" localSheetId="1">'LLCF &amp; Kimberlite'!$I$52:$I$55</definedName>
    <definedName name="maint_aerial" localSheetId="10">'Master10'!$I$61:$I$64</definedName>
    <definedName name="maint_aerial" localSheetId="11">'Master11'!$I$61:$I$64</definedName>
    <definedName name="maint_aerial" localSheetId="12">'Master12'!$I$61:$I$64</definedName>
    <definedName name="maint_aerial" localSheetId="13">'Master13'!$I$61:$I$64</definedName>
    <definedName name="maint_aerial" localSheetId="5">'Master5'!$I$61:$I$64</definedName>
    <definedName name="maint_aerial" localSheetId="6">'Master6'!$I$61:$I$64</definedName>
    <definedName name="maint_aerial" localSheetId="7">'Master7'!$I$61:$I$64</definedName>
    <definedName name="maint_aerial" localSheetId="8">'Master8'!$I$61:$I$64</definedName>
    <definedName name="maint_aerial" localSheetId="9">'Master9'!$I$61:$I$64</definedName>
    <definedName name="maint_aerial" localSheetId="3">'Waste Rock and Kimberlite'!$I$52:$I$55</definedName>
    <definedName name="maint_hydroseed" localSheetId="4">'Ancillary Areas'!$I$61:$I$66</definedName>
    <definedName name="maint_hydroseed" localSheetId="2">'Channel Areas LLCF'!$I$61:$I$66</definedName>
    <definedName name="maint_hydroseed" localSheetId="1">'LLCF &amp; Kimberlite'!$I$61:$I$66</definedName>
    <definedName name="maint_hydroseed" localSheetId="10">'Master10'!$I$70:$I$75</definedName>
    <definedName name="maint_hydroseed" localSheetId="11">'Master11'!$I$70:$I$75</definedName>
    <definedName name="maint_hydroseed" localSheetId="12">'Master12'!$I$70:$I$75</definedName>
    <definedName name="maint_hydroseed" localSheetId="13">'Master13'!$I$70:$I$75</definedName>
    <definedName name="maint_hydroseed" localSheetId="5">'Master5'!$I$70:$I$75</definedName>
    <definedName name="maint_hydroseed" localSheetId="6">'Master6'!$I$70:$I$75</definedName>
    <definedName name="maint_hydroseed" localSheetId="7">'Master7'!$I$70:$I$75</definedName>
    <definedName name="maint_hydroseed" localSheetId="8">'Master8'!$I$70:$I$75</definedName>
    <definedName name="maint_hydroseed" localSheetId="9">'Master9'!$I$70:$I$75</definedName>
    <definedName name="maint_hydroseed" localSheetId="3">'Waste Rock and Kimberlite'!$I$61:$I$66</definedName>
    <definedName name="maint_option" localSheetId="4">'Ancillary Areas'!$I$67:$I$70</definedName>
    <definedName name="maint_option" localSheetId="2">'Channel Areas LLCF'!$I$67:$I$70</definedName>
    <definedName name="maint_option" localSheetId="1">'LLCF &amp; Kimberlite'!$I$67:$I$70</definedName>
    <definedName name="maint_option" localSheetId="10">'Master10'!$I$76:$I$79</definedName>
    <definedName name="maint_option" localSheetId="11">'Master11'!$I$76:$I$79</definedName>
    <definedName name="maint_option" localSheetId="12">'Master12'!$I$76:$I$79</definedName>
    <definedName name="maint_option" localSheetId="13">'Master13'!$I$76:$I$79</definedName>
    <definedName name="maint_option" localSheetId="5">'Master5'!$I$76:$I$79</definedName>
    <definedName name="maint_option" localSheetId="6">'Master6'!$I$76:$I$79</definedName>
    <definedName name="maint_option" localSheetId="7">'Master7'!$I$76:$I$79</definedName>
    <definedName name="maint_option" localSheetId="8">'Master8'!$I$76:$I$79</definedName>
    <definedName name="maint_option" localSheetId="9">'Master9'!$I$76:$I$79</definedName>
    <definedName name="maint_option" localSheetId="3">'Waste Rock and Kimberlite'!$I$67:$I$70</definedName>
    <definedName name="maint_tractor" localSheetId="4">'Ancillary Areas'!$I$56:$I$59</definedName>
    <definedName name="maint_tractor" localSheetId="2">'Channel Areas LLCF'!$I$56:$I$59</definedName>
    <definedName name="maint_tractor" localSheetId="1">'LLCF &amp; Kimberlite'!$I$56:$I$59</definedName>
    <definedName name="maint_tractor" localSheetId="10">'Master10'!$I$65:$I$68</definedName>
    <definedName name="maint_tractor" localSheetId="11">'Master11'!$I$65:$I$68</definedName>
    <definedName name="maint_tractor" localSheetId="12">'Master12'!$I$65:$I$68</definedName>
    <definedName name="maint_tractor" localSheetId="13">'Master13'!$I$65:$I$68</definedName>
    <definedName name="maint_tractor" localSheetId="5">'Master5'!$I$65:$I$68</definedName>
    <definedName name="maint_tractor" localSheetId="6">'Master6'!$I$65:$I$68</definedName>
    <definedName name="maint_tractor" localSheetId="7">'Master7'!$I$65:$I$68</definedName>
    <definedName name="maint_tractor" localSheetId="8">'Master8'!$I$65:$I$68</definedName>
    <definedName name="maint_tractor" localSheetId="9">'Master9'!$I$65:$I$68</definedName>
    <definedName name="maint_tractor" localSheetId="3">'Waste Rock and Kimberlite'!$I$56:$I$59</definedName>
    <definedName name="maint_tractor">'LLCF &amp; Kimberlite'!$I$56:$I$59</definedName>
    <definedName name="material_1" localSheetId="4">'Ancillary Areas'!$G$95</definedName>
    <definedName name="material_1" localSheetId="2">'Channel Areas LLCF'!$G$95</definedName>
    <definedName name="material_1" localSheetId="1">'LLCF &amp; Kimberlite'!$G$95</definedName>
    <definedName name="material_1" localSheetId="10">'Master10'!$G$104</definedName>
    <definedName name="material_1" localSheetId="11">'Master11'!$G$104</definedName>
    <definedName name="material_1" localSheetId="12">'Master12'!$G$104</definedName>
    <definedName name="material_1" localSheetId="13">'Master13'!$G$104</definedName>
    <definedName name="material_1" localSheetId="5">'Master5'!$G$104</definedName>
    <definedName name="material_1" localSheetId="6">'Master6'!$G$104</definedName>
    <definedName name="material_1" localSheetId="7">'Master7'!$G$104</definedName>
    <definedName name="material_1" localSheetId="8">'Master8'!$G$104</definedName>
    <definedName name="material_1" localSheetId="9">'Master9'!$G$104</definedName>
    <definedName name="material_1" localSheetId="3">'Waste Rock and Kimberlite'!$G$95</definedName>
    <definedName name="material_2" localSheetId="4">'Ancillary Areas'!$G$96</definedName>
    <definedName name="material_2" localSheetId="2">'Channel Areas LLCF'!$G$96</definedName>
    <definedName name="material_2" localSheetId="1">'LLCF &amp; Kimberlite'!$G$96</definedName>
    <definedName name="material_2" localSheetId="10">'Master10'!$G$105</definedName>
    <definedName name="material_2" localSheetId="11">'Master11'!$G$105</definedName>
    <definedName name="material_2" localSheetId="12">'Master12'!$G$105</definedName>
    <definedName name="material_2" localSheetId="13">'Master13'!$G$105</definedName>
    <definedName name="material_2" localSheetId="5">'Master5'!$G$105</definedName>
    <definedName name="material_2" localSheetId="6">'Master6'!$G$105</definedName>
    <definedName name="material_2" localSheetId="7">'Master7'!$G$105</definedName>
    <definedName name="material_2" localSheetId="8">'Master8'!$G$105</definedName>
    <definedName name="material_2" localSheetId="9">'Master9'!$G$105</definedName>
    <definedName name="material_2" localSheetId="3">'Waste Rock and Kimberlite'!$G$96</definedName>
    <definedName name="material_3" localSheetId="4">'Ancillary Areas'!$G$97</definedName>
    <definedName name="material_3" localSheetId="2">'Channel Areas LLCF'!$G$97</definedName>
    <definedName name="material_3" localSheetId="1">'LLCF &amp; Kimberlite'!$G$97</definedName>
    <definedName name="material_3" localSheetId="10">'Master10'!$G$106</definedName>
    <definedName name="material_3" localSheetId="11">'Master11'!$G$106</definedName>
    <definedName name="material_3" localSheetId="12">'Master12'!$G$106</definedName>
    <definedName name="material_3" localSheetId="13">'Master13'!$G$106</definedName>
    <definedName name="material_3" localSheetId="5">'Master5'!$G$106</definedName>
    <definedName name="material_3" localSheetId="6">'Master6'!$G$106</definedName>
    <definedName name="material_3" localSheetId="7">'Master7'!$G$106</definedName>
    <definedName name="material_3" localSheetId="8">'Master8'!$G$106</definedName>
    <definedName name="material_3" localSheetId="9">'Master9'!$G$106</definedName>
    <definedName name="material_3" localSheetId="3">'Waste Rock and Kimberlite'!$G$97</definedName>
    <definedName name="material_4" localSheetId="4">'Ancillary Areas'!$G$98</definedName>
    <definedName name="material_4" localSheetId="2">'Channel Areas LLCF'!$G$98</definedName>
    <definedName name="material_4" localSheetId="1">'LLCF &amp; Kimberlite'!$G$98</definedName>
    <definedName name="material_4" localSheetId="10">'Master10'!$G$107</definedName>
    <definedName name="material_4" localSheetId="11">'Master11'!$G$107</definedName>
    <definedName name="material_4" localSheetId="12">'Master12'!$G$107</definedName>
    <definedName name="material_4" localSheetId="13">'Master13'!$G$107</definedName>
    <definedName name="material_4" localSheetId="5">'Master5'!$G$107</definedName>
    <definedName name="material_4" localSheetId="6">'Master6'!$G$107</definedName>
    <definedName name="material_4" localSheetId="7">'Master7'!$G$107</definedName>
    <definedName name="material_4" localSheetId="8">'Master8'!$G$107</definedName>
    <definedName name="material_4" localSheetId="9">'Master9'!$G$107</definedName>
    <definedName name="material_4" localSheetId="3">'Waste Rock and Kimberlite'!$G$98</definedName>
    <definedName name="material_4">#REF!</definedName>
    <definedName name="material_unit_cost" localSheetId="4">'Ancillary Areas'!$G$82:$G$101</definedName>
    <definedName name="material_unit_cost" localSheetId="2">'Channel Areas LLCF'!$G$82:$G$101</definedName>
    <definedName name="material_unit_cost" localSheetId="1">'LLCF &amp; Kimberlite'!$G$82:$G$101</definedName>
    <definedName name="material_unit_cost" localSheetId="10">'Master10'!$G$91:$G$110</definedName>
    <definedName name="material_unit_cost" localSheetId="11">'Master11'!$G$91:$G$110</definedName>
    <definedName name="material_unit_cost" localSheetId="12">'Master12'!$G$91:$G$110</definedName>
    <definedName name="material_unit_cost" localSheetId="13">'Master13'!$G$91:$G$110</definedName>
    <definedName name="material_unit_cost" localSheetId="5">'Master5'!$G$91:$G$110</definedName>
    <definedName name="material_unit_cost" localSheetId="6">'Master6'!$G$91:$G$110</definedName>
    <definedName name="material_unit_cost" localSheetId="7">'Master7'!$G$91:$G$110</definedName>
    <definedName name="material_unit_cost" localSheetId="8">'Master8'!$G$91:$G$110</definedName>
    <definedName name="material_unit_cost" localSheetId="9">'Master9'!$G$91:$G$110</definedName>
    <definedName name="material_unit_cost" localSheetId="3">'Waste Rock and Kimberlite'!$G$82:$G$101</definedName>
    <definedName name="mulch" localSheetId="4">'Ancillary Areas'!$G$87</definedName>
    <definedName name="mulch" localSheetId="2">'Channel Areas LLCF'!$G$87</definedName>
    <definedName name="mulch" localSheetId="1">'LLCF &amp; Kimberlite'!$G$87</definedName>
    <definedName name="mulch" localSheetId="10">'Master10'!$G$96</definedName>
    <definedName name="mulch" localSheetId="11">'Master11'!$G$96</definedName>
    <definedName name="mulch" localSheetId="12">'Master12'!$G$96</definedName>
    <definedName name="mulch" localSheetId="13">'Master13'!$G$96</definedName>
    <definedName name="mulch" localSheetId="5">'Master5'!$G$96</definedName>
    <definedName name="mulch" localSheetId="6">'Master6'!$G$96</definedName>
    <definedName name="mulch" localSheetId="7">'Master7'!$G$96</definedName>
    <definedName name="mulch" localSheetId="8">'Master8'!$G$96</definedName>
    <definedName name="mulch" localSheetId="9">'Master9'!$G$96</definedName>
    <definedName name="mulch" localSheetId="3">'Waste Rock and Kimberlite'!$G$87</definedName>
    <definedName name="no_fertabs" localSheetId="4">'Ancillary Areas'!$F$43</definedName>
    <definedName name="no_fertabs" localSheetId="2">'Channel Areas LLCF'!$F$43</definedName>
    <definedName name="no_fertabs" localSheetId="1">'LLCF &amp; Kimberlite'!$F$43</definedName>
    <definedName name="no_fertabs" localSheetId="10">'Master10'!$F$52</definedName>
    <definedName name="no_fertabs" localSheetId="11">'Master11'!$F$52</definedName>
    <definedName name="no_fertabs" localSheetId="12">'Master12'!$F$52</definedName>
    <definedName name="no_fertabs" localSheetId="13">'Master13'!$F$52</definedName>
    <definedName name="no_fertabs" localSheetId="5">'Master5'!$F$52</definedName>
    <definedName name="no_fertabs" localSheetId="6">'Master6'!$F$52</definedName>
    <definedName name="no_fertabs" localSheetId="7">'Master7'!$F$52</definedName>
    <definedName name="no_fertabs" localSheetId="8">'Master8'!$F$52</definedName>
    <definedName name="no_fertabs" localSheetId="9">'Master9'!$F$52</definedName>
    <definedName name="no_fertabs" localSheetId="3">'Waste Rock and Kimberlite'!$F$43</definedName>
    <definedName name="No_kg" localSheetId="4">'Ancillary Areas'!$F$82:$F$101</definedName>
    <definedName name="No_kg" localSheetId="2">'Channel Areas LLCF'!$F$82:$F$101</definedName>
    <definedName name="No_kg" localSheetId="1">'LLCF &amp; Kimberlite'!$F$82:$F$101</definedName>
    <definedName name="No_kg" localSheetId="10">'Master10'!$F$91:$F$110</definedName>
    <definedName name="No_kg" localSheetId="11">'Master11'!$F$91:$F$110</definedName>
    <definedName name="No_kg" localSheetId="12">'Master12'!$F$91:$F$110</definedName>
    <definedName name="No_kg" localSheetId="13">'Master13'!$F$91:$F$110</definedName>
    <definedName name="No_kg" localSheetId="5">'Master5'!$F$91:$F$110</definedName>
    <definedName name="No_kg" localSheetId="6">'Master6'!$F$91:$F$110</definedName>
    <definedName name="No_kg" localSheetId="7">'Master7'!$F$91:$F$110</definedName>
    <definedName name="No_kg" localSheetId="8">'Master8'!$F$91:$F$110</definedName>
    <definedName name="No_kg" localSheetId="9">'Master9'!$F$91:$F$110</definedName>
    <definedName name="No_kg" localSheetId="3">'Waste Rock and Kimberlite'!$F$82:$F$101</definedName>
    <definedName name="no_protectors" localSheetId="4">'Ancillary Areas'!$F$44</definedName>
    <definedName name="no_protectors" localSheetId="2">'Channel Areas LLCF'!$F$44</definedName>
    <definedName name="no_protectors" localSheetId="1">'LLCF &amp; Kimberlite'!$F$44</definedName>
    <definedName name="no_protectors" localSheetId="10">'Master10'!$F$53</definedName>
    <definedName name="no_protectors" localSheetId="11">'Master11'!$F$53</definedName>
    <definedName name="no_protectors" localSheetId="12">'Master12'!$F$53</definedName>
    <definedName name="no_protectors" localSheetId="13">'Master13'!$F$53</definedName>
    <definedName name="no_protectors" localSheetId="5">'Master5'!$F$53</definedName>
    <definedName name="no_protectors" localSheetId="6">'Master6'!$F$53</definedName>
    <definedName name="no_protectors" localSheetId="7">'Master7'!$F$53</definedName>
    <definedName name="no_protectors" localSheetId="8">'Master8'!$F$53</definedName>
    <definedName name="no_protectors" localSheetId="9">'Master9'!$F$53</definedName>
    <definedName name="no_protectors" localSheetId="3">'Waste Rock and Kimberlite'!$F$44</definedName>
    <definedName name="no_seedlings" localSheetId="4">'Ancillary Areas'!$F$42</definedName>
    <definedName name="no_seedlings" localSheetId="2">'Channel Areas LLCF'!$F$42</definedName>
    <definedName name="no_seedlings" localSheetId="1">'LLCF &amp; Kimberlite'!$F$42</definedName>
    <definedName name="no_seedlings" localSheetId="10">'Master10'!$F$51</definedName>
    <definedName name="no_seedlings" localSheetId="11">'Master11'!$F$51</definedName>
    <definedName name="no_seedlings" localSheetId="12">'Master12'!$F$51</definedName>
    <definedName name="no_seedlings" localSheetId="13">'Master13'!$F$51</definedName>
    <definedName name="no_seedlings" localSheetId="5">'Master5'!$F$51</definedName>
    <definedName name="no_seedlings" localSheetId="6">'Master6'!$F$51</definedName>
    <definedName name="no_seedlings" localSheetId="7">'Master7'!$F$51</definedName>
    <definedName name="no_seedlings" localSheetId="8">'Master8'!$F$51</definedName>
    <definedName name="no_seedlings" localSheetId="9">'Master9'!$F$51</definedName>
    <definedName name="no_seedlings" localSheetId="3">'Waste Rock and Kimberlite'!$F$42</definedName>
    <definedName name="optioncost" localSheetId="4">'Ancillary Areas'!$I$35:$I$37</definedName>
    <definedName name="optioncost" localSheetId="2">'Channel Areas LLCF'!$I$35:$I$37</definedName>
    <definedName name="optioncost" localSheetId="1">'LLCF &amp; Kimberlite'!$I$35:$I$37</definedName>
    <definedName name="optioncost" localSheetId="10">'Master10'!$I$44:$I$46</definedName>
    <definedName name="optioncost" localSheetId="11">'Master11'!$I$44:$I$46</definedName>
    <definedName name="optioncost" localSheetId="12">'Master12'!$I$44:$I$46</definedName>
    <definedName name="optioncost" localSheetId="13">'Master13'!$I$44:$I$46</definedName>
    <definedName name="optioncost" localSheetId="5">'Master5'!$I$44:$I$46</definedName>
    <definedName name="optioncost" localSheetId="6">'Master6'!$I$44:$I$46</definedName>
    <definedName name="optioncost" localSheetId="7">'Master7'!$I$44:$I$46</definedName>
    <definedName name="optioncost" localSheetId="8">'Master8'!$I$44:$I$46</definedName>
    <definedName name="optioncost" localSheetId="9">'Master9'!$I$44:$I$46</definedName>
    <definedName name="optioncost" localSheetId="3">'Waste Rock and Kimberlite'!$I$35:$I$37</definedName>
    <definedName name="_xlnm.Print_Area" localSheetId="4">'Ancillary Areas'!$A$1:$K$105</definedName>
    <definedName name="_xlnm.Print_Area" localSheetId="2">'Channel Areas LLCF'!$A$1:$K$105</definedName>
    <definedName name="_xlnm.Print_Area" localSheetId="1">'LLCF &amp; Kimberlite'!$A$1:$K$105</definedName>
    <definedName name="_xlnm.Print_Area" localSheetId="14">'Lump Sum Items'!$A$1:$F$40</definedName>
    <definedName name="_xlnm.Print_Area" localSheetId="0">'SUMMARY'!$A$1:$I$44</definedName>
    <definedName name="_xlnm.Print_Area" localSheetId="3">'Waste Rock and Kimberlite'!$A$1:$K$105</definedName>
    <definedName name="protectors" localSheetId="4">'Ancillary Areas'!$G$93</definedName>
    <definedName name="protectors" localSheetId="2">'Channel Areas LLCF'!$G$93</definedName>
    <definedName name="protectors" localSheetId="1">'LLCF &amp; Kimberlite'!$G$93</definedName>
    <definedName name="protectors" localSheetId="10">'Master10'!$G$102</definedName>
    <definedName name="protectors" localSheetId="11">'Master11'!$G$102</definedName>
    <definedName name="protectors" localSheetId="12">'Master12'!$G$102</definedName>
    <definedName name="protectors" localSheetId="13">'Master13'!$G$102</definedName>
    <definedName name="protectors" localSheetId="5">'Master5'!$G$102</definedName>
    <definedName name="protectors" localSheetId="6">'Master6'!$G$102</definedName>
    <definedName name="protectors" localSheetId="7">'Master7'!$G$102</definedName>
    <definedName name="protectors" localSheetId="8">'Master8'!$G$102</definedName>
    <definedName name="protectors" localSheetId="9">'Master9'!$G$102</definedName>
    <definedName name="protectors" localSheetId="3">'Waste Rock and Kimberlite'!$G$93</definedName>
    <definedName name="Rate" localSheetId="4">'Ancillary Areas'!$E$17:$E$71</definedName>
    <definedName name="Rate" localSheetId="2">'Channel Areas LLCF'!$E$17:$E$71</definedName>
    <definedName name="Rate" localSheetId="1">'LLCF &amp; Kimberlite'!$E$18:$E$71</definedName>
    <definedName name="Rate" localSheetId="10">'Master10'!$E$26:$E$80</definedName>
    <definedName name="Rate" localSheetId="11">'Master11'!$E$26:$E$80</definedName>
    <definedName name="Rate" localSheetId="12">'Master12'!$E$26:$E$80</definedName>
    <definedName name="Rate" localSheetId="13">'Master13'!$E$26:$E$80</definedName>
    <definedName name="Rate" localSheetId="5">'Master5'!$E$26:$E$80</definedName>
    <definedName name="Rate" localSheetId="6">'Master6'!$E$26:$E$80</definedName>
    <definedName name="Rate" localSheetId="7">'Master7'!$E$26:$E$80</definedName>
    <definedName name="Rate" localSheetId="8">'Master8'!$E$26:$E$80</definedName>
    <definedName name="Rate" localSheetId="9">'Master9'!$E$26:$E$80</definedName>
    <definedName name="Rate" localSheetId="3">'Waste Rock and Kimberlite'!$E$17:$E$71</definedName>
    <definedName name="Salvage_Value" localSheetId="14">'Lump Sum Items'!$D$106:$D$121</definedName>
    <definedName name="seedlings" localSheetId="4">'Ancillary Areas'!$G$91</definedName>
    <definedName name="seedlings" localSheetId="2">'Channel Areas LLCF'!$G$91</definedName>
    <definedName name="seedlings" localSheetId="1">'LLCF &amp; Kimberlite'!$G$91</definedName>
    <definedName name="seedlings" localSheetId="10">'Master10'!$G$100</definedName>
    <definedName name="seedlings" localSheetId="11">'Master11'!$G$100</definedName>
    <definedName name="seedlings" localSheetId="12">'Master12'!$G$100</definedName>
    <definedName name="seedlings" localSheetId="13">'Master13'!$G$100</definedName>
    <definedName name="seedlings" localSheetId="5">'Master5'!$G$100</definedName>
    <definedName name="seedlings" localSheetId="6">'Master6'!$G$100</definedName>
    <definedName name="seedlings" localSheetId="7">'Master7'!$G$100</definedName>
    <definedName name="seedlings" localSheetId="8">'Master8'!$G$100</definedName>
    <definedName name="seedlings" localSheetId="9">'Master9'!$G$100</definedName>
    <definedName name="seedlings" localSheetId="3">'Waste Rock and Kimberlite'!$G$91</definedName>
    <definedName name="seedmix" localSheetId="4">'Ancillary Areas'!$G$85</definedName>
    <definedName name="seedmix" localSheetId="2">'Channel Areas LLCF'!$G$85</definedName>
    <definedName name="seedmix" localSheetId="1">'LLCF &amp; Kimberlite'!$G$85</definedName>
    <definedName name="seedmix" localSheetId="10">'Master10'!$G$94</definedName>
    <definedName name="seedmix" localSheetId="11">'Master11'!$G$94</definedName>
    <definedName name="seedmix" localSheetId="12">'Master12'!$G$94</definedName>
    <definedName name="seedmix" localSheetId="13">'Master13'!$G$94</definedName>
    <definedName name="seedmix" localSheetId="5">'Master5'!$G$94</definedName>
    <definedName name="seedmix" localSheetId="6">'Master6'!$G$94</definedName>
    <definedName name="seedmix" localSheetId="7">'Master7'!$G$94</definedName>
    <definedName name="seedmix" localSheetId="8">'Master8'!$G$94</definedName>
    <definedName name="seedmix" localSheetId="9">'Master9'!$G$94</definedName>
    <definedName name="seedmix" localSheetId="3">'Waste Rock and Kimberlite'!$G$85</definedName>
    <definedName name="sum_decomm" localSheetId="14">'Lump Sum Items'!$E$106:$E$121</definedName>
    <definedName name="sum_decomm" localSheetId="5">'Master5'!#REF!</definedName>
    <definedName name="sum_maintenance" localSheetId="4">'Ancillary Areas'!$J$49:$J$71</definedName>
    <definedName name="sum_maintenance" localSheetId="2">'Channel Areas LLCF'!$J$49:$J$71</definedName>
    <definedName name="sum_maintenance" localSheetId="1">'LLCF &amp; Kimberlite'!$J$49:$J$71</definedName>
    <definedName name="sum_maintenance" localSheetId="10">'Master10'!$J$58:$J$80</definedName>
    <definedName name="sum_maintenance" localSheetId="11">'Master11'!$J$58:$J$80</definedName>
    <definedName name="sum_maintenance" localSheetId="12">'Master12'!$J$58:$J$80</definedName>
    <definedName name="sum_maintenance" localSheetId="13">'Master13'!$J$58:$J$80</definedName>
    <definedName name="sum_maintenance" localSheetId="5">'Master5'!$J$58:$J$80</definedName>
    <definedName name="sum_maintenance" localSheetId="6">'Master6'!$J$58:$J$80</definedName>
    <definedName name="sum_maintenance" localSheetId="7">'Master7'!$J$58:$J$80</definedName>
    <definedName name="sum_maintenance" localSheetId="8">'Master8'!$J$58:$J$80</definedName>
    <definedName name="sum_maintenance" localSheetId="9">'Master9'!$J$58:$J$80</definedName>
    <definedName name="sum_maintenance" localSheetId="3">'Waste Rock and Kimberlite'!$J$49:$J$71</definedName>
    <definedName name="sum_reveg" localSheetId="4">'Ancillary Areas'!$J$17:$J$47</definedName>
    <definedName name="sum_reveg" localSheetId="2">'Channel Areas LLCF'!$J$17:$J$47</definedName>
    <definedName name="sum_reveg" localSheetId="1">'LLCF &amp; Kimberlite'!$J$18:$J$47</definedName>
    <definedName name="sum_reveg" localSheetId="10">'Master10'!$J$26:$J$56</definedName>
    <definedName name="sum_reveg" localSheetId="11">'Master11'!$J$26:$J$56</definedName>
    <definedName name="sum_reveg" localSheetId="12">'Master12'!$J$26:$J$56</definedName>
    <definedName name="sum_reveg" localSheetId="13">'Master13'!$J$26:$J$56</definedName>
    <definedName name="sum_reveg" localSheetId="5">'Master5'!$J$26:$J$56</definedName>
    <definedName name="sum_reveg" localSheetId="6">'Master6'!$J$26:$J$56</definedName>
    <definedName name="sum_reveg" localSheetId="7">'Master7'!$J$26:$J$56</definedName>
    <definedName name="sum_reveg" localSheetId="8">'Master8'!$J$26:$J$56</definedName>
    <definedName name="sum_reveg" localSheetId="9">'Master9'!$J$26:$J$56</definedName>
    <definedName name="sum_reveg" localSheetId="3">'Waste Rock and Kimberlite'!$J$17:$J$47</definedName>
    <definedName name="sum_siteprep" localSheetId="4">'Ancillary Areas'!$I$9:$I$15</definedName>
    <definedName name="sum_siteprep" localSheetId="2">'Channel Areas LLCF'!$I$9:$I$15</definedName>
    <definedName name="sum_siteprep" localSheetId="1">'LLCF &amp; Kimberlite'!$I$9:$I$16</definedName>
    <definedName name="sum_siteprep" localSheetId="10">'Master10'!$I$10:$I$24</definedName>
    <definedName name="sum_siteprep" localSheetId="11">'Master11'!$I$10:$I$24</definedName>
    <definedName name="sum_siteprep" localSheetId="12">'Master12'!$I$10:$I$24</definedName>
    <definedName name="sum_siteprep" localSheetId="13">'Master13'!$I$10:$I$24</definedName>
    <definedName name="sum_siteprep" localSheetId="5">'Master5'!$I$10:$I$24</definedName>
    <definedName name="sum_siteprep" localSheetId="6">'Master6'!$I$10:$I$24</definedName>
    <definedName name="sum_siteprep" localSheetId="7">'Master7'!$I$10:$I$24</definedName>
    <definedName name="sum_siteprep" localSheetId="8">'Master8'!$I$10:$I$24</definedName>
    <definedName name="sum_siteprep" localSheetId="9">'Master9'!$I$10:$I$24</definedName>
    <definedName name="sum_siteprep" localSheetId="0">'SUMMARY'!$H$12:$H$49</definedName>
    <definedName name="sum_siteprep" localSheetId="3">'Waste Rock and Kimberlite'!$I$9:$I$15</definedName>
    <definedName name="Swvu.both." localSheetId="0" hidden="1">'SUMMARY'!#REF!</definedName>
    <definedName name="tackifier" localSheetId="4">'Ancillary Areas'!$G$88</definedName>
    <definedName name="tackifier" localSheetId="2">'Channel Areas LLCF'!$G$88</definedName>
    <definedName name="tackifier" localSheetId="1">'LLCF &amp; Kimberlite'!$G$88</definedName>
    <definedName name="tackifier" localSheetId="10">'Master10'!$G$97</definedName>
    <definedName name="tackifier" localSheetId="11">'Master11'!$G$97</definedName>
    <definedName name="tackifier" localSheetId="12">'Master12'!$G$97</definedName>
    <definedName name="tackifier" localSheetId="13">'Master13'!$G$97</definedName>
    <definedName name="tackifier" localSheetId="5">'Master5'!$G$97</definedName>
    <definedName name="tackifier" localSheetId="6">'Master6'!$G$97</definedName>
    <definedName name="tackifier" localSheetId="7">'Master7'!$G$97</definedName>
    <definedName name="tackifier" localSheetId="8">'Master8'!$G$97</definedName>
    <definedName name="tackifier" localSheetId="9">'Master9'!$G$97</definedName>
    <definedName name="tackifier" localSheetId="3">'Waste Rock and Kimberlite'!$G$88</definedName>
    <definedName name="tractorcost" localSheetId="4">'Ancillary Areas'!$I$24:$I$27</definedName>
    <definedName name="tractorcost" localSheetId="2">'Channel Areas LLCF'!$I$24:$I$27</definedName>
    <definedName name="tractorcost" localSheetId="1">'LLCF &amp; Kimberlite'!$I$24:$I$27</definedName>
    <definedName name="tractorcost" localSheetId="10">'Master10'!$I$33:$I$36</definedName>
    <definedName name="tractorcost" localSheetId="11">'Master11'!$I$33:$I$36</definedName>
    <definedName name="tractorcost" localSheetId="12">'Master12'!$I$33:$I$36</definedName>
    <definedName name="tractorcost" localSheetId="13">'Master13'!$I$33:$I$36</definedName>
    <definedName name="tractorcost" localSheetId="5">'Master5'!$I$33:$I$36</definedName>
    <definedName name="tractorcost" localSheetId="6">'Master6'!$I$33:$I$36</definedName>
    <definedName name="tractorcost" localSheetId="7">'Master7'!$I$33:$I$36</definedName>
    <definedName name="tractorcost" localSheetId="8">'Master8'!$I$33:$I$36</definedName>
    <definedName name="tractorcost" localSheetId="9">'Master9'!$I$33:$I$36</definedName>
    <definedName name="tractorcost" localSheetId="3">'Waste Rock and Kimberlite'!$I$24:$I$27</definedName>
    <definedName name="tractorcost">'Waste Rock and Kimberlite'!$I$24:$I$27</definedName>
    <definedName name="Unit_Cost" localSheetId="4">'Ancillary Areas'!$H$7:$H$71</definedName>
    <definedName name="Unit_Cost" localSheetId="2">'Channel Areas LLCF'!$H$7:$H$71</definedName>
    <definedName name="Unit_Cost" localSheetId="1">'LLCF &amp; Kimberlite'!$H$7:$H$71</definedName>
    <definedName name="Unit_Cost" localSheetId="10">'Master10'!$H$8:$H$80</definedName>
    <definedName name="Unit_Cost" localSheetId="11">'Master11'!$H$8:$H$80</definedName>
    <definedName name="Unit_Cost" localSheetId="12">'Master12'!$H$8:$H$80</definedName>
    <definedName name="Unit_Cost" localSheetId="13">'Master13'!$H$8:$H$80</definedName>
    <definedName name="Unit_Cost" localSheetId="5">'Master5'!$H$8:$H$80</definedName>
    <definedName name="Unit_Cost" localSheetId="6">'Master6'!$H$8:$H$80</definedName>
    <definedName name="Unit_Cost" localSheetId="7">'Master7'!$H$8:$H$80</definedName>
    <definedName name="Unit_Cost" localSheetId="8">'Master8'!$H$8:$H$80</definedName>
    <definedName name="Unit_Cost" localSheetId="9">'Master9'!$H$8:$H$80</definedName>
    <definedName name="Unit_Cost" localSheetId="3">'Waste Rock and Kimberlite'!$H$7:$H$71</definedName>
    <definedName name="woodycost" localSheetId="4">'Ancillary Areas'!$I$41:$I$46</definedName>
    <definedName name="woodycost" localSheetId="2">'Channel Areas LLCF'!$I$41:$I$46</definedName>
    <definedName name="woodycost" localSheetId="1">'LLCF &amp; Kimberlite'!$I$41:$I$46</definedName>
    <definedName name="woodycost" localSheetId="10">'Master10'!$I$50:$I$55</definedName>
    <definedName name="woodycost" localSheetId="11">'Master11'!$I$50:$I$55</definedName>
    <definedName name="woodycost" localSheetId="12">'Master12'!$I$50:$I$55</definedName>
    <definedName name="woodycost" localSheetId="13">'Master13'!$I$50:$I$55</definedName>
    <definedName name="woodycost" localSheetId="5">'Master5'!$I$50:$I$55</definedName>
    <definedName name="woodycost" localSheetId="6">'Master6'!$I$50:$I$55</definedName>
    <definedName name="woodycost" localSheetId="7">'Master7'!$I$50:$I$55</definedName>
    <definedName name="woodycost" localSheetId="8">'Master8'!$I$50:$I$55</definedName>
    <definedName name="woodycost" localSheetId="9">'Master9'!$I$50:$I$55</definedName>
    <definedName name="woodycost" localSheetId="3">'Waste Rock and Kimberlite'!$I$41:$I$46</definedName>
    <definedName name="wvu.both." localSheetId="0" hidden="1">{TRUE,TRUE,238.75,2.5,240.75,258,FALSE,TRUE,TRUE,TRUE,0,1,#N/A,22,#N/A,4.469387755102041,29.8,1,FALSE,FALSE,1,TRUE,1,FALSE,60,"Swvu.both.","ACwvu.both.",#N/A,FALSE,FALSE,0.748031496062992,0.748031496062992,0.984251968503937,0.984251968503937,2,"&amp;C&amp;F&amp;RVersion 3.4","Page &amp;P",FALSE,FALSE,FALSE,TRUE,1,#N/A,1,1,"=R1C1:R48C10",FALSE,#N/A,#N/A,FALSE,FALSE,FALSE,1,300,300,FALSE,FALSE,TRUE,TRUE,TRUE}</definedName>
    <definedName name="years_aerial_maint" localSheetId="4">'Ancillary Areas'!$C$52</definedName>
    <definedName name="years_aerial_maint" localSheetId="2">'Channel Areas LLCF'!$C$52</definedName>
    <definedName name="years_aerial_maint" localSheetId="1">'LLCF &amp; Kimberlite'!$C$52</definedName>
    <definedName name="years_aerial_maint" localSheetId="10">'Master10'!$C$61</definedName>
    <definedName name="years_aerial_maint" localSheetId="11">'Master11'!$C$61</definedName>
    <definedName name="years_aerial_maint" localSheetId="12">'Master12'!$C$61</definedName>
    <definedName name="years_aerial_maint" localSheetId="13">'Master13'!$C$61</definedName>
    <definedName name="years_aerial_maint" localSheetId="5">'Master5'!$C$61</definedName>
    <definedName name="years_aerial_maint" localSheetId="6">'Master6'!$C$61</definedName>
    <definedName name="years_aerial_maint" localSheetId="7">'Master7'!$C$61</definedName>
    <definedName name="years_aerial_maint" localSheetId="8">'Master8'!$C$61</definedName>
    <definedName name="years_aerial_maint" localSheetId="9">'Master9'!$C$61</definedName>
    <definedName name="years_aerial_maint" localSheetId="3">'Waste Rock and Kimberlite'!$C$52</definedName>
    <definedName name="years_hydro_maint" localSheetId="4">'Ancillary Areas'!$C$61</definedName>
    <definedName name="years_hydro_maint" localSheetId="2">'Channel Areas LLCF'!$C$61</definedName>
    <definedName name="years_hydro_maint" localSheetId="1">'LLCF &amp; Kimberlite'!$C$61</definedName>
    <definedName name="years_hydro_maint" localSheetId="10">'Master10'!$C$70</definedName>
    <definedName name="years_hydro_maint" localSheetId="11">'Master11'!$C$70</definedName>
    <definedName name="years_hydro_maint" localSheetId="12">'Master12'!$C$70</definedName>
    <definedName name="years_hydro_maint" localSheetId="13">'Master13'!$C$70</definedName>
    <definedName name="years_hydro_maint" localSheetId="5">'Master5'!$C$70</definedName>
    <definedName name="years_hydro_maint" localSheetId="6">'Master6'!$C$70</definedName>
    <definedName name="years_hydro_maint" localSheetId="7">'Master7'!$C$70</definedName>
    <definedName name="years_hydro_maint" localSheetId="8">'Master8'!$C$70</definedName>
    <definedName name="years_hydro_maint" localSheetId="9">'Master9'!$C$70</definedName>
    <definedName name="years_hydro_maint" localSheetId="3">'Waste Rock and Kimberlite'!$C$61</definedName>
    <definedName name="years_option_maint" localSheetId="4">'Ancillary Areas'!$C$67</definedName>
    <definedName name="years_option_maint" localSheetId="2">'Channel Areas LLCF'!$C$67</definedName>
    <definedName name="years_option_maint" localSheetId="1">'LLCF &amp; Kimberlite'!$C$67</definedName>
    <definedName name="years_option_maint" localSheetId="10">'Master10'!$C$76</definedName>
    <definedName name="years_option_maint" localSheetId="11">'Master11'!$C$76</definedName>
    <definedName name="years_option_maint" localSheetId="12">'Master12'!$C$76</definedName>
    <definedName name="years_option_maint" localSheetId="13">'Master13'!$C$76</definedName>
    <definedName name="years_option_maint" localSheetId="5">'Master5'!$C$76</definedName>
    <definedName name="years_option_maint" localSheetId="6">'Master6'!$C$76</definedName>
    <definedName name="years_option_maint" localSheetId="7">'Master7'!$C$76</definedName>
    <definedName name="years_option_maint" localSheetId="8">'Master8'!$C$76</definedName>
    <definedName name="years_option_maint" localSheetId="9">'Master9'!$C$76</definedName>
    <definedName name="years_option_maint" localSheetId="3">'Waste Rock and Kimberlite'!$C$67</definedName>
    <definedName name="years_tractor_maint" localSheetId="4">'Ancillary Areas'!$C$56</definedName>
    <definedName name="years_tractor_maint" localSheetId="2">'Channel Areas LLCF'!$C$56</definedName>
    <definedName name="years_tractor_maint" localSheetId="1">'LLCF &amp; Kimberlite'!$C$56</definedName>
    <definedName name="years_tractor_maint" localSheetId="10">'Master10'!$C$65</definedName>
    <definedName name="years_tractor_maint" localSheetId="11">'Master11'!$C$65</definedName>
    <definedName name="years_tractor_maint" localSheetId="12">'Master12'!$C$65</definedName>
    <definedName name="years_tractor_maint" localSheetId="13">'Master13'!$C$65</definedName>
    <definedName name="years_tractor_maint" localSheetId="5">'Master5'!$C$65</definedName>
    <definedName name="years_tractor_maint" localSheetId="6">'Master6'!$C$65</definedName>
    <definedName name="years_tractor_maint" localSheetId="7">'Master7'!$C$65</definedName>
    <definedName name="years_tractor_maint" localSheetId="8">'Master8'!$C$65</definedName>
    <definedName name="years_tractor_maint" localSheetId="9">'Master9'!$C$65</definedName>
    <definedName name="years_tractor_maint" localSheetId="3">'Waste Rock and Kimberlite'!$C$56</definedName>
    <definedName name="years_tractor_maint">'LLCF &amp; Kimberlite'!$C$56</definedName>
    <definedName name="Z_01C44C4E_5BC2_11D3_9607_00A0242C973F_.wvu.PrintArea" localSheetId="0" hidden="1">'SUMMARY'!$A$1:$J$43</definedName>
    <definedName name="Z_14770BD2_12B2_11D3_9607_00A0242C973F_.wvu.PrintArea" localSheetId="0" hidden="1">'SUMMARY'!$A$1:$J$43</definedName>
    <definedName name="Z_3B749D8E_44DB_11D3_9607_00A0242C973F_.wvu.PrintArea" localSheetId="0" hidden="1">'SUMMARY'!$A$1:$J$43</definedName>
    <definedName name="Z_3D70C8F8_066D_11D5_B9E8_00105AD2BB97_.wvu.PrintArea" localSheetId="0" hidden="1">'SUMMARY'!$A$1:$J$43</definedName>
    <definedName name="Z_3E8B7C0E_0677_11D5_A150_00A024B135CB_.wvu.PrintArea" localSheetId="0" hidden="1">'SUMMARY'!$A$1:$J$43</definedName>
    <definedName name="Z_554DD88E_4368_11D3_9607_00A0242C973F_.wvu.PrintArea" localSheetId="0" hidden="1">'SUMMARY'!$A$1:$J$43</definedName>
    <definedName name="Z_5A4B5D8F_5966_11D3_9607_00A0242C973F_.wvu.PrintArea" localSheetId="0" hidden="1">'SUMMARY'!$A$1:$J$43</definedName>
    <definedName name="Z_5A748C45_12A7_11D3_9607_00A0242C973F_.wvu.PrintArea" localSheetId="0" hidden="1">'SUMMARY'!$A$1:$J$43</definedName>
    <definedName name="Z_6832BDEE_5965_11D3_9607_00A0242C973F_.wvu.PrintArea" localSheetId="0" hidden="1">'SUMMARY'!$A$1:$J$43</definedName>
    <definedName name="Z_8CEF0BC8_487E_4BB1_BE1D_18193F21A60D_.wvu.PrintArea" localSheetId="0" hidden="1">'SUMMARY'!$A$1:$J$43</definedName>
    <definedName name="Z_B58E12DC_414E_45E8_A31A_24A4880B7D0E_.wvu.PrintArea" localSheetId="0" hidden="1">'SUMMARY'!$A$1:$J$43</definedName>
    <definedName name="Z_B862E200_2E8B_47CA_B056_BBADF251EF50_.wvu.PrintArea" localSheetId="0" hidden="1">'SUMMARY'!$A$1:$J$43</definedName>
  </definedNames>
  <calcPr fullCalcOnLoad="1"/>
</workbook>
</file>

<file path=xl/comments1.xml><?xml version="1.0" encoding="utf-8"?>
<comments xmlns="http://schemas.openxmlformats.org/spreadsheetml/2006/main">
  <authors>
    <author>A satisfied Microsoft Office user</author>
  </authors>
  <commentList>
    <comment ref="B4" authorId="0">
      <text>
        <r>
          <rPr>
            <sz val="8"/>
            <rFont val="Tahoma"/>
            <family val="0"/>
          </rPr>
          <t>Enter the name of the mine or project location.</t>
        </r>
      </text>
    </comment>
    <comment ref="B5" authorId="0">
      <text>
        <r>
          <rPr>
            <sz val="8"/>
            <rFont val="Tahoma"/>
            <family val="0"/>
          </rPr>
          <t>Enter pertinent information regarding the year upon which areas or costs are projected (i.e. at closure, areas projected at year 2005, etc.).</t>
        </r>
      </text>
    </comment>
    <comment ref="B8" authorId="0">
      <text>
        <r>
          <rPr>
            <sz val="8"/>
            <rFont val="Tahoma"/>
            <family val="0"/>
          </rPr>
          <t>Enter the total area (ha) disturbed for each area disturbance category listed on this table.</t>
        </r>
      </text>
    </comment>
    <comment ref="C8" authorId="0">
      <text>
        <r>
          <rPr>
            <sz val="8"/>
            <rFont val="Tahoma"/>
            <family val="0"/>
          </rPr>
          <t>Enter the total area (ha) of permanent disturbance associated with each disturbance category listed on this table.</t>
        </r>
      </text>
    </comment>
    <comment ref="D8" authorId="0">
      <text>
        <r>
          <rPr>
            <sz val="8"/>
            <rFont val="Tahoma"/>
            <family val="0"/>
          </rPr>
          <t>Enter the total area (ha) currently reclaimed for each disturbance category listed on this table.</t>
        </r>
      </text>
    </comment>
    <comment ref="E8" authorId="0">
      <text>
        <r>
          <rPr>
            <sz val="8"/>
            <rFont val="Tahoma"/>
            <family val="0"/>
          </rPr>
          <t>This area is mathematically derived from the data provided for area of total disturbance, permanent disturbance and currently reclaimed.  These cells are linked to individual worksheets for each disturbance category identified on this summary report.</t>
        </r>
      </text>
    </comment>
    <comment ref="F8" authorId="0">
      <text>
        <r>
          <rPr>
            <sz val="8"/>
            <rFont val="Tahoma"/>
            <family val="0"/>
          </rPr>
          <t>These cells are linked to the worksheets for each disturbance category, and summarize the estimated costs for each component of the reclamation prescription.</t>
        </r>
      </text>
    </comment>
    <comment ref="G8" authorId="0">
      <text>
        <r>
          <rPr>
            <sz val="8"/>
            <rFont val="Tahoma"/>
            <family val="0"/>
          </rPr>
          <t>These cells are linked to the worksheets for each disturbance category, and summarize the estimated costs for each component of the reclamation prescription.</t>
        </r>
      </text>
    </comment>
    <comment ref="H8" authorId="0">
      <text>
        <r>
          <rPr>
            <sz val="8"/>
            <rFont val="Tahoma"/>
            <family val="0"/>
          </rPr>
          <t>These cells are linked to the worksheets for each disturbance category, and summarize the estimated costs for each component of the reclamation prescription.</t>
        </r>
      </text>
    </comment>
    <comment ref="A10" authorId="0">
      <text>
        <r>
          <rPr>
            <sz val="8"/>
            <rFont val="Tahoma"/>
            <family val="0"/>
          </rPr>
          <t>Enter the appropriate area disturbance category.  Examples include: dump top, mill area, pits, roads, tailings ponds, settling ponds, facilities, stockpiles, etc.  This cell is directly linked to a Mine Reclamation Costing Worksheet for this specific disturbance category.</t>
        </r>
      </text>
    </comment>
    <comment ref="A11" authorId="0">
      <text>
        <r>
          <rPr>
            <sz val="8"/>
            <rFont val="Tahoma"/>
            <family val="0"/>
          </rPr>
          <t>Dump Faces is a heading for 'Resloped' and 'Unresloped'.  No data entry needed for this particular row.</t>
        </r>
      </text>
    </comment>
    <comment ref="A12" authorId="0">
      <text>
        <r>
          <rPr>
            <sz val="8"/>
            <rFont val="Tahoma"/>
            <family val="0"/>
          </rPr>
          <t xml:space="preserve">This category is directly linked to the first sheet after 'Resloping'. ie 'Master1'
This heading is not locked and can be changed if the  'Unresloped' heading is not needed.
</t>
        </r>
      </text>
    </comment>
    <comment ref="A13" authorId="0">
      <text>
        <r>
          <rPr>
            <sz val="8"/>
            <rFont val="Tahoma"/>
            <family val="0"/>
          </rPr>
          <t xml:space="preserve">This category is directly linked to the second sheet after 'Resloping'. ie the 'Master2' worksheet.
This heading is not locked and can be changed if the  'Dump Tops' heading is not needed.
The new heading will still be linked to the 'Master2' worksheet.
</t>
        </r>
      </text>
    </comment>
    <comment ref="A26" authorId="0">
      <text>
        <r>
          <rPr>
            <sz val="8"/>
            <rFont val="Tahoma"/>
            <family val="0"/>
          </rPr>
          <t xml:space="preserve">Entered below are lump sum items. 
The headings are not directly entered on this sheet. These items are linked to the 'Lump Sum Items' work sheet.  These headings can be changed on the 'Lump Sum Items' worksheet.
</t>
        </r>
      </text>
    </comment>
    <comment ref="I26" authorId="0">
      <text>
        <r>
          <rPr>
            <sz val="8"/>
            <rFont val="Tahoma"/>
            <family val="0"/>
          </rPr>
          <t>Entered below are the lump sum amount for each lump sum category specified in column A.  The Lump Sum Items and amounts are all linked to sheet 'Lump Sum Items'.</t>
        </r>
      </text>
    </comment>
    <comment ref="A27" authorId="0">
      <text>
        <r>
          <rPr>
            <sz val="8"/>
            <rFont val="Tahoma"/>
            <family val="0"/>
          </rPr>
          <t xml:space="preserve">Linked to 'Lump Sum Items' worksheet
</t>
        </r>
      </text>
    </comment>
    <comment ref="A28" authorId="0">
      <text>
        <r>
          <rPr>
            <sz val="8"/>
            <rFont val="Tahoma"/>
            <family val="0"/>
          </rPr>
          <t xml:space="preserve">Linked to 'Lump Sum Items' worksheet
</t>
        </r>
      </text>
    </comment>
    <comment ref="A29" authorId="0">
      <text>
        <r>
          <rPr>
            <sz val="8"/>
            <rFont val="Tahoma"/>
            <family val="0"/>
          </rPr>
          <t xml:space="preserve">Linked to 'Lump Sum Items' worksheet
</t>
        </r>
      </text>
    </comment>
    <comment ref="A30" authorId="0">
      <text>
        <r>
          <rPr>
            <sz val="8"/>
            <rFont val="Tahoma"/>
            <family val="0"/>
          </rPr>
          <t xml:space="preserve">Linked to 'Lump Sum Items' worksheet
</t>
        </r>
      </text>
    </comment>
    <comment ref="A31" authorId="0">
      <text>
        <r>
          <rPr>
            <sz val="8"/>
            <rFont val="Tahoma"/>
            <family val="0"/>
          </rPr>
          <t xml:space="preserve">Linked to 'Lump Sum Items' worksheet
</t>
        </r>
      </text>
    </comment>
    <comment ref="A32" authorId="0">
      <text>
        <r>
          <rPr>
            <sz val="8"/>
            <rFont val="Tahoma"/>
            <family val="0"/>
          </rPr>
          <t xml:space="preserve">Linked to 'Lump Sum Items' worksheet
</t>
        </r>
      </text>
    </comment>
    <comment ref="A33" authorId="0">
      <text>
        <r>
          <rPr>
            <sz val="8"/>
            <rFont val="Tahoma"/>
            <family val="0"/>
          </rPr>
          <t xml:space="preserve">Linked to 'Lump Sum Items' worksheet
</t>
        </r>
      </text>
    </comment>
    <comment ref="A34" authorId="0">
      <text>
        <r>
          <rPr>
            <sz val="8"/>
            <rFont val="Tahoma"/>
            <family val="0"/>
          </rPr>
          <t xml:space="preserve">Linked to 'Lump Sum Items' worksheet
</t>
        </r>
      </text>
    </comment>
    <comment ref="A35" authorId="0">
      <text>
        <r>
          <rPr>
            <sz val="8"/>
            <rFont val="Tahoma"/>
            <family val="0"/>
          </rPr>
          <t xml:space="preserve">Linked to 'Lump Sum Items' worksheet
</t>
        </r>
      </text>
    </comment>
    <comment ref="A36" authorId="0">
      <text>
        <r>
          <rPr>
            <sz val="8"/>
            <rFont val="Tahoma"/>
            <family val="0"/>
          </rPr>
          <t xml:space="preserve">Linked to 'Lump Sum Items' worksheet
</t>
        </r>
      </text>
    </comment>
    <comment ref="A37" authorId="0">
      <text>
        <r>
          <rPr>
            <sz val="8"/>
            <rFont val="Tahoma"/>
            <family val="0"/>
          </rPr>
          <t xml:space="preserve">Linked to 'Lump Sum Items' worksheet
</t>
        </r>
      </text>
    </comment>
    <comment ref="A38" authorId="0">
      <text>
        <r>
          <rPr>
            <sz val="8"/>
            <rFont val="Tahoma"/>
            <family val="0"/>
          </rPr>
          <t xml:space="preserve">Linked to 'Lump Sum Items' worksheet
</t>
        </r>
      </text>
    </comment>
    <comment ref="A39" authorId="0">
      <text>
        <r>
          <rPr>
            <sz val="8"/>
            <rFont val="Tahoma"/>
            <family val="0"/>
          </rPr>
          <t xml:space="preserve">Linked to 'Lump Sum Items' worksheet
</t>
        </r>
      </text>
    </comment>
    <comment ref="A40" authorId="0">
      <text>
        <r>
          <rPr>
            <sz val="8"/>
            <rFont val="Tahoma"/>
            <family val="0"/>
          </rPr>
          <t xml:space="preserve">Linked to 'Lump Sum Items' worksheet
</t>
        </r>
      </text>
    </comment>
    <comment ref="A41" authorId="0">
      <text>
        <r>
          <rPr>
            <sz val="8"/>
            <rFont val="Tahoma"/>
            <family val="0"/>
          </rPr>
          <t xml:space="preserve">Linked to 'Lump Sum Items' worksheet
</t>
        </r>
      </text>
    </comment>
    <comment ref="A42" authorId="0">
      <text>
        <r>
          <rPr>
            <sz val="8"/>
            <rFont val="Tahoma"/>
            <family val="0"/>
          </rPr>
          <t xml:space="preserve">Linked to 'Lump Sum Items' worksheet
</t>
        </r>
      </text>
    </comment>
    <comment ref="A43" authorId="0">
      <text>
        <r>
          <rPr>
            <sz val="8"/>
            <rFont val="Tahoma"/>
            <family val="0"/>
          </rPr>
          <t xml:space="preserve">Linked to 'Lump Sum Items' worksheet
</t>
        </r>
      </text>
    </comment>
    <comment ref="A14" authorId="0">
      <text>
        <r>
          <rPr>
            <sz val="8"/>
            <rFont val="Tahoma"/>
            <family val="0"/>
          </rPr>
          <t xml:space="preserve">This category is directly linked to the second sheet after 'Resloping'. ie the 'Master2' worksheet.
This heading is not locked and can be changed if the  'Dump Tops' heading is not needed.
The new heading will still be linked to the 'Master2' worksheet.
</t>
        </r>
      </text>
    </comment>
  </commentList>
</comments>
</file>

<file path=xl/comments10.xml><?xml version="1.0" encoding="utf-8"?>
<comments xmlns="http://schemas.openxmlformats.org/spreadsheetml/2006/main">
  <authors>
    <author>A satisfied Microsoft Office user</author>
  </authors>
  <commentList>
    <comment ref="C1" authorId="0">
      <text>
        <r>
          <rPr>
            <sz val="8"/>
            <rFont val="Tahoma"/>
            <family val="0"/>
          </rPr>
          <t xml:space="preserve">This cell is directly linked to the Mine Reclamation Costing Summary Report and provides the name of the minesite or project location. </t>
        </r>
      </text>
    </comment>
    <comment ref="C2" authorId="0">
      <text>
        <r>
          <rPr>
            <sz val="8"/>
            <rFont val="Tahoma"/>
            <family val="0"/>
          </rPr>
          <t>This cell is linked to the Mine Reclamation Costing Summary Report and provides the reclamation permit number issued by the BC Ministry of Energy and Mines.</t>
        </r>
      </text>
    </comment>
    <comment ref="C3" authorId="0">
      <text>
        <r>
          <rPr>
            <sz val="8"/>
            <rFont val="Tahoma"/>
            <family val="0"/>
          </rPr>
          <t>This cell is directly linked to the Mine Reclamation Costing Summary report and represents one of the area disturbances recognized on the mine site.</t>
        </r>
      </text>
    </comment>
    <comment ref="C4" authorId="0">
      <text>
        <r>
          <rPr>
            <sz val="8"/>
            <rFont val="Tahoma"/>
            <family val="0"/>
          </rPr>
          <t xml:space="preserve">This cell is directly linked to the Mine Reclamation Costing Summary report, and represents the total area to be reclaimed as derived from the area data provided on the summary report. </t>
        </r>
      </text>
    </comment>
    <comment ref="E5" authorId="0">
      <text>
        <r>
          <rPr>
            <sz val="8"/>
            <rFont val="Tahoma"/>
            <family val="0"/>
          </rPr>
          <t>Enter any additional information or comments regarding the disturbance category or land use.</t>
        </r>
      </text>
    </comment>
    <comment ref="D8" authorId="0">
      <text>
        <r>
          <rPr>
            <sz val="8"/>
            <rFont val="Tahoma"/>
            <family val="0"/>
          </rPr>
          <t>Enter the area for each applicable site preparation method in this column.</t>
        </r>
      </text>
    </comment>
    <comment ref="B9" authorId="0">
      <text>
        <r>
          <rPr>
            <sz val="8"/>
            <rFont val="Tahoma"/>
            <family val="0"/>
          </rPr>
          <t>This section presents various site preparation methods and unit costs.  Select the appropriate site preparation method/methods for your disturbance category, and enter the area (columnD - Area) requiring the selected site preparation method.  For disturbance categories that require resloping, enter the metres of crest length (column F- Crest Length) for each dump height (column E - Dump height) requiring resloping.</t>
        </r>
      </text>
    </comment>
    <comment ref="B15" authorId="0">
      <text>
        <r>
          <rPr>
            <sz val="8"/>
            <rFont val="Tahoma"/>
            <family val="0"/>
          </rPr>
          <t>Unit costs for ripping depend on depth of rip and area to be ripped.  Input "depth" in centimetres and/or "area" in hectares in columns C and D respectively.  Finally, input the unit cost ($/ha) for the specified reclamation procedure in column H.</t>
        </r>
      </text>
    </comment>
    <comment ref="B16"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17"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18"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19"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20"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21"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22"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23"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K24" authorId="0">
      <text>
        <r>
          <rPr>
            <sz val="8"/>
            <rFont val="Tahoma"/>
            <family val="0"/>
          </rPr>
          <t>This figure represents the sum of all site preparation activities selected for this disturbance category.  This cell is directly linked to the Mine Reclamation Costing Summary report.</t>
        </r>
      </text>
    </comment>
    <comment ref="D26" authorId="0">
      <text>
        <r>
          <rPr>
            <sz val="8"/>
            <rFont val="Tahoma"/>
            <family val="0"/>
          </rPr>
          <t>Enter the area (ha) in this column for each applicable method of application and materials required for revegetation.</t>
        </r>
      </text>
    </comment>
    <comment ref="E26" authorId="0">
      <text>
        <r>
          <rPr>
            <sz val="8"/>
            <rFont val="Tahoma"/>
            <family val="0"/>
          </rPr>
          <t>This is equal to the rate (kg per ha) of material applied for each revegetation method.</t>
        </r>
      </text>
    </comment>
    <comment ref="G26" authorId="0">
      <text>
        <r>
          <rPr>
            <sz val="8"/>
            <rFont val="Tahoma"/>
            <family val="0"/>
          </rPr>
          <t>This is the cost per ha to apply the seed, fertilizer, ect.</t>
        </r>
      </text>
    </comment>
    <comment ref="B27" authorId="0">
      <text>
        <r>
          <rPr>
            <sz val="8"/>
            <rFont val="Tahoma"/>
            <family val="0"/>
          </rPr>
          <t>This section presents various revegetation methods and unit costs.  Select the appropriate revegetation method or methods for your disturbance category, and in column D (Area) enter the area (in ha) requiring the selected revegetation method.</t>
        </r>
      </text>
    </comment>
    <comment ref="B29" authorId="0">
      <text>
        <r>
          <rPr>
            <sz val="8"/>
            <rFont val="Tahoma"/>
            <family val="0"/>
          </rPr>
          <t xml:space="preserve">This entry refers to the cost associated with the application of the specified materials. </t>
        </r>
      </text>
    </comment>
    <comment ref="H30" authorId="0">
      <text>
        <r>
          <rPr>
            <sz val="8"/>
            <rFont val="Tahoma"/>
            <family val="0"/>
          </rPr>
          <t>The cost of seedmix used here is derived from the cost ($/kg) given in the Material Summary Report</t>
        </r>
      </text>
    </comment>
    <comment ref="H31" authorId="0">
      <text>
        <r>
          <rPr>
            <sz val="8"/>
            <rFont val="Tahoma"/>
            <family val="0"/>
          </rPr>
          <t>The cost of fertilizer used here is derived from the cost ($/kg) given in the Material Summary Report</t>
        </r>
      </text>
    </comment>
    <comment ref="B33" authorId="0">
      <text>
        <r>
          <rPr>
            <sz val="8"/>
            <rFont val="Tahoma"/>
            <family val="0"/>
          </rPr>
          <t xml:space="preserve">This entry refers to the cost associated with the application of the specified materials. </t>
        </r>
      </text>
    </comment>
    <comment ref="H34" authorId="0">
      <text>
        <r>
          <rPr>
            <sz val="8"/>
            <rFont val="Tahoma"/>
            <family val="0"/>
          </rPr>
          <t>The cost of seedmix used here is derived from the cost ($/kg) given in the Material Summary Report</t>
        </r>
      </text>
    </comment>
    <comment ref="H35" authorId="0">
      <text>
        <r>
          <rPr>
            <sz val="8"/>
            <rFont val="Tahoma"/>
            <family val="0"/>
          </rPr>
          <t>The cost of fertilizer used here is derived from the cost ($/kg) given in the Material Summary Report</t>
        </r>
      </text>
    </comment>
    <comment ref="B38" authorId="0">
      <text>
        <r>
          <rPr>
            <sz val="8"/>
            <rFont val="Tahoma"/>
            <family val="0"/>
          </rPr>
          <t xml:space="preserve">This entry refers to the cost associated with the application of the specified materials. </t>
        </r>
      </text>
    </comment>
    <comment ref="H39" authorId="0">
      <text>
        <r>
          <rPr>
            <sz val="8"/>
            <rFont val="Tahoma"/>
            <family val="0"/>
          </rPr>
          <t>The cost of seedmix used here is derived from the cost ($/kg) given in the Material Summary Report</t>
        </r>
      </text>
    </comment>
    <comment ref="H40" authorId="0">
      <text>
        <r>
          <rPr>
            <sz val="8"/>
            <rFont val="Tahoma"/>
            <family val="0"/>
          </rPr>
          <t>The cost of fertilizer used here is derived from the cost ($/kg) given in the Material Summary Report</t>
        </r>
      </text>
    </comment>
    <comment ref="H41" authorId="0">
      <text>
        <r>
          <rPr>
            <sz val="8"/>
            <rFont val="Tahoma"/>
            <family val="0"/>
          </rPr>
          <t>The cost of mulch used here is derived from the cost ($/kg) given in the Material Summary Report</t>
        </r>
      </text>
    </comment>
    <comment ref="H42" authorId="0">
      <text>
        <r>
          <rPr>
            <sz val="8"/>
            <rFont val="Tahoma"/>
            <family val="0"/>
          </rPr>
          <t>The cost of tackifier used here is derived from the cost ($/kg) given in the Material Summary Report</t>
        </r>
      </text>
    </comment>
    <comment ref="B44" authorId="0">
      <text>
        <r>
          <rPr>
            <sz val="8"/>
            <rFont val="Tahoma"/>
            <family val="0"/>
          </rPr>
          <t>Enter the cost of application in column G.</t>
        </r>
      </text>
    </comment>
    <comment ref="B45"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45" authorId="0">
      <text>
        <r>
          <rPr>
            <sz val="8"/>
            <rFont val="Tahoma"/>
            <family val="0"/>
          </rPr>
          <t>Cost ($/kg) of material_1 is derived from the Material Summary Report</t>
        </r>
      </text>
    </comment>
    <comment ref="B46"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46" authorId="0">
      <text>
        <r>
          <rPr>
            <sz val="8"/>
            <rFont val="Tahoma"/>
            <family val="0"/>
          </rPr>
          <t>Cost ($/kg) of material_2 is derived from the Material Summary Report</t>
        </r>
      </text>
    </comment>
    <comment ref="B50" authorId="0">
      <text>
        <r>
          <rPr>
            <sz val="8"/>
            <rFont val="Tahoma"/>
            <family val="0"/>
          </rPr>
          <t>This entry refers to the cost of installation of seedlings based upon a unit cost per seedling.  The application or installation unit cost is reported in column G.</t>
        </r>
      </text>
    </comment>
    <comment ref="G50" authorId="0">
      <text>
        <r>
          <rPr>
            <sz val="8"/>
            <rFont val="Tahoma"/>
            <family val="0"/>
          </rPr>
          <t>This represents the costs to install the seedlings and fertilizer tablets.</t>
        </r>
      </text>
    </comment>
    <comment ref="H51" authorId="0">
      <text>
        <r>
          <rPr>
            <sz val="8"/>
            <rFont val="Tahoma"/>
            <family val="0"/>
          </rPr>
          <t>Cost ($/plant) of seedlings is derived from the Material Summary Report</t>
        </r>
      </text>
    </comment>
    <comment ref="H52" authorId="0">
      <text>
        <r>
          <rPr>
            <sz val="8"/>
            <rFont val="Tahoma"/>
            <family val="0"/>
          </rPr>
          <t>Cost ($/tablet) of fertilizer tablets is derived from the Material Summary Report</t>
        </r>
      </text>
    </comment>
    <comment ref="B53" authorId="0">
      <text>
        <r>
          <rPr>
            <sz val="8"/>
            <rFont val="Tahoma"/>
            <family val="0"/>
          </rPr>
          <t>Includes installation and material cost.</t>
        </r>
      </text>
    </comment>
    <comment ref="G53" authorId="0">
      <text>
        <r>
          <rPr>
            <sz val="8"/>
            <rFont val="Tahoma"/>
            <family val="0"/>
          </rPr>
          <t>This represents the cost to install the plant protectors.</t>
        </r>
      </text>
    </comment>
    <comment ref="H53" authorId="0">
      <text>
        <r>
          <rPr>
            <sz val="8"/>
            <rFont val="Tahoma"/>
            <family val="0"/>
          </rPr>
          <t>Cost ($/unit) of plant protectors is derived from the Material Summary Report</t>
        </r>
      </text>
    </comment>
    <comment ref="B54"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54" authorId="0">
      <text>
        <r>
          <rPr>
            <sz val="8"/>
            <rFont val="Tahoma"/>
            <family val="0"/>
          </rPr>
          <t>Cost ($/kg) of material_3 is derived from the Material Summary Report</t>
        </r>
      </text>
    </comment>
    <comment ref="B55"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55" authorId="0">
      <text>
        <r>
          <rPr>
            <sz val="8"/>
            <rFont val="Tahoma"/>
            <family val="0"/>
          </rPr>
          <t>Cost ($/kg) of material_4 is derived from the Material Summary Report</t>
        </r>
      </text>
    </comment>
    <comment ref="K56" authorId="0">
      <text>
        <r>
          <rPr>
            <sz val="8"/>
            <rFont val="Tahoma"/>
            <family val="0"/>
          </rPr>
          <t xml:space="preserve">This figure represents the sum of all revegetation activities selected for this disturbance category.  This figure includes the cost of all required materials and the cost of application to revegetate the reported area. This cell is directly linked to the Mine Reclamation Costing Summary report. </t>
        </r>
      </text>
    </comment>
    <comment ref="D58" authorId="0">
      <text>
        <r>
          <rPr>
            <sz val="8"/>
            <rFont val="Tahoma"/>
            <family val="0"/>
          </rPr>
          <t>Enter the area (ha) in this column for each applicable method of application and materials required for maintenance.</t>
        </r>
      </text>
    </comment>
    <comment ref="B59" authorId="0">
      <text>
        <r>
          <rPr>
            <sz val="8"/>
            <rFont val="Tahoma"/>
            <family val="0"/>
          </rPr>
          <t xml:space="preserve">This section presents various options for maintenance of revegetated areas.  Generally, maintenance fertilizing is conducted for a number of years following the revegetation to help establish a selfsustaining site.  It is important to indicate the number of years of maintenance in column C (Years) to determine the cost of the anticipated site maintenance. </t>
        </r>
      </text>
    </comment>
    <comment ref="B61" authorId="0">
      <text>
        <r>
          <rPr>
            <sz val="8"/>
            <rFont val="Tahoma"/>
            <family val="0"/>
          </rPr>
          <t xml:space="preserve">This entry refers to the cost associated with the application of the specified materials. </t>
        </r>
      </text>
    </comment>
    <comment ref="C61" authorId="0">
      <text>
        <r>
          <rPr>
            <sz val="8"/>
            <rFont val="Tahoma"/>
            <family val="0"/>
          </rPr>
          <t xml:space="preserve">Enter the number of years that will be required for maintenance of this disturbance category.  </t>
        </r>
      </text>
    </comment>
    <comment ref="H62" authorId="0">
      <text>
        <r>
          <rPr>
            <sz val="8"/>
            <rFont val="Tahoma"/>
            <family val="0"/>
          </rPr>
          <t>The cost of seedmix used here is derived from the cost ($/kg) given in the Material Summary Report</t>
        </r>
      </text>
    </comment>
    <comment ref="H63" authorId="0">
      <text>
        <r>
          <rPr>
            <sz val="8"/>
            <rFont val="Tahoma"/>
            <family val="0"/>
          </rPr>
          <t>The cost of fertilizer used here is derived from the cost ($/kg) given in the Material Summary Report</t>
        </r>
      </text>
    </comment>
    <comment ref="B65" authorId="0">
      <text>
        <r>
          <rPr>
            <sz val="8"/>
            <rFont val="Tahoma"/>
            <family val="0"/>
          </rPr>
          <t xml:space="preserve">This entry refers to the cost associated with the application of the specified materials. </t>
        </r>
      </text>
    </comment>
    <comment ref="C65" authorId="0">
      <text>
        <r>
          <rPr>
            <sz val="8"/>
            <rFont val="Tahoma"/>
            <family val="0"/>
          </rPr>
          <t xml:space="preserve">Enter the number of years that will be required for maintenance of this disturbance category.  </t>
        </r>
      </text>
    </comment>
    <comment ref="H66" authorId="0">
      <text>
        <r>
          <rPr>
            <sz val="8"/>
            <rFont val="Tahoma"/>
            <family val="0"/>
          </rPr>
          <t>The cost of seedmix used here is derived from the cost ($/kg) given in the Material Summary Report</t>
        </r>
      </text>
    </comment>
    <comment ref="H67" authorId="0">
      <text>
        <r>
          <rPr>
            <sz val="8"/>
            <rFont val="Tahoma"/>
            <family val="0"/>
          </rPr>
          <t>The cost of fertilizer used here is derived from the cost ($/kg) given in the Material Summary Report</t>
        </r>
      </text>
    </comment>
    <comment ref="B70" authorId="0">
      <text>
        <r>
          <rPr>
            <sz val="8"/>
            <rFont val="Tahoma"/>
            <family val="0"/>
          </rPr>
          <t xml:space="preserve">This entry refers to the cost associated with the application of the specified materials. </t>
        </r>
      </text>
    </comment>
    <comment ref="C70" authorId="0">
      <text>
        <r>
          <rPr>
            <sz val="8"/>
            <rFont val="Tahoma"/>
            <family val="0"/>
          </rPr>
          <t xml:space="preserve">Enter the number of years that will be required for maintenance of this disturbance category.  </t>
        </r>
      </text>
    </comment>
    <comment ref="H71" authorId="0">
      <text>
        <r>
          <rPr>
            <sz val="8"/>
            <rFont val="Tahoma"/>
            <family val="0"/>
          </rPr>
          <t>The cost of seedmix used here is derived from the cost ($/kg) given in the Material Summary Report</t>
        </r>
      </text>
    </comment>
    <comment ref="H72" authorId="0">
      <text>
        <r>
          <rPr>
            <sz val="8"/>
            <rFont val="Tahoma"/>
            <family val="0"/>
          </rPr>
          <t>The cost of fertilizer used here is derived from the cost ($/kg) given in the Material Summary Report</t>
        </r>
      </text>
    </comment>
    <comment ref="H73" authorId="0">
      <text>
        <r>
          <rPr>
            <sz val="8"/>
            <rFont val="Tahoma"/>
            <family val="0"/>
          </rPr>
          <t>The cost of mulch used here is derived from the cost ($/kg) given in the Material Summary Report</t>
        </r>
      </text>
    </comment>
    <comment ref="H74" authorId="0">
      <text>
        <r>
          <rPr>
            <sz val="8"/>
            <rFont val="Tahoma"/>
            <family val="0"/>
          </rPr>
          <t>The cost of tackifier used here is derived from the cost ($/kg) given in the Material Summary Report</t>
        </r>
      </text>
    </comment>
    <comment ref="B76" authorId="0">
      <text>
        <r>
          <rPr>
            <sz val="8"/>
            <rFont val="Tahoma"/>
            <family val="0"/>
          </rPr>
          <t>Enter the cost of application in column G.</t>
        </r>
      </text>
    </comment>
    <comment ref="C76" authorId="0">
      <text>
        <r>
          <rPr>
            <sz val="8"/>
            <rFont val="Tahoma"/>
            <family val="0"/>
          </rPr>
          <t xml:space="preserve">Enter the number of years that will be required for maintenance of this disturbance category.  </t>
        </r>
      </text>
    </comment>
    <comment ref="B77"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77" authorId="0">
      <text>
        <r>
          <rPr>
            <sz val="8"/>
            <rFont val="Tahoma"/>
            <family val="0"/>
          </rPr>
          <t>Cost ($/kg) of maint.material_1 is derived from the material summary report</t>
        </r>
      </text>
    </comment>
    <comment ref="B78"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78" authorId="0">
      <text>
        <r>
          <rPr>
            <sz val="8"/>
            <rFont val="Tahoma"/>
            <family val="0"/>
          </rPr>
          <t>Cost ($/kg) of maint.material_2 is derived from the material summary report</t>
        </r>
      </text>
    </comment>
    <comment ref="K80" authorId="0">
      <text>
        <r>
          <rPr>
            <sz val="8"/>
            <rFont val="Tahoma"/>
            <family val="0"/>
          </rPr>
          <t>This figure represents the sum of all maintenance activities selected for this disturbance category.  It includes the cost of the required materials and application of those materials to the defined area for the specified years of maintenance. This cell is directly linked to the Mine Reclamation Costing Summary report.</t>
        </r>
      </text>
    </comment>
    <comment ref="K82" authorId="0">
      <text>
        <r>
          <rPr>
            <sz val="8"/>
            <rFont val="Tahoma"/>
            <family val="0"/>
          </rPr>
          <t>This figure represents the total estimated reclamation costs for site preparation, revegetation, maintenance, and decommissioning for  the disturbance category and land use specified.</t>
        </r>
      </text>
    </comment>
    <comment ref="B92" authorId="0">
      <text>
        <r>
          <rPr>
            <sz val="8"/>
            <rFont val="Tahoma"/>
            <family val="0"/>
          </rPr>
          <t>This material summary reports the total volume and cost of materials required for all of the reclamation prescriptions selected on this spreadsheet.  The material requirements and costs of each selected item of the reclamation prescription (ie. revegetation or maintenance) are reported in the appropriate section of the mine reclamation costing spreadsheet preceding this summary table.</t>
        </r>
      </text>
    </comment>
    <comment ref="H112" authorId="0">
      <text>
        <r>
          <rPr>
            <sz val="8"/>
            <rFont val="Tahoma"/>
            <family val="0"/>
          </rPr>
          <t>This figure summarizes the costs of materials specified in the reclamation prescriptions.  Note however, the material costs are included in the costs reported for each reclamation prescription.</t>
        </r>
      </text>
    </comment>
  </commentList>
</comments>
</file>

<file path=xl/comments11.xml><?xml version="1.0" encoding="utf-8"?>
<comments xmlns="http://schemas.openxmlformats.org/spreadsheetml/2006/main">
  <authors>
    <author>A satisfied Microsoft Office user</author>
  </authors>
  <commentList>
    <comment ref="C1" authorId="0">
      <text>
        <r>
          <rPr>
            <sz val="8"/>
            <rFont val="Tahoma"/>
            <family val="0"/>
          </rPr>
          <t xml:space="preserve">This cell is directly linked to the Mine Reclamation Costing Summary Report and provides the name of the minesite or project location. </t>
        </r>
      </text>
    </comment>
    <comment ref="C2" authorId="0">
      <text>
        <r>
          <rPr>
            <sz val="8"/>
            <rFont val="Tahoma"/>
            <family val="0"/>
          </rPr>
          <t>This cell is linked to the Mine Reclamation Costing Summary Report and provides the reclamation permit number issued by the BC Ministry of Energy and Mines.</t>
        </r>
      </text>
    </comment>
    <comment ref="C3" authorId="0">
      <text>
        <r>
          <rPr>
            <sz val="8"/>
            <rFont val="Tahoma"/>
            <family val="0"/>
          </rPr>
          <t>This cell is directly linked to the Mine Reclamation Costing Summary report and represents one of the area disturbances recognized on the mine site.</t>
        </r>
      </text>
    </comment>
    <comment ref="C4" authorId="0">
      <text>
        <r>
          <rPr>
            <sz val="8"/>
            <rFont val="Tahoma"/>
            <family val="0"/>
          </rPr>
          <t xml:space="preserve">This cell is directly linked to the Mine Reclamation Costing Summary report, and represents the total area to be reclaimed as derived from the area data provided on the summary report. </t>
        </r>
      </text>
    </comment>
    <comment ref="E5" authorId="0">
      <text>
        <r>
          <rPr>
            <sz val="8"/>
            <rFont val="Tahoma"/>
            <family val="0"/>
          </rPr>
          <t>Enter any additional information or comments regarding the disturbance category or land use.</t>
        </r>
      </text>
    </comment>
    <comment ref="D8" authorId="0">
      <text>
        <r>
          <rPr>
            <sz val="8"/>
            <rFont val="Tahoma"/>
            <family val="0"/>
          </rPr>
          <t>Enter the area for each applicable site preparation method in this column.</t>
        </r>
      </text>
    </comment>
    <comment ref="B9" authorId="0">
      <text>
        <r>
          <rPr>
            <sz val="8"/>
            <rFont val="Tahoma"/>
            <family val="0"/>
          </rPr>
          <t>This section presents various site preparation methods and unit costs.  Select the appropriate site preparation method/methods for your disturbance category, and enter the area (columnD - Area) requiring the selected site preparation method.  For disturbance categories that require resloping, enter the metres of crest length (column F- Crest Length) for each dump height (column E - Dump height) requiring resloping.</t>
        </r>
      </text>
    </comment>
    <comment ref="B15" authorId="0">
      <text>
        <r>
          <rPr>
            <sz val="8"/>
            <rFont val="Tahoma"/>
            <family val="0"/>
          </rPr>
          <t>Unit costs for ripping depend on depth of rip and area to be ripped.  Input "depth" in centimetres and/or  "area" in hectares in columns C and D respectively.  Finally, input the unit cost ($/ha) for the specified reclamation procedure in column H.</t>
        </r>
      </text>
    </comment>
    <comment ref="B16"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17"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18"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19"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20"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21"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22"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23"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K24" authorId="0">
      <text>
        <r>
          <rPr>
            <sz val="8"/>
            <rFont val="Tahoma"/>
            <family val="0"/>
          </rPr>
          <t>This figure represents the sum of all site preparation activities selected for this disturbance category.  This cell is directly linked to the Mine Reclamation Costing Summary report.</t>
        </r>
      </text>
    </comment>
    <comment ref="D26" authorId="0">
      <text>
        <r>
          <rPr>
            <sz val="8"/>
            <rFont val="Tahoma"/>
            <family val="0"/>
          </rPr>
          <t>Enter the area (ha) in this column for each applicable method of application and materials required for revegetation.</t>
        </r>
      </text>
    </comment>
    <comment ref="E26" authorId="0">
      <text>
        <r>
          <rPr>
            <sz val="8"/>
            <rFont val="Tahoma"/>
            <family val="0"/>
          </rPr>
          <t>This is equal to the rate (kg per ha) of material applied for each revegetation method.</t>
        </r>
      </text>
    </comment>
    <comment ref="G26" authorId="0">
      <text>
        <r>
          <rPr>
            <sz val="8"/>
            <rFont val="Tahoma"/>
            <family val="0"/>
          </rPr>
          <t>This is the cost per ha to apply the seed, fertilizer, ect.</t>
        </r>
      </text>
    </comment>
    <comment ref="B27" authorId="0">
      <text>
        <r>
          <rPr>
            <sz val="8"/>
            <rFont val="Tahoma"/>
            <family val="0"/>
          </rPr>
          <t>This section presents various revegetation methods and unit costs.  Select the appropriate revegetation method or methods for your disturbance category, and in column D (Area) enter the area (in ha) requiring the selected revegetation method.</t>
        </r>
      </text>
    </comment>
    <comment ref="B29" authorId="0">
      <text>
        <r>
          <rPr>
            <sz val="8"/>
            <rFont val="Tahoma"/>
            <family val="0"/>
          </rPr>
          <t xml:space="preserve">This entry refers to the cost associated with the application of the specified materials. </t>
        </r>
      </text>
    </comment>
    <comment ref="H30" authorId="0">
      <text>
        <r>
          <rPr>
            <sz val="8"/>
            <rFont val="Tahoma"/>
            <family val="0"/>
          </rPr>
          <t>The cost of seedmix used here is derived from the cost ($/kg) given in the Material Summary Report</t>
        </r>
      </text>
    </comment>
    <comment ref="H31" authorId="0">
      <text>
        <r>
          <rPr>
            <sz val="8"/>
            <rFont val="Tahoma"/>
            <family val="0"/>
          </rPr>
          <t>The cost of fertilizer used here is derived from the cost ($/kg) given in the Material Summary Report</t>
        </r>
      </text>
    </comment>
    <comment ref="B33" authorId="0">
      <text>
        <r>
          <rPr>
            <sz val="8"/>
            <rFont val="Tahoma"/>
            <family val="0"/>
          </rPr>
          <t xml:space="preserve">This entry refers to the cost associated with the application of the specified materials. </t>
        </r>
      </text>
    </comment>
    <comment ref="H34" authorId="0">
      <text>
        <r>
          <rPr>
            <sz val="8"/>
            <rFont val="Tahoma"/>
            <family val="0"/>
          </rPr>
          <t>The cost of seedmix used here is derived from the cost ($/kg) given in the Material Summary Report</t>
        </r>
      </text>
    </comment>
    <comment ref="H35" authorId="0">
      <text>
        <r>
          <rPr>
            <sz val="8"/>
            <rFont val="Tahoma"/>
            <family val="0"/>
          </rPr>
          <t>The cost of fertilizer used here is derived from the cost ($/kg) given in the Material Summary Report</t>
        </r>
      </text>
    </comment>
    <comment ref="B38" authorId="0">
      <text>
        <r>
          <rPr>
            <sz val="8"/>
            <rFont val="Tahoma"/>
            <family val="0"/>
          </rPr>
          <t xml:space="preserve">This entry refers to the cost associated with the application of the specified materials. </t>
        </r>
      </text>
    </comment>
    <comment ref="H39" authorId="0">
      <text>
        <r>
          <rPr>
            <sz val="8"/>
            <rFont val="Tahoma"/>
            <family val="0"/>
          </rPr>
          <t>The cost of seedmix used here is derived from the cost ($/kg) given in the Material Summary Report</t>
        </r>
      </text>
    </comment>
    <comment ref="H40" authorId="0">
      <text>
        <r>
          <rPr>
            <sz val="8"/>
            <rFont val="Tahoma"/>
            <family val="0"/>
          </rPr>
          <t>The cost of fertilizer used here is derived from the cost ($/kg) given in the Material Summary Report</t>
        </r>
      </text>
    </comment>
    <comment ref="H41" authorId="0">
      <text>
        <r>
          <rPr>
            <sz val="8"/>
            <rFont val="Tahoma"/>
            <family val="0"/>
          </rPr>
          <t>The cost of mulch used here is derived from the cost ($/kg) given in the Material Summary Report</t>
        </r>
      </text>
    </comment>
    <comment ref="H42" authorId="0">
      <text>
        <r>
          <rPr>
            <sz val="8"/>
            <rFont val="Tahoma"/>
            <family val="0"/>
          </rPr>
          <t>The cost of tackifier used here is derived from the cost ($/kg) given in the Material Summary Report</t>
        </r>
      </text>
    </comment>
    <comment ref="B44" authorId="0">
      <text>
        <r>
          <rPr>
            <sz val="8"/>
            <rFont val="Tahoma"/>
            <family val="0"/>
          </rPr>
          <t>Enter the cost of application in column G.</t>
        </r>
      </text>
    </comment>
    <comment ref="B45"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45" authorId="0">
      <text>
        <r>
          <rPr>
            <sz val="8"/>
            <rFont val="Tahoma"/>
            <family val="0"/>
          </rPr>
          <t>Cost ($/kg) of material_1 is derived from the Material Summary Report</t>
        </r>
      </text>
    </comment>
    <comment ref="B46"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46" authorId="0">
      <text>
        <r>
          <rPr>
            <sz val="8"/>
            <rFont val="Tahoma"/>
            <family val="0"/>
          </rPr>
          <t>Cost ($/kg) of material_2 is derived from the Material Summary Report</t>
        </r>
      </text>
    </comment>
    <comment ref="B50" authorId="0">
      <text>
        <r>
          <rPr>
            <sz val="8"/>
            <rFont val="Tahoma"/>
            <family val="0"/>
          </rPr>
          <t>This entry refers to the cost of installation of seedlings based upon a unit cost per seedling.  The application or installation unit cost is reported in column G.</t>
        </r>
      </text>
    </comment>
    <comment ref="G50" authorId="0">
      <text>
        <r>
          <rPr>
            <sz val="8"/>
            <rFont val="Tahoma"/>
            <family val="0"/>
          </rPr>
          <t>This represents the costs to install the seedlings and fertilizer tablets.</t>
        </r>
      </text>
    </comment>
    <comment ref="H51" authorId="0">
      <text>
        <r>
          <rPr>
            <sz val="8"/>
            <rFont val="Tahoma"/>
            <family val="0"/>
          </rPr>
          <t>Cost ($/plant) of seedlings is derived from the Material Summary Report</t>
        </r>
      </text>
    </comment>
    <comment ref="H52" authorId="0">
      <text>
        <r>
          <rPr>
            <sz val="8"/>
            <rFont val="Tahoma"/>
            <family val="0"/>
          </rPr>
          <t>Cost ($/tablet) of fertilizer tablets is derived from the Material Summary Report</t>
        </r>
      </text>
    </comment>
    <comment ref="B53" authorId="0">
      <text>
        <r>
          <rPr>
            <sz val="8"/>
            <rFont val="Tahoma"/>
            <family val="0"/>
          </rPr>
          <t>Includes installation and material cost.</t>
        </r>
      </text>
    </comment>
    <comment ref="G53" authorId="0">
      <text>
        <r>
          <rPr>
            <sz val="8"/>
            <rFont val="Tahoma"/>
            <family val="0"/>
          </rPr>
          <t>This represents the cost to install the plant protectors.</t>
        </r>
      </text>
    </comment>
    <comment ref="H53" authorId="0">
      <text>
        <r>
          <rPr>
            <sz val="8"/>
            <rFont val="Tahoma"/>
            <family val="0"/>
          </rPr>
          <t>Cost ($/unit) of plant protectors is derived from the Material Summary Report</t>
        </r>
      </text>
    </comment>
    <comment ref="B54"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54" authorId="0">
      <text>
        <r>
          <rPr>
            <sz val="8"/>
            <rFont val="Tahoma"/>
            <family val="0"/>
          </rPr>
          <t>Cost ($/kg) of material_3 is derived from the Material Summary Report</t>
        </r>
      </text>
    </comment>
    <comment ref="B55"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55" authorId="0">
      <text>
        <r>
          <rPr>
            <sz val="8"/>
            <rFont val="Tahoma"/>
            <family val="0"/>
          </rPr>
          <t>Cost ($/kg) of material_4 is derived from the Material Summary Report</t>
        </r>
      </text>
    </comment>
    <comment ref="K56" authorId="0">
      <text>
        <r>
          <rPr>
            <sz val="8"/>
            <rFont val="Tahoma"/>
            <family val="0"/>
          </rPr>
          <t xml:space="preserve">This figure represents the sum of all revegetation activities selected for this disturbance category.  This figure includes the cost of all required materials and the cost of application to revegetate the reported area. This cell is directly linked to the Mine Reclamation Costing Summary report. </t>
        </r>
      </text>
    </comment>
    <comment ref="D58" authorId="0">
      <text>
        <r>
          <rPr>
            <sz val="8"/>
            <rFont val="Tahoma"/>
            <family val="0"/>
          </rPr>
          <t>Enter the area (ha) in this column for each applicable method of application and materials required for maintenance.</t>
        </r>
      </text>
    </comment>
    <comment ref="B59" authorId="0">
      <text>
        <r>
          <rPr>
            <sz val="8"/>
            <rFont val="Tahoma"/>
            <family val="0"/>
          </rPr>
          <t xml:space="preserve">This section presents various options for maintenance of revegetated areas.  Generally, maintenance fertilizing is conducted for a number of years following the revegetation to help establish a selfsustaining site.  It is important to indicate the number of years of maintenance in column C (Years) to determine the cost of the anticipated site maintenance. </t>
        </r>
      </text>
    </comment>
    <comment ref="B61" authorId="0">
      <text>
        <r>
          <rPr>
            <sz val="8"/>
            <rFont val="Tahoma"/>
            <family val="0"/>
          </rPr>
          <t xml:space="preserve">This entry refers to the cost associated with the application of the specified materials. </t>
        </r>
      </text>
    </comment>
    <comment ref="C61" authorId="0">
      <text>
        <r>
          <rPr>
            <sz val="8"/>
            <rFont val="Tahoma"/>
            <family val="0"/>
          </rPr>
          <t xml:space="preserve">Enter the number of years that will be required for maintenance of this disturbance category.  </t>
        </r>
      </text>
    </comment>
    <comment ref="H62" authorId="0">
      <text>
        <r>
          <rPr>
            <sz val="8"/>
            <rFont val="Tahoma"/>
            <family val="0"/>
          </rPr>
          <t>The cost of seedmix used here is derived from the cost ($/kg) given in the Material Summary Report</t>
        </r>
      </text>
    </comment>
    <comment ref="H63" authorId="0">
      <text>
        <r>
          <rPr>
            <sz val="8"/>
            <rFont val="Tahoma"/>
            <family val="0"/>
          </rPr>
          <t>The cost of fertilizer used here is derived from the cost ($/kg) given in the Material Summary Report</t>
        </r>
      </text>
    </comment>
    <comment ref="B65" authorId="0">
      <text>
        <r>
          <rPr>
            <sz val="8"/>
            <rFont val="Tahoma"/>
            <family val="0"/>
          </rPr>
          <t xml:space="preserve">This entry refers to the cost associated with the application of the specified materials. </t>
        </r>
      </text>
    </comment>
    <comment ref="C65" authorId="0">
      <text>
        <r>
          <rPr>
            <sz val="8"/>
            <rFont val="Tahoma"/>
            <family val="0"/>
          </rPr>
          <t xml:space="preserve">Enter the number of years that will be required for maintenance of this disturbance category.  </t>
        </r>
      </text>
    </comment>
    <comment ref="H66" authorId="0">
      <text>
        <r>
          <rPr>
            <sz val="8"/>
            <rFont val="Tahoma"/>
            <family val="0"/>
          </rPr>
          <t>The cost of seedmix used here is derived from the cost ($/kg) given in the Material Summary Report</t>
        </r>
      </text>
    </comment>
    <comment ref="H67" authorId="0">
      <text>
        <r>
          <rPr>
            <sz val="8"/>
            <rFont val="Tahoma"/>
            <family val="0"/>
          </rPr>
          <t>The cost of fertilizer used here is derived from the cost ($/kg) given in the Material Summary Report</t>
        </r>
      </text>
    </comment>
    <comment ref="B70" authorId="0">
      <text>
        <r>
          <rPr>
            <sz val="8"/>
            <rFont val="Tahoma"/>
            <family val="0"/>
          </rPr>
          <t xml:space="preserve">This entry refers to the cost associated with the application of the specified materials. </t>
        </r>
      </text>
    </comment>
    <comment ref="C70" authorId="0">
      <text>
        <r>
          <rPr>
            <sz val="8"/>
            <rFont val="Tahoma"/>
            <family val="0"/>
          </rPr>
          <t xml:space="preserve">Enter the number of years that will be required for maintenance of this disturbance category.  </t>
        </r>
      </text>
    </comment>
    <comment ref="H71" authorId="0">
      <text>
        <r>
          <rPr>
            <sz val="8"/>
            <rFont val="Tahoma"/>
            <family val="0"/>
          </rPr>
          <t>The cost of seedmix used here is derived from the cost ($/kg) given in the Material Summary Report</t>
        </r>
      </text>
    </comment>
    <comment ref="H72" authorId="0">
      <text>
        <r>
          <rPr>
            <sz val="8"/>
            <rFont val="Tahoma"/>
            <family val="0"/>
          </rPr>
          <t>The cost of fertilizer used here is derived from the cost ($/kg) given in the Material Summary Report</t>
        </r>
      </text>
    </comment>
    <comment ref="H73" authorId="0">
      <text>
        <r>
          <rPr>
            <sz val="8"/>
            <rFont val="Tahoma"/>
            <family val="0"/>
          </rPr>
          <t>The cost of mulch used here is derived from the cost ($/kg) given in the Material Summary Report</t>
        </r>
      </text>
    </comment>
    <comment ref="H74" authorId="0">
      <text>
        <r>
          <rPr>
            <sz val="8"/>
            <rFont val="Tahoma"/>
            <family val="0"/>
          </rPr>
          <t>The cost of tackifier used here is derived from the cost ($/kg) given in the Material Summary Report</t>
        </r>
      </text>
    </comment>
    <comment ref="B76" authorId="0">
      <text>
        <r>
          <rPr>
            <sz val="8"/>
            <rFont val="Tahoma"/>
            <family val="0"/>
          </rPr>
          <t>Enter the cost of application in column G.</t>
        </r>
      </text>
    </comment>
    <comment ref="C76" authorId="0">
      <text>
        <r>
          <rPr>
            <sz val="8"/>
            <rFont val="Tahoma"/>
            <family val="0"/>
          </rPr>
          <t xml:space="preserve">Enter the number of years that will be required for maintenance of this disturbance category.  </t>
        </r>
      </text>
    </comment>
    <comment ref="B77"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77" authorId="0">
      <text>
        <r>
          <rPr>
            <sz val="8"/>
            <rFont val="Tahoma"/>
            <family val="0"/>
          </rPr>
          <t>Cost ($/kg) of maint.material_1 is derived from the material summary report</t>
        </r>
      </text>
    </comment>
    <comment ref="B78"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78" authorId="0">
      <text>
        <r>
          <rPr>
            <sz val="8"/>
            <rFont val="Tahoma"/>
            <family val="0"/>
          </rPr>
          <t>Cost ($/kg) of maint.material_2 is derived from the material summary report</t>
        </r>
      </text>
    </comment>
    <comment ref="K80" authorId="0">
      <text>
        <r>
          <rPr>
            <sz val="8"/>
            <rFont val="Tahoma"/>
            <family val="0"/>
          </rPr>
          <t>This figure represents the sum of all maintenance activities selected for this disturbance category.  It includes the cost of the required materials and application of those materials to the defined area for the specified years of maintenance. This cell is directly linked to the Mine Reclamation Costing Summary report.</t>
        </r>
      </text>
    </comment>
    <comment ref="K82" authorId="0">
      <text>
        <r>
          <rPr>
            <sz val="8"/>
            <rFont val="Tahoma"/>
            <family val="0"/>
          </rPr>
          <t>This figure represents the total estimated reclamation costs for site preparation, revegetation, maintenance, and decommissioning for  the disturbance category and land use specified.</t>
        </r>
      </text>
    </comment>
    <comment ref="B92" authorId="0">
      <text>
        <r>
          <rPr>
            <sz val="8"/>
            <rFont val="Tahoma"/>
            <family val="0"/>
          </rPr>
          <t>This material summary reports the total volume and cost of materials required for all of the reclamation prescriptions selected on this spreadsheet.  The material requirements and costs of each selected item of the reclamation prescription (ie. revegetation or maintenance) are reported in the appropriate section of the mine reclamation costing spreadsheet preceding this summary table.</t>
        </r>
      </text>
    </comment>
    <comment ref="H112" authorId="0">
      <text>
        <r>
          <rPr>
            <sz val="8"/>
            <rFont val="Tahoma"/>
            <family val="0"/>
          </rPr>
          <t>This figure summarizes the costs of materials specified in the reclamation prescriptions.  Note however, the material costs are included in the costs reported for each reclamation prescription.</t>
        </r>
      </text>
    </comment>
  </commentList>
</comments>
</file>

<file path=xl/comments12.xml><?xml version="1.0" encoding="utf-8"?>
<comments xmlns="http://schemas.openxmlformats.org/spreadsheetml/2006/main">
  <authors>
    <author>A satisfied Microsoft Office user</author>
  </authors>
  <commentList>
    <comment ref="C1" authorId="0">
      <text>
        <r>
          <rPr>
            <sz val="8"/>
            <rFont val="Tahoma"/>
            <family val="0"/>
          </rPr>
          <t xml:space="preserve">This cell is directly linked to the Mine Reclamation Costing Summary Report and provides the name of the minesite or project location. </t>
        </r>
      </text>
    </comment>
    <comment ref="C2" authorId="0">
      <text>
        <r>
          <rPr>
            <sz val="8"/>
            <rFont val="Tahoma"/>
            <family val="0"/>
          </rPr>
          <t>This cell is linked to the Mine Reclamation Costing Summary Report and provides the reclamation permit number issued by the BC Ministry of Energy and Mines.</t>
        </r>
      </text>
    </comment>
    <comment ref="C3" authorId="0">
      <text>
        <r>
          <rPr>
            <sz val="8"/>
            <rFont val="Tahoma"/>
            <family val="0"/>
          </rPr>
          <t>This cell is directly linked to the Mine Reclamation Costing Summary report and represents one of the area disturbances recognized on the mine site.</t>
        </r>
      </text>
    </comment>
    <comment ref="C4" authorId="0">
      <text>
        <r>
          <rPr>
            <sz val="8"/>
            <rFont val="Tahoma"/>
            <family val="0"/>
          </rPr>
          <t xml:space="preserve">This cell is directly linked to the Mine Reclamation Costing Summary report, and represents the total area to be reclaimed as derived from the area data provided on the summary report. </t>
        </r>
      </text>
    </comment>
    <comment ref="E5" authorId="0">
      <text>
        <r>
          <rPr>
            <sz val="8"/>
            <rFont val="Tahoma"/>
            <family val="0"/>
          </rPr>
          <t>Enter any additional information or comments regarding the disturbance category or land use.</t>
        </r>
      </text>
    </comment>
    <comment ref="D8" authorId="0">
      <text>
        <r>
          <rPr>
            <sz val="8"/>
            <rFont val="Tahoma"/>
            <family val="0"/>
          </rPr>
          <t>Enter the area for each applicable site preparation method in this column.</t>
        </r>
      </text>
    </comment>
    <comment ref="B9" authorId="0">
      <text>
        <r>
          <rPr>
            <sz val="8"/>
            <rFont val="Tahoma"/>
            <family val="0"/>
          </rPr>
          <t>This section presents various site preparation methods and unit costs.  Select the appropriate site preparation method/methods for your disturbance category, and enter the area (columnD - Area) requiring the selected site preparation method.  For disturbance categories that require resloping, enter the metres of crest length (column F- Crest Length) for each dump height (column E - Dump height) requiring resloping.</t>
        </r>
      </text>
    </comment>
    <comment ref="B15" authorId="0">
      <text>
        <r>
          <rPr>
            <sz val="8"/>
            <rFont val="Tahoma"/>
            <family val="0"/>
          </rPr>
          <t>Unit costs for ripping depend on the depth of rip and area to be ripped.  Input "depth" in centimetres and/or  "area" in hectares in columns C and D respectively.  Finally, input the unit cost ($/ha) for the specified reclamation procedure in column H.</t>
        </r>
      </text>
    </comment>
    <comment ref="B16"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17"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18"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19"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20"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21"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22"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23"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K24" authorId="0">
      <text>
        <r>
          <rPr>
            <sz val="8"/>
            <rFont val="Tahoma"/>
            <family val="0"/>
          </rPr>
          <t>This figure represents the sum of all site preparation activities selected for this disturbance category.  This cell is directly linked to the Mine Reclamation Costing Summary report.</t>
        </r>
      </text>
    </comment>
    <comment ref="D26" authorId="0">
      <text>
        <r>
          <rPr>
            <sz val="8"/>
            <rFont val="Tahoma"/>
            <family val="0"/>
          </rPr>
          <t>Enter the area (ha) in this column for each applicable method of application and materials required for revegetation.</t>
        </r>
      </text>
    </comment>
    <comment ref="E26" authorId="0">
      <text>
        <r>
          <rPr>
            <sz val="8"/>
            <rFont val="Tahoma"/>
            <family val="0"/>
          </rPr>
          <t>This is equal to the rate (kg per ha) of material applied for each revegetation method.</t>
        </r>
      </text>
    </comment>
    <comment ref="G26" authorId="0">
      <text>
        <r>
          <rPr>
            <sz val="8"/>
            <rFont val="Tahoma"/>
            <family val="0"/>
          </rPr>
          <t>This is the cost per ha to apply the seed, fertilizer, ect.</t>
        </r>
      </text>
    </comment>
    <comment ref="B27" authorId="0">
      <text>
        <r>
          <rPr>
            <sz val="8"/>
            <rFont val="Tahoma"/>
            <family val="0"/>
          </rPr>
          <t>This section presents various revegetation methods and unit costs.  Select the appropriate revegetation method or methods for your disturbance category, and in column D (Area) enter the area (in ha) requiring the selected revegetation method.</t>
        </r>
      </text>
    </comment>
    <comment ref="B29" authorId="0">
      <text>
        <r>
          <rPr>
            <sz val="8"/>
            <rFont val="Tahoma"/>
            <family val="0"/>
          </rPr>
          <t xml:space="preserve">This entry refers to the cost associated with the application of the specified materials. </t>
        </r>
      </text>
    </comment>
    <comment ref="H30" authorId="0">
      <text>
        <r>
          <rPr>
            <sz val="8"/>
            <rFont val="Tahoma"/>
            <family val="0"/>
          </rPr>
          <t>The cost of seedmix used here is derived from the cost ($/kg) given in the Material Summary Report</t>
        </r>
      </text>
    </comment>
    <comment ref="H31" authorId="0">
      <text>
        <r>
          <rPr>
            <sz val="8"/>
            <rFont val="Tahoma"/>
            <family val="0"/>
          </rPr>
          <t>The cost of fertilizer used here is derived from the cost ($/kg) given in the Material Summary Report</t>
        </r>
      </text>
    </comment>
    <comment ref="B33" authorId="0">
      <text>
        <r>
          <rPr>
            <sz val="8"/>
            <rFont val="Tahoma"/>
            <family val="0"/>
          </rPr>
          <t xml:space="preserve">This entry refers to the cost associated with the application of the specified materials. </t>
        </r>
      </text>
    </comment>
    <comment ref="H34" authorId="0">
      <text>
        <r>
          <rPr>
            <sz val="8"/>
            <rFont val="Tahoma"/>
            <family val="0"/>
          </rPr>
          <t>The cost of seedmix used here is derived from the cost ($/kg) given in the Material Summary Report</t>
        </r>
      </text>
    </comment>
    <comment ref="H35" authorId="0">
      <text>
        <r>
          <rPr>
            <sz val="8"/>
            <rFont val="Tahoma"/>
            <family val="0"/>
          </rPr>
          <t>The cost of fertilizer used here is derived from the cost ($/kg) given in the Material Summary Report</t>
        </r>
      </text>
    </comment>
    <comment ref="B38" authorId="0">
      <text>
        <r>
          <rPr>
            <sz val="8"/>
            <rFont val="Tahoma"/>
            <family val="0"/>
          </rPr>
          <t xml:space="preserve">This entry refers to the cost associated with the application of the specified materials. </t>
        </r>
      </text>
    </comment>
    <comment ref="H39" authorId="0">
      <text>
        <r>
          <rPr>
            <sz val="8"/>
            <rFont val="Tahoma"/>
            <family val="0"/>
          </rPr>
          <t>The cost of seedmix used here is derived from the cost ($/kg) given in the Material Summary Report</t>
        </r>
      </text>
    </comment>
    <comment ref="H40" authorId="0">
      <text>
        <r>
          <rPr>
            <sz val="8"/>
            <rFont val="Tahoma"/>
            <family val="0"/>
          </rPr>
          <t>The cost of fertilizer used here is derived from the cost ($/kg) given in the Material Summary Report</t>
        </r>
      </text>
    </comment>
    <comment ref="H41" authorId="0">
      <text>
        <r>
          <rPr>
            <sz val="8"/>
            <rFont val="Tahoma"/>
            <family val="0"/>
          </rPr>
          <t>The cost of mulch used here is derived from the cost ($/kg) given in the Material Summary Report</t>
        </r>
      </text>
    </comment>
    <comment ref="H42" authorId="0">
      <text>
        <r>
          <rPr>
            <sz val="8"/>
            <rFont val="Tahoma"/>
            <family val="0"/>
          </rPr>
          <t>The cost of tackifier used here is derived from the cost ($/kg) given in the Material Summary Report</t>
        </r>
      </text>
    </comment>
    <comment ref="B44" authorId="0">
      <text>
        <r>
          <rPr>
            <sz val="8"/>
            <rFont val="Tahoma"/>
            <family val="0"/>
          </rPr>
          <t>Enter the cost of application in column G.</t>
        </r>
      </text>
    </comment>
    <comment ref="B45"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45" authorId="0">
      <text>
        <r>
          <rPr>
            <sz val="8"/>
            <rFont val="Tahoma"/>
            <family val="0"/>
          </rPr>
          <t>Cost ($/kg) of material_1 is derived from the Material Summary Report</t>
        </r>
      </text>
    </comment>
    <comment ref="B46"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46" authorId="0">
      <text>
        <r>
          <rPr>
            <sz val="8"/>
            <rFont val="Tahoma"/>
            <family val="0"/>
          </rPr>
          <t>Cost ($/kg) of material_2 is derived from the Material Summary Report</t>
        </r>
      </text>
    </comment>
    <comment ref="B50" authorId="0">
      <text>
        <r>
          <rPr>
            <sz val="8"/>
            <rFont val="Tahoma"/>
            <family val="0"/>
          </rPr>
          <t>This entry refers to the cost of installation of seedlings based upon a unit cost per seedling.  The application or installation unit cost is reported in column G.</t>
        </r>
      </text>
    </comment>
    <comment ref="G50" authorId="0">
      <text>
        <r>
          <rPr>
            <sz val="8"/>
            <rFont val="Tahoma"/>
            <family val="0"/>
          </rPr>
          <t>This represents the costs to install the seedlings and fertilizer tablets.</t>
        </r>
      </text>
    </comment>
    <comment ref="H51" authorId="0">
      <text>
        <r>
          <rPr>
            <sz val="8"/>
            <rFont val="Tahoma"/>
            <family val="0"/>
          </rPr>
          <t>Cost ($/plant) of seedlings is derived from the Material Summary Report</t>
        </r>
      </text>
    </comment>
    <comment ref="H52" authorId="0">
      <text>
        <r>
          <rPr>
            <sz val="8"/>
            <rFont val="Tahoma"/>
            <family val="0"/>
          </rPr>
          <t>Cost ($/tablet) of fertilizer tablets is derived from the Material Summary Report</t>
        </r>
      </text>
    </comment>
    <comment ref="B53" authorId="0">
      <text>
        <r>
          <rPr>
            <sz val="8"/>
            <rFont val="Tahoma"/>
            <family val="0"/>
          </rPr>
          <t>Includes installation and material cost.</t>
        </r>
      </text>
    </comment>
    <comment ref="G53" authorId="0">
      <text>
        <r>
          <rPr>
            <sz val="8"/>
            <rFont val="Tahoma"/>
            <family val="0"/>
          </rPr>
          <t>This represents the cost to install the plant protectors.</t>
        </r>
      </text>
    </comment>
    <comment ref="H53" authorId="0">
      <text>
        <r>
          <rPr>
            <sz val="8"/>
            <rFont val="Tahoma"/>
            <family val="0"/>
          </rPr>
          <t>Cost ($/unit) of plant protectors is derived from the Material Summary Report</t>
        </r>
      </text>
    </comment>
    <comment ref="B54"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54" authorId="0">
      <text>
        <r>
          <rPr>
            <sz val="8"/>
            <rFont val="Tahoma"/>
            <family val="0"/>
          </rPr>
          <t>Cost ($/kg) of material_3 is derived from the Material Summary Report</t>
        </r>
      </text>
    </comment>
    <comment ref="B55"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55" authorId="0">
      <text>
        <r>
          <rPr>
            <sz val="8"/>
            <rFont val="Tahoma"/>
            <family val="0"/>
          </rPr>
          <t>Cost ($/kg) of material_4 is derived from the Material Summary Report</t>
        </r>
      </text>
    </comment>
    <comment ref="K56" authorId="0">
      <text>
        <r>
          <rPr>
            <sz val="8"/>
            <rFont val="Tahoma"/>
            <family val="0"/>
          </rPr>
          <t xml:space="preserve">This figure represents the sum of all revegetation activities selected for this disturbance category.  This figure includes the cost of all required materials and the cost of application to revegetate the reported area. This cell is directly linked to the Mine Reclamation Costing Summary report. </t>
        </r>
      </text>
    </comment>
    <comment ref="D58" authorId="0">
      <text>
        <r>
          <rPr>
            <sz val="8"/>
            <rFont val="Tahoma"/>
            <family val="0"/>
          </rPr>
          <t>Enter the area (ha) in this column for each applicable method of application and materials required for maintenance.</t>
        </r>
      </text>
    </comment>
    <comment ref="B59" authorId="0">
      <text>
        <r>
          <rPr>
            <sz val="8"/>
            <rFont val="Tahoma"/>
            <family val="0"/>
          </rPr>
          <t xml:space="preserve">This section presents various options for maintenance of revegetated areas.  Generally, maintenance fertilizing is conducted for a number of years following the revegetation to help establish a selfsustaining site.  It is important to indicate the number of years of maintenance in column C (Years) to determine the cost of the anticipated site maintenance. </t>
        </r>
      </text>
    </comment>
    <comment ref="B61" authorId="0">
      <text>
        <r>
          <rPr>
            <sz val="8"/>
            <rFont val="Tahoma"/>
            <family val="0"/>
          </rPr>
          <t xml:space="preserve">This entry refers to the cost associated with the application of the specified materials. </t>
        </r>
      </text>
    </comment>
    <comment ref="C61" authorId="0">
      <text>
        <r>
          <rPr>
            <sz val="8"/>
            <rFont val="Tahoma"/>
            <family val="0"/>
          </rPr>
          <t xml:space="preserve">Enter the number of years that will be required for maintenance of this disturbance category.  </t>
        </r>
      </text>
    </comment>
    <comment ref="H62" authorId="0">
      <text>
        <r>
          <rPr>
            <sz val="8"/>
            <rFont val="Tahoma"/>
            <family val="0"/>
          </rPr>
          <t>The cost of seedmix used here is derived from the cost ($/kg) given in the Material Summary Report</t>
        </r>
      </text>
    </comment>
    <comment ref="H63" authorId="0">
      <text>
        <r>
          <rPr>
            <sz val="8"/>
            <rFont val="Tahoma"/>
            <family val="0"/>
          </rPr>
          <t>The cost of fertilizer used here is derived from the cost ($/kg) given in the Material Summary Report</t>
        </r>
      </text>
    </comment>
    <comment ref="B65" authorId="0">
      <text>
        <r>
          <rPr>
            <sz val="8"/>
            <rFont val="Tahoma"/>
            <family val="0"/>
          </rPr>
          <t xml:space="preserve">This entry refers to the cost associated with the application of the specified materials. </t>
        </r>
      </text>
    </comment>
    <comment ref="C65" authorId="0">
      <text>
        <r>
          <rPr>
            <sz val="8"/>
            <rFont val="Tahoma"/>
            <family val="0"/>
          </rPr>
          <t xml:space="preserve">Enter the number of years that will be required for maintenance of this disturbance category.  </t>
        </r>
      </text>
    </comment>
    <comment ref="H66" authorId="0">
      <text>
        <r>
          <rPr>
            <sz val="8"/>
            <rFont val="Tahoma"/>
            <family val="0"/>
          </rPr>
          <t>The cost of seedmix used here is derived from the cost ($/kg) given in the Material Summary Report</t>
        </r>
      </text>
    </comment>
    <comment ref="H67" authorId="0">
      <text>
        <r>
          <rPr>
            <sz val="8"/>
            <rFont val="Tahoma"/>
            <family val="0"/>
          </rPr>
          <t>The cost of fertilizer used here is derived from the cost ($/kg) given in the Material Summary Report</t>
        </r>
      </text>
    </comment>
    <comment ref="B70" authorId="0">
      <text>
        <r>
          <rPr>
            <sz val="8"/>
            <rFont val="Tahoma"/>
            <family val="0"/>
          </rPr>
          <t xml:space="preserve">This entry refers to the cost associated with the application of the specified materials. </t>
        </r>
      </text>
    </comment>
    <comment ref="C70" authorId="0">
      <text>
        <r>
          <rPr>
            <sz val="8"/>
            <rFont val="Tahoma"/>
            <family val="0"/>
          </rPr>
          <t xml:space="preserve">Enter the number of years that will be required for maintenance of this disturbance category.  </t>
        </r>
      </text>
    </comment>
    <comment ref="H71" authorId="0">
      <text>
        <r>
          <rPr>
            <sz val="8"/>
            <rFont val="Tahoma"/>
            <family val="0"/>
          </rPr>
          <t>The cost of seedmix used here is derived from the cost ($/kg) given in the Material Summary Report</t>
        </r>
      </text>
    </comment>
    <comment ref="H72" authorId="0">
      <text>
        <r>
          <rPr>
            <sz val="8"/>
            <rFont val="Tahoma"/>
            <family val="0"/>
          </rPr>
          <t>The cost of fertilizer used here is derived from the cost ($/kg) given in the Material Summary Report</t>
        </r>
      </text>
    </comment>
    <comment ref="H73" authorId="0">
      <text>
        <r>
          <rPr>
            <sz val="8"/>
            <rFont val="Tahoma"/>
            <family val="0"/>
          </rPr>
          <t>The cost of mulch used here is derived from the cost ($/kg) given in the Material Summary Report</t>
        </r>
      </text>
    </comment>
    <comment ref="H74" authorId="0">
      <text>
        <r>
          <rPr>
            <sz val="8"/>
            <rFont val="Tahoma"/>
            <family val="0"/>
          </rPr>
          <t>The cost of tackifier used here is derived from the cost ($/kg) given in the Material Summary Report</t>
        </r>
      </text>
    </comment>
    <comment ref="B76" authorId="0">
      <text>
        <r>
          <rPr>
            <sz val="8"/>
            <rFont val="Tahoma"/>
            <family val="0"/>
          </rPr>
          <t>Enter the cost of application in column G.</t>
        </r>
      </text>
    </comment>
    <comment ref="C76" authorId="0">
      <text>
        <r>
          <rPr>
            <sz val="8"/>
            <rFont val="Tahoma"/>
            <family val="0"/>
          </rPr>
          <t xml:space="preserve">Enter the number of years that will be required for maintenance of this disturbance category.  </t>
        </r>
      </text>
    </comment>
    <comment ref="B77"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77" authorId="0">
      <text>
        <r>
          <rPr>
            <sz val="8"/>
            <rFont val="Tahoma"/>
            <family val="0"/>
          </rPr>
          <t>Cost ($/kg) of maint.material_1 is derived from the material summary report</t>
        </r>
      </text>
    </comment>
    <comment ref="B78"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78" authorId="0">
      <text>
        <r>
          <rPr>
            <sz val="8"/>
            <rFont val="Tahoma"/>
            <family val="0"/>
          </rPr>
          <t>Cost ($/kg) of maint.material_2 is derived from the material summary report</t>
        </r>
      </text>
    </comment>
    <comment ref="K80" authorId="0">
      <text>
        <r>
          <rPr>
            <sz val="8"/>
            <rFont val="Tahoma"/>
            <family val="0"/>
          </rPr>
          <t>This figure represents the sum of all maintenance activities selected for this disturbance category.  It includes the cost of the required materials and application of those materials to the defined area for the specified years of maintenance. This cell is directly linked to the Mine Reclamation Costing Summary report.</t>
        </r>
      </text>
    </comment>
    <comment ref="K82" authorId="0">
      <text>
        <r>
          <rPr>
            <sz val="8"/>
            <rFont val="Tahoma"/>
            <family val="0"/>
          </rPr>
          <t>This figure represents the total estimated reclamation costs for site preparation, revegetation, maintenance, and decommissioning for  the disturbance category and land use specified.</t>
        </r>
      </text>
    </comment>
    <comment ref="B92" authorId="0">
      <text>
        <r>
          <rPr>
            <sz val="8"/>
            <rFont val="Tahoma"/>
            <family val="0"/>
          </rPr>
          <t>This material summary reports the total volume and cost of materials required for all of the reclamation prescriptions selected on this spreadsheet.  The material requirements and costs of each selected item of the reclamation prescription (ie. revegetation or maintenance) are reported in the appropriate section of the mine reclamation costing spreadsheet preceding this summary table.</t>
        </r>
      </text>
    </comment>
    <comment ref="H112" authorId="0">
      <text>
        <r>
          <rPr>
            <sz val="8"/>
            <rFont val="Tahoma"/>
            <family val="0"/>
          </rPr>
          <t>This figure summarizes the costs of materials specified in the reclamation prescriptions.  Note however, the material costs are included in the costs reported for each reclamation prescription.</t>
        </r>
      </text>
    </comment>
  </commentList>
</comments>
</file>

<file path=xl/comments13.xml><?xml version="1.0" encoding="utf-8"?>
<comments xmlns="http://schemas.openxmlformats.org/spreadsheetml/2006/main">
  <authors>
    <author>A satisfied Microsoft Office user</author>
  </authors>
  <commentList>
    <comment ref="C1" authorId="0">
      <text>
        <r>
          <rPr>
            <sz val="8"/>
            <rFont val="Tahoma"/>
            <family val="0"/>
          </rPr>
          <t xml:space="preserve">This cell is directly linked to the Mine Reclamation Costing Summary Report and provides the name of the minesite or project location. </t>
        </r>
      </text>
    </comment>
    <comment ref="C2" authorId="0">
      <text>
        <r>
          <rPr>
            <sz val="8"/>
            <rFont val="Tahoma"/>
            <family val="0"/>
          </rPr>
          <t>This cell is linked to the Mine Reclamation Costing Summary Report and provides the reclamation permit number issued by the BC Ministry of Energy and Mines.</t>
        </r>
      </text>
    </comment>
    <comment ref="C3" authorId="0">
      <text>
        <r>
          <rPr>
            <sz val="8"/>
            <rFont val="Tahoma"/>
            <family val="0"/>
          </rPr>
          <t>This cell is directly linked to the Mine Reclamation Costing Summary report and represents one of the area disturbances recognized on the mine site.</t>
        </r>
      </text>
    </comment>
    <comment ref="C4" authorId="0">
      <text>
        <r>
          <rPr>
            <sz val="8"/>
            <rFont val="Tahoma"/>
            <family val="0"/>
          </rPr>
          <t xml:space="preserve">This cell is directly linked to the Mine Reclamation Costing Summary report, and represents the total area to be reclaimed as derived from the area data provided on the summary report. </t>
        </r>
      </text>
    </comment>
    <comment ref="E5" authorId="0">
      <text>
        <r>
          <rPr>
            <sz val="8"/>
            <rFont val="Tahoma"/>
            <family val="0"/>
          </rPr>
          <t>Enter any additional information or comments regarding the disturbance category or land use.</t>
        </r>
      </text>
    </comment>
    <comment ref="D8" authorId="0">
      <text>
        <r>
          <rPr>
            <sz val="8"/>
            <rFont val="Tahoma"/>
            <family val="0"/>
          </rPr>
          <t>Enter the area for each applicable site preparation method in this column.</t>
        </r>
      </text>
    </comment>
    <comment ref="B9" authorId="0">
      <text>
        <r>
          <rPr>
            <sz val="8"/>
            <rFont val="Tahoma"/>
            <family val="0"/>
          </rPr>
          <t>This section presents various site preparation methods and unit costs.  Select the appropriate site preparation method/methods for your disturbance category, and enter the area (columnD - Area) requiring the selected site preparation method.  For disturbance categories that require resloping, enter the metres of crest length (column F- Crest Length) for each dump height (column E - Dump height) requiring resloping.</t>
        </r>
      </text>
    </comment>
    <comment ref="B15" authorId="0">
      <text>
        <r>
          <rPr>
            <sz val="8"/>
            <rFont val="Tahoma"/>
            <family val="0"/>
          </rPr>
          <t>Unit costs for ripping depend on depth of rip and area to be ripped.  Input "depth" in centimetres and/or "area" in hectares in columns C and D respectively.  Finally, input the unit cost ($/ha) for the specified reclamation procedure in column H.</t>
        </r>
      </text>
    </comment>
    <comment ref="B16"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17"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18"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19"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20"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21"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22"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23"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K24" authorId="0">
      <text>
        <r>
          <rPr>
            <sz val="8"/>
            <rFont val="Tahoma"/>
            <family val="0"/>
          </rPr>
          <t>This figure represents the sum of all site preparation activities selected for this disturbance category.  This cell is directly linked to the Mine Reclamation Costing Summary report.</t>
        </r>
      </text>
    </comment>
    <comment ref="D26" authorId="0">
      <text>
        <r>
          <rPr>
            <sz val="8"/>
            <rFont val="Tahoma"/>
            <family val="0"/>
          </rPr>
          <t>Enter the area (ha) in this column for each applicable method of application and materials required for revegetation.</t>
        </r>
      </text>
    </comment>
    <comment ref="E26" authorId="0">
      <text>
        <r>
          <rPr>
            <sz val="8"/>
            <rFont val="Tahoma"/>
            <family val="0"/>
          </rPr>
          <t>This is equal to the rate (kg per ha) of material applied for each revegetation method.</t>
        </r>
      </text>
    </comment>
    <comment ref="G26" authorId="0">
      <text>
        <r>
          <rPr>
            <sz val="8"/>
            <rFont val="Tahoma"/>
            <family val="0"/>
          </rPr>
          <t>This is the cost per ha to apply the seed, fertilizer, ect.</t>
        </r>
      </text>
    </comment>
    <comment ref="B27" authorId="0">
      <text>
        <r>
          <rPr>
            <sz val="8"/>
            <rFont val="Tahoma"/>
            <family val="0"/>
          </rPr>
          <t>This section presents various revegetation methods and unit costs.  Select the appropriate revegetation method or methods for your disturbance category, and in column D (Area) enter the area (in ha) requiring the selected revegetation method.</t>
        </r>
      </text>
    </comment>
    <comment ref="B29" authorId="0">
      <text>
        <r>
          <rPr>
            <sz val="8"/>
            <rFont val="Tahoma"/>
            <family val="0"/>
          </rPr>
          <t xml:space="preserve">This entry refers to the cost associated with the application of the specified materials. </t>
        </r>
      </text>
    </comment>
    <comment ref="H30" authorId="0">
      <text>
        <r>
          <rPr>
            <sz val="8"/>
            <rFont val="Tahoma"/>
            <family val="0"/>
          </rPr>
          <t>The cost of seedmix used here is derived from the cost ($/kg) given in the Material Summary Report</t>
        </r>
      </text>
    </comment>
    <comment ref="H31" authorId="0">
      <text>
        <r>
          <rPr>
            <sz val="8"/>
            <rFont val="Tahoma"/>
            <family val="0"/>
          </rPr>
          <t>The cost of fertilizer used here is derived from the cost ($/kg) given in the Material Summary Report</t>
        </r>
      </text>
    </comment>
    <comment ref="B33" authorId="0">
      <text>
        <r>
          <rPr>
            <sz val="8"/>
            <rFont val="Tahoma"/>
            <family val="0"/>
          </rPr>
          <t xml:space="preserve">This entry refers to the cost associated with the application of the specified materials. </t>
        </r>
      </text>
    </comment>
    <comment ref="H34" authorId="0">
      <text>
        <r>
          <rPr>
            <sz val="8"/>
            <rFont val="Tahoma"/>
            <family val="0"/>
          </rPr>
          <t>The cost of seedmix used here is derived from the cost ($/kg) given in the Material Summary Report</t>
        </r>
      </text>
    </comment>
    <comment ref="H35" authorId="0">
      <text>
        <r>
          <rPr>
            <sz val="8"/>
            <rFont val="Tahoma"/>
            <family val="0"/>
          </rPr>
          <t>The cost of fertilizer used here is derived from the cost ($/kg) given in the Material Summary Report</t>
        </r>
      </text>
    </comment>
    <comment ref="B38" authorId="0">
      <text>
        <r>
          <rPr>
            <sz val="8"/>
            <rFont val="Tahoma"/>
            <family val="0"/>
          </rPr>
          <t xml:space="preserve">This entry refers to the cost associated with the application of the specified materials. </t>
        </r>
      </text>
    </comment>
    <comment ref="H39" authorId="0">
      <text>
        <r>
          <rPr>
            <sz val="8"/>
            <rFont val="Tahoma"/>
            <family val="0"/>
          </rPr>
          <t>The cost of seedmix used here is derived from the cost ($/kg) given in the Material Summary Report</t>
        </r>
      </text>
    </comment>
    <comment ref="H40" authorId="0">
      <text>
        <r>
          <rPr>
            <sz val="8"/>
            <rFont val="Tahoma"/>
            <family val="0"/>
          </rPr>
          <t>The cost of fertilizer used here is derived from the cost ($/kg) given in the Material Summary Report</t>
        </r>
      </text>
    </comment>
    <comment ref="H41" authorId="0">
      <text>
        <r>
          <rPr>
            <sz val="8"/>
            <rFont val="Tahoma"/>
            <family val="0"/>
          </rPr>
          <t>The cost of mulch used here is derived from the cost ($/kg) given in the Material Summary Report</t>
        </r>
      </text>
    </comment>
    <comment ref="H42" authorId="0">
      <text>
        <r>
          <rPr>
            <sz val="8"/>
            <rFont val="Tahoma"/>
            <family val="0"/>
          </rPr>
          <t>The cost of tackifier used here is derived from the cost ($/kg) given in the Material Summary Report</t>
        </r>
      </text>
    </comment>
    <comment ref="B44" authorId="0">
      <text>
        <r>
          <rPr>
            <sz val="8"/>
            <rFont val="Tahoma"/>
            <family val="0"/>
          </rPr>
          <t>Enter the cost of application in column G.</t>
        </r>
      </text>
    </comment>
    <comment ref="B45"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45" authorId="0">
      <text>
        <r>
          <rPr>
            <sz val="8"/>
            <rFont val="Tahoma"/>
            <family val="0"/>
          </rPr>
          <t>Cost ($/kg) of material_1 is derived from the Material Summary Report</t>
        </r>
      </text>
    </comment>
    <comment ref="B46"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46" authorId="0">
      <text>
        <r>
          <rPr>
            <sz val="8"/>
            <rFont val="Tahoma"/>
            <family val="0"/>
          </rPr>
          <t>Cost ($/kg) of material_2 is derived from the Material Summary Report</t>
        </r>
      </text>
    </comment>
    <comment ref="B50" authorId="0">
      <text>
        <r>
          <rPr>
            <sz val="8"/>
            <rFont val="Tahoma"/>
            <family val="0"/>
          </rPr>
          <t>This entry refers to the cost of installation of seedlings based upon a unit cost per seedling.  The application or installation unit cost is reported in column G.</t>
        </r>
      </text>
    </comment>
    <comment ref="G50" authorId="0">
      <text>
        <r>
          <rPr>
            <sz val="8"/>
            <rFont val="Tahoma"/>
            <family val="0"/>
          </rPr>
          <t>This represents the costs to install the seedlings and fertilizer tablets.</t>
        </r>
      </text>
    </comment>
    <comment ref="H51" authorId="0">
      <text>
        <r>
          <rPr>
            <sz val="8"/>
            <rFont val="Tahoma"/>
            <family val="0"/>
          </rPr>
          <t>Cost ($/plant) of seedlings is derived from the Material Summary Report</t>
        </r>
      </text>
    </comment>
    <comment ref="H52" authorId="0">
      <text>
        <r>
          <rPr>
            <sz val="8"/>
            <rFont val="Tahoma"/>
            <family val="0"/>
          </rPr>
          <t>Cost ($/tablet) of fertilizer tablets is derived from the Material Summary Report</t>
        </r>
      </text>
    </comment>
    <comment ref="B53" authorId="0">
      <text>
        <r>
          <rPr>
            <sz val="8"/>
            <rFont val="Tahoma"/>
            <family val="0"/>
          </rPr>
          <t>Includes installation and material cost.</t>
        </r>
      </text>
    </comment>
    <comment ref="G53" authorId="0">
      <text>
        <r>
          <rPr>
            <sz val="8"/>
            <rFont val="Tahoma"/>
            <family val="0"/>
          </rPr>
          <t>This represents the cost to install the plant protectors.</t>
        </r>
      </text>
    </comment>
    <comment ref="H53" authorId="0">
      <text>
        <r>
          <rPr>
            <sz val="8"/>
            <rFont val="Tahoma"/>
            <family val="0"/>
          </rPr>
          <t>Cost ($/unit) of plant protectors is derived from the Material Summary Report</t>
        </r>
      </text>
    </comment>
    <comment ref="B54"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54" authorId="0">
      <text>
        <r>
          <rPr>
            <sz val="8"/>
            <rFont val="Tahoma"/>
            <family val="0"/>
          </rPr>
          <t>Cost ($/kg) of material_3 is derived from the Material Summary Report</t>
        </r>
      </text>
    </comment>
    <comment ref="B55"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55" authorId="0">
      <text>
        <r>
          <rPr>
            <sz val="8"/>
            <rFont val="Tahoma"/>
            <family val="0"/>
          </rPr>
          <t>Cost ($/kg) of material_4 is derived from the Material Summary Report</t>
        </r>
      </text>
    </comment>
    <comment ref="K56" authorId="0">
      <text>
        <r>
          <rPr>
            <sz val="8"/>
            <rFont val="Tahoma"/>
            <family val="0"/>
          </rPr>
          <t xml:space="preserve">This figure represents the sum of all revegetation activities selected for this disturbance category.  This figure includes the cost of all required materials and the cost of application to revegetate the reported area. This cell is directly linked to the Mine Reclamation Costing Summary report. </t>
        </r>
      </text>
    </comment>
    <comment ref="D58" authorId="0">
      <text>
        <r>
          <rPr>
            <sz val="8"/>
            <rFont val="Tahoma"/>
            <family val="0"/>
          </rPr>
          <t>Enter the area (ha) in this column for each applicable method of application and materials required for maintenance.</t>
        </r>
      </text>
    </comment>
    <comment ref="B59" authorId="0">
      <text>
        <r>
          <rPr>
            <sz val="8"/>
            <rFont val="Tahoma"/>
            <family val="0"/>
          </rPr>
          <t xml:space="preserve">This section presents various options for maintenance of revegetated areas.  Generally, maintenance fertilizing is conducted for a number of years following the revegetation to help establish a selfsustaining site.  It is important to indicate the number of years of maintenance in column C (Years) to determine the cost of the anticipated site maintenance. </t>
        </r>
      </text>
    </comment>
    <comment ref="B61" authorId="0">
      <text>
        <r>
          <rPr>
            <sz val="8"/>
            <rFont val="Tahoma"/>
            <family val="0"/>
          </rPr>
          <t xml:space="preserve">This entry refers to the cost associated with the application of the specified materials. </t>
        </r>
      </text>
    </comment>
    <comment ref="C61" authorId="0">
      <text>
        <r>
          <rPr>
            <sz val="8"/>
            <rFont val="Tahoma"/>
            <family val="0"/>
          </rPr>
          <t xml:space="preserve">Enter the number of years that will be required for maintenance of this disturbance category.  </t>
        </r>
      </text>
    </comment>
    <comment ref="H62" authorId="0">
      <text>
        <r>
          <rPr>
            <sz val="8"/>
            <rFont val="Tahoma"/>
            <family val="0"/>
          </rPr>
          <t>The cost of seedmix used here is derived from the cost ($/kg) given in the Material Summary Report</t>
        </r>
      </text>
    </comment>
    <comment ref="H63" authorId="0">
      <text>
        <r>
          <rPr>
            <sz val="8"/>
            <rFont val="Tahoma"/>
            <family val="0"/>
          </rPr>
          <t>The cost of fertilizer used here is derived from the cost ($/kg) given in the Material Summary Report</t>
        </r>
      </text>
    </comment>
    <comment ref="B65" authorId="0">
      <text>
        <r>
          <rPr>
            <sz val="8"/>
            <rFont val="Tahoma"/>
            <family val="0"/>
          </rPr>
          <t xml:space="preserve">This entry refers to the cost associated with the application of the specified materials. </t>
        </r>
      </text>
    </comment>
    <comment ref="C65" authorId="0">
      <text>
        <r>
          <rPr>
            <sz val="8"/>
            <rFont val="Tahoma"/>
            <family val="0"/>
          </rPr>
          <t xml:space="preserve">Enter the number of years that will be required for maintenance of this disturbance category.  </t>
        </r>
      </text>
    </comment>
    <comment ref="H66" authorId="0">
      <text>
        <r>
          <rPr>
            <sz val="8"/>
            <rFont val="Tahoma"/>
            <family val="0"/>
          </rPr>
          <t>The cost of seedmix used here is derived from the cost ($/kg) given in the Material Summary Report</t>
        </r>
      </text>
    </comment>
    <comment ref="H67" authorId="0">
      <text>
        <r>
          <rPr>
            <sz val="8"/>
            <rFont val="Tahoma"/>
            <family val="0"/>
          </rPr>
          <t>The cost of fertilizer used here is derived from the cost ($/kg) given in the Material Summary Report</t>
        </r>
      </text>
    </comment>
    <comment ref="B70" authorId="0">
      <text>
        <r>
          <rPr>
            <sz val="8"/>
            <rFont val="Tahoma"/>
            <family val="0"/>
          </rPr>
          <t xml:space="preserve">This entry refers to the cost associated with the application of the specified materials. </t>
        </r>
      </text>
    </comment>
    <comment ref="C70" authorId="0">
      <text>
        <r>
          <rPr>
            <sz val="8"/>
            <rFont val="Tahoma"/>
            <family val="0"/>
          </rPr>
          <t xml:space="preserve">Enter the number of years that will be required for maintenance of this disturbance category.  </t>
        </r>
      </text>
    </comment>
    <comment ref="H71" authorId="0">
      <text>
        <r>
          <rPr>
            <sz val="8"/>
            <rFont val="Tahoma"/>
            <family val="0"/>
          </rPr>
          <t>The cost of seedmix used here is derived from the cost ($/kg) given in the Material Summary Report</t>
        </r>
      </text>
    </comment>
    <comment ref="H72" authorId="0">
      <text>
        <r>
          <rPr>
            <sz val="8"/>
            <rFont val="Tahoma"/>
            <family val="0"/>
          </rPr>
          <t>The cost of fertilizer used here is derived from the cost ($/kg) given in the Material Summary Report</t>
        </r>
      </text>
    </comment>
    <comment ref="H73" authorId="0">
      <text>
        <r>
          <rPr>
            <sz val="8"/>
            <rFont val="Tahoma"/>
            <family val="0"/>
          </rPr>
          <t>The cost of mulch used here is derived from the cost ($/kg) given in the Material Summary Report</t>
        </r>
      </text>
    </comment>
    <comment ref="H74" authorId="0">
      <text>
        <r>
          <rPr>
            <sz val="8"/>
            <rFont val="Tahoma"/>
            <family val="0"/>
          </rPr>
          <t>The cost of tackifier used here is derived from the cost ($/kg) given in the Material Summary Report</t>
        </r>
      </text>
    </comment>
    <comment ref="B76" authorId="0">
      <text>
        <r>
          <rPr>
            <sz val="8"/>
            <rFont val="Tahoma"/>
            <family val="0"/>
          </rPr>
          <t>Enter the cost of application in column G.</t>
        </r>
      </text>
    </comment>
    <comment ref="C76" authorId="0">
      <text>
        <r>
          <rPr>
            <sz val="8"/>
            <rFont val="Tahoma"/>
            <family val="0"/>
          </rPr>
          <t xml:space="preserve">Enter the number of years that will be required for maintenance of this disturbance category.  </t>
        </r>
      </text>
    </comment>
    <comment ref="B77"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77" authorId="0">
      <text>
        <r>
          <rPr>
            <sz val="8"/>
            <rFont val="Tahoma"/>
            <family val="0"/>
          </rPr>
          <t>Cost ($/kg) of maint.material_1 is derived from the material summary report</t>
        </r>
      </text>
    </comment>
    <comment ref="B78"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78" authorId="0">
      <text>
        <r>
          <rPr>
            <sz val="8"/>
            <rFont val="Tahoma"/>
            <family val="0"/>
          </rPr>
          <t>Cost ($/kg) of maint.material_2 is derived from the material summary report</t>
        </r>
      </text>
    </comment>
    <comment ref="K80" authorId="0">
      <text>
        <r>
          <rPr>
            <sz val="8"/>
            <rFont val="Tahoma"/>
            <family val="0"/>
          </rPr>
          <t>This figure represents the sum of all maintenance activities selected for this disturbance category.  It includes the cost of the required materials and application of those materials to the defined area for the specified years of maintenance. This cell is directly linked to the Mine Reclamation Costing Summary report.</t>
        </r>
      </text>
    </comment>
    <comment ref="K82" authorId="0">
      <text>
        <r>
          <rPr>
            <sz val="8"/>
            <rFont val="Tahoma"/>
            <family val="0"/>
          </rPr>
          <t>This figure represents the total estimated reclamation costs for site preparation, revegetation, maintenance, and decommissioning for  the disturbance category and land use specified.</t>
        </r>
      </text>
    </comment>
    <comment ref="B92" authorId="0">
      <text>
        <r>
          <rPr>
            <sz val="8"/>
            <rFont val="Tahoma"/>
            <family val="0"/>
          </rPr>
          <t>This material summary reports the total volume and cost of materials required for all of the reclamation prescriptions selected on this spreadsheet.  The material requirements and costs of each selected item of the reclamation prescription (ie. revegetation or maintenance) are reported in the appropriate section of the mine reclamation costing spreadsheet preceding this summary table.</t>
        </r>
      </text>
    </comment>
    <comment ref="H112" authorId="0">
      <text>
        <r>
          <rPr>
            <sz val="8"/>
            <rFont val="Tahoma"/>
            <family val="0"/>
          </rPr>
          <t>This figure summarizes the costs of materials specified in the reclamation prescriptions.  Note however, the material costs are included in the costs reported for each reclamation prescription.</t>
        </r>
      </text>
    </comment>
  </commentList>
</comments>
</file>

<file path=xl/comments14.xml><?xml version="1.0" encoding="utf-8"?>
<comments xmlns="http://schemas.openxmlformats.org/spreadsheetml/2006/main">
  <authors>
    <author>A satisfied Microsoft Office user</author>
  </authors>
  <commentList>
    <comment ref="C1" authorId="0">
      <text>
        <r>
          <rPr>
            <sz val="8"/>
            <rFont val="Tahoma"/>
            <family val="0"/>
          </rPr>
          <t xml:space="preserve">This cell is directly linked to the Mine Reclamation Costing Summary Report and provides the name of the minesite or project location. </t>
        </r>
      </text>
    </comment>
    <comment ref="C2" authorId="0">
      <text>
        <r>
          <rPr>
            <sz val="8"/>
            <rFont val="Tahoma"/>
            <family val="0"/>
          </rPr>
          <t>This cell is linked to the Mine Reclamation Costing Summary Report and provides the reclamation permit number issued by the BC Ministry of Energy and Mines.</t>
        </r>
      </text>
    </comment>
    <comment ref="C3" authorId="0">
      <text>
        <r>
          <rPr>
            <sz val="8"/>
            <rFont val="Tahoma"/>
            <family val="0"/>
          </rPr>
          <t>This cell is directly linked to the Mine Reclamation Costing Summary report and represents one of the area disturbances recognized on the mine site.</t>
        </r>
      </text>
    </comment>
    <comment ref="C4" authorId="0">
      <text>
        <r>
          <rPr>
            <sz val="8"/>
            <rFont val="Tahoma"/>
            <family val="0"/>
          </rPr>
          <t xml:space="preserve">This cell is directly linked to the Mine Reclamation Costing Summary report, and represents the total area to be reclaimed as derived from the area data provided on the summary report. </t>
        </r>
      </text>
    </comment>
    <comment ref="E5" authorId="0">
      <text>
        <r>
          <rPr>
            <sz val="8"/>
            <rFont val="Tahoma"/>
            <family val="0"/>
          </rPr>
          <t>Enter any additional information or comments regarding the disturbance category or land use.</t>
        </r>
      </text>
    </comment>
    <comment ref="D8" authorId="0">
      <text>
        <r>
          <rPr>
            <sz val="8"/>
            <rFont val="Tahoma"/>
            <family val="0"/>
          </rPr>
          <t>Enter the area for each applicable site preparation method in this column.</t>
        </r>
      </text>
    </comment>
    <comment ref="B9" authorId="0">
      <text>
        <r>
          <rPr>
            <sz val="8"/>
            <rFont val="Tahoma"/>
            <family val="0"/>
          </rPr>
          <t>This section presents various site preparation methods and unit costs.  Select the appropriate site preparation method/methods for your disturbance category, and enter the area (columnD - Area) requiring the selected site preparation method.  For disturbance categories that require resloping, enter the metres of crest length (column F- Crest Length) for each dump height (column E - Dump height) requiring resloping.</t>
        </r>
      </text>
    </comment>
    <comment ref="B15" authorId="0">
      <text>
        <r>
          <rPr>
            <sz val="8"/>
            <rFont val="Tahoma"/>
            <family val="0"/>
          </rPr>
          <t>Unit costs for ripping depend on depth of rip and area to be ripped.  Input "depth" in centimetres and/or  "area" in hectares in columns C and D respectively.  Finally, input the unit cost ($/ha) for the specified reclamation procedure in column H.</t>
        </r>
      </text>
    </comment>
    <comment ref="B16"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17"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18"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19"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20"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21"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22"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23"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K24" authorId="0">
      <text>
        <r>
          <rPr>
            <sz val="8"/>
            <rFont val="Tahoma"/>
            <family val="0"/>
          </rPr>
          <t>This figure represents the sum of all site preparation activities selected for this disturbance category.  This cell is directly linked to the Mine Reclamation Costing Summary report.</t>
        </r>
      </text>
    </comment>
    <comment ref="D26" authorId="0">
      <text>
        <r>
          <rPr>
            <sz val="8"/>
            <rFont val="Tahoma"/>
            <family val="0"/>
          </rPr>
          <t>Enter the area (ha) in this column for each applicable method of application and materials required for revegetation.</t>
        </r>
      </text>
    </comment>
    <comment ref="E26" authorId="0">
      <text>
        <r>
          <rPr>
            <sz val="8"/>
            <rFont val="Tahoma"/>
            <family val="0"/>
          </rPr>
          <t>This is equal to the rate (kg per ha) of material applied for each revegetation method.</t>
        </r>
      </text>
    </comment>
    <comment ref="G26" authorId="0">
      <text>
        <r>
          <rPr>
            <sz val="8"/>
            <rFont val="Tahoma"/>
            <family val="0"/>
          </rPr>
          <t>This is the cost per ha to apply the seed, fertilizer, ect.</t>
        </r>
      </text>
    </comment>
    <comment ref="B27" authorId="0">
      <text>
        <r>
          <rPr>
            <sz val="8"/>
            <rFont val="Tahoma"/>
            <family val="0"/>
          </rPr>
          <t>This section presents various revegetation methods and unit costs.  Select the appropriate revegetation method or methods for your disturbance category, and in column D (Area) enter the area (in ha) requiring the selected revegetation method.</t>
        </r>
      </text>
    </comment>
    <comment ref="B29" authorId="0">
      <text>
        <r>
          <rPr>
            <sz val="8"/>
            <rFont val="Tahoma"/>
            <family val="0"/>
          </rPr>
          <t xml:space="preserve">This entry refers to the cost associated with the application of the specified materials. </t>
        </r>
      </text>
    </comment>
    <comment ref="H30" authorId="0">
      <text>
        <r>
          <rPr>
            <sz val="8"/>
            <rFont val="Tahoma"/>
            <family val="0"/>
          </rPr>
          <t>The cost of seedmix used here is derived from the cost ($/kg) given in the Material Summary Report</t>
        </r>
      </text>
    </comment>
    <comment ref="H31" authorId="0">
      <text>
        <r>
          <rPr>
            <sz val="8"/>
            <rFont val="Tahoma"/>
            <family val="0"/>
          </rPr>
          <t>The cost of fertilizer used here is derived from the cost ($/kg) given in the Material Summary Report</t>
        </r>
      </text>
    </comment>
    <comment ref="B33" authorId="0">
      <text>
        <r>
          <rPr>
            <sz val="8"/>
            <rFont val="Tahoma"/>
            <family val="0"/>
          </rPr>
          <t xml:space="preserve">This entry refers to the cost associated with the application of the specified materials. </t>
        </r>
      </text>
    </comment>
    <comment ref="H34" authorId="0">
      <text>
        <r>
          <rPr>
            <sz val="8"/>
            <rFont val="Tahoma"/>
            <family val="0"/>
          </rPr>
          <t>The cost of seedmix used here is derived from the cost ($/kg) given in the Material Summary Report</t>
        </r>
      </text>
    </comment>
    <comment ref="H35" authorId="0">
      <text>
        <r>
          <rPr>
            <sz val="8"/>
            <rFont val="Tahoma"/>
            <family val="0"/>
          </rPr>
          <t>The cost of fertilizer used here is derived from the cost ($/kg) given in the Material Summary Report</t>
        </r>
      </text>
    </comment>
    <comment ref="B38" authorId="0">
      <text>
        <r>
          <rPr>
            <sz val="8"/>
            <rFont val="Tahoma"/>
            <family val="0"/>
          </rPr>
          <t xml:space="preserve">This entry refers to the cost associated with the application of the specified materials. </t>
        </r>
      </text>
    </comment>
    <comment ref="H39" authorId="0">
      <text>
        <r>
          <rPr>
            <sz val="8"/>
            <rFont val="Tahoma"/>
            <family val="0"/>
          </rPr>
          <t>The cost of seedmix used here is derived from the cost ($/kg) given in the Material Summary Report</t>
        </r>
      </text>
    </comment>
    <comment ref="H40" authorId="0">
      <text>
        <r>
          <rPr>
            <sz val="8"/>
            <rFont val="Tahoma"/>
            <family val="0"/>
          </rPr>
          <t>The cost of fertilizer used here is derived from the cost ($/kg) given in the Material Summary Report</t>
        </r>
      </text>
    </comment>
    <comment ref="H41" authorId="0">
      <text>
        <r>
          <rPr>
            <sz val="8"/>
            <rFont val="Tahoma"/>
            <family val="0"/>
          </rPr>
          <t>The cost of mulch used here is derived from the cost ($/kg) given in the Material Summary Report</t>
        </r>
      </text>
    </comment>
    <comment ref="H42" authorId="0">
      <text>
        <r>
          <rPr>
            <sz val="8"/>
            <rFont val="Tahoma"/>
            <family val="0"/>
          </rPr>
          <t>The cost of tackifier used here is derived from the cost ($/kg) given in the Material Summary Report</t>
        </r>
      </text>
    </comment>
    <comment ref="B44" authorId="0">
      <text>
        <r>
          <rPr>
            <sz val="8"/>
            <rFont val="Tahoma"/>
            <family val="0"/>
          </rPr>
          <t>Enter the cost of application in column G.</t>
        </r>
      </text>
    </comment>
    <comment ref="B45"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45" authorId="0">
      <text>
        <r>
          <rPr>
            <sz val="8"/>
            <rFont val="Tahoma"/>
            <family val="0"/>
          </rPr>
          <t>Cost ($/kg) of material_1 is derived from the Material Summary Report</t>
        </r>
      </text>
    </comment>
    <comment ref="B46"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46" authorId="0">
      <text>
        <r>
          <rPr>
            <sz val="8"/>
            <rFont val="Tahoma"/>
            <family val="0"/>
          </rPr>
          <t>Cost ($/kg) of material_2 is derived from the Material Summary Report</t>
        </r>
      </text>
    </comment>
    <comment ref="B50" authorId="0">
      <text>
        <r>
          <rPr>
            <sz val="8"/>
            <rFont val="Tahoma"/>
            <family val="0"/>
          </rPr>
          <t>This entry refers to the cost of installation of seedlings based upon a unit cost per seedling.  The application or installation unit cost is reported in column G.</t>
        </r>
      </text>
    </comment>
    <comment ref="G50" authorId="0">
      <text>
        <r>
          <rPr>
            <sz val="8"/>
            <rFont val="Tahoma"/>
            <family val="0"/>
          </rPr>
          <t>This represents the costs to install the seedlings and fertilizer tablets.</t>
        </r>
      </text>
    </comment>
    <comment ref="H51" authorId="0">
      <text>
        <r>
          <rPr>
            <sz val="8"/>
            <rFont val="Tahoma"/>
            <family val="0"/>
          </rPr>
          <t>Cost ($/plant) of seedlings is derived from the Material Summary Report</t>
        </r>
      </text>
    </comment>
    <comment ref="H52" authorId="0">
      <text>
        <r>
          <rPr>
            <sz val="8"/>
            <rFont val="Tahoma"/>
            <family val="0"/>
          </rPr>
          <t>Cost ($/tablet) of fertilizer tablets is derived from the Material Summary Report</t>
        </r>
      </text>
    </comment>
    <comment ref="B53" authorId="0">
      <text>
        <r>
          <rPr>
            <sz val="8"/>
            <rFont val="Tahoma"/>
            <family val="0"/>
          </rPr>
          <t>Includes installation and material cost.</t>
        </r>
      </text>
    </comment>
    <comment ref="G53" authorId="0">
      <text>
        <r>
          <rPr>
            <sz val="8"/>
            <rFont val="Tahoma"/>
            <family val="0"/>
          </rPr>
          <t>This represents the cost to install the plant protectors.</t>
        </r>
      </text>
    </comment>
    <comment ref="H53" authorId="0">
      <text>
        <r>
          <rPr>
            <sz val="8"/>
            <rFont val="Tahoma"/>
            <family val="0"/>
          </rPr>
          <t>Cost ($/unit) of plant protectors is derived from the Material Summary Report</t>
        </r>
      </text>
    </comment>
    <comment ref="B54"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54" authorId="0">
      <text>
        <r>
          <rPr>
            <sz val="8"/>
            <rFont val="Tahoma"/>
            <family val="0"/>
          </rPr>
          <t>Cost ($/kg) of material_3 is derived from the Material Summary Report</t>
        </r>
      </text>
    </comment>
    <comment ref="B55"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55" authorId="0">
      <text>
        <r>
          <rPr>
            <sz val="8"/>
            <rFont val="Tahoma"/>
            <family val="0"/>
          </rPr>
          <t>Cost ($/kg) of material_4 is derived from the Material Summary Report</t>
        </r>
      </text>
    </comment>
    <comment ref="K56" authorId="0">
      <text>
        <r>
          <rPr>
            <sz val="8"/>
            <rFont val="Tahoma"/>
            <family val="0"/>
          </rPr>
          <t xml:space="preserve">This figure represents the sum of all revegetation activities selected for this disturbance category.  This figure includes the cost of all required materials and the cost of application to revegetate the reported area. This cell is directly linked to the Mine Reclamation Costing Summary report. </t>
        </r>
      </text>
    </comment>
    <comment ref="D58" authorId="0">
      <text>
        <r>
          <rPr>
            <sz val="8"/>
            <rFont val="Tahoma"/>
            <family val="0"/>
          </rPr>
          <t>Enter the area (ha) in this column for each applicable method of application and materials required for maintenance.</t>
        </r>
      </text>
    </comment>
    <comment ref="B59" authorId="0">
      <text>
        <r>
          <rPr>
            <sz val="8"/>
            <rFont val="Tahoma"/>
            <family val="0"/>
          </rPr>
          <t xml:space="preserve">This section presents various options for maintenance of revegetated areas.  Generally, maintenance fertilizing is conducted for a number of years following the revegetation to help establish a selfsustaining site.  It is important to indicate the number of years of maintenance in column C (Years) to determine the cost of the anticipated site maintenance. </t>
        </r>
      </text>
    </comment>
    <comment ref="B61" authorId="0">
      <text>
        <r>
          <rPr>
            <sz val="8"/>
            <rFont val="Tahoma"/>
            <family val="0"/>
          </rPr>
          <t xml:space="preserve">This entry refers to the cost associated with the application of the specified materials. </t>
        </r>
      </text>
    </comment>
    <comment ref="C61" authorId="0">
      <text>
        <r>
          <rPr>
            <sz val="8"/>
            <rFont val="Tahoma"/>
            <family val="0"/>
          </rPr>
          <t xml:space="preserve">Enter the number of years that will be required for maintenance of this disturbance category.  </t>
        </r>
      </text>
    </comment>
    <comment ref="H62" authorId="0">
      <text>
        <r>
          <rPr>
            <sz val="8"/>
            <rFont val="Tahoma"/>
            <family val="0"/>
          </rPr>
          <t>The cost of seedmix used here is derived from the cost ($/kg) given in the Material Summary Report</t>
        </r>
      </text>
    </comment>
    <comment ref="H63" authorId="0">
      <text>
        <r>
          <rPr>
            <sz val="8"/>
            <rFont val="Tahoma"/>
            <family val="0"/>
          </rPr>
          <t>The cost of fertilizer used here is derived from the cost ($/kg) given in the Material Summary Report</t>
        </r>
      </text>
    </comment>
    <comment ref="B65" authorId="0">
      <text>
        <r>
          <rPr>
            <sz val="8"/>
            <rFont val="Tahoma"/>
            <family val="0"/>
          </rPr>
          <t xml:space="preserve">This entry refers to the cost associated with the application of the specified materials. </t>
        </r>
      </text>
    </comment>
    <comment ref="C65" authorId="0">
      <text>
        <r>
          <rPr>
            <sz val="8"/>
            <rFont val="Tahoma"/>
            <family val="0"/>
          </rPr>
          <t xml:space="preserve">Enter the number of years that will be required for maintenance of this disturbance category.  </t>
        </r>
      </text>
    </comment>
    <comment ref="H66" authorId="0">
      <text>
        <r>
          <rPr>
            <sz val="8"/>
            <rFont val="Tahoma"/>
            <family val="0"/>
          </rPr>
          <t>The cost of seedmix used here is derived from the cost ($/kg) given in the Material Summary Report</t>
        </r>
      </text>
    </comment>
    <comment ref="H67" authorId="0">
      <text>
        <r>
          <rPr>
            <sz val="8"/>
            <rFont val="Tahoma"/>
            <family val="0"/>
          </rPr>
          <t>The cost of fertilizer used here is derived from the cost ($/kg) given in the Material Summary Report</t>
        </r>
      </text>
    </comment>
    <comment ref="B70" authorId="0">
      <text>
        <r>
          <rPr>
            <sz val="8"/>
            <rFont val="Tahoma"/>
            <family val="0"/>
          </rPr>
          <t xml:space="preserve">This entry refers to the cost associated with the application of the specified materials. </t>
        </r>
      </text>
    </comment>
    <comment ref="C70" authorId="0">
      <text>
        <r>
          <rPr>
            <sz val="8"/>
            <rFont val="Tahoma"/>
            <family val="0"/>
          </rPr>
          <t xml:space="preserve">Enter the number of years that will be required for maintenance of this disturbance category.  </t>
        </r>
      </text>
    </comment>
    <comment ref="H71" authorId="0">
      <text>
        <r>
          <rPr>
            <sz val="8"/>
            <rFont val="Tahoma"/>
            <family val="0"/>
          </rPr>
          <t>The cost of seedmix used here is derived from the cost ($/kg) given in the Material Summary Report</t>
        </r>
      </text>
    </comment>
    <comment ref="H72" authorId="0">
      <text>
        <r>
          <rPr>
            <sz val="8"/>
            <rFont val="Tahoma"/>
            <family val="0"/>
          </rPr>
          <t>The cost of fertilizer used here is derived from the cost ($/kg) given in the Material Summary Report</t>
        </r>
      </text>
    </comment>
    <comment ref="H73" authorId="0">
      <text>
        <r>
          <rPr>
            <sz val="8"/>
            <rFont val="Tahoma"/>
            <family val="0"/>
          </rPr>
          <t>The cost of mulch used here is derived from the cost ($/kg) given in the Material Summary Report</t>
        </r>
      </text>
    </comment>
    <comment ref="H74" authorId="0">
      <text>
        <r>
          <rPr>
            <sz val="8"/>
            <rFont val="Tahoma"/>
            <family val="0"/>
          </rPr>
          <t>The cost of tackifier used here is derived from the cost ($/kg) given in the Material Summary Report</t>
        </r>
      </text>
    </comment>
    <comment ref="B76" authorId="0">
      <text>
        <r>
          <rPr>
            <sz val="8"/>
            <rFont val="Tahoma"/>
            <family val="0"/>
          </rPr>
          <t>Enter the cost of application in column G.</t>
        </r>
      </text>
    </comment>
    <comment ref="C76" authorId="0">
      <text>
        <r>
          <rPr>
            <sz val="8"/>
            <rFont val="Tahoma"/>
            <family val="0"/>
          </rPr>
          <t xml:space="preserve">Enter the number of years that will be required for maintenance of this disturbance category.  </t>
        </r>
      </text>
    </comment>
    <comment ref="B77"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77" authorId="0">
      <text>
        <r>
          <rPr>
            <sz val="8"/>
            <rFont val="Tahoma"/>
            <family val="0"/>
          </rPr>
          <t>Cost ($/kg) of maint.material_1 is derived from the material summary report</t>
        </r>
      </text>
    </comment>
    <comment ref="B78"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78" authorId="0">
      <text>
        <r>
          <rPr>
            <sz val="8"/>
            <rFont val="Tahoma"/>
            <family val="0"/>
          </rPr>
          <t>Cost ($/kg) of maint.material_2 is derived from the material summary report</t>
        </r>
      </text>
    </comment>
    <comment ref="K80" authorId="0">
      <text>
        <r>
          <rPr>
            <sz val="8"/>
            <rFont val="Tahoma"/>
            <family val="0"/>
          </rPr>
          <t>This figure represents the sum of all maintenance activities selected for this disturbance category.  It includes the cost of the required materials and application of those materials to the defined area for the specified years of maintenance. This cell is directly linked to the Mine Reclamation Costing Summary report.</t>
        </r>
      </text>
    </comment>
    <comment ref="K82" authorId="0">
      <text>
        <r>
          <rPr>
            <sz val="8"/>
            <rFont val="Tahoma"/>
            <family val="0"/>
          </rPr>
          <t>This figure represents the total estimated reclamation costs for site preparation, revegetation, maintenance, and decommissioning for  the disturbance category and land use specified.</t>
        </r>
      </text>
    </comment>
    <comment ref="B92" authorId="0">
      <text>
        <r>
          <rPr>
            <sz val="8"/>
            <rFont val="Tahoma"/>
            <family val="0"/>
          </rPr>
          <t>This material summary reports the total volume and cost of materials required for all of the reclamation prescriptions selected on this spreadsheet.  The material requirements and costs of each selected item of the reclamation prescription (ie. revegetation or maintenance) are reported in the appropriate section of the mine reclamation costing spreadsheet preceding this summary table.</t>
        </r>
      </text>
    </comment>
    <comment ref="H112" authorId="0">
      <text>
        <r>
          <rPr>
            <sz val="8"/>
            <rFont val="Tahoma"/>
            <family val="0"/>
          </rPr>
          <t>This figure summarizes the costs of materials specified in the reclamation prescriptions.  Note however, the material costs are included in the costs reported for each reclamation prescription.</t>
        </r>
      </text>
    </comment>
  </commentList>
</comments>
</file>

<file path=xl/comments15.xml><?xml version="1.0" encoding="utf-8"?>
<comments xmlns="http://schemas.openxmlformats.org/spreadsheetml/2006/main">
  <authors>
    <author>A satisfied Microsoft Office user</author>
  </authors>
  <commentList>
    <comment ref="C1" authorId="0">
      <text>
        <r>
          <rPr>
            <sz val="8"/>
            <rFont val="Tahoma"/>
            <family val="0"/>
          </rPr>
          <t xml:space="preserve">This cell is directly linked to the Mine Reclamation Costing Summary Report and provides the name of the minesite or project location. </t>
        </r>
      </text>
    </comment>
    <comment ref="C2" authorId="0">
      <text>
        <r>
          <rPr>
            <sz val="8"/>
            <rFont val="Tahoma"/>
            <family val="0"/>
          </rPr>
          <t>This cell is linked to the Mine Reclamation Costing Summary Report and provides the reclamation permit number issued by the BC Ministry of Energy and Mines.</t>
        </r>
      </text>
    </comment>
    <comment ref="D3" authorId="0">
      <text>
        <r>
          <rPr>
            <sz val="8"/>
            <rFont val="Tahoma"/>
            <family val="0"/>
          </rPr>
          <t>Enter any additional information or comments regarding the disturbance category or land use.</t>
        </r>
      </text>
    </comment>
    <comment ref="F12" authorId="0">
      <text>
        <r>
          <rPr>
            <sz val="8"/>
            <rFont val="Tahoma"/>
            <family val="0"/>
          </rPr>
          <t>This figure represents the sum of the ARD Capital Costs.  This cell is directly linked with the Mine Reclamation Costing Summary report.</t>
        </r>
      </text>
    </comment>
    <comment ref="B14" authorId="0">
      <text>
        <r>
          <rPr>
            <sz val="8"/>
            <rFont val="Tahoma"/>
            <family val="0"/>
          </rPr>
          <t>Facility Decommissioning includes the removal of buildings, mills, plant sites, boneyards, dams, exploration areas, power lines, etc.. In the spaces below replace the facilities listed with the names of the types of facilities requiring decommissioning for this disturbance category.</t>
        </r>
      </text>
    </comment>
    <comment ref="C14" authorId="0">
      <text>
        <r>
          <rPr>
            <sz val="8"/>
            <rFont val="Tahoma"/>
            <family val="0"/>
          </rPr>
          <t>Enter the fixed cost for the decommissioning of each facility listed.</t>
        </r>
      </text>
    </comment>
    <comment ref="D14" authorId="0">
      <text>
        <r>
          <rPr>
            <sz val="8"/>
            <rFont val="Tahoma"/>
            <family val="0"/>
          </rPr>
          <t>Enter any salvage value that may be associated with the decommissioning of each facility.</t>
        </r>
      </text>
    </comment>
    <comment ref="E14" authorId="0">
      <text>
        <r>
          <rPr>
            <sz val="8"/>
            <rFont val="Tahoma"/>
            <family val="0"/>
          </rPr>
          <t xml:space="preserve">This figure reports the cost for decommissioning of any mine facilities, less any salvage value that may apply. These cells are linked to the Mine Reclamation Costing Summary Report. </t>
        </r>
      </text>
    </comment>
    <comment ref="F36" authorId="0">
      <text>
        <r>
          <rPr>
            <sz val="8"/>
            <rFont val="Tahoma"/>
            <family val="0"/>
          </rPr>
          <t xml:space="preserve">This figure represents the sum of the decommissioning costs less any salvage value specified in this portion of the spreadsheet.  </t>
        </r>
      </text>
    </comment>
  </commentList>
</comments>
</file>

<file path=xl/comments2.xml><?xml version="1.0" encoding="utf-8"?>
<comments xmlns="http://schemas.openxmlformats.org/spreadsheetml/2006/main">
  <authors>
    <author>A satisfied Microsoft Office user</author>
  </authors>
  <commentList>
    <comment ref="C1" authorId="0">
      <text>
        <r>
          <rPr>
            <sz val="8"/>
            <rFont val="Tahoma"/>
            <family val="0"/>
          </rPr>
          <t xml:space="preserve">This cell is directly linked to the Mine Reclamation Costing Summary Report and provides the name of the minesite or project location. </t>
        </r>
      </text>
    </comment>
    <comment ref="C2" authorId="0">
      <text>
        <r>
          <rPr>
            <sz val="8"/>
            <rFont val="Tahoma"/>
            <family val="0"/>
          </rPr>
          <t>This cell is directly linked to the Mine Reclamation Costing Summary report and represents one of the area disturbances recognized on the mine site.</t>
        </r>
      </text>
    </comment>
    <comment ref="C3" authorId="0">
      <text>
        <r>
          <rPr>
            <sz val="8"/>
            <rFont val="Tahoma"/>
            <family val="0"/>
          </rPr>
          <t xml:space="preserve">This cell is directly linked to the Mine Reclamation Costing Summary report, and represents the total area to be reclaimed as derived from the area data provided on the summary report. </t>
        </r>
      </text>
    </comment>
    <comment ref="E4" authorId="0">
      <text>
        <r>
          <rPr>
            <sz val="8"/>
            <rFont val="Tahoma"/>
            <family val="0"/>
          </rPr>
          <t>Enter any additional information or comments regarding the disturbance category or land use.</t>
        </r>
      </text>
    </comment>
    <comment ref="D7" authorId="0">
      <text>
        <r>
          <rPr>
            <sz val="8"/>
            <rFont val="Tahoma"/>
            <family val="0"/>
          </rPr>
          <t>Enter the area for each applicable site preparation method in this column.</t>
        </r>
      </text>
    </comment>
    <comment ref="B8" authorId="0">
      <text>
        <r>
          <rPr>
            <sz val="8"/>
            <rFont val="Tahoma"/>
            <family val="0"/>
          </rPr>
          <t xml:space="preserve">This section presents various site preparation methods and unit costs.  </t>
        </r>
      </text>
    </comment>
    <comment ref="B14" authorId="0">
      <text>
        <r>
          <rPr>
            <sz val="8"/>
            <rFont val="Tahoma"/>
            <family val="0"/>
          </rPr>
          <t>Unit cost for ripping depend on depth of rip and area to be ripped. Input "depth" in centimetres and "area" in hectares in Column C and D respectively. Finally, input the unit cost ($/ha) in Column H.</t>
        </r>
      </text>
    </comment>
    <comment ref="B15"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rec;amation procedure in Column H.</t>
        </r>
      </text>
    </comment>
    <comment ref="G16" authorId="0">
      <text>
        <r>
          <rPr>
            <sz val="8"/>
            <rFont val="Tahoma"/>
            <family val="0"/>
          </rPr>
          <t>This is the cost per ha to apply the seed, fertilizer, etc.</t>
        </r>
      </text>
    </comment>
    <comment ref="K16" authorId="0">
      <text>
        <r>
          <rPr>
            <sz val="8"/>
            <rFont val="Tahoma"/>
            <family val="0"/>
          </rPr>
          <t>This figure represents the sum of all site preparation activities selected for this disturbance category.  This cell is directly linked to the Mine Reclamation Costing Summary report.</t>
        </r>
      </text>
    </comment>
    <comment ref="D18" authorId="0">
      <text>
        <r>
          <rPr>
            <sz val="8"/>
            <rFont val="Tahoma"/>
            <family val="0"/>
          </rPr>
          <t>Enter the area (ha) in this column for each applicable method of application and materials required for revegetation.</t>
        </r>
      </text>
    </comment>
    <comment ref="E18" authorId="0">
      <text>
        <r>
          <rPr>
            <sz val="8"/>
            <rFont val="Tahoma"/>
            <family val="0"/>
          </rPr>
          <t>This is equal to the rate (kg per ha) of material applied for each revegetation method.</t>
        </r>
      </text>
    </comment>
    <comment ref="G18" authorId="0">
      <text>
        <r>
          <rPr>
            <sz val="8"/>
            <rFont val="Tahoma"/>
            <family val="0"/>
          </rPr>
          <t>This is the cost per ha to apply the seed, fertilizer, etc.</t>
        </r>
      </text>
    </comment>
    <comment ref="B19" authorId="0">
      <text>
        <r>
          <rPr>
            <sz val="8"/>
            <rFont val="Tahoma"/>
            <family val="0"/>
          </rPr>
          <t>This section presents various revegetation methods and unit costs.  Select the appropriate revegetation method or methods for your disturbance category, and in column D (Area) enter the area (in ha) requiring the selected revegetation method.</t>
        </r>
      </text>
    </comment>
    <comment ref="H21" authorId="0">
      <text>
        <r>
          <rPr>
            <sz val="8"/>
            <rFont val="Tahoma"/>
            <family val="0"/>
          </rPr>
          <t>The cost of seedmix used here is derived from the cost ($/kg) given in the Material Summary Report</t>
        </r>
      </text>
    </comment>
    <comment ref="H22" authorId="0">
      <text>
        <r>
          <rPr>
            <sz val="8"/>
            <rFont val="Tahoma"/>
            <family val="0"/>
          </rPr>
          <t>The cost of fertilizer used here is derived from the cost ($/kg) given in the Material Summary Report</t>
        </r>
      </text>
    </comment>
    <comment ref="B24" authorId="0">
      <text>
        <r>
          <rPr>
            <sz val="8"/>
            <rFont val="Tahoma"/>
            <family val="0"/>
          </rPr>
          <t xml:space="preserve">This entry refers to the cost associated with the application of the specified materials. </t>
        </r>
      </text>
    </comment>
    <comment ref="H25" authorId="0">
      <text>
        <r>
          <rPr>
            <sz val="8"/>
            <rFont val="Tahoma"/>
            <family val="0"/>
          </rPr>
          <t>The cost of seedmix used here is derived from the cost ($/kg) given in the Material Summary Report</t>
        </r>
      </text>
    </comment>
    <comment ref="H26" authorId="0">
      <text>
        <r>
          <rPr>
            <sz val="8"/>
            <rFont val="Tahoma"/>
            <family val="0"/>
          </rPr>
          <t>The cost of fertilizer used here is derived from the cost ($/kg) given in the Material Summary Report</t>
        </r>
      </text>
    </comment>
    <comment ref="B29" authorId="0">
      <text>
        <r>
          <rPr>
            <sz val="8"/>
            <rFont val="Tahoma"/>
            <family val="0"/>
          </rPr>
          <t xml:space="preserve">This entry refers to the cost associated with the application of the specified materials. </t>
        </r>
      </text>
    </comment>
    <comment ref="H30" authorId="0">
      <text>
        <r>
          <rPr>
            <sz val="8"/>
            <rFont val="Tahoma"/>
            <family val="0"/>
          </rPr>
          <t>The cost of seedmix used here is derived from the cost ($/kg) given in the Material Summary Report</t>
        </r>
      </text>
    </comment>
    <comment ref="H31" authorId="0">
      <text>
        <r>
          <rPr>
            <sz val="8"/>
            <rFont val="Tahoma"/>
            <family val="0"/>
          </rPr>
          <t>The cost of fertilizer used here is derived from the cost ($/kg) given in the Material Summary Report</t>
        </r>
      </text>
    </comment>
    <comment ref="H32" authorId="0">
      <text>
        <r>
          <rPr>
            <sz val="8"/>
            <rFont val="Tahoma"/>
            <family val="0"/>
          </rPr>
          <t>The cost of mulch used here is derived from the cost ($/kg) given in the Material Summary Report</t>
        </r>
      </text>
    </comment>
    <comment ref="H33" authorId="0">
      <text>
        <r>
          <rPr>
            <sz val="8"/>
            <rFont val="Tahoma"/>
            <family val="0"/>
          </rPr>
          <t>The cost of tackifier used here is derived from the cost ($/kg) given in the Material Summary Report</t>
        </r>
      </text>
    </comment>
    <comment ref="B35" authorId="0">
      <text>
        <r>
          <rPr>
            <sz val="8"/>
            <rFont val="Tahoma"/>
            <family val="0"/>
          </rPr>
          <t>Enter the cost of application in column G.</t>
        </r>
      </text>
    </comment>
    <comment ref="B36"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36" authorId="0">
      <text>
        <r>
          <rPr>
            <sz val="8"/>
            <rFont val="Tahoma"/>
            <family val="0"/>
          </rPr>
          <t>Cost ($/kg) of material_1 is derived from the Material Summary Report</t>
        </r>
      </text>
    </comment>
    <comment ref="B37"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37" authorId="0">
      <text>
        <r>
          <rPr>
            <sz val="8"/>
            <rFont val="Tahoma"/>
            <family val="0"/>
          </rPr>
          <t>Cost ($/kg) of material_2 is derived from the Material Summary Report</t>
        </r>
      </text>
    </comment>
    <comment ref="B41" authorId="0">
      <text>
        <r>
          <rPr>
            <sz val="8"/>
            <rFont val="Tahoma"/>
            <family val="0"/>
          </rPr>
          <t>This entry refers to the cost of installation of seedlings based upon a unit cost per seedling.  The application or installation unit cost is reported in column G.</t>
        </r>
      </text>
    </comment>
    <comment ref="G41" authorId="0">
      <text>
        <r>
          <rPr>
            <sz val="8"/>
            <rFont val="Tahoma"/>
            <family val="0"/>
          </rPr>
          <t>This represents the costs to install the seedlings and fertilizer tablets.</t>
        </r>
      </text>
    </comment>
    <comment ref="H42" authorId="0">
      <text>
        <r>
          <rPr>
            <sz val="8"/>
            <rFont val="Tahoma"/>
            <family val="0"/>
          </rPr>
          <t>Cost ($/plant) of seedlings is derived from the Material Summary Report</t>
        </r>
      </text>
    </comment>
    <comment ref="H43" authorId="0">
      <text>
        <r>
          <rPr>
            <sz val="8"/>
            <rFont val="Tahoma"/>
            <family val="0"/>
          </rPr>
          <t>Cost ($/tablet) of fertilizer tablets is derived from the Material Summary Report</t>
        </r>
      </text>
    </comment>
    <comment ref="B44" authorId="0">
      <text>
        <r>
          <rPr>
            <sz val="8"/>
            <rFont val="Tahoma"/>
            <family val="0"/>
          </rPr>
          <t>Includes installation and material cost.</t>
        </r>
      </text>
    </comment>
    <comment ref="G44" authorId="0">
      <text>
        <r>
          <rPr>
            <sz val="8"/>
            <rFont val="Tahoma"/>
            <family val="0"/>
          </rPr>
          <t>This represents the cost to install the plant protectors.</t>
        </r>
      </text>
    </comment>
    <comment ref="H44" authorId="0">
      <text>
        <r>
          <rPr>
            <sz val="8"/>
            <rFont val="Tahoma"/>
            <family val="0"/>
          </rPr>
          <t>Cost ($/unit) of plant protectors is derived from the Material Summary Report</t>
        </r>
      </text>
    </comment>
    <comment ref="B45"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45" authorId="0">
      <text>
        <r>
          <rPr>
            <sz val="8"/>
            <rFont val="Tahoma"/>
            <family val="0"/>
          </rPr>
          <t>Cost ($/kg) of material_3 is derived from the Material Summary Report</t>
        </r>
      </text>
    </comment>
    <comment ref="B46"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46" authorId="0">
      <text>
        <r>
          <rPr>
            <sz val="8"/>
            <rFont val="Tahoma"/>
            <family val="0"/>
          </rPr>
          <t>Cost ($/kg) of material_4 is derived from the Material Summary Report</t>
        </r>
      </text>
    </comment>
    <comment ref="K47" authorId="0">
      <text>
        <r>
          <rPr>
            <sz val="8"/>
            <rFont val="Tahoma"/>
            <family val="0"/>
          </rPr>
          <t xml:space="preserve">This figure represents the sum of all revegetation activities selected for this disturbance category.  This figure includes the cost of all required materials and the cost of application to revegetate the reported area. This cell is directly linked to the Mine Reclamation Costing Summary report. </t>
        </r>
      </text>
    </comment>
    <comment ref="D49" authorId="0">
      <text>
        <r>
          <rPr>
            <sz val="8"/>
            <rFont val="Tahoma"/>
            <family val="0"/>
          </rPr>
          <t>Enter the area (ha) in this column for each applicable method of application and materials required for maintenance.</t>
        </r>
      </text>
    </comment>
    <comment ref="B50" authorId="0">
      <text>
        <r>
          <rPr>
            <sz val="8"/>
            <rFont val="Tahoma"/>
            <family val="0"/>
          </rPr>
          <t xml:space="preserve">This section presents various options for maintenance of revegetated areas.  Generally, maintenance fertilizing is conducted for a number of years following the revegetation to help establish a selfsustaining site.  It is important to indicate the number of years of maintenance in column C (Years) to determine the cost of the anticipated site maintenance. </t>
        </r>
      </text>
    </comment>
    <comment ref="B52" authorId="0">
      <text>
        <r>
          <rPr>
            <sz val="8"/>
            <rFont val="Tahoma"/>
            <family val="0"/>
          </rPr>
          <t xml:space="preserve">This entry refers to the cost associated with the application of the specified materials. </t>
        </r>
      </text>
    </comment>
    <comment ref="C52" authorId="0">
      <text>
        <r>
          <rPr>
            <sz val="8"/>
            <rFont val="Tahoma"/>
            <family val="0"/>
          </rPr>
          <t xml:space="preserve">Enter the number of years that will be required for maintenance of this disturbance category.  </t>
        </r>
      </text>
    </comment>
    <comment ref="H53" authorId="0">
      <text>
        <r>
          <rPr>
            <sz val="8"/>
            <rFont val="Tahoma"/>
            <family val="0"/>
          </rPr>
          <t>The cost of seedmix used here is derived from the cost ($/kg) given in the Material Summary Report</t>
        </r>
      </text>
    </comment>
    <comment ref="H54" authorId="0">
      <text>
        <r>
          <rPr>
            <sz val="8"/>
            <rFont val="Tahoma"/>
            <family val="0"/>
          </rPr>
          <t>The cost of fertilizer used here is derived from the cost ($/kg) given in the Material Summary Report</t>
        </r>
      </text>
    </comment>
    <comment ref="B56" authorId="0">
      <text>
        <r>
          <rPr>
            <sz val="8"/>
            <rFont val="Tahoma"/>
            <family val="0"/>
          </rPr>
          <t xml:space="preserve">This entry refers to the cost associated with the application of the specified materials. </t>
        </r>
      </text>
    </comment>
    <comment ref="C56" authorId="0">
      <text>
        <r>
          <rPr>
            <sz val="8"/>
            <rFont val="Tahoma"/>
            <family val="0"/>
          </rPr>
          <t xml:space="preserve">Enter the number of years that will be required for maintenance of this disturbance category.  </t>
        </r>
      </text>
    </comment>
    <comment ref="H57" authorId="0">
      <text>
        <r>
          <rPr>
            <sz val="8"/>
            <rFont val="Tahoma"/>
            <family val="0"/>
          </rPr>
          <t>The cost of seedmix used here is derived from the cost ($/kg) given in the Material Summary Report</t>
        </r>
      </text>
    </comment>
    <comment ref="H58" authorId="0">
      <text>
        <r>
          <rPr>
            <sz val="8"/>
            <rFont val="Tahoma"/>
            <family val="0"/>
          </rPr>
          <t>The cost of fertilizer used here is derived from the cost ($/kg) given in the Material Summary Report</t>
        </r>
      </text>
    </comment>
    <comment ref="B61" authorId="0">
      <text>
        <r>
          <rPr>
            <sz val="8"/>
            <rFont val="Tahoma"/>
            <family val="0"/>
          </rPr>
          <t xml:space="preserve">This entry refers to the cost associated with the application of the specified materials. </t>
        </r>
      </text>
    </comment>
    <comment ref="C61" authorId="0">
      <text>
        <r>
          <rPr>
            <sz val="8"/>
            <rFont val="Tahoma"/>
            <family val="0"/>
          </rPr>
          <t xml:space="preserve">Enter the number of years that will be required for maintenance of this disturbance category.  </t>
        </r>
      </text>
    </comment>
    <comment ref="H62" authorId="0">
      <text>
        <r>
          <rPr>
            <sz val="8"/>
            <rFont val="Tahoma"/>
            <family val="0"/>
          </rPr>
          <t>The cost of seedmix used here is derived from the cost ($/kg) given in the Material Summary Report</t>
        </r>
      </text>
    </comment>
    <comment ref="H63" authorId="0">
      <text>
        <r>
          <rPr>
            <sz val="8"/>
            <rFont val="Tahoma"/>
            <family val="0"/>
          </rPr>
          <t>The cost of fertilizer used here is derived from the cost ($/kg) given in the Material Summary Report</t>
        </r>
      </text>
    </comment>
    <comment ref="H64" authorId="0">
      <text>
        <r>
          <rPr>
            <sz val="8"/>
            <rFont val="Tahoma"/>
            <family val="0"/>
          </rPr>
          <t>The cost of mulch used here is derived from the cost ($/kg) given in the Material Summary Report</t>
        </r>
      </text>
    </comment>
    <comment ref="H65" authorId="0">
      <text>
        <r>
          <rPr>
            <sz val="8"/>
            <rFont val="Tahoma"/>
            <family val="0"/>
          </rPr>
          <t>The cost of tackifier used here is derived from the cost ($/kg) given in the Material Summary Report</t>
        </r>
      </text>
    </comment>
    <comment ref="B67" authorId="0">
      <text>
        <r>
          <rPr>
            <sz val="8"/>
            <rFont val="Tahoma"/>
            <family val="0"/>
          </rPr>
          <t>Enter the cost of application in column G.</t>
        </r>
      </text>
    </comment>
    <comment ref="C67" authorId="0">
      <text>
        <r>
          <rPr>
            <sz val="8"/>
            <rFont val="Tahoma"/>
            <family val="0"/>
          </rPr>
          <t xml:space="preserve">Enter the number of years that will be required for maintenance of this disturbance category.  </t>
        </r>
      </text>
    </comment>
    <comment ref="B68"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68" authorId="0">
      <text>
        <r>
          <rPr>
            <sz val="8"/>
            <rFont val="Tahoma"/>
            <family val="0"/>
          </rPr>
          <t>Cost ($/kg) of maint.material_1 is derived from the material summary report</t>
        </r>
      </text>
    </comment>
    <comment ref="B69"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69" authorId="0">
      <text>
        <r>
          <rPr>
            <sz val="8"/>
            <rFont val="Tahoma"/>
            <family val="0"/>
          </rPr>
          <t>Cost ($/kg) of maint.material_2 is derived from the material summary report</t>
        </r>
      </text>
    </comment>
    <comment ref="K71" authorId="0">
      <text>
        <r>
          <rPr>
            <sz val="8"/>
            <rFont val="Tahoma"/>
            <family val="0"/>
          </rPr>
          <t>This figure represents the sum of all maintenance activities selected for this disturbance category.  It includes the cost of the required materials and application of those materials to the defined area for the specified years of maintenance. This cell is directly linked to the Mine Reclamation Costing Summary report.</t>
        </r>
      </text>
    </comment>
    <comment ref="K73" authorId="0">
      <text>
        <r>
          <rPr>
            <sz val="8"/>
            <rFont val="Tahoma"/>
            <family val="0"/>
          </rPr>
          <t>This figure represents the total estimated reclamation costs for site preparation, revegetation, maintenance, and decommissioning for  the disturbance category and land use specified.</t>
        </r>
      </text>
    </comment>
    <comment ref="B83" authorId="0">
      <text>
        <r>
          <rPr>
            <sz val="8"/>
            <rFont val="Tahoma"/>
            <family val="0"/>
          </rPr>
          <t>This material summary reports the total volume and cost of materials required for all of the reclamation prescriptions selected on this spreadsheet.  The material requirements and costs of each selected item of the reclamation prescription (ie. revegetation or maintenance) are reported in the appropriate section of the mine reclamation costing spreadsheet preceding this summary table.</t>
        </r>
      </text>
    </comment>
    <comment ref="H103" authorId="0">
      <text>
        <r>
          <rPr>
            <sz val="8"/>
            <rFont val="Tahoma"/>
            <family val="0"/>
          </rPr>
          <t>This figure summarizes the costs of materials specified in the reclamation prescriptions.  Note however, the material costs are included in the costs reported for each reclamation prescription.</t>
        </r>
      </text>
    </comment>
  </commentList>
</comments>
</file>

<file path=xl/comments3.xml><?xml version="1.0" encoding="utf-8"?>
<comments xmlns="http://schemas.openxmlformats.org/spreadsheetml/2006/main">
  <authors>
    <author>A satisfied Microsoft Office user</author>
  </authors>
  <commentList>
    <comment ref="C1" authorId="0">
      <text>
        <r>
          <rPr>
            <sz val="8"/>
            <rFont val="Tahoma"/>
            <family val="0"/>
          </rPr>
          <t xml:space="preserve">This cell is directly linked to the Mine Reclamation Costing Summary Report and provides the name of the minesite or project location. </t>
        </r>
      </text>
    </comment>
    <comment ref="C2" authorId="0">
      <text>
        <r>
          <rPr>
            <sz val="8"/>
            <rFont val="Tahoma"/>
            <family val="0"/>
          </rPr>
          <t>This cell is directly linked to the Mine Reclamation Costing Summary report and represents one of the area disturbances recognized on the mine site.</t>
        </r>
      </text>
    </comment>
    <comment ref="C3" authorId="0">
      <text>
        <r>
          <rPr>
            <sz val="8"/>
            <rFont val="Tahoma"/>
            <family val="0"/>
          </rPr>
          <t xml:space="preserve">This cell is directly linked to the Mine Reclamation Costing Summary report, and represents the total area to be reclaimed as derived from the area data provided on the summary report. </t>
        </r>
      </text>
    </comment>
    <comment ref="D7" authorId="0">
      <text>
        <r>
          <rPr>
            <sz val="8"/>
            <rFont val="Tahoma"/>
            <family val="0"/>
          </rPr>
          <t>Enter the area for each applicable site preparation method in this column.</t>
        </r>
      </text>
    </comment>
    <comment ref="B8" authorId="0">
      <text>
        <r>
          <rPr>
            <sz val="8"/>
            <rFont val="Tahoma"/>
            <family val="0"/>
          </rPr>
          <t>This section presents various site preparation methods and unit costs.  Select the appropriate site preparation method/methods for your disturbance category, and enter the area (columnD - Area) requiring the selected site preparation method.  For disturbance categories that require resloping, enter the metres of crest length (column F- Crest Length) for each dump height (column E - Dump height) requiring resloping.</t>
        </r>
      </text>
    </comment>
    <comment ref="B14" authorId="0">
      <text>
        <r>
          <rPr>
            <sz val="8"/>
            <rFont val="Tahoma"/>
            <family val="0"/>
          </rPr>
          <t>Unit costs for ripping depend on depth of rip and area to be ripped. Input "depth" in centimetres and "area" in hectares in Columns C and D respectively. Finally, input the unit cost ($/ha) in Column H.</t>
        </r>
      </text>
    </comment>
    <comment ref="K15" authorId="0">
      <text>
        <r>
          <rPr>
            <sz val="8"/>
            <rFont val="Tahoma"/>
            <family val="0"/>
          </rPr>
          <t>This figure represents the sum of all site preparation activities selected for this disturbance category.  This cell is directly linked to the Mine Reclamation Costing Summary report.</t>
        </r>
      </text>
    </comment>
    <comment ref="D17" authorId="0">
      <text>
        <r>
          <rPr>
            <sz val="8"/>
            <rFont val="Tahoma"/>
            <family val="0"/>
          </rPr>
          <t>Enter the area (ha) in this column for each applicable method of application and materials required for revegetation.</t>
        </r>
      </text>
    </comment>
    <comment ref="E17" authorId="0">
      <text>
        <r>
          <rPr>
            <sz val="8"/>
            <rFont val="Tahoma"/>
            <family val="0"/>
          </rPr>
          <t>This is equal to the rate (kg per ha) of material applied for each revegetation method.</t>
        </r>
      </text>
    </comment>
    <comment ref="G17" authorId="0">
      <text>
        <r>
          <rPr>
            <sz val="8"/>
            <rFont val="Tahoma"/>
            <family val="0"/>
          </rPr>
          <t>This is the cost per ha to apply the seed, fertilizer, ect.</t>
        </r>
      </text>
    </comment>
    <comment ref="B18" authorId="0">
      <text>
        <r>
          <rPr>
            <sz val="8"/>
            <rFont val="Tahoma"/>
            <family val="0"/>
          </rPr>
          <t>This section presents various revegetation methods and unit costs.  Select the appropriate revegetation method or methods for your disturbance category, and in column D (Area) enter the area (in ha) requiring the selected revegetation method.</t>
        </r>
      </text>
    </comment>
    <comment ref="B20" authorId="0">
      <text>
        <r>
          <rPr>
            <sz val="8"/>
            <rFont val="Tahoma"/>
            <family val="0"/>
          </rPr>
          <t xml:space="preserve">This entry refers to the cost associated with the application of the specified materials. </t>
        </r>
      </text>
    </comment>
    <comment ref="H21" authorId="0">
      <text>
        <r>
          <rPr>
            <sz val="8"/>
            <rFont val="Tahoma"/>
            <family val="0"/>
          </rPr>
          <t>The cost of seedmix used here is derived from the cost ($/kg) given in the Material Summary Report</t>
        </r>
      </text>
    </comment>
    <comment ref="H22" authorId="0">
      <text>
        <r>
          <rPr>
            <sz val="8"/>
            <rFont val="Tahoma"/>
            <family val="0"/>
          </rPr>
          <t>The cost of fertilizer used here is derived from the cost ($/kg) given in the Material Summary Report</t>
        </r>
      </text>
    </comment>
    <comment ref="H25" authorId="0">
      <text>
        <r>
          <rPr>
            <sz val="8"/>
            <rFont val="Tahoma"/>
            <family val="0"/>
          </rPr>
          <t>The cost of seedmix used here is derived from the cost ($/kg) given in the Material Summary Report</t>
        </r>
      </text>
    </comment>
    <comment ref="H26" authorId="0">
      <text>
        <r>
          <rPr>
            <sz val="8"/>
            <rFont val="Tahoma"/>
            <family val="0"/>
          </rPr>
          <t>The cost of fertilizer used here is derived from the cost ($/kg) given in the Material Summary Report</t>
        </r>
      </text>
    </comment>
    <comment ref="B29" authorId="0">
      <text>
        <r>
          <rPr>
            <sz val="8"/>
            <rFont val="Tahoma"/>
            <family val="0"/>
          </rPr>
          <t xml:space="preserve">This entry refers to the cost associated with the application of the specified materials. </t>
        </r>
      </text>
    </comment>
    <comment ref="H30" authorId="0">
      <text>
        <r>
          <rPr>
            <sz val="8"/>
            <rFont val="Tahoma"/>
            <family val="0"/>
          </rPr>
          <t>The cost of seedmix used here is derived from the cost ($/kg) given in the Material Summary Report</t>
        </r>
      </text>
    </comment>
    <comment ref="H31" authorId="0">
      <text>
        <r>
          <rPr>
            <sz val="8"/>
            <rFont val="Tahoma"/>
            <family val="0"/>
          </rPr>
          <t>The cost of fertilizer used here is derived from the cost ($/kg) given in the Material Summary Report</t>
        </r>
      </text>
    </comment>
    <comment ref="H32" authorId="0">
      <text>
        <r>
          <rPr>
            <sz val="8"/>
            <rFont val="Tahoma"/>
            <family val="0"/>
          </rPr>
          <t>The cost of mulch used here is derived from the cost ($/kg) given in the Material Summary Report</t>
        </r>
      </text>
    </comment>
    <comment ref="H33" authorId="0">
      <text>
        <r>
          <rPr>
            <sz val="8"/>
            <rFont val="Tahoma"/>
            <family val="0"/>
          </rPr>
          <t>The cost of tackifier used here is derived from the cost ($/kg) given in the Material Summary Report</t>
        </r>
      </text>
    </comment>
    <comment ref="B35" authorId="0">
      <text>
        <r>
          <rPr>
            <sz val="8"/>
            <rFont val="Tahoma"/>
            <family val="0"/>
          </rPr>
          <t>Enter the cost of application in column G.</t>
        </r>
      </text>
    </comment>
    <comment ref="B36"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36" authorId="0">
      <text>
        <r>
          <rPr>
            <sz val="8"/>
            <rFont val="Tahoma"/>
            <family val="0"/>
          </rPr>
          <t>Cost ($/kg) of material_1 is derived from the Material Summary Report</t>
        </r>
      </text>
    </comment>
    <comment ref="B37"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37" authorId="0">
      <text>
        <r>
          <rPr>
            <sz val="8"/>
            <rFont val="Tahoma"/>
            <family val="0"/>
          </rPr>
          <t>Cost ($/kg) of material_2 is derived from the Material Summary Report</t>
        </r>
      </text>
    </comment>
    <comment ref="B41" authorId="0">
      <text>
        <r>
          <rPr>
            <sz val="8"/>
            <rFont val="Tahoma"/>
            <family val="0"/>
          </rPr>
          <t>This entry refers to the cost of installation of seedlings based upon a unit cost per seedling.  The application or installation unit cost is reported in column G.</t>
        </r>
      </text>
    </comment>
    <comment ref="G41" authorId="0">
      <text>
        <r>
          <rPr>
            <sz val="8"/>
            <rFont val="Tahoma"/>
            <family val="0"/>
          </rPr>
          <t>This represents the costs to install the seedlings and fertilizer tablets.</t>
        </r>
      </text>
    </comment>
    <comment ref="H42" authorId="0">
      <text>
        <r>
          <rPr>
            <sz val="8"/>
            <rFont val="Tahoma"/>
            <family val="0"/>
          </rPr>
          <t>Cost ($/plant) of seedlings is derived from the Material Summary Report</t>
        </r>
      </text>
    </comment>
    <comment ref="H43" authorId="0">
      <text>
        <r>
          <rPr>
            <sz val="8"/>
            <rFont val="Tahoma"/>
            <family val="0"/>
          </rPr>
          <t>Cost ($/tablet) of fertilizer tablets is derived from the Material Summary Report</t>
        </r>
      </text>
    </comment>
    <comment ref="B44" authorId="0">
      <text>
        <r>
          <rPr>
            <sz val="8"/>
            <rFont val="Tahoma"/>
            <family val="0"/>
          </rPr>
          <t>Includes installation and material cost.</t>
        </r>
      </text>
    </comment>
    <comment ref="G44" authorId="0">
      <text>
        <r>
          <rPr>
            <sz val="8"/>
            <rFont val="Tahoma"/>
            <family val="0"/>
          </rPr>
          <t>This represents the cost to install the plant protectors.</t>
        </r>
      </text>
    </comment>
    <comment ref="H44" authorId="0">
      <text>
        <r>
          <rPr>
            <sz val="8"/>
            <rFont val="Tahoma"/>
            <family val="0"/>
          </rPr>
          <t>Cost ($/unit) of plant protectors is derived from the Material Summary Report</t>
        </r>
      </text>
    </comment>
    <comment ref="B45"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45" authorId="0">
      <text>
        <r>
          <rPr>
            <sz val="8"/>
            <rFont val="Tahoma"/>
            <family val="0"/>
          </rPr>
          <t>Cost ($/kg) of material_3 is derived from the Material Summary Report</t>
        </r>
      </text>
    </comment>
    <comment ref="B46"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46" authorId="0">
      <text>
        <r>
          <rPr>
            <sz val="8"/>
            <rFont val="Tahoma"/>
            <family val="0"/>
          </rPr>
          <t>Cost ($/kg) of material_4 is derived from the Material Summary Report</t>
        </r>
      </text>
    </comment>
    <comment ref="K47" authorId="0">
      <text>
        <r>
          <rPr>
            <sz val="8"/>
            <rFont val="Tahoma"/>
            <family val="0"/>
          </rPr>
          <t xml:space="preserve">This figure represents the sum of all revegetation activities selected for this disturbance category.  This figure includes the cost of all required materials and the cost of application to revegetate the reported area. This cell is directly linked to the Mine Reclamation Costing Summary report. </t>
        </r>
      </text>
    </comment>
    <comment ref="D49" authorId="0">
      <text>
        <r>
          <rPr>
            <sz val="8"/>
            <rFont val="Tahoma"/>
            <family val="0"/>
          </rPr>
          <t>Enter the area (ha) in this column for each applicable method of application and materials required for maintenance.</t>
        </r>
      </text>
    </comment>
    <comment ref="B50" authorId="0">
      <text>
        <r>
          <rPr>
            <sz val="8"/>
            <rFont val="Tahoma"/>
            <family val="0"/>
          </rPr>
          <t xml:space="preserve">This section presents various options for maintenance of revegetated areas.  Generally, maintenance fertilizing is conducted for a number of years following the revegetation to help establish a selfsustaining site.  It is important to indicate the number of years of maintenance in column C (Years) to determine the cost of the anticipated site maintenance. </t>
        </r>
      </text>
    </comment>
    <comment ref="B52" authorId="0">
      <text>
        <r>
          <rPr>
            <sz val="8"/>
            <rFont val="Tahoma"/>
            <family val="0"/>
          </rPr>
          <t xml:space="preserve">This entry refers to the cost associated with the application of the specified materials. </t>
        </r>
      </text>
    </comment>
    <comment ref="C52" authorId="0">
      <text>
        <r>
          <rPr>
            <sz val="8"/>
            <rFont val="Tahoma"/>
            <family val="0"/>
          </rPr>
          <t xml:space="preserve">Enter the number of years that will be required for maintenance of this disturbance category.  </t>
        </r>
      </text>
    </comment>
    <comment ref="H53" authorId="0">
      <text>
        <r>
          <rPr>
            <sz val="8"/>
            <rFont val="Tahoma"/>
            <family val="0"/>
          </rPr>
          <t>The cost of seedmix used here is derived from the cost ($/kg) given in the Material Summary Report</t>
        </r>
      </text>
    </comment>
    <comment ref="H54" authorId="0">
      <text>
        <r>
          <rPr>
            <sz val="8"/>
            <rFont val="Tahoma"/>
            <family val="0"/>
          </rPr>
          <t>The cost of fertilizer used here is derived from the cost ($/kg) given in the Material Summary Report</t>
        </r>
      </text>
    </comment>
    <comment ref="C56" authorId="0">
      <text>
        <r>
          <rPr>
            <sz val="8"/>
            <rFont val="Tahoma"/>
            <family val="0"/>
          </rPr>
          <t xml:space="preserve">Enter the number of years that will be required for maintenance of this disturbance category.  </t>
        </r>
      </text>
    </comment>
    <comment ref="H57" authorId="0">
      <text>
        <r>
          <rPr>
            <sz val="8"/>
            <rFont val="Tahoma"/>
            <family val="0"/>
          </rPr>
          <t>The cost of seedmix used here is derived from the cost ($/kg) given in the Material Summary Report</t>
        </r>
      </text>
    </comment>
    <comment ref="H58" authorId="0">
      <text>
        <r>
          <rPr>
            <sz val="8"/>
            <rFont val="Tahoma"/>
            <family val="0"/>
          </rPr>
          <t>The cost of fertilizer used here is derived from the cost ($/kg) given in the Material Summary Report</t>
        </r>
      </text>
    </comment>
    <comment ref="B61" authorId="0">
      <text>
        <r>
          <rPr>
            <sz val="8"/>
            <rFont val="Tahoma"/>
            <family val="0"/>
          </rPr>
          <t xml:space="preserve">This entry refers to the cost associated with the application of the specified materials. </t>
        </r>
      </text>
    </comment>
    <comment ref="C61" authorId="0">
      <text>
        <r>
          <rPr>
            <sz val="8"/>
            <rFont val="Tahoma"/>
            <family val="0"/>
          </rPr>
          <t xml:space="preserve">Enter the number of years that will be required for maintenance of this disturbance category.  </t>
        </r>
      </text>
    </comment>
    <comment ref="H62" authorId="0">
      <text>
        <r>
          <rPr>
            <sz val="8"/>
            <rFont val="Tahoma"/>
            <family val="0"/>
          </rPr>
          <t>The cost of seedmix used here is derived from the cost ($/kg) given in the Material Summary Report</t>
        </r>
      </text>
    </comment>
    <comment ref="H63" authorId="0">
      <text>
        <r>
          <rPr>
            <sz val="8"/>
            <rFont val="Tahoma"/>
            <family val="0"/>
          </rPr>
          <t>The cost of fertilizer used here is derived from the cost ($/kg) given in the Material Summary Report</t>
        </r>
      </text>
    </comment>
    <comment ref="H64" authorId="0">
      <text>
        <r>
          <rPr>
            <sz val="8"/>
            <rFont val="Tahoma"/>
            <family val="0"/>
          </rPr>
          <t>The cost of mulch used here is derived from the cost ($/kg) given in the Material Summary Report</t>
        </r>
      </text>
    </comment>
    <comment ref="H65" authorId="0">
      <text>
        <r>
          <rPr>
            <sz val="8"/>
            <rFont val="Tahoma"/>
            <family val="0"/>
          </rPr>
          <t>The cost of tackifier used here is derived from the cost ($/kg) given in the Material Summary Report</t>
        </r>
      </text>
    </comment>
    <comment ref="B67" authorId="0">
      <text>
        <r>
          <rPr>
            <sz val="8"/>
            <rFont val="Tahoma"/>
            <family val="0"/>
          </rPr>
          <t>Enter the cost of application in column G.</t>
        </r>
      </text>
    </comment>
    <comment ref="C67" authorId="0">
      <text>
        <r>
          <rPr>
            <sz val="8"/>
            <rFont val="Tahoma"/>
            <family val="0"/>
          </rPr>
          <t xml:space="preserve">Enter the number of years that will be required for maintenance of this disturbance category.  </t>
        </r>
      </text>
    </comment>
    <comment ref="B68"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68" authorId="0">
      <text>
        <r>
          <rPr>
            <sz val="8"/>
            <rFont val="Tahoma"/>
            <family val="0"/>
          </rPr>
          <t>Cost ($/kg) of maint.material_1 is derived from the material summary report</t>
        </r>
      </text>
    </comment>
    <comment ref="B69"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69" authorId="0">
      <text>
        <r>
          <rPr>
            <sz val="8"/>
            <rFont val="Tahoma"/>
            <family val="0"/>
          </rPr>
          <t>Cost ($/kg) of maint.material_2 is derived from the material summary report</t>
        </r>
      </text>
    </comment>
    <comment ref="K71" authorId="0">
      <text>
        <r>
          <rPr>
            <sz val="8"/>
            <rFont val="Tahoma"/>
            <family val="0"/>
          </rPr>
          <t>This figure represents the sum of all maintenance activities selected for this disturbance category.  It includes the cost of the required materials and application of those materials to the defined area for the specified years of maintenance. This cell is directly linked to the Mine Reclamation Costing Summary report.</t>
        </r>
      </text>
    </comment>
    <comment ref="K73" authorId="0">
      <text>
        <r>
          <rPr>
            <sz val="8"/>
            <rFont val="Tahoma"/>
            <family val="0"/>
          </rPr>
          <t>This figure represents the total estimated reclamation costs for site preparation, revegetation, maintenance, and decommissioning for  the disturbance category and land use specified.</t>
        </r>
      </text>
    </comment>
    <comment ref="B83" authorId="0">
      <text>
        <r>
          <rPr>
            <sz val="8"/>
            <rFont val="Tahoma"/>
            <family val="0"/>
          </rPr>
          <t>This material summary reports the total volume and cost of materials required for all of the reclamation prescriptions selected on this spreadsheet.  The material requirements and costs of each selected item of the reclamation prescription (ie. revegetation or maintenance) are reported in the appropriate section of the mine reclamation costing spreadsheet preceding this summary table.</t>
        </r>
      </text>
    </comment>
    <comment ref="H103" authorId="0">
      <text>
        <r>
          <rPr>
            <sz val="8"/>
            <rFont val="Tahoma"/>
            <family val="0"/>
          </rPr>
          <t>This figure summarizes the costs of materials specified in the reclamation prescriptions.  Note however, the material costs are included in the costs reported for each reclamation prescription.</t>
        </r>
      </text>
    </comment>
    <comment ref="B56" authorId="0">
      <text>
        <r>
          <rPr>
            <sz val="8"/>
            <rFont val="Tahoma"/>
            <family val="0"/>
          </rPr>
          <t xml:space="preserve">This entry refers to the cost associated with the application of the specified materials. </t>
        </r>
      </text>
    </comment>
    <comment ref="B24" authorId="0">
      <text>
        <r>
          <rPr>
            <sz val="8"/>
            <rFont val="Tahoma"/>
            <family val="0"/>
          </rPr>
          <t xml:space="preserve">This entry refers to the cost associated with the application of the specified materials. </t>
        </r>
      </text>
    </comment>
  </commentList>
</comments>
</file>

<file path=xl/comments4.xml><?xml version="1.0" encoding="utf-8"?>
<comments xmlns="http://schemas.openxmlformats.org/spreadsheetml/2006/main">
  <authors>
    <author>A satisfied Microsoft Office user</author>
  </authors>
  <commentList>
    <comment ref="C1" authorId="0">
      <text>
        <r>
          <rPr>
            <sz val="8"/>
            <rFont val="Tahoma"/>
            <family val="0"/>
          </rPr>
          <t xml:space="preserve">This cell is directly linked to the Mine Reclamation Costing Summary Report and provides the name of the minesite or project location. </t>
        </r>
      </text>
    </comment>
    <comment ref="C2" authorId="0">
      <text>
        <r>
          <rPr>
            <sz val="8"/>
            <rFont val="Tahoma"/>
            <family val="0"/>
          </rPr>
          <t>This cell is directly linked to the Mine Reclamation Costing Summary report and represents one of the area disturbances recognized on the mine site.</t>
        </r>
      </text>
    </comment>
    <comment ref="C3" authorId="0">
      <text>
        <r>
          <rPr>
            <sz val="8"/>
            <rFont val="Tahoma"/>
            <family val="0"/>
          </rPr>
          <t xml:space="preserve">This cell is directly linked to the Mine Reclamation Costing Summary report, and represents the total area to be reclaimed as derived from the area data provided on the summary report. </t>
        </r>
      </text>
    </comment>
    <comment ref="E4" authorId="0">
      <text>
        <r>
          <rPr>
            <sz val="8"/>
            <rFont val="Tahoma"/>
            <family val="0"/>
          </rPr>
          <t>Enter any additional information or comments regarding the disturbance category or land use.</t>
        </r>
      </text>
    </comment>
    <comment ref="D7" authorId="0">
      <text>
        <r>
          <rPr>
            <sz val="8"/>
            <rFont val="Tahoma"/>
            <family val="0"/>
          </rPr>
          <t>Enter the area for each applicable site preparation method in this column.</t>
        </r>
      </text>
    </comment>
    <comment ref="B8" authorId="0">
      <text>
        <r>
          <rPr>
            <sz val="8"/>
            <rFont val="Tahoma"/>
            <family val="0"/>
          </rPr>
          <t>This section presents various site preparation methods and unit costs.  Select the appropriate site preparation method/methods for your disturbance category, and enter the area (columnD - Area) requiring the selected site preparation method.  For disturbance categories that require resloping, enter the metres of crest length (column F- Crest Length) for each dump height (column E - Dump height) requiring resloping.</t>
        </r>
      </text>
    </comment>
    <comment ref="B14" authorId="0">
      <text>
        <r>
          <rPr>
            <sz val="8"/>
            <rFont val="Tahoma"/>
            <family val="0"/>
          </rPr>
          <t>Unit costs for ripping depend on depth of rip and area to be ripped. Input "depth" in centimetres and "area" in hectares in Columns C and D respectively.  Finally, input the unit cost ($/ha) for the specified reclamation procedure in column H.</t>
        </r>
      </text>
    </comment>
    <comment ref="K15" authorId="0">
      <text>
        <r>
          <rPr>
            <sz val="8"/>
            <rFont val="Tahoma"/>
            <family val="0"/>
          </rPr>
          <t>This figure represents the sum of all site preparation activities selected for this disturbance category.  This cell is directly linked to the Mine Reclamation Costing Summary report.</t>
        </r>
      </text>
    </comment>
    <comment ref="D17" authorId="0">
      <text>
        <r>
          <rPr>
            <sz val="8"/>
            <rFont val="Tahoma"/>
            <family val="0"/>
          </rPr>
          <t>Enter the area (ha) in this column for each applicable method of application and materials required for revegetation.</t>
        </r>
      </text>
    </comment>
    <comment ref="E17" authorId="0">
      <text>
        <r>
          <rPr>
            <sz val="8"/>
            <rFont val="Tahoma"/>
            <family val="0"/>
          </rPr>
          <t>This is equal to the rate (kg per ha) of material applied for each revegetation method.</t>
        </r>
      </text>
    </comment>
    <comment ref="G17" authorId="0">
      <text>
        <r>
          <rPr>
            <sz val="8"/>
            <rFont val="Tahoma"/>
            <family val="0"/>
          </rPr>
          <t>This is the cost per ha to apply the seed, fertilizer, ect.</t>
        </r>
      </text>
    </comment>
    <comment ref="B18" authorId="0">
      <text>
        <r>
          <rPr>
            <sz val="8"/>
            <rFont val="Tahoma"/>
            <family val="0"/>
          </rPr>
          <t>This section presents various revegetation methods and unit costs.  Select the appropriate revegetation method or methods for your disturbance category, and in column D (Area) enter the area (in ha) requiring the selected revegetation method.</t>
        </r>
      </text>
    </comment>
    <comment ref="B20" authorId="0">
      <text>
        <r>
          <rPr>
            <sz val="8"/>
            <rFont val="Tahoma"/>
            <family val="0"/>
          </rPr>
          <t xml:space="preserve">This entry refers to the cost associated with the application of the specified materials. </t>
        </r>
      </text>
    </comment>
    <comment ref="H21" authorId="0">
      <text>
        <r>
          <rPr>
            <sz val="8"/>
            <rFont val="Tahoma"/>
            <family val="0"/>
          </rPr>
          <t>The cost of seedmix used here is derived from the cost ($/kg) given in the Material Summary Report</t>
        </r>
      </text>
    </comment>
    <comment ref="H22" authorId="0">
      <text>
        <r>
          <rPr>
            <sz val="8"/>
            <rFont val="Tahoma"/>
            <family val="0"/>
          </rPr>
          <t>The cost of fertilizer used here is derived from the cost ($/kg) given in the Material Summary Report</t>
        </r>
      </text>
    </comment>
    <comment ref="H25" authorId="0">
      <text>
        <r>
          <rPr>
            <sz val="8"/>
            <rFont val="Tahoma"/>
            <family val="0"/>
          </rPr>
          <t>The cost of seedmix used here is derived from the cost ($/kg) given in the Material Summary Report</t>
        </r>
      </text>
    </comment>
    <comment ref="H26" authorId="0">
      <text>
        <r>
          <rPr>
            <sz val="8"/>
            <rFont val="Tahoma"/>
            <family val="0"/>
          </rPr>
          <t>The cost of fertilizer used here is derived from the cost ($/kg) given in the Material Summary Report</t>
        </r>
      </text>
    </comment>
    <comment ref="B29" authorId="0">
      <text>
        <r>
          <rPr>
            <sz val="8"/>
            <rFont val="Tahoma"/>
            <family val="0"/>
          </rPr>
          <t xml:space="preserve">This entry refers to the cost associated with the application of the specified materials. </t>
        </r>
      </text>
    </comment>
    <comment ref="H30" authorId="0">
      <text>
        <r>
          <rPr>
            <sz val="8"/>
            <rFont val="Tahoma"/>
            <family val="0"/>
          </rPr>
          <t>The cost of seedmix used here is derived from the cost ($/kg) given in the Material Summary Report</t>
        </r>
      </text>
    </comment>
    <comment ref="H31" authorId="0">
      <text>
        <r>
          <rPr>
            <sz val="8"/>
            <rFont val="Tahoma"/>
            <family val="0"/>
          </rPr>
          <t>The cost of fertilizer used here is derived from the cost ($/kg) given in the Material Summary Report</t>
        </r>
      </text>
    </comment>
    <comment ref="H32" authorId="0">
      <text>
        <r>
          <rPr>
            <sz val="8"/>
            <rFont val="Tahoma"/>
            <family val="0"/>
          </rPr>
          <t>The cost of mulch used here is derived from the cost ($/kg) given in the Material Summary Report</t>
        </r>
      </text>
    </comment>
    <comment ref="H33" authorId="0">
      <text>
        <r>
          <rPr>
            <sz val="8"/>
            <rFont val="Tahoma"/>
            <family val="0"/>
          </rPr>
          <t>The cost of tackifier used here is derived from the cost ($/kg) given in the Material Summary Report</t>
        </r>
      </text>
    </comment>
    <comment ref="B35" authorId="0">
      <text>
        <r>
          <rPr>
            <sz val="8"/>
            <rFont val="Tahoma"/>
            <family val="0"/>
          </rPr>
          <t>Enter the cost of application in column G.</t>
        </r>
      </text>
    </comment>
    <comment ref="B36"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36" authorId="0">
      <text>
        <r>
          <rPr>
            <sz val="8"/>
            <rFont val="Tahoma"/>
            <family val="0"/>
          </rPr>
          <t>Cost ($/kg) of material_1 is derived from the Material Summary Report</t>
        </r>
      </text>
    </comment>
    <comment ref="B37"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37" authorId="0">
      <text>
        <r>
          <rPr>
            <sz val="8"/>
            <rFont val="Tahoma"/>
            <family val="0"/>
          </rPr>
          <t>Cost ($/kg) of material_2 is derived from the Material Summary Report</t>
        </r>
      </text>
    </comment>
    <comment ref="G41" authorId="0">
      <text>
        <r>
          <rPr>
            <sz val="8"/>
            <rFont val="Tahoma"/>
            <family val="0"/>
          </rPr>
          <t>This represents the costs to install the seedlings and fertilizer tablets.</t>
        </r>
      </text>
    </comment>
    <comment ref="H42" authorId="0">
      <text>
        <r>
          <rPr>
            <sz val="8"/>
            <rFont val="Tahoma"/>
            <family val="0"/>
          </rPr>
          <t>Cost ($/plant) of seedlings is derived from the Material Summary Report</t>
        </r>
      </text>
    </comment>
    <comment ref="H43" authorId="0">
      <text>
        <r>
          <rPr>
            <sz val="8"/>
            <rFont val="Tahoma"/>
            <family val="0"/>
          </rPr>
          <t>Cost ($/tablet) of fertilizer tablets is derived from the Material Summary Report</t>
        </r>
      </text>
    </comment>
    <comment ref="B44" authorId="0">
      <text>
        <r>
          <rPr>
            <sz val="8"/>
            <rFont val="Tahoma"/>
            <family val="0"/>
          </rPr>
          <t>Includes installation and material cost.</t>
        </r>
      </text>
    </comment>
    <comment ref="G44" authorId="0">
      <text>
        <r>
          <rPr>
            <sz val="8"/>
            <rFont val="Tahoma"/>
            <family val="0"/>
          </rPr>
          <t>This represents the cost to install the plant protectors.</t>
        </r>
      </text>
    </comment>
    <comment ref="H44" authorId="0">
      <text>
        <r>
          <rPr>
            <sz val="8"/>
            <rFont val="Tahoma"/>
            <family val="0"/>
          </rPr>
          <t>Cost ($/unit) of plant protectors is derived from the Material Summary Report</t>
        </r>
      </text>
    </comment>
    <comment ref="B45"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45" authorId="0">
      <text>
        <r>
          <rPr>
            <sz val="8"/>
            <rFont val="Tahoma"/>
            <family val="0"/>
          </rPr>
          <t>Cost ($/kg) of material_3 is derived from the Material Summary Report</t>
        </r>
      </text>
    </comment>
    <comment ref="B46"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46" authorId="0">
      <text>
        <r>
          <rPr>
            <sz val="8"/>
            <rFont val="Tahoma"/>
            <family val="0"/>
          </rPr>
          <t>Cost ($/kg) of material_4 is derived from the Material Summary Report</t>
        </r>
      </text>
    </comment>
    <comment ref="K47" authorId="0">
      <text>
        <r>
          <rPr>
            <sz val="8"/>
            <rFont val="Tahoma"/>
            <family val="0"/>
          </rPr>
          <t xml:space="preserve">This figure represents the sum of all revegetation activities selected for this disturbance category.  This figure includes the cost of all required materials and the cost of application to revegetate the reported area. This cell is directly linked to the Mine Reclamation Costing Summary report. </t>
        </r>
      </text>
    </comment>
    <comment ref="D49" authorId="0">
      <text>
        <r>
          <rPr>
            <sz val="8"/>
            <rFont val="Tahoma"/>
            <family val="0"/>
          </rPr>
          <t>Enter the area (ha) in this column for each applicable method of application and materials required for maintenance.</t>
        </r>
      </text>
    </comment>
    <comment ref="B50" authorId="0">
      <text>
        <r>
          <rPr>
            <sz val="8"/>
            <rFont val="Tahoma"/>
            <family val="0"/>
          </rPr>
          <t xml:space="preserve">This section presents various options for maintenance of revegetated areas.  Generally, maintenance fertilizing is conducted for a number of years following the revegetation to help establish a selfsustaining site.  It is important to indicate the number of years of maintenance in column C (Years) to determine the cost of the anticipated site maintenance. </t>
        </r>
      </text>
    </comment>
    <comment ref="B52" authorId="0">
      <text>
        <r>
          <rPr>
            <sz val="8"/>
            <rFont val="Tahoma"/>
            <family val="0"/>
          </rPr>
          <t xml:space="preserve">This entry refers to the cost associated with the application of the specified materials. </t>
        </r>
      </text>
    </comment>
    <comment ref="C52" authorId="0">
      <text>
        <r>
          <rPr>
            <sz val="8"/>
            <rFont val="Tahoma"/>
            <family val="0"/>
          </rPr>
          <t xml:space="preserve">Enter the number of years that will be required for maintenance of this disturbance category.  </t>
        </r>
      </text>
    </comment>
    <comment ref="H53" authorId="0">
      <text>
        <r>
          <rPr>
            <sz val="8"/>
            <rFont val="Tahoma"/>
            <family val="0"/>
          </rPr>
          <t>The cost of seedmix used here is derived from the cost ($/kg) given in the Material Summary Report</t>
        </r>
      </text>
    </comment>
    <comment ref="H54" authorId="0">
      <text>
        <r>
          <rPr>
            <sz val="8"/>
            <rFont val="Tahoma"/>
            <family val="0"/>
          </rPr>
          <t>The cost of fertilizer used here is derived from the cost ($/kg) given in the Material Summary Report</t>
        </r>
      </text>
    </comment>
    <comment ref="C56" authorId="0">
      <text>
        <r>
          <rPr>
            <sz val="8"/>
            <rFont val="Tahoma"/>
            <family val="0"/>
          </rPr>
          <t xml:space="preserve">Enter the number of years that will be required for maintenance of this disturbance category.  </t>
        </r>
      </text>
    </comment>
    <comment ref="H57" authorId="0">
      <text>
        <r>
          <rPr>
            <sz val="8"/>
            <rFont val="Tahoma"/>
            <family val="0"/>
          </rPr>
          <t>The cost of seedmix used here is derived from the cost ($/kg) given in the Material Summary Report</t>
        </r>
      </text>
    </comment>
    <comment ref="H58" authorId="0">
      <text>
        <r>
          <rPr>
            <sz val="8"/>
            <rFont val="Tahoma"/>
            <family val="0"/>
          </rPr>
          <t>The cost of fertilizer used here is derived from the cost ($/kg) given in the Material Summary Report</t>
        </r>
      </text>
    </comment>
    <comment ref="B61" authorId="0">
      <text>
        <r>
          <rPr>
            <sz val="8"/>
            <rFont val="Tahoma"/>
            <family val="0"/>
          </rPr>
          <t xml:space="preserve">This entry refers to the cost associated with the application of the specified materials. </t>
        </r>
      </text>
    </comment>
    <comment ref="C61" authorId="0">
      <text>
        <r>
          <rPr>
            <sz val="8"/>
            <rFont val="Tahoma"/>
            <family val="0"/>
          </rPr>
          <t xml:space="preserve">Enter the number of years that will be required for maintenance of this disturbance category.  </t>
        </r>
      </text>
    </comment>
    <comment ref="H62" authorId="0">
      <text>
        <r>
          <rPr>
            <sz val="8"/>
            <rFont val="Tahoma"/>
            <family val="0"/>
          </rPr>
          <t>The cost of seedmix used here is derived from the cost ($/kg) given in the Material Summary Report</t>
        </r>
      </text>
    </comment>
    <comment ref="H63" authorId="0">
      <text>
        <r>
          <rPr>
            <sz val="8"/>
            <rFont val="Tahoma"/>
            <family val="0"/>
          </rPr>
          <t>The cost of fertilizer used here is derived from the cost ($/kg) given in the Material Summary Report</t>
        </r>
      </text>
    </comment>
    <comment ref="H64" authorId="0">
      <text>
        <r>
          <rPr>
            <sz val="8"/>
            <rFont val="Tahoma"/>
            <family val="0"/>
          </rPr>
          <t>The cost of mulch used here is derived from the cost ($/kg) given in the Material Summary Report</t>
        </r>
      </text>
    </comment>
    <comment ref="H65" authorId="0">
      <text>
        <r>
          <rPr>
            <sz val="8"/>
            <rFont val="Tahoma"/>
            <family val="0"/>
          </rPr>
          <t>The cost of tackifier used here is derived from the cost ($/kg) given in the Material Summary Report</t>
        </r>
      </text>
    </comment>
    <comment ref="B67" authorId="0">
      <text>
        <r>
          <rPr>
            <sz val="8"/>
            <rFont val="Tahoma"/>
            <family val="0"/>
          </rPr>
          <t>Enter the cost of application in column G.</t>
        </r>
      </text>
    </comment>
    <comment ref="C67" authorId="0">
      <text>
        <r>
          <rPr>
            <sz val="8"/>
            <rFont val="Tahoma"/>
            <family val="0"/>
          </rPr>
          <t xml:space="preserve">Enter the number of years that will be required for maintenance of this disturbance category.  </t>
        </r>
      </text>
    </comment>
    <comment ref="B68"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68" authorId="0">
      <text>
        <r>
          <rPr>
            <sz val="8"/>
            <rFont val="Tahoma"/>
            <family val="0"/>
          </rPr>
          <t>Cost ($/kg) of maint.material_1 is derived from the material summary report</t>
        </r>
      </text>
    </comment>
    <comment ref="B69"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69" authorId="0">
      <text>
        <r>
          <rPr>
            <sz val="8"/>
            <rFont val="Tahoma"/>
            <family val="0"/>
          </rPr>
          <t>Cost ($/kg) of maint.material_2 is derived from the material summary report</t>
        </r>
      </text>
    </comment>
    <comment ref="K71" authorId="0">
      <text>
        <r>
          <rPr>
            <sz val="8"/>
            <rFont val="Tahoma"/>
            <family val="0"/>
          </rPr>
          <t>This figure represents the sum of all maintenance activities selected for this disturbance category.  It includes the cost of the required materials and application of those materials to the defined area for the specified years of maintenance. This cell is directly linked to the Mine Reclamation Costing Summary report.</t>
        </r>
      </text>
    </comment>
    <comment ref="K73" authorId="0">
      <text>
        <r>
          <rPr>
            <sz val="8"/>
            <rFont val="Tahoma"/>
            <family val="0"/>
          </rPr>
          <t>This figure represents the total estimated reclamation costs for site preparation, revegetation, maintenance, and decommissioning for  the disturbance category and land use specified.</t>
        </r>
      </text>
    </comment>
    <comment ref="B83" authorId="0">
      <text>
        <r>
          <rPr>
            <sz val="8"/>
            <rFont val="Tahoma"/>
            <family val="0"/>
          </rPr>
          <t>This material summary reports the total volume and cost of materials required for all of the reclamation prescriptions selected on this spreadsheet.  The material requirements and costs of each selected item of the reclamation prescription (ie. revegetation or maintenance) are reported in the appropriate section of the mine reclamation costing spreadsheet preceding this summary table.</t>
        </r>
      </text>
    </comment>
    <comment ref="H103" authorId="0">
      <text>
        <r>
          <rPr>
            <sz val="8"/>
            <rFont val="Tahoma"/>
            <family val="0"/>
          </rPr>
          <t>This figure summarizes the costs of materials specified in the reclamation prescriptions.  Note however, the material costs are included in the costs reported for each reclamation prescription.</t>
        </r>
      </text>
    </comment>
    <comment ref="B24" authorId="0">
      <text>
        <r>
          <rPr>
            <sz val="8"/>
            <rFont val="Tahoma"/>
            <family val="0"/>
          </rPr>
          <t xml:space="preserve">This entry refers to the cost associated with the application of the specified materials. </t>
        </r>
      </text>
    </comment>
    <comment ref="B56" authorId="0">
      <text>
        <r>
          <rPr>
            <sz val="8"/>
            <rFont val="Tahoma"/>
            <family val="0"/>
          </rPr>
          <t xml:space="preserve">This entry refers to the cost associated with the application of the specified materials. </t>
        </r>
      </text>
    </comment>
    <comment ref="B41" authorId="0">
      <text>
        <r>
          <rPr>
            <sz val="8"/>
            <rFont val="Tahoma"/>
            <family val="0"/>
          </rPr>
          <t>This entry refers to the cost of installation of seedlings based upon a unit cost per seedling.  The application or installation unit cost is reported in column G.</t>
        </r>
      </text>
    </comment>
  </commentList>
</comments>
</file>

<file path=xl/comments5.xml><?xml version="1.0" encoding="utf-8"?>
<comments xmlns="http://schemas.openxmlformats.org/spreadsheetml/2006/main">
  <authors>
    <author>A satisfied Microsoft Office user</author>
  </authors>
  <commentList>
    <comment ref="C1" authorId="0">
      <text>
        <r>
          <rPr>
            <sz val="8"/>
            <rFont val="Tahoma"/>
            <family val="0"/>
          </rPr>
          <t xml:space="preserve">This cell is directly linked to the Mine Reclamation Costing Summary Report and provides the name of the minesite or project location. </t>
        </r>
      </text>
    </comment>
    <comment ref="C2" authorId="0">
      <text>
        <r>
          <rPr>
            <sz val="8"/>
            <rFont val="Tahoma"/>
            <family val="0"/>
          </rPr>
          <t>This cell is directly linked to the Mine Reclamation Costing Summary report and represents one of the area disturbances recognized on the mine site.</t>
        </r>
      </text>
    </comment>
    <comment ref="C3" authorId="0">
      <text>
        <r>
          <rPr>
            <sz val="8"/>
            <rFont val="Tahoma"/>
            <family val="0"/>
          </rPr>
          <t xml:space="preserve">This cell is directly linked to the Mine Reclamation Costing Summary report, and represents the total area to be reclaimed as derived from the area data provided on the summary report. </t>
        </r>
      </text>
    </comment>
    <comment ref="E4" authorId="0">
      <text>
        <r>
          <rPr>
            <sz val="8"/>
            <rFont val="Tahoma"/>
            <family val="0"/>
          </rPr>
          <t>Enter any additional information or comments regarding the disturbance category or land use.</t>
        </r>
      </text>
    </comment>
    <comment ref="D7" authorId="0">
      <text>
        <r>
          <rPr>
            <sz val="8"/>
            <rFont val="Tahoma"/>
            <family val="0"/>
          </rPr>
          <t>Enter the area for each applicable site preparation method in this column.</t>
        </r>
      </text>
    </comment>
    <comment ref="B8" authorId="0">
      <text>
        <r>
          <rPr>
            <sz val="8"/>
            <rFont val="Tahoma"/>
            <family val="0"/>
          </rPr>
          <t>This section presents various site preparation methods and unit costs.  Select the appropriate site preparation method/methods for your disturbance category, and enter the area (columnD - Area) requiring the selected site preparation method.  For disturbance categories that require resloping, enter the metres of crest length (column F- Crest Length) for each dump height (column E - Dump height) requiring resloping.</t>
        </r>
      </text>
    </comment>
    <comment ref="B14" authorId="0">
      <text>
        <r>
          <rPr>
            <sz val="8"/>
            <rFont val="Tahoma"/>
            <family val="0"/>
          </rPr>
          <t>Unit costs for ripping depend on depth of rip and aea to be ripped.  Input "depth" in centimetres and "area" in hectares in columns C and D respectively.  Finally, input the unit cost ($/ha) for the specified reclamation procedure in column H.</t>
        </r>
      </text>
    </comment>
    <comment ref="K15" authorId="0">
      <text>
        <r>
          <rPr>
            <sz val="8"/>
            <rFont val="Tahoma"/>
            <family val="0"/>
          </rPr>
          <t>This figure represents the sum of all site preparation activities selected for this disturbance category.  This cell is directly linked to the Mine Reclamation Costing Summary report.</t>
        </r>
      </text>
    </comment>
    <comment ref="D17" authorId="0">
      <text>
        <r>
          <rPr>
            <sz val="8"/>
            <rFont val="Tahoma"/>
            <family val="0"/>
          </rPr>
          <t>Enter the area (ha) in this column for each applicable method of application and materials required for revegetation.</t>
        </r>
      </text>
    </comment>
    <comment ref="E17" authorId="0">
      <text>
        <r>
          <rPr>
            <sz val="8"/>
            <rFont val="Tahoma"/>
            <family val="0"/>
          </rPr>
          <t>This is equal to the rate (kg per ha) of material applied for each revegetation method.</t>
        </r>
      </text>
    </comment>
    <comment ref="G17" authorId="0">
      <text>
        <r>
          <rPr>
            <sz val="8"/>
            <rFont val="Tahoma"/>
            <family val="0"/>
          </rPr>
          <t>This is the cost per ha to apply the seed, fertilizer, ect.</t>
        </r>
      </text>
    </comment>
    <comment ref="B18" authorId="0">
      <text>
        <r>
          <rPr>
            <sz val="8"/>
            <rFont val="Tahoma"/>
            <family val="0"/>
          </rPr>
          <t>This section presents various revegetation methods and unit costs.  Select the appropriate revegetation method or methods for your disturbance category, and in column D (Area) enter the area (in ha) requiring the selected revegetation method.</t>
        </r>
      </text>
    </comment>
    <comment ref="B20" authorId="0">
      <text>
        <r>
          <rPr>
            <sz val="8"/>
            <rFont val="Tahoma"/>
            <family val="0"/>
          </rPr>
          <t xml:space="preserve">This entry refers to the cost associated with the application of the specified materials. </t>
        </r>
      </text>
    </comment>
    <comment ref="H21" authorId="0">
      <text>
        <r>
          <rPr>
            <sz val="8"/>
            <rFont val="Tahoma"/>
            <family val="0"/>
          </rPr>
          <t>The cost of seedmix used here is derived from the cost ($/kg) given in the Material Summary Report</t>
        </r>
      </text>
    </comment>
    <comment ref="H22" authorId="0">
      <text>
        <r>
          <rPr>
            <sz val="8"/>
            <rFont val="Tahoma"/>
            <family val="0"/>
          </rPr>
          <t>The cost of fertilizer used here is derived from the cost ($/kg) given in the Material Summary Report</t>
        </r>
      </text>
    </comment>
    <comment ref="H25" authorId="0">
      <text>
        <r>
          <rPr>
            <sz val="8"/>
            <rFont val="Tahoma"/>
            <family val="0"/>
          </rPr>
          <t>The cost of seedmix used here is derived from the cost ($/kg) given in the Material Summary Report</t>
        </r>
      </text>
    </comment>
    <comment ref="H26" authorId="0">
      <text>
        <r>
          <rPr>
            <sz val="8"/>
            <rFont val="Tahoma"/>
            <family val="0"/>
          </rPr>
          <t>The cost of fertilizer used here is derived from the cost ($/kg) given in the Material Summary Report</t>
        </r>
      </text>
    </comment>
    <comment ref="B29" authorId="0">
      <text>
        <r>
          <rPr>
            <sz val="8"/>
            <rFont val="Tahoma"/>
            <family val="0"/>
          </rPr>
          <t xml:space="preserve">This entry refers to the cost associated with the application of the specified materials. </t>
        </r>
      </text>
    </comment>
    <comment ref="H30" authorId="0">
      <text>
        <r>
          <rPr>
            <sz val="8"/>
            <rFont val="Tahoma"/>
            <family val="0"/>
          </rPr>
          <t>The cost of seedmix used here is derived from the cost ($/kg) given in the Material Summary Report</t>
        </r>
      </text>
    </comment>
    <comment ref="H31" authorId="0">
      <text>
        <r>
          <rPr>
            <sz val="8"/>
            <rFont val="Tahoma"/>
            <family val="0"/>
          </rPr>
          <t>The cost of fertilizer used here is derived from the cost ($/kg) given in the Material Summary Report</t>
        </r>
      </text>
    </comment>
    <comment ref="H32" authorId="0">
      <text>
        <r>
          <rPr>
            <sz val="8"/>
            <rFont val="Tahoma"/>
            <family val="0"/>
          </rPr>
          <t>The cost of mulch used here is derived from the cost ($/kg) given in the Material Summary Report</t>
        </r>
      </text>
    </comment>
    <comment ref="H33" authorId="0">
      <text>
        <r>
          <rPr>
            <sz val="8"/>
            <rFont val="Tahoma"/>
            <family val="0"/>
          </rPr>
          <t>The cost of tackifier used here is derived from the cost ($/kg) given in the Material Summary Report</t>
        </r>
      </text>
    </comment>
    <comment ref="B35" authorId="0">
      <text>
        <r>
          <rPr>
            <sz val="8"/>
            <rFont val="Tahoma"/>
            <family val="0"/>
          </rPr>
          <t>Enter the cost of application in column G.</t>
        </r>
      </text>
    </comment>
    <comment ref="B36"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36" authorId="0">
      <text>
        <r>
          <rPr>
            <sz val="8"/>
            <rFont val="Tahoma"/>
            <family val="0"/>
          </rPr>
          <t>Cost ($/kg) of material_1 is derived from the Material Summary Report</t>
        </r>
      </text>
    </comment>
    <comment ref="B37"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37" authorId="0">
      <text>
        <r>
          <rPr>
            <sz val="8"/>
            <rFont val="Tahoma"/>
            <family val="0"/>
          </rPr>
          <t>Cost ($/kg) of material_2 is derived from the Material Summary Report</t>
        </r>
      </text>
    </comment>
    <comment ref="G41" authorId="0">
      <text>
        <r>
          <rPr>
            <sz val="8"/>
            <rFont val="Tahoma"/>
            <family val="0"/>
          </rPr>
          <t>This represents the costs to install the seedlings and fertilizer tablets.</t>
        </r>
      </text>
    </comment>
    <comment ref="H42" authorId="0">
      <text>
        <r>
          <rPr>
            <sz val="8"/>
            <rFont val="Tahoma"/>
            <family val="0"/>
          </rPr>
          <t>Cost ($/plant) of seedlings is derived from the Material Summary Report</t>
        </r>
      </text>
    </comment>
    <comment ref="H43" authorId="0">
      <text>
        <r>
          <rPr>
            <sz val="8"/>
            <rFont val="Tahoma"/>
            <family val="0"/>
          </rPr>
          <t>Cost ($/tablet) of fertilizer tablets is derived from the Material Summary Report</t>
        </r>
      </text>
    </comment>
    <comment ref="B44" authorId="0">
      <text>
        <r>
          <rPr>
            <sz val="8"/>
            <rFont val="Tahoma"/>
            <family val="0"/>
          </rPr>
          <t>Includes installation and material cost.</t>
        </r>
      </text>
    </comment>
    <comment ref="G44" authorId="0">
      <text>
        <r>
          <rPr>
            <sz val="8"/>
            <rFont val="Tahoma"/>
            <family val="0"/>
          </rPr>
          <t>This represents the cost to install the plant protectors.</t>
        </r>
      </text>
    </comment>
    <comment ref="H44" authorId="0">
      <text>
        <r>
          <rPr>
            <sz val="8"/>
            <rFont val="Tahoma"/>
            <family val="0"/>
          </rPr>
          <t>Cost ($/unit) of plant protectors is derived from the Material Summary Report</t>
        </r>
      </text>
    </comment>
    <comment ref="B45"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45" authorId="0">
      <text>
        <r>
          <rPr>
            <sz val="8"/>
            <rFont val="Tahoma"/>
            <family val="0"/>
          </rPr>
          <t>Cost ($/kg) of material_3 is derived from the Material Summary Report</t>
        </r>
      </text>
    </comment>
    <comment ref="B46"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46" authorId="0">
      <text>
        <r>
          <rPr>
            <sz val="8"/>
            <rFont val="Tahoma"/>
            <family val="0"/>
          </rPr>
          <t>Cost ($/kg) of material_4 is derived from the Material Summary Report</t>
        </r>
      </text>
    </comment>
    <comment ref="K47" authorId="0">
      <text>
        <r>
          <rPr>
            <sz val="8"/>
            <rFont val="Tahoma"/>
            <family val="0"/>
          </rPr>
          <t xml:space="preserve">This figure represents the sum of all revegetation activities selected for this disturbance category.  This figure includes the cost of all required materials and the cost of application to revegetate the reported area. This cell is directly linked to the Mine Reclamation Costing Summary report. </t>
        </r>
      </text>
    </comment>
    <comment ref="D49" authorId="0">
      <text>
        <r>
          <rPr>
            <sz val="8"/>
            <rFont val="Tahoma"/>
            <family val="0"/>
          </rPr>
          <t>Enter the area (ha) in this column for each applicable method of application and materials required for maintenance.</t>
        </r>
      </text>
    </comment>
    <comment ref="B50" authorId="0">
      <text>
        <r>
          <rPr>
            <sz val="8"/>
            <rFont val="Tahoma"/>
            <family val="0"/>
          </rPr>
          <t xml:space="preserve">This section presents various options for maintenance of revegetated areas.  Generally, maintenance fertilizing is conducted for a number of years following the revegetation to help establish a selfsustaining site.  It is important to indicate the number of years of maintenance in column C (Years) to determine the cost of the anticipated site maintenance. </t>
        </r>
      </text>
    </comment>
    <comment ref="B52" authorId="0">
      <text>
        <r>
          <rPr>
            <sz val="8"/>
            <rFont val="Tahoma"/>
            <family val="0"/>
          </rPr>
          <t xml:space="preserve">This entry refers to the cost associated with the application of the specified materials. </t>
        </r>
      </text>
    </comment>
    <comment ref="C52" authorId="0">
      <text>
        <r>
          <rPr>
            <sz val="8"/>
            <rFont val="Tahoma"/>
            <family val="0"/>
          </rPr>
          <t xml:space="preserve">Enter the number of years that will be required for maintenance of this disturbance category.  </t>
        </r>
      </text>
    </comment>
    <comment ref="H53" authorId="0">
      <text>
        <r>
          <rPr>
            <sz val="8"/>
            <rFont val="Tahoma"/>
            <family val="0"/>
          </rPr>
          <t>The cost of seedmix used here is derived from the cost ($/kg) given in the Material Summary Report</t>
        </r>
      </text>
    </comment>
    <comment ref="H54" authorId="0">
      <text>
        <r>
          <rPr>
            <sz val="8"/>
            <rFont val="Tahoma"/>
            <family val="0"/>
          </rPr>
          <t>The cost of fertilizer used here is derived from the cost ($/kg) given in the Material Summary Report</t>
        </r>
      </text>
    </comment>
    <comment ref="C56" authorId="0">
      <text>
        <r>
          <rPr>
            <sz val="8"/>
            <rFont val="Tahoma"/>
            <family val="0"/>
          </rPr>
          <t xml:space="preserve">Enter the number of years that will be required for maintenance of this disturbance category.  </t>
        </r>
      </text>
    </comment>
    <comment ref="H57" authorId="0">
      <text>
        <r>
          <rPr>
            <sz val="8"/>
            <rFont val="Tahoma"/>
            <family val="0"/>
          </rPr>
          <t>The cost of seedmix used here is derived from the cost ($/kg) given in the Material Summary Report</t>
        </r>
      </text>
    </comment>
    <comment ref="H58" authorId="0">
      <text>
        <r>
          <rPr>
            <sz val="8"/>
            <rFont val="Tahoma"/>
            <family val="0"/>
          </rPr>
          <t>The cost of fertilizer used here is derived from the cost ($/kg) given in the Material Summary Report</t>
        </r>
      </text>
    </comment>
    <comment ref="B61" authorId="0">
      <text>
        <r>
          <rPr>
            <sz val="8"/>
            <rFont val="Tahoma"/>
            <family val="0"/>
          </rPr>
          <t xml:space="preserve">This entry refers to the cost associated with the application of the specified materials. </t>
        </r>
      </text>
    </comment>
    <comment ref="C61" authorId="0">
      <text>
        <r>
          <rPr>
            <sz val="8"/>
            <rFont val="Tahoma"/>
            <family val="0"/>
          </rPr>
          <t xml:space="preserve">Enter the number of years that will be required for maintenance of this disturbance category.  </t>
        </r>
      </text>
    </comment>
    <comment ref="H62" authorId="0">
      <text>
        <r>
          <rPr>
            <sz val="8"/>
            <rFont val="Tahoma"/>
            <family val="0"/>
          </rPr>
          <t>The cost of seedmix used here is derived from the cost ($/kg) given in the Material Summary Report</t>
        </r>
      </text>
    </comment>
    <comment ref="H63" authorId="0">
      <text>
        <r>
          <rPr>
            <sz val="8"/>
            <rFont val="Tahoma"/>
            <family val="0"/>
          </rPr>
          <t>The cost of fertilizer used here is derived from the cost ($/kg) given in the Material Summary Report</t>
        </r>
      </text>
    </comment>
    <comment ref="H64" authorId="0">
      <text>
        <r>
          <rPr>
            <sz val="8"/>
            <rFont val="Tahoma"/>
            <family val="0"/>
          </rPr>
          <t>The cost of mulch used here is derived from the cost ($/kg) given in the Material Summary Report</t>
        </r>
      </text>
    </comment>
    <comment ref="H65" authorId="0">
      <text>
        <r>
          <rPr>
            <sz val="8"/>
            <rFont val="Tahoma"/>
            <family val="0"/>
          </rPr>
          <t>The cost of tackifier used here is derived from the cost ($/kg) given in the Material Summary Report</t>
        </r>
      </text>
    </comment>
    <comment ref="B67" authorId="0">
      <text>
        <r>
          <rPr>
            <sz val="8"/>
            <rFont val="Tahoma"/>
            <family val="0"/>
          </rPr>
          <t>Enter the cost of application in column G.</t>
        </r>
      </text>
    </comment>
    <comment ref="C67" authorId="0">
      <text>
        <r>
          <rPr>
            <sz val="8"/>
            <rFont val="Tahoma"/>
            <family val="0"/>
          </rPr>
          <t xml:space="preserve">Enter the number of years that will be required for maintenance of this disturbance category.  </t>
        </r>
      </text>
    </comment>
    <comment ref="B68"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68" authorId="0">
      <text>
        <r>
          <rPr>
            <sz val="8"/>
            <rFont val="Tahoma"/>
            <family val="0"/>
          </rPr>
          <t>Cost ($/kg) of maint.material_1 is derived from the material summary report</t>
        </r>
      </text>
    </comment>
    <comment ref="B69"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69" authorId="0">
      <text>
        <r>
          <rPr>
            <sz val="8"/>
            <rFont val="Tahoma"/>
            <family val="0"/>
          </rPr>
          <t>Cost ($/kg) of maint.material_2 is derived from the material summary report</t>
        </r>
      </text>
    </comment>
    <comment ref="K71" authorId="0">
      <text>
        <r>
          <rPr>
            <sz val="8"/>
            <rFont val="Tahoma"/>
            <family val="0"/>
          </rPr>
          <t>This figure represents the sum of all maintenance activities selected for this disturbance category.  It includes the cost of the required materials and application of those materials to the defined area for the specified years of maintenance. This cell is directly linked to the Mine Reclamation Costing Summary report.</t>
        </r>
      </text>
    </comment>
    <comment ref="K73" authorId="0">
      <text>
        <r>
          <rPr>
            <sz val="8"/>
            <rFont val="Tahoma"/>
            <family val="0"/>
          </rPr>
          <t>This figure represents the total estimated reclamation costs for site preparation, revegetation, maintenance, and decommissioning for  the disturbance category and land use specified.</t>
        </r>
      </text>
    </comment>
    <comment ref="B83" authorId="0">
      <text>
        <r>
          <rPr>
            <sz val="8"/>
            <rFont val="Tahoma"/>
            <family val="0"/>
          </rPr>
          <t>This material summary reports the total volume and cost of materials required for all of the reclamation prescriptions selected on this spreadsheet.  The material requirements and costs of each selected item of the reclamation prescription (ie. revegetation or maintenance) are reported in the appropriate section of the mine reclamation costing spreadsheet preceding this summary table.</t>
        </r>
      </text>
    </comment>
    <comment ref="H103" authorId="0">
      <text>
        <r>
          <rPr>
            <sz val="8"/>
            <rFont val="Tahoma"/>
            <family val="0"/>
          </rPr>
          <t>This figure summarizes the costs of materials specified in the reclamation prescriptions.  Note however, the material costs are included in the costs reported for each reclamation prescription.</t>
        </r>
      </text>
    </comment>
    <comment ref="B56" authorId="0">
      <text>
        <r>
          <rPr>
            <sz val="8"/>
            <rFont val="Tahoma"/>
            <family val="0"/>
          </rPr>
          <t xml:space="preserve">This entry refers to the cost associated with the application of the specified materials. </t>
        </r>
      </text>
    </comment>
    <comment ref="B24" authorId="0">
      <text>
        <r>
          <rPr>
            <sz val="8"/>
            <rFont val="Tahoma"/>
            <family val="0"/>
          </rPr>
          <t xml:space="preserve">This entry refers to the cost associated with the application of the specified materials. </t>
        </r>
      </text>
    </comment>
    <comment ref="B41" authorId="0">
      <text>
        <r>
          <rPr>
            <sz val="8"/>
            <rFont val="Tahoma"/>
            <family val="0"/>
          </rPr>
          <t>This entry refers to the cost of installation of seedlings based upon a unit cost per seedling.  The application or installation unit cost is reported in column G.</t>
        </r>
      </text>
    </comment>
  </commentList>
</comments>
</file>

<file path=xl/comments6.xml><?xml version="1.0" encoding="utf-8"?>
<comments xmlns="http://schemas.openxmlformats.org/spreadsheetml/2006/main">
  <authors>
    <author>A satisfied Microsoft Office user</author>
  </authors>
  <commentList>
    <comment ref="C1" authorId="0">
      <text>
        <r>
          <rPr>
            <sz val="8"/>
            <rFont val="Tahoma"/>
            <family val="0"/>
          </rPr>
          <t xml:space="preserve">This cell is directly linked to the Mine Reclamation Costing Summary Report and provides the name of the minesite or project location. </t>
        </r>
      </text>
    </comment>
    <comment ref="C2" authorId="0">
      <text>
        <r>
          <rPr>
            <sz val="8"/>
            <rFont val="Tahoma"/>
            <family val="0"/>
          </rPr>
          <t>This cell is linked to the Mine Reclamation Costing Summary Report and provides the reclamation permit number issued by the BC Ministry of Energy and Mines.</t>
        </r>
      </text>
    </comment>
    <comment ref="C3" authorId="0">
      <text>
        <r>
          <rPr>
            <sz val="8"/>
            <rFont val="Tahoma"/>
            <family val="0"/>
          </rPr>
          <t>This cell is directly linked to the Mine Reclamation Costing Summary report and represents one of the area disturbances recognized on the mine site.</t>
        </r>
      </text>
    </comment>
    <comment ref="C4" authorId="0">
      <text>
        <r>
          <rPr>
            <sz val="8"/>
            <rFont val="Tahoma"/>
            <family val="0"/>
          </rPr>
          <t xml:space="preserve">This cell is directly linked to the Mine Reclamation Costing Summary report, and represents the total area to be reclaimed as derived from the area data provided on the summary report. </t>
        </r>
      </text>
    </comment>
    <comment ref="E5" authorId="0">
      <text>
        <r>
          <rPr>
            <sz val="8"/>
            <rFont val="Tahoma"/>
            <family val="0"/>
          </rPr>
          <t>Enter any additional information or comments regarding the disturbance category or land use.</t>
        </r>
      </text>
    </comment>
    <comment ref="D8" authorId="0">
      <text>
        <r>
          <rPr>
            <sz val="8"/>
            <rFont val="Tahoma"/>
            <family val="0"/>
          </rPr>
          <t>Enter the area for each applicable site preparation method in this column.</t>
        </r>
      </text>
    </comment>
    <comment ref="B9" authorId="0">
      <text>
        <r>
          <rPr>
            <sz val="8"/>
            <rFont val="Tahoma"/>
            <family val="0"/>
          </rPr>
          <t>This section presents various site preparation methods and unit costs.  Select the appropriate site preparation method/methods for your disturbance category, and enter the area (columnD - Area) requiring the selected site preparation method.  For disturbance categories that require resloping, enter the metres of crest length (column F- Crest Length) for each dump height (column E - Dump height) requiring resloping.</t>
        </r>
      </text>
    </comment>
    <comment ref="B15" authorId="0">
      <text>
        <r>
          <rPr>
            <sz val="8"/>
            <rFont val="Tahoma"/>
            <family val="0"/>
          </rPr>
          <t>Unit costs for ripping depend on depth of rip and area to be ripped.  Input "depth" in centimetres and/or  "area" in hectares in columns C and D respectively.  Finally, input the unit cost ($/ha) for the specified reclamation procedure in column H.</t>
        </r>
      </text>
    </comment>
    <comment ref="B16" authorId="0">
      <text>
        <r>
          <rPr>
            <sz val="8"/>
            <rFont val="Tahoma"/>
            <family val="0"/>
          </rPr>
          <t>This area is available for other reclamation procedures that are not listed above (eg. scaling).  Input the type of reclamation procedure replacing "optional" in column B.  Input "depth" in centimetres and/or the "depth" in centimeters in columns C and D respectively.  Finally, input the unit cost ($/ha) for the specified reclamation procedure in column H.</t>
        </r>
      </text>
    </comment>
    <comment ref="B17"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18"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19"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20"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21"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22"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23"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K24" authorId="0">
      <text>
        <r>
          <rPr>
            <sz val="8"/>
            <rFont val="Tahoma"/>
            <family val="0"/>
          </rPr>
          <t>This figure represents the sum of all site preparation activities selected for this disturbance category.  This cell is directly linked to the Mine Reclamation Costing Summary report.</t>
        </r>
      </text>
    </comment>
    <comment ref="D26" authorId="0">
      <text>
        <r>
          <rPr>
            <sz val="8"/>
            <rFont val="Tahoma"/>
            <family val="0"/>
          </rPr>
          <t>Enter the area (ha) in this column for each applicable method of application and materials required for revegetation.</t>
        </r>
      </text>
    </comment>
    <comment ref="E26" authorId="0">
      <text>
        <r>
          <rPr>
            <sz val="8"/>
            <rFont val="Tahoma"/>
            <family val="0"/>
          </rPr>
          <t>This is equal to the rate (kg per ha) of material applied for each revegetation method.</t>
        </r>
      </text>
    </comment>
    <comment ref="G26" authorId="0">
      <text>
        <r>
          <rPr>
            <sz val="8"/>
            <rFont val="Tahoma"/>
            <family val="0"/>
          </rPr>
          <t>This is the cost per ha to apply the seed, fertilizer, ect.</t>
        </r>
      </text>
    </comment>
    <comment ref="B27" authorId="0">
      <text>
        <r>
          <rPr>
            <sz val="8"/>
            <rFont val="Tahoma"/>
            <family val="0"/>
          </rPr>
          <t>This section presents various revegetation methods and unit costs.  Select the appropriate revegetation method or methods for your disturbance category, and in column D (Area) enter the area (in ha) requiring the selected revegetation method.</t>
        </r>
      </text>
    </comment>
    <comment ref="B29" authorId="0">
      <text>
        <r>
          <rPr>
            <sz val="8"/>
            <rFont val="Tahoma"/>
            <family val="0"/>
          </rPr>
          <t xml:space="preserve">This entry refers to the cost associated with the application of the specified materials. </t>
        </r>
      </text>
    </comment>
    <comment ref="H30" authorId="0">
      <text>
        <r>
          <rPr>
            <sz val="8"/>
            <rFont val="Tahoma"/>
            <family val="0"/>
          </rPr>
          <t>The cost of seedmix used here is derived from the cost ($/kg) given in the Material Summary Report</t>
        </r>
      </text>
    </comment>
    <comment ref="H31" authorId="0">
      <text>
        <r>
          <rPr>
            <sz val="8"/>
            <rFont val="Tahoma"/>
            <family val="0"/>
          </rPr>
          <t>The cost of fertilizer used here is derived from the cost ($/kg) given in the Material Summary Report</t>
        </r>
      </text>
    </comment>
    <comment ref="B33" authorId="0">
      <text>
        <r>
          <rPr>
            <sz val="8"/>
            <rFont val="Tahoma"/>
            <family val="0"/>
          </rPr>
          <t xml:space="preserve">This entry refers to the cost associated with the application of the specified materials. </t>
        </r>
      </text>
    </comment>
    <comment ref="H34" authorId="0">
      <text>
        <r>
          <rPr>
            <sz val="8"/>
            <rFont val="Tahoma"/>
            <family val="0"/>
          </rPr>
          <t>The cost of seedmix used here is derived from the cost ($/kg) given in the Material Summary Report</t>
        </r>
      </text>
    </comment>
    <comment ref="H35" authorId="0">
      <text>
        <r>
          <rPr>
            <sz val="8"/>
            <rFont val="Tahoma"/>
            <family val="0"/>
          </rPr>
          <t>The cost of fertilizer used here is derived from the cost ($/kg) given in the Material Summary Report</t>
        </r>
      </text>
    </comment>
    <comment ref="B38" authorId="0">
      <text>
        <r>
          <rPr>
            <sz val="8"/>
            <rFont val="Tahoma"/>
            <family val="0"/>
          </rPr>
          <t xml:space="preserve">This entry refers to the cost associated with the application of the specified materials. </t>
        </r>
      </text>
    </comment>
    <comment ref="H39" authorId="0">
      <text>
        <r>
          <rPr>
            <sz val="8"/>
            <rFont val="Tahoma"/>
            <family val="0"/>
          </rPr>
          <t>The cost of seedmix used here is derived from the cost ($/kg) given in the Material Summary Report</t>
        </r>
      </text>
    </comment>
    <comment ref="H40" authorId="0">
      <text>
        <r>
          <rPr>
            <sz val="8"/>
            <rFont val="Tahoma"/>
            <family val="0"/>
          </rPr>
          <t>The cost of fertilizer used here is derived from the cost ($/kg) given in the Material Summary Report</t>
        </r>
      </text>
    </comment>
    <comment ref="H41" authorId="0">
      <text>
        <r>
          <rPr>
            <sz val="8"/>
            <rFont val="Tahoma"/>
            <family val="0"/>
          </rPr>
          <t>The cost of mulch used here is derived from the cost ($/kg) given in the Material Summary Report</t>
        </r>
      </text>
    </comment>
    <comment ref="H42" authorId="0">
      <text>
        <r>
          <rPr>
            <sz val="8"/>
            <rFont val="Tahoma"/>
            <family val="0"/>
          </rPr>
          <t>The cost of tackifier used here is derived from the cost ($/kg) given in the Material Summary Report</t>
        </r>
      </text>
    </comment>
    <comment ref="B44" authorId="0">
      <text>
        <r>
          <rPr>
            <sz val="8"/>
            <rFont val="Tahoma"/>
            <family val="0"/>
          </rPr>
          <t>Enter the cost of application in column G.</t>
        </r>
      </text>
    </comment>
    <comment ref="B45"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45" authorId="0">
      <text>
        <r>
          <rPr>
            <sz val="8"/>
            <rFont val="Tahoma"/>
            <family val="0"/>
          </rPr>
          <t>Cost ($/kg) of material_1 is derived from the Material Summary Report</t>
        </r>
      </text>
    </comment>
    <comment ref="B46"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46" authorId="0">
      <text>
        <r>
          <rPr>
            <sz val="8"/>
            <rFont val="Tahoma"/>
            <family val="0"/>
          </rPr>
          <t>Cost ($/kg) of material_2 is derived from the Material Summary Report</t>
        </r>
      </text>
    </comment>
    <comment ref="B50" authorId="0">
      <text>
        <r>
          <rPr>
            <sz val="8"/>
            <rFont val="Tahoma"/>
            <family val="0"/>
          </rPr>
          <t>This entry refers to the cost of installation of seedlings based upon a unit cost per seedling.  The application or installation unit cost is reported in column G.</t>
        </r>
      </text>
    </comment>
    <comment ref="G50" authorId="0">
      <text>
        <r>
          <rPr>
            <sz val="8"/>
            <rFont val="Tahoma"/>
            <family val="0"/>
          </rPr>
          <t>This represents the costs to install the seedlings and fertilizer tablets.</t>
        </r>
      </text>
    </comment>
    <comment ref="H51" authorId="0">
      <text>
        <r>
          <rPr>
            <sz val="8"/>
            <rFont val="Tahoma"/>
            <family val="0"/>
          </rPr>
          <t>Cost ($/plant) of seedlings is derived from the Material Summary Report</t>
        </r>
      </text>
    </comment>
    <comment ref="H52" authorId="0">
      <text>
        <r>
          <rPr>
            <sz val="8"/>
            <rFont val="Tahoma"/>
            <family val="0"/>
          </rPr>
          <t>Cost ($/tablet) of fertilizer tablets is derived from the Material Summary Report</t>
        </r>
      </text>
    </comment>
    <comment ref="B53" authorId="0">
      <text>
        <r>
          <rPr>
            <sz val="8"/>
            <rFont val="Tahoma"/>
            <family val="0"/>
          </rPr>
          <t>Includes installation and material cost.</t>
        </r>
      </text>
    </comment>
    <comment ref="G53" authorId="0">
      <text>
        <r>
          <rPr>
            <sz val="8"/>
            <rFont val="Tahoma"/>
            <family val="0"/>
          </rPr>
          <t>This represents the cost to install the plant protectors.</t>
        </r>
      </text>
    </comment>
    <comment ref="H53" authorId="0">
      <text>
        <r>
          <rPr>
            <sz val="8"/>
            <rFont val="Tahoma"/>
            <family val="0"/>
          </rPr>
          <t>Cost ($/unit) of plant protectors is derived from the Material Summary Report</t>
        </r>
      </text>
    </comment>
    <comment ref="B54"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54" authorId="0">
      <text>
        <r>
          <rPr>
            <sz val="8"/>
            <rFont val="Tahoma"/>
            <family val="0"/>
          </rPr>
          <t>Cost ($/kg) of material_3 is derived from the Material Summary Report</t>
        </r>
      </text>
    </comment>
    <comment ref="B55"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55" authorId="0">
      <text>
        <r>
          <rPr>
            <sz val="8"/>
            <rFont val="Tahoma"/>
            <family val="0"/>
          </rPr>
          <t>Cost ($/kg) of material_4 is derived from the Material Summary Report</t>
        </r>
      </text>
    </comment>
    <comment ref="K56" authorId="0">
      <text>
        <r>
          <rPr>
            <sz val="8"/>
            <rFont val="Tahoma"/>
            <family val="0"/>
          </rPr>
          <t xml:space="preserve">This figure represents the sum of all revegetation activities selected for this disturbance category.  This figure includes the cost of all required materials and the cost of application to revegetate the reported area. This cell is directly linked to the Mine Reclamation Costing Summary report. </t>
        </r>
      </text>
    </comment>
    <comment ref="D58" authorId="0">
      <text>
        <r>
          <rPr>
            <sz val="8"/>
            <rFont val="Tahoma"/>
            <family val="0"/>
          </rPr>
          <t>Enter the area (ha) in this column for each applicable method of application and materials required for maintenance.</t>
        </r>
      </text>
    </comment>
    <comment ref="B59" authorId="0">
      <text>
        <r>
          <rPr>
            <sz val="8"/>
            <rFont val="Tahoma"/>
            <family val="0"/>
          </rPr>
          <t xml:space="preserve">This section presents various options for maintenance of revegetated areas.  Generally, maintenance fertilizing is conducted for a number of years following the revegetation to help establish a selfsustaining site.  It is important to indicate the number of years of maintenance in column C (Years) to determine the cost of the anticipated site maintenance. </t>
        </r>
      </text>
    </comment>
    <comment ref="B61" authorId="0">
      <text>
        <r>
          <rPr>
            <sz val="8"/>
            <rFont val="Tahoma"/>
            <family val="0"/>
          </rPr>
          <t xml:space="preserve">This entry refers to the cost associated with the application of the specified materials. </t>
        </r>
      </text>
    </comment>
    <comment ref="C61" authorId="0">
      <text>
        <r>
          <rPr>
            <sz val="8"/>
            <rFont val="Tahoma"/>
            <family val="0"/>
          </rPr>
          <t xml:space="preserve">Enter the number of years that will be required for maintenance of this disturbance category.  </t>
        </r>
      </text>
    </comment>
    <comment ref="H62" authorId="0">
      <text>
        <r>
          <rPr>
            <sz val="8"/>
            <rFont val="Tahoma"/>
            <family val="0"/>
          </rPr>
          <t>The cost of seedmix used here is derived from the cost ($/kg) given in the Material Summary Report</t>
        </r>
      </text>
    </comment>
    <comment ref="H63" authorId="0">
      <text>
        <r>
          <rPr>
            <sz val="8"/>
            <rFont val="Tahoma"/>
            <family val="0"/>
          </rPr>
          <t>The cost of fertilizer used here is derived from the cost ($/kg) given in the Material Summary Report</t>
        </r>
      </text>
    </comment>
    <comment ref="B65" authorId="0">
      <text>
        <r>
          <rPr>
            <sz val="8"/>
            <rFont val="Tahoma"/>
            <family val="0"/>
          </rPr>
          <t xml:space="preserve">This entry refers to the cost associated with the application of the specified materials. </t>
        </r>
      </text>
    </comment>
    <comment ref="C65" authorId="0">
      <text>
        <r>
          <rPr>
            <sz val="8"/>
            <rFont val="Tahoma"/>
            <family val="0"/>
          </rPr>
          <t xml:space="preserve">Enter the number of years that will be required for maintenance of this disturbance category.  </t>
        </r>
      </text>
    </comment>
    <comment ref="H66" authorId="0">
      <text>
        <r>
          <rPr>
            <sz val="8"/>
            <rFont val="Tahoma"/>
            <family val="0"/>
          </rPr>
          <t>The cost of seedmix used here is derived from the cost ($/kg) given in the Material Summary Report</t>
        </r>
      </text>
    </comment>
    <comment ref="H67" authorId="0">
      <text>
        <r>
          <rPr>
            <sz val="8"/>
            <rFont val="Tahoma"/>
            <family val="0"/>
          </rPr>
          <t>The cost of fertilizer used here is derived from the cost ($/kg) given in the Material Summary Report</t>
        </r>
      </text>
    </comment>
    <comment ref="B70" authorId="0">
      <text>
        <r>
          <rPr>
            <sz val="8"/>
            <rFont val="Tahoma"/>
            <family val="0"/>
          </rPr>
          <t xml:space="preserve">This entry refers to the cost associated with the application of the specified materials. </t>
        </r>
      </text>
    </comment>
    <comment ref="C70" authorId="0">
      <text>
        <r>
          <rPr>
            <sz val="8"/>
            <rFont val="Tahoma"/>
            <family val="0"/>
          </rPr>
          <t xml:space="preserve">Enter the number of years that will be required for maintenance of this disturbance category.  </t>
        </r>
      </text>
    </comment>
    <comment ref="H71" authorId="0">
      <text>
        <r>
          <rPr>
            <sz val="8"/>
            <rFont val="Tahoma"/>
            <family val="0"/>
          </rPr>
          <t>The cost of seedmix used here is derived from the cost ($/kg) given in the Material Summary Report</t>
        </r>
      </text>
    </comment>
    <comment ref="H72" authorId="0">
      <text>
        <r>
          <rPr>
            <sz val="8"/>
            <rFont val="Tahoma"/>
            <family val="0"/>
          </rPr>
          <t>The cost of fertilizer used here is derived from the cost ($/kg) given in the Material Summary Report</t>
        </r>
      </text>
    </comment>
    <comment ref="H73" authorId="0">
      <text>
        <r>
          <rPr>
            <sz val="8"/>
            <rFont val="Tahoma"/>
            <family val="0"/>
          </rPr>
          <t>The cost of mulch used here is derived from the cost ($/kg) given in the Material Summary Report</t>
        </r>
      </text>
    </comment>
    <comment ref="H74" authorId="0">
      <text>
        <r>
          <rPr>
            <sz val="8"/>
            <rFont val="Tahoma"/>
            <family val="0"/>
          </rPr>
          <t>The cost of tackifier used here is derived from the cost ($/kg) given in the Material Summary Report</t>
        </r>
      </text>
    </comment>
    <comment ref="B76" authorId="0">
      <text>
        <r>
          <rPr>
            <sz val="8"/>
            <rFont val="Tahoma"/>
            <family val="0"/>
          </rPr>
          <t>Enter the cost of application in column G.</t>
        </r>
      </text>
    </comment>
    <comment ref="C76" authorId="0">
      <text>
        <r>
          <rPr>
            <sz val="8"/>
            <rFont val="Tahoma"/>
            <family val="0"/>
          </rPr>
          <t xml:space="preserve">Enter the number of years that will be required for maintenance of this disturbance category.  </t>
        </r>
      </text>
    </comment>
    <comment ref="B77"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77" authorId="0">
      <text>
        <r>
          <rPr>
            <sz val="8"/>
            <rFont val="Tahoma"/>
            <family val="0"/>
          </rPr>
          <t>Cost ($/kg) of maint.material_1 is derived from the material summary report</t>
        </r>
      </text>
    </comment>
    <comment ref="B78"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78" authorId="0">
      <text>
        <r>
          <rPr>
            <sz val="8"/>
            <rFont val="Tahoma"/>
            <family val="0"/>
          </rPr>
          <t>Cost ($/kg) of maint.material_2 is derived from the material summary report</t>
        </r>
      </text>
    </comment>
    <comment ref="K80" authorId="0">
      <text>
        <r>
          <rPr>
            <sz val="8"/>
            <rFont val="Tahoma"/>
            <family val="0"/>
          </rPr>
          <t>This figure represents the sum of all maintenance activities selected for this disturbance category.  It includes the cost of the required materials and application of those materials to the defined area for the specified years of maintenance. This cell is directly linked to the Mine Reclamation Costing Summary report.</t>
        </r>
      </text>
    </comment>
    <comment ref="K82" authorId="0">
      <text>
        <r>
          <rPr>
            <sz val="8"/>
            <rFont val="Tahoma"/>
            <family val="0"/>
          </rPr>
          <t>This figure represents the total estimated reclamation costs for site preparation, revegetation, maintenance, and decommissioning for  the disturbance category and land use specified.</t>
        </r>
      </text>
    </comment>
    <comment ref="B92" authorId="0">
      <text>
        <r>
          <rPr>
            <sz val="8"/>
            <rFont val="Tahoma"/>
            <family val="0"/>
          </rPr>
          <t>This material summary reports the total volume and cost of materials required for all of the reclamation prescriptions selected on this spreadsheet.  The material requirements and costs of each selected item of the reclamation prescription (ie. revegetation or maintenance) are reported in the appropriate section of the mine reclamation costing spreadsheet preceding this summary table.</t>
        </r>
      </text>
    </comment>
    <comment ref="H112" authorId="0">
      <text>
        <r>
          <rPr>
            <sz val="8"/>
            <rFont val="Tahoma"/>
            <family val="0"/>
          </rPr>
          <t>This figure summarizes the costs of materials specified in the reclamation prescriptions.  Note however, the material costs are included in the costs reported for each reclamation prescription.</t>
        </r>
      </text>
    </comment>
  </commentList>
</comments>
</file>

<file path=xl/comments7.xml><?xml version="1.0" encoding="utf-8"?>
<comments xmlns="http://schemas.openxmlformats.org/spreadsheetml/2006/main">
  <authors>
    <author>A satisfied Microsoft Office user</author>
  </authors>
  <commentList>
    <comment ref="C1" authorId="0">
      <text>
        <r>
          <rPr>
            <sz val="8"/>
            <rFont val="Tahoma"/>
            <family val="0"/>
          </rPr>
          <t xml:space="preserve">This cell is directly linked to the Mine Reclamation Costing Summary Report and provides the name of the minesite or project location. </t>
        </r>
      </text>
    </comment>
    <comment ref="C2" authorId="0">
      <text>
        <r>
          <rPr>
            <sz val="8"/>
            <rFont val="Tahoma"/>
            <family val="0"/>
          </rPr>
          <t>This cell is linked to the Mine Reclamation Costing Summary Report and provides the reclamation permit number issued by the BC Ministry of Energy and Mines.</t>
        </r>
      </text>
    </comment>
    <comment ref="C3" authorId="0">
      <text>
        <r>
          <rPr>
            <sz val="8"/>
            <rFont val="Tahoma"/>
            <family val="0"/>
          </rPr>
          <t>This cell is directly linked to the Mine Reclamation Costing Summary report and represents one of the area disturbances recognized on the mine site.</t>
        </r>
      </text>
    </comment>
    <comment ref="C4" authorId="0">
      <text>
        <r>
          <rPr>
            <sz val="8"/>
            <rFont val="Tahoma"/>
            <family val="0"/>
          </rPr>
          <t xml:space="preserve">This cell is directly linked to the Mine Reclamation Costing Summary report, and represents the total area to be reclaimed as derived from the area data provided on the summary report. </t>
        </r>
      </text>
    </comment>
    <comment ref="E5" authorId="0">
      <text>
        <r>
          <rPr>
            <sz val="8"/>
            <rFont val="Tahoma"/>
            <family val="0"/>
          </rPr>
          <t>Enter any additional information or comments regarding the disturbance category or land use.</t>
        </r>
      </text>
    </comment>
    <comment ref="D8" authorId="0">
      <text>
        <r>
          <rPr>
            <sz val="8"/>
            <rFont val="Tahoma"/>
            <family val="0"/>
          </rPr>
          <t>Enter the area for each applicable site preparation method in this column.</t>
        </r>
      </text>
    </comment>
    <comment ref="B9" authorId="0">
      <text>
        <r>
          <rPr>
            <sz val="8"/>
            <rFont val="Tahoma"/>
            <family val="0"/>
          </rPr>
          <t>This section presents various site preparation methods and unit costs.  Select the appropriate site preparation method/methods for your disturbance category, and enter the area (columnD - Area) requiring the selected site preparation method.  For disturbance categories that require resloping, enter the metres of crest length (column F- Crest Length) for each dump height (column E - Dump height) requiring resloping.</t>
        </r>
      </text>
    </comment>
    <comment ref="B15" authorId="0">
      <text>
        <r>
          <rPr>
            <sz val="8"/>
            <rFont val="Tahoma"/>
            <family val="0"/>
          </rPr>
          <t>Unit costs for ripping depend on depth of rip and area to be ripped.  Input "depth" in centimetres and/or "area" in hectares in columns C and D respectively.  Finally, input the unit cost ($/ha) for the specified reclamation procedure in column H.</t>
        </r>
      </text>
    </comment>
    <comment ref="B16"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17"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18"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19"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20"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21"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22"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23" authorId="0">
      <text>
        <r>
          <rPr>
            <sz val="8"/>
            <rFont val="Tahoma"/>
            <family val="0"/>
          </rPr>
          <t>This area is available for other reclamation procedures that are not listed above (eg. scaling).  Input the type of reclamation procedure replacing "optional" in column B.  Input "depth" in centimetres and/or "area" in centimeters in columns C and D respectively.  Finally, input the unit cost ($/ha) for the specified reclamation procedure in column H.</t>
        </r>
      </text>
    </comment>
    <comment ref="K24" authorId="0">
      <text>
        <r>
          <rPr>
            <sz val="8"/>
            <rFont val="Tahoma"/>
            <family val="0"/>
          </rPr>
          <t>This figure represents the sum of all site preparation activities selected for this disturbance category.  This cell is directly linked to the Mine Reclamation Costing Summary report.</t>
        </r>
      </text>
    </comment>
    <comment ref="D26" authorId="0">
      <text>
        <r>
          <rPr>
            <sz val="8"/>
            <rFont val="Tahoma"/>
            <family val="0"/>
          </rPr>
          <t>Enter the area (ha) in this column for each applicable method of application and materials required for revegetation.</t>
        </r>
      </text>
    </comment>
    <comment ref="E26" authorId="0">
      <text>
        <r>
          <rPr>
            <sz val="8"/>
            <rFont val="Tahoma"/>
            <family val="0"/>
          </rPr>
          <t>This is equal to the rate (kg per ha) of material applied for each revegetation method.</t>
        </r>
      </text>
    </comment>
    <comment ref="G26" authorId="0">
      <text>
        <r>
          <rPr>
            <sz val="8"/>
            <rFont val="Tahoma"/>
            <family val="0"/>
          </rPr>
          <t>This is the cost per ha to apply the seed, fertilizer, ect.</t>
        </r>
      </text>
    </comment>
    <comment ref="B27" authorId="0">
      <text>
        <r>
          <rPr>
            <sz val="8"/>
            <rFont val="Tahoma"/>
            <family val="0"/>
          </rPr>
          <t>This section presents various revegetation methods and unit costs.  Select the appropriate revegetation method or methods for your disturbance category, and in column D (Area) enter the area (in ha) requiring the selected revegetation method.</t>
        </r>
      </text>
    </comment>
    <comment ref="B29" authorId="0">
      <text>
        <r>
          <rPr>
            <sz val="8"/>
            <rFont val="Tahoma"/>
            <family val="0"/>
          </rPr>
          <t xml:space="preserve">This entry refers to the cost associated with the application of the specified materials. </t>
        </r>
      </text>
    </comment>
    <comment ref="H30" authorId="0">
      <text>
        <r>
          <rPr>
            <sz val="8"/>
            <rFont val="Tahoma"/>
            <family val="0"/>
          </rPr>
          <t>The cost of seedmix used here is derived from the cost ($/kg) given in the Material Summary Report</t>
        </r>
      </text>
    </comment>
    <comment ref="H31" authorId="0">
      <text>
        <r>
          <rPr>
            <sz val="8"/>
            <rFont val="Tahoma"/>
            <family val="0"/>
          </rPr>
          <t>The cost of fertilizer used here is derived from the cost ($/kg) given in the Material Summary Report</t>
        </r>
      </text>
    </comment>
    <comment ref="B33" authorId="0">
      <text>
        <r>
          <rPr>
            <sz val="8"/>
            <rFont val="Tahoma"/>
            <family val="0"/>
          </rPr>
          <t xml:space="preserve">This entry refers to the cost associated with the application of the specified materials. </t>
        </r>
      </text>
    </comment>
    <comment ref="H34" authorId="0">
      <text>
        <r>
          <rPr>
            <sz val="8"/>
            <rFont val="Tahoma"/>
            <family val="0"/>
          </rPr>
          <t>The cost of seedmix used here is derived from the cost ($/kg) given in the Material Summary Report</t>
        </r>
      </text>
    </comment>
    <comment ref="H35" authorId="0">
      <text>
        <r>
          <rPr>
            <sz val="8"/>
            <rFont val="Tahoma"/>
            <family val="0"/>
          </rPr>
          <t>The cost of fertilizer used here is derived from the cost ($/kg) given in the Material Summary Report</t>
        </r>
      </text>
    </comment>
    <comment ref="B38" authorId="0">
      <text>
        <r>
          <rPr>
            <sz val="8"/>
            <rFont val="Tahoma"/>
            <family val="0"/>
          </rPr>
          <t xml:space="preserve">This entry refers to the cost associated with the application of the specified materials. </t>
        </r>
      </text>
    </comment>
    <comment ref="H39" authorId="0">
      <text>
        <r>
          <rPr>
            <sz val="8"/>
            <rFont val="Tahoma"/>
            <family val="0"/>
          </rPr>
          <t>The cost of seedmix used here is derived from the cost ($/kg) given in the Material Summary Report</t>
        </r>
      </text>
    </comment>
    <comment ref="H40" authorId="0">
      <text>
        <r>
          <rPr>
            <sz val="8"/>
            <rFont val="Tahoma"/>
            <family val="0"/>
          </rPr>
          <t>The cost of fertilizer used here is derived from the cost ($/kg) given in the Material Summary Report</t>
        </r>
      </text>
    </comment>
    <comment ref="H41" authorId="0">
      <text>
        <r>
          <rPr>
            <sz val="8"/>
            <rFont val="Tahoma"/>
            <family val="0"/>
          </rPr>
          <t>The cost of mulch used here is derived from the cost ($/kg) given in the Material Summary Report</t>
        </r>
      </text>
    </comment>
    <comment ref="H42" authorId="0">
      <text>
        <r>
          <rPr>
            <sz val="8"/>
            <rFont val="Tahoma"/>
            <family val="0"/>
          </rPr>
          <t>The cost of tackifier used here is derived from the cost ($/kg) given in the Material Summary Report</t>
        </r>
      </text>
    </comment>
    <comment ref="B44" authorId="0">
      <text>
        <r>
          <rPr>
            <sz val="8"/>
            <rFont val="Tahoma"/>
            <family val="0"/>
          </rPr>
          <t>Enter the cost of application in column G.</t>
        </r>
      </text>
    </comment>
    <comment ref="B45"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45" authorId="0">
      <text>
        <r>
          <rPr>
            <sz val="8"/>
            <rFont val="Tahoma"/>
            <family val="0"/>
          </rPr>
          <t>Cost ($/kg) of material_1 is derived from the Material Summary Report</t>
        </r>
      </text>
    </comment>
    <comment ref="B46"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46" authorId="0">
      <text>
        <r>
          <rPr>
            <sz val="8"/>
            <rFont val="Tahoma"/>
            <family val="0"/>
          </rPr>
          <t>Cost ($/kg) of material_2 is derived from the Material Summary Report</t>
        </r>
      </text>
    </comment>
    <comment ref="B50" authorId="0">
      <text>
        <r>
          <rPr>
            <sz val="8"/>
            <rFont val="Tahoma"/>
            <family val="0"/>
          </rPr>
          <t>This entry refers to the cost of installation of seedlings based upon a unit cost per seedling.  The application or installation unit cost is reported in column G.</t>
        </r>
      </text>
    </comment>
    <comment ref="G50" authorId="0">
      <text>
        <r>
          <rPr>
            <sz val="8"/>
            <rFont val="Tahoma"/>
            <family val="0"/>
          </rPr>
          <t>This represents the costs to install the seedlings and fertilizer tablets.</t>
        </r>
      </text>
    </comment>
    <comment ref="H51" authorId="0">
      <text>
        <r>
          <rPr>
            <sz val="8"/>
            <rFont val="Tahoma"/>
            <family val="0"/>
          </rPr>
          <t>Cost ($/plant) of seedlings is derived from the Material Summary Report</t>
        </r>
      </text>
    </comment>
    <comment ref="H52" authorId="0">
      <text>
        <r>
          <rPr>
            <sz val="8"/>
            <rFont val="Tahoma"/>
            <family val="0"/>
          </rPr>
          <t>Cost ($/tablet) of fertilizer tablets is derived from the Material Summary Report</t>
        </r>
      </text>
    </comment>
    <comment ref="B53" authorId="0">
      <text>
        <r>
          <rPr>
            <sz val="8"/>
            <rFont val="Tahoma"/>
            <family val="0"/>
          </rPr>
          <t>Includes installation and material cost.</t>
        </r>
      </text>
    </comment>
    <comment ref="G53" authorId="0">
      <text>
        <r>
          <rPr>
            <sz val="8"/>
            <rFont val="Tahoma"/>
            <family val="0"/>
          </rPr>
          <t>This represents the cost to install the plant protectors.</t>
        </r>
      </text>
    </comment>
    <comment ref="H53" authorId="0">
      <text>
        <r>
          <rPr>
            <sz val="8"/>
            <rFont val="Tahoma"/>
            <family val="0"/>
          </rPr>
          <t>Cost ($/unit) of plant protectors is derived from the Material Summary Report</t>
        </r>
      </text>
    </comment>
    <comment ref="B54"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54" authorId="0">
      <text>
        <r>
          <rPr>
            <sz val="8"/>
            <rFont val="Tahoma"/>
            <family val="0"/>
          </rPr>
          <t>Cost ($/kg) of material_3 is derived from the Material Summary Report</t>
        </r>
      </text>
    </comment>
    <comment ref="B55"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55" authorId="0">
      <text>
        <r>
          <rPr>
            <sz val="8"/>
            <rFont val="Tahoma"/>
            <family val="0"/>
          </rPr>
          <t>Cost ($/kg) of material_4 is derived from the Material Summary Report</t>
        </r>
      </text>
    </comment>
    <comment ref="K56" authorId="0">
      <text>
        <r>
          <rPr>
            <sz val="8"/>
            <rFont val="Tahoma"/>
            <family val="0"/>
          </rPr>
          <t xml:space="preserve">This figure represents the sum of all revegetation activities selected for this disturbance category.  This figure includes the cost of all required materials and the cost of application to revegetate the reported area. This cell is directly linked to the Mine Reclamation Costing Summary report. </t>
        </r>
      </text>
    </comment>
    <comment ref="D58" authorId="0">
      <text>
        <r>
          <rPr>
            <sz val="8"/>
            <rFont val="Tahoma"/>
            <family val="0"/>
          </rPr>
          <t>Enter the area (ha) in this column for each applicable method of application and materials required for maintenance.</t>
        </r>
      </text>
    </comment>
    <comment ref="B59" authorId="0">
      <text>
        <r>
          <rPr>
            <sz val="8"/>
            <rFont val="Tahoma"/>
            <family val="0"/>
          </rPr>
          <t xml:space="preserve">This section presents various options for maintenance of revegetated areas.  Generally, maintenance fertilizing is conducted for a number of years following the revegetation to help establish a selfsustaining site.  It is important to indicate the number of years of maintenance in column C (Years) to determine the cost of the anticipated site maintenance. </t>
        </r>
      </text>
    </comment>
    <comment ref="B61" authorId="0">
      <text>
        <r>
          <rPr>
            <sz val="8"/>
            <rFont val="Tahoma"/>
            <family val="0"/>
          </rPr>
          <t xml:space="preserve">This entry refers to the cost associated with the application of the specified materials. </t>
        </r>
      </text>
    </comment>
    <comment ref="C61" authorId="0">
      <text>
        <r>
          <rPr>
            <sz val="8"/>
            <rFont val="Tahoma"/>
            <family val="0"/>
          </rPr>
          <t xml:space="preserve">Enter the number of years that will be required for maintenance of this disturbance category.  </t>
        </r>
      </text>
    </comment>
    <comment ref="H62" authorId="0">
      <text>
        <r>
          <rPr>
            <sz val="8"/>
            <rFont val="Tahoma"/>
            <family val="0"/>
          </rPr>
          <t>The cost of seedmix used here is derived from the cost ($/kg) given in the Material Summary Report</t>
        </r>
      </text>
    </comment>
    <comment ref="H63" authorId="0">
      <text>
        <r>
          <rPr>
            <sz val="8"/>
            <rFont val="Tahoma"/>
            <family val="0"/>
          </rPr>
          <t>The cost of fertilizer used here is derived from the cost ($/kg) given in the Material Summary Report</t>
        </r>
      </text>
    </comment>
    <comment ref="B65" authorId="0">
      <text>
        <r>
          <rPr>
            <sz val="8"/>
            <rFont val="Tahoma"/>
            <family val="0"/>
          </rPr>
          <t xml:space="preserve">This entry refers to the cost associated with the application of the specified materials. </t>
        </r>
      </text>
    </comment>
    <comment ref="C65" authorId="0">
      <text>
        <r>
          <rPr>
            <sz val="8"/>
            <rFont val="Tahoma"/>
            <family val="0"/>
          </rPr>
          <t xml:space="preserve">Enter the number of years that will be required for maintenance of this disturbance category.  </t>
        </r>
      </text>
    </comment>
    <comment ref="H66" authorId="0">
      <text>
        <r>
          <rPr>
            <sz val="8"/>
            <rFont val="Tahoma"/>
            <family val="0"/>
          </rPr>
          <t>The cost of seedmix used here is derived from the cost ($/kg) given in the Material Summary Report</t>
        </r>
      </text>
    </comment>
    <comment ref="H67" authorId="0">
      <text>
        <r>
          <rPr>
            <sz val="8"/>
            <rFont val="Tahoma"/>
            <family val="0"/>
          </rPr>
          <t>The cost of fertilizer used here is derived from the cost ($/kg) given in the Material Summary Report</t>
        </r>
      </text>
    </comment>
    <comment ref="B70" authorId="0">
      <text>
        <r>
          <rPr>
            <sz val="8"/>
            <rFont val="Tahoma"/>
            <family val="0"/>
          </rPr>
          <t xml:space="preserve">This entry refers to the cost associated with the application of the specified materials. </t>
        </r>
      </text>
    </comment>
    <comment ref="C70" authorId="0">
      <text>
        <r>
          <rPr>
            <sz val="8"/>
            <rFont val="Tahoma"/>
            <family val="0"/>
          </rPr>
          <t xml:space="preserve">Enter the number of years that will be required for maintenance of this disturbance category.  </t>
        </r>
      </text>
    </comment>
    <comment ref="H71" authorId="0">
      <text>
        <r>
          <rPr>
            <sz val="8"/>
            <rFont val="Tahoma"/>
            <family val="0"/>
          </rPr>
          <t>The cost of seedmix used here is derived from the cost ($/kg) given in the Material Summary Report</t>
        </r>
      </text>
    </comment>
    <comment ref="H72" authorId="0">
      <text>
        <r>
          <rPr>
            <sz val="8"/>
            <rFont val="Tahoma"/>
            <family val="0"/>
          </rPr>
          <t>The cost of fertilizer used here is derived from the cost ($/kg) given in the Material Summary Report</t>
        </r>
      </text>
    </comment>
    <comment ref="H73" authorId="0">
      <text>
        <r>
          <rPr>
            <sz val="8"/>
            <rFont val="Tahoma"/>
            <family val="0"/>
          </rPr>
          <t>The cost of mulch used here is derived from the cost ($/kg) given in the Material Summary Report</t>
        </r>
      </text>
    </comment>
    <comment ref="H74" authorId="0">
      <text>
        <r>
          <rPr>
            <sz val="8"/>
            <rFont val="Tahoma"/>
            <family val="0"/>
          </rPr>
          <t>The cost of tackifier used here is derived from the cost ($/kg) given in the Material Summary Report</t>
        </r>
      </text>
    </comment>
    <comment ref="B76" authorId="0">
      <text>
        <r>
          <rPr>
            <sz val="8"/>
            <rFont val="Tahoma"/>
            <family val="0"/>
          </rPr>
          <t>Enter the cost of application in column G.</t>
        </r>
      </text>
    </comment>
    <comment ref="C76" authorId="0">
      <text>
        <r>
          <rPr>
            <sz val="8"/>
            <rFont val="Tahoma"/>
            <family val="0"/>
          </rPr>
          <t xml:space="preserve">Enter the number of years that will be required for maintenance of this disturbance category.  </t>
        </r>
      </text>
    </comment>
    <comment ref="B77"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77" authorId="0">
      <text>
        <r>
          <rPr>
            <sz val="8"/>
            <rFont val="Tahoma"/>
            <family val="0"/>
          </rPr>
          <t>Cost ($/kg) of maint.material_1 is derived from the material summary report</t>
        </r>
      </text>
    </comment>
    <comment ref="B78"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78" authorId="0">
      <text>
        <r>
          <rPr>
            <sz val="8"/>
            <rFont val="Tahoma"/>
            <family val="0"/>
          </rPr>
          <t>Cost ($/kg) of maint.material_2 is derived from the material summary report</t>
        </r>
      </text>
    </comment>
    <comment ref="K80" authorId="0">
      <text>
        <r>
          <rPr>
            <sz val="8"/>
            <rFont val="Tahoma"/>
            <family val="0"/>
          </rPr>
          <t>This figure represents the sum of all maintenance activities selected for this disturbance category.  It includes the cost of the required materials and application of those materials to the defined area for the specified years of maintenance. This cell is directly linked to the Mine Reclamation Costing Summary report.</t>
        </r>
      </text>
    </comment>
    <comment ref="K82" authorId="0">
      <text>
        <r>
          <rPr>
            <sz val="8"/>
            <rFont val="Tahoma"/>
            <family val="0"/>
          </rPr>
          <t>This figure represents the total estimated reclamation costs for site preparation, revegetation, maintenance, and decommissioning for  the disturbance category and land use specified.</t>
        </r>
      </text>
    </comment>
    <comment ref="B92" authorId="0">
      <text>
        <r>
          <rPr>
            <sz val="8"/>
            <rFont val="Tahoma"/>
            <family val="0"/>
          </rPr>
          <t>This material summary reports the total volume and cost of materials required for all of the reclamation prescriptions selected on this spreadsheet.  The material requirements and costs of each selected item of the reclamation prescription (ie. revegetation or maintenance) are reported in the appropriate section of the mine reclamation costing spreadsheet preceding this summary table.</t>
        </r>
      </text>
    </comment>
    <comment ref="H112" authorId="0">
      <text>
        <r>
          <rPr>
            <sz val="8"/>
            <rFont val="Tahoma"/>
            <family val="0"/>
          </rPr>
          <t>This figure summarizes the costs of materials specified in the reclamation prescriptions.  Note however, the material costs are included in the costs reported for each reclamation prescription.</t>
        </r>
      </text>
    </comment>
  </commentList>
</comments>
</file>

<file path=xl/comments8.xml><?xml version="1.0" encoding="utf-8"?>
<comments xmlns="http://schemas.openxmlformats.org/spreadsheetml/2006/main">
  <authors>
    <author>A satisfied Microsoft Office user</author>
  </authors>
  <commentList>
    <comment ref="C1" authorId="0">
      <text>
        <r>
          <rPr>
            <sz val="8"/>
            <rFont val="Tahoma"/>
            <family val="0"/>
          </rPr>
          <t xml:space="preserve">This cell is directly linked to the Mine Reclamation Costing Summary Report and provides the name of the minesite or project location. </t>
        </r>
      </text>
    </comment>
    <comment ref="C2" authorId="0">
      <text>
        <r>
          <rPr>
            <sz val="8"/>
            <rFont val="Tahoma"/>
            <family val="0"/>
          </rPr>
          <t>This cell is linked to the Mine Reclamation Costing Summary Report and provides the reclamation permit number issued by the BC Ministry of Energy and Mines.</t>
        </r>
      </text>
    </comment>
    <comment ref="C3" authorId="0">
      <text>
        <r>
          <rPr>
            <sz val="8"/>
            <rFont val="Tahoma"/>
            <family val="0"/>
          </rPr>
          <t>This cell is directly linked to the Mine Reclamation Costing Summary report and represents one of the area disturbances recognized on the mine site.</t>
        </r>
      </text>
    </comment>
    <comment ref="C4" authorId="0">
      <text>
        <r>
          <rPr>
            <sz val="8"/>
            <rFont val="Tahoma"/>
            <family val="0"/>
          </rPr>
          <t xml:space="preserve">This cell is directly linked to the Mine Reclamation Costing Summary report, and represents the total area to be reclaimed as derived from the area data provided on the summary report. </t>
        </r>
      </text>
    </comment>
    <comment ref="E5" authorId="0">
      <text>
        <r>
          <rPr>
            <sz val="8"/>
            <rFont val="Tahoma"/>
            <family val="0"/>
          </rPr>
          <t>Enter any additional information or comments regarding the disturbance category or land use.</t>
        </r>
      </text>
    </comment>
    <comment ref="D8" authorId="0">
      <text>
        <r>
          <rPr>
            <sz val="8"/>
            <rFont val="Tahoma"/>
            <family val="0"/>
          </rPr>
          <t>Enter the area for each applicable site preparation method in this column.</t>
        </r>
      </text>
    </comment>
    <comment ref="B9" authorId="0">
      <text>
        <r>
          <rPr>
            <sz val="8"/>
            <rFont val="Tahoma"/>
            <family val="0"/>
          </rPr>
          <t>This section presents various site preparation methods and unit costs.  Select the appropriate site preparation method/methods for your disturbance category, and enter the area (columnD - Area) requiring the selected site preparation method.  For disturbance categories that require resloping, enter the metres of crest length (column F- Crest Length) for each dump height (column E - Dump height) requiring resloping.</t>
        </r>
      </text>
    </comment>
    <comment ref="B15" authorId="0">
      <text>
        <r>
          <rPr>
            <sz val="8"/>
            <rFont val="Tahoma"/>
            <family val="0"/>
          </rPr>
          <t>Unit costs for ripping depend on the depth of rip and the area to be ripped.  Input "depth" in centimetres and/or "area" in hectares in columns C and D respectively.  Finally, input the unit cost ($/ha) for the specified reclamation procedure in column H.</t>
        </r>
      </text>
    </comment>
    <comment ref="B16"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17"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18"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19" authorId="0">
      <text>
        <r>
          <rPr>
            <sz val="8"/>
            <rFont val="Tahoma"/>
            <family val="0"/>
          </rPr>
          <t>This area is available for other reclamation procedures that are not listed above (eg. scaling).  Input the type of reclamation procedure replacing "optional" in column B.  Input "depth" in centimetres and/or the "depth" in hectares in columns C and D respectively.  Finally, input the unit cost ($/ha) for the specified reclamation procedure in column H.</t>
        </r>
      </text>
    </comment>
    <comment ref="B20"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21"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22"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23"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K24" authorId="0">
      <text>
        <r>
          <rPr>
            <sz val="8"/>
            <rFont val="Tahoma"/>
            <family val="0"/>
          </rPr>
          <t>This figure represents the sum of all site preparation activities selected for this disturbance category.  This cell is directly linked to the Mine Reclamation Costing Summary report.</t>
        </r>
      </text>
    </comment>
    <comment ref="D26" authorId="0">
      <text>
        <r>
          <rPr>
            <sz val="8"/>
            <rFont val="Tahoma"/>
            <family val="0"/>
          </rPr>
          <t>Enter the area (ha) in this column for each applicable method of application and materials required for revegetation.</t>
        </r>
      </text>
    </comment>
    <comment ref="E26" authorId="0">
      <text>
        <r>
          <rPr>
            <sz val="8"/>
            <rFont val="Tahoma"/>
            <family val="0"/>
          </rPr>
          <t>This is equal to the rate (kg per ha) of material applied for each revegetation method.</t>
        </r>
      </text>
    </comment>
    <comment ref="G26" authorId="0">
      <text>
        <r>
          <rPr>
            <sz val="8"/>
            <rFont val="Tahoma"/>
            <family val="0"/>
          </rPr>
          <t>This is the cost per ha to apply the seed, fertilizer, ect.</t>
        </r>
      </text>
    </comment>
    <comment ref="B27" authorId="0">
      <text>
        <r>
          <rPr>
            <sz val="8"/>
            <rFont val="Tahoma"/>
            <family val="0"/>
          </rPr>
          <t>This section presents various revegetation methods and unit costs.  Select the appropriate revegetation method or methods for your disturbance category, and in column D (Area) enter the area (in ha) requiring the selected revegetation method.</t>
        </r>
      </text>
    </comment>
    <comment ref="B29" authorId="0">
      <text>
        <r>
          <rPr>
            <sz val="8"/>
            <rFont val="Tahoma"/>
            <family val="0"/>
          </rPr>
          <t xml:space="preserve">This entry refers to the cost associated with the application of the specified materials. </t>
        </r>
      </text>
    </comment>
    <comment ref="H30" authorId="0">
      <text>
        <r>
          <rPr>
            <sz val="8"/>
            <rFont val="Tahoma"/>
            <family val="0"/>
          </rPr>
          <t>The cost of seedmix used here is derived from the cost ($/kg) given in the Material Summary Report</t>
        </r>
      </text>
    </comment>
    <comment ref="H31" authorId="0">
      <text>
        <r>
          <rPr>
            <sz val="8"/>
            <rFont val="Tahoma"/>
            <family val="0"/>
          </rPr>
          <t>The cost of fertilizer used here is derived from the cost ($/kg) given in the Material Summary Report</t>
        </r>
      </text>
    </comment>
    <comment ref="B33" authorId="0">
      <text>
        <r>
          <rPr>
            <sz val="8"/>
            <rFont val="Tahoma"/>
            <family val="0"/>
          </rPr>
          <t xml:space="preserve">This entry refers to the cost associated with the application of the specified materials. </t>
        </r>
      </text>
    </comment>
    <comment ref="H34" authorId="0">
      <text>
        <r>
          <rPr>
            <sz val="8"/>
            <rFont val="Tahoma"/>
            <family val="0"/>
          </rPr>
          <t>The cost of seedmix used here is derived from the cost ($/kg) given in the Material Summary Report</t>
        </r>
      </text>
    </comment>
    <comment ref="H35" authorId="0">
      <text>
        <r>
          <rPr>
            <sz val="8"/>
            <rFont val="Tahoma"/>
            <family val="0"/>
          </rPr>
          <t>The cost of fertilizer used here is derived from the cost ($/kg) given in the Material Summary Report</t>
        </r>
      </text>
    </comment>
    <comment ref="B38" authorId="0">
      <text>
        <r>
          <rPr>
            <sz val="8"/>
            <rFont val="Tahoma"/>
            <family val="0"/>
          </rPr>
          <t xml:space="preserve">This entry refers to the cost associated with the application of the specified materials. </t>
        </r>
      </text>
    </comment>
    <comment ref="H39" authorId="0">
      <text>
        <r>
          <rPr>
            <sz val="8"/>
            <rFont val="Tahoma"/>
            <family val="0"/>
          </rPr>
          <t>The cost of seedmix used here is derived from the cost ($/kg) given in the Material Summary Report</t>
        </r>
      </text>
    </comment>
    <comment ref="H40" authorId="0">
      <text>
        <r>
          <rPr>
            <sz val="8"/>
            <rFont val="Tahoma"/>
            <family val="0"/>
          </rPr>
          <t>The cost of fertilizer used here is derived from the cost ($/kg) given in the Material Summary Report</t>
        </r>
      </text>
    </comment>
    <comment ref="H41" authorId="0">
      <text>
        <r>
          <rPr>
            <sz val="8"/>
            <rFont val="Tahoma"/>
            <family val="0"/>
          </rPr>
          <t>The cost of mulch used here is derived from the cost ($/kg) given in the Material Summary Report</t>
        </r>
      </text>
    </comment>
    <comment ref="H42" authorId="0">
      <text>
        <r>
          <rPr>
            <sz val="8"/>
            <rFont val="Tahoma"/>
            <family val="0"/>
          </rPr>
          <t>The cost of tackifier used here is derived from the cost ($/kg) given in the Material Summary Report</t>
        </r>
      </text>
    </comment>
    <comment ref="B44" authorId="0">
      <text>
        <r>
          <rPr>
            <sz val="8"/>
            <rFont val="Tahoma"/>
            <family val="0"/>
          </rPr>
          <t>Enter the cost of application in column G.</t>
        </r>
      </text>
    </comment>
    <comment ref="B45"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45" authorId="0">
      <text>
        <r>
          <rPr>
            <sz val="8"/>
            <rFont val="Tahoma"/>
            <family val="0"/>
          </rPr>
          <t>Cost ($/kg) of material_1 is derived from the Material Summary Report</t>
        </r>
      </text>
    </comment>
    <comment ref="B46"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46" authorId="0">
      <text>
        <r>
          <rPr>
            <sz val="8"/>
            <rFont val="Tahoma"/>
            <family val="0"/>
          </rPr>
          <t>Cost ($/kg) of material_2 is derived from the Material Summary Report</t>
        </r>
      </text>
    </comment>
    <comment ref="B50" authorId="0">
      <text>
        <r>
          <rPr>
            <sz val="8"/>
            <rFont val="Tahoma"/>
            <family val="0"/>
          </rPr>
          <t>This entry refers to the cost of installation of seedlings based upon a unit cost per seedling.  The application or installation unit cost is reported in column G.</t>
        </r>
      </text>
    </comment>
    <comment ref="G50" authorId="0">
      <text>
        <r>
          <rPr>
            <sz val="8"/>
            <rFont val="Tahoma"/>
            <family val="0"/>
          </rPr>
          <t>This represents the costs to install the seedlings and fertilizer tablets.</t>
        </r>
      </text>
    </comment>
    <comment ref="H51" authorId="0">
      <text>
        <r>
          <rPr>
            <sz val="8"/>
            <rFont val="Tahoma"/>
            <family val="0"/>
          </rPr>
          <t>Cost ($/plant) of seedlings is derived from the Material Summary Report</t>
        </r>
      </text>
    </comment>
    <comment ref="H52" authorId="0">
      <text>
        <r>
          <rPr>
            <sz val="8"/>
            <rFont val="Tahoma"/>
            <family val="0"/>
          </rPr>
          <t>Cost ($/tablet) of fertilizer tablets is derived from the Material Summary Report</t>
        </r>
      </text>
    </comment>
    <comment ref="B53" authorId="0">
      <text>
        <r>
          <rPr>
            <sz val="8"/>
            <rFont val="Tahoma"/>
            <family val="0"/>
          </rPr>
          <t>Includes installation and material cost.</t>
        </r>
      </text>
    </comment>
    <comment ref="G53" authorId="0">
      <text>
        <r>
          <rPr>
            <sz val="8"/>
            <rFont val="Tahoma"/>
            <family val="0"/>
          </rPr>
          <t>This represents the cost to install the plant protectors.</t>
        </r>
      </text>
    </comment>
    <comment ref="H53" authorId="0">
      <text>
        <r>
          <rPr>
            <sz val="8"/>
            <rFont val="Tahoma"/>
            <family val="0"/>
          </rPr>
          <t>Cost ($/unit) of plant protectors is derived from the Material Summary Report</t>
        </r>
      </text>
    </comment>
    <comment ref="B54"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54" authorId="0">
      <text>
        <r>
          <rPr>
            <sz val="8"/>
            <rFont val="Tahoma"/>
            <family val="0"/>
          </rPr>
          <t>Cost ($/kg) of material_3 is derived from the Material Summary Report</t>
        </r>
      </text>
    </comment>
    <comment ref="B55"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55" authorId="0">
      <text>
        <r>
          <rPr>
            <sz val="8"/>
            <rFont val="Tahoma"/>
            <family val="0"/>
          </rPr>
          <t>Cost ($/kg) of material_4 is derived from the Material Summary Report</t>
        </r>
      </text>
    </comment>
    <comment ref="K56" authorId="0">
      <text>
        <r>
          <rPr>
            <sz val="8"/>
            <rFont val="Tahoma"/>
            <family val="0"/>
          </rPr>
          <t xml:space="preserve">This figure represents the sum of all revegetation activities selected for this disturbance category.  This figure includes the cost of all required materials and the cost of application to revegetate the reported area. This cell is directly linked to the Mine Reclamation Costing Summary report. </t>
        </r>
      </text>
    </comment>
    <comment ref="D58" authorId="0">
      <text>
        <r>
          <rPr>
            <sz val="8"/>
            <rFont val="Tahoma"/>
            <family val="0"/>
          </rPr>
          <t>Enter the area (ha) in this column for each applicable method of application and materials required for maintenance.</t>
        </r>
      </text>
    </comment>
    <comment ref="B59" authorId="0">
      <text>
        <r>
          <rPr>
            <sz val="8"/>
            <rFont val="Tahoma"/>
            <family val="0"/>
          </rPr>
          <t xml:space="preserve">This section presents various options for maintenance of revegetated areas.  Generally, maintenance fertilizing is conducted for a number of years following the revegetation to help establish a selfsustaining site.  It is important to indicate the number of years of maintenance in column C (Years) to determine the cost of the anticipated site maintenance. </t>
        </r>
      </text>
    </comment>
    <comment ref="B61" authorId="0">
      <text>
        <r>
          <rPr>
            <sz val="8"/>
            <rFont val="Tahoma"/>
            <family val="0"/>
          </rPr>
          <t xml:space="preserve">This entry refers to the cost associated with the application of the specified materials. </t>
        </r>
      </text>
    </comment>
    <comment ref="C61" authorId="0">
      <text>
        <r>
          <rPr>
            <sz val="8"/>
            <rFont val="Tahoma"/>
            <family val="0"/>
          </rPr>
          <t xml:space="preserve">Enter the number of years that will be required for maintenance of this disturbance category.  </t>
        </r>
      </text>
    </comment>
    <comment ref="H62" authorId="0">
      <text>
        <r>
          <rPr>
            <sz val="8"/>
            <rFont val="Tahoma"/>
            <family val="0"/>
          </rPr>
          <t>The cost of seedmix used here is derived from the cost ($/kg) given in the Material Summary Report</t>
        </r>
      </text>
    </comment>
    <comment ref="H63" authorId="0">
      <text>
        <r>
          <rPr>
            <sz val="8"/>
            <rFont val="Tahoma"/>
            <family val="0"/>
          </rPr>
          <t>The cost of fertilizer used here is derived from the cost ($/kg) given in the Material Summary Report</t>
        </r>
      </text>
    </comment>
    <comment ref="B65" authorId="0">
      <text>
        <r>
          <rPr>
            <sz val="8"/>
            <rFont val="Tahoma"/>
            <family val="0"/>
          </rPr>
          <t xml:space="preserve">This entry refers to the cost associated with the application of the specified materials. </t>
        </r>
      </text>
    </comment>
    <comment ref="C65" authorId="0">
      <text>
        <r>
          <rPr>
            <sz val="8"/>
            <rFont val="Tahoma"/>
            <family val="0"/>
          </rPr>
          <t xml:space="preserve">Enter the number of years that will be required for maintenance of this disturbance category.  </t>
        </r>
      </text>
    </comment>
    <comment ref="H66" authorId="0">
      <text>
        <r>
          <rPr>
            <sz val="8"/>
            <rFont val="Tahoma"/>
            <family val="0"/>
          </rPr>
          <t>The cost of seedmix used here is derived from the cost ($/kg) given in the Material Summary Report</t>
        </r>
      </text>
    </comment>
    <comment ref="H67" authorId="0">
      <text>
        <r>
          <rPr>
            <sz val="8"/>
            <rFont val="Tahoma"/>
            <family val="0"/>
          </rPr>
          <t>The cost of fertilizer used here is derived from the cost ($/kg) given in the Material Summary Report</t>
        </r>
      </text>
    </comment>
    <comment ref="B70" authorId="0">
      <text>
        <r>
          <rPr>
            <sz val="8"/>
            <rFont val="Tahoma"/>
            <family val="0"/>
          </rPr>
          <t xml:space="preserve">This entry refers to the cost associated with the application of the specified materials. </t>
        </r>
      </text>
    </comment>
    <comment ref="C70" authorId="0">
      <text>
        <r>
          <rPr>
            <sz val="8"/>
            <rFont val="Tahoma"/>
            <family val="0"/>
          </rPr>
          <t xml:space="preserve">Enter the number of years that will be required for maintenance of this disturbance category.  </t>
        </r>
      </text>
    </comment>
    <comment ref="H71" authorId="0">
      <text>
        <r>
          <rPr>
            <sz val="8"/>
            <rFont val="Tahoma"/>
            <family val="0"/>
          </rPr>
          <t>The cost of seedmix used here is derived from the cost ($/kg) given in the Material Summary Report</t>
        </r>
      </text>
    </comment>
    <comment ref="H72" authorId="0">
      <text>
        <r>
          <rPr>
            <sz val="8"/>
            <rFont val="Tahoma"/>
            <family val="0"/>
          </rPr>
          <t>The cost of fertilizer used here is derived from the cost ($/kg) given in the Material Summary Report</t>
        </r>
      </text>
    </comment>
    <comment ref="H73" authorId="0">
      <text>
        <r>
          <rPr>
            <sz val="8"/>
            <rFont val="Tahoma"/>
            <family val="0"/>
          </rPr>
          <t>The cost of mulch used here is derived from the cost ($/kg) given in the Material Summary Report</t>
        </r>
      </text>
    </comment>
    <comment ref="H74" authorId="0">
      <text>
        <r>
          <rPr>
            <sz val="8"/>
            <rFont val="Tahoma"/>
            <family val="0"/>
          </rPr>
          <t>The cost of tackifier used here is derived from the cost ($/kg) given in the Material Summary Report</t>
        </r>
      </text>
    </comment>
    <comment ref="B76" authorId="0">
      <text>
        <r>
          <rPr>
            <sz val="8"/>
            <rFont val="Tahoma"/>
            <family val="0"/>
          </rPr>
          <t>Enter the cost of application in column G.</t>
        </r>
      </text>
    </comment>
    <comment ref="C76" authorId="0">
      <text>
        <r>
          <rPr>
            <sz val="8"/>
            <rFont val="Tahoma"/>
            <family val="0"/>
          </rPr>
          <t xml:space="preserve">Enter the number of years that will be required for maintenance of this disturbance category.  </t>
        </r>
      </text>
    </comment>
    <comment ref="B77"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77" authorId="0">
      <text>
        <r>
          <rPr>
            <sz val="8"/>
            <rFont val="Tahoma"/>
            <family val="0"/>
          </rPr>
          <t>Cost ($/kg) of maint.material_1 is derived from the material summary report</t>
        </r>
      </text>
    </comment>
    <comment ref="B78"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78" authorId="0">
      <text>
        <r>
          <rPr>
            <sz val="8"/>
            <rFont val="Tahoma"/>
            <family val="0"/>
          </rPr>
          <t>Cost ($/kg) of maint.material_2 is derived from the material summary report</t>
        </r>
      </text>
    </comment>
    <comment ref="K80" authorId="0">
      <text>
        <r>
          <rPr>
            <sz val="8"/>
            <rFont val="Tahoma"/>
            <family val="0"/>
          </rPr>
          <t>This figure represents the sum of all maintenance activities selected for this disturbance category.  It includes the cost of the required materials and application of those materials to the defined area for the specified years of maintenance. This cell is directly linked to the Mine Reclamation Costing Summary report.</t>
        </r>
      </text>
    </comment>
    <comment ref="K82" authorId="0">
      <text>
        <r>
          <rPr>
            <sz val="8"/>
            <rFont val="Tahoma"/>
            <family val="0"/>
          </rPr>
          <t>This figure represents the total estimated reclamation costs for site preparation, revegetation, maintenance, and decommissioning for  the disturbance category and land use specified.</t>
        </r>
      </text>
    </comment>
    <comment ref="B92" authorId="0">
      <text>
        <r>
          <rPr>
            <sz val="8"/>
            <rFont val="Tahoma"/>
            <family val="0"/>
          </rPr>
          <t>This material summary reports the total volume and cost of materials required for all of the reclamation prescriptions selected on this spreadsheet.  The material requirements and costs of each selected item of the reclamation prescription (ie. revegetation or maintenance) are reported in the appropriate section of the mine reclamation costing spreadsheet preceding this summary table.</t>
        </r>
      </text>
    </comment>
    <comment ref="H112" authorId="0">
      <text>
        <r>
          <rPr>
            <sz val="8"/>
            <rFont val="Tahoma"/>
            <family val="0"/>
          </rPr>
          <t>This figure summarizes the costs of materials specified in the reclamation prescriptions.  Note however, the material costs are included in the costs reported for each reclamation prescription.</t>
        </r>
      </text>
    </comment>
  </commentList>
</comments>
</file>

<file path=xl/comments9.xml><?xml version="1.0" encoding="utf-8"?>
<comments xmlns="http://schemas.openxmlformats.org/spreadsheetml/2006/main">
  <authors>
    <author>A satisfied Microsoft Office user</author>
  </authors>
  <commentList>
    <comment ref="C1" authorId="0">
      <text>
        <r>
          <rPr>
            <sz val="8"/>
            <rFont val="Tahoma"/>
            <family val="0"/>
          </rPr>
          <t xml:space="preserve">This cell is directly linked to the Mine Reclamation Costing Summary Report and provides the name of the minesite or project location. </t>
        </r>
      </text>
    </comment>
    <comment ref="C2" authorId="0">
      <text>
        <r>
          <rPr>
            <sz val="8"/>
            <rFont val="Tahoma"/>
            <family val="0"/>
          </rPr>
          <t>This cell is linked to the Mine Reclamation Costing Summary Report and provides the reclamation permit number issued by the BC Ministry of Energy and Mines.</t>
        </r>
      </text>
    </comment>
    <comment ref="C3" authorId="0">
      <text>
        <r>
          <rPr>
            <sz val="8"/>
            <rFont val="Tahoma"/>
            <family val="0"/>
          </rPr>
          <t>This cell is directly linked to the Mine Reclamation Costing Summary report and represents one of the area disturbances recognized on the mine site.</t>
        </r>
      </text>
    </comment>
    <comment ref="C4" authorId="0">
      <text>
        <r>
          <rPr>
            <sz val="8"/>
            <rFont val="Tahoma"/>
            <family val="0"/>
          </rPr>
          <t xml:space="preserve">This cell is directly linked to the Mine Reclamation Costing Summary report, and represents the total area to be reclaimed as derived from the area data provided on the summary report. </t>
        </r>
      </text>
    </comment>
    <comment ref="E5" authorId="0">
      <text>
        <r>
          <rPr>
            <sz val="8"/>
            <rFont val="Tahoma"/>
            <family val="0"/>
          </rPr>
          <t>Enter any additional information or comments regarding the disturbance category or land use.</t>
        </r>
      </text>
    </comment>
    <comment ref="D8" authorId="0">
      <text>
        <r>
          <rPr>
            <sz val="8"/>
            <rFont val="Tahoma"/>
            <family val="0"/>
          </rPr>
          <t>Enter the area for each applicable site preparation method in this column.</t>
        </r>
      </text>
    </comment>
    <comment ref="B9" authorId="0">
      <text>
        <r>
          <rPr>
            <sz val="8"/>
            <rFont val="Tahoma"/>
            <family val="0"/>
          </rPr>
          <t>This section presents various site preparation methods and unit costs.  Select the appropriate site preparation method/methods for your disturbance category, and enter the area (columnD - Area) requiring the selected site preparation method.  For disturbance categories that require resloping, enter the metres of crest length (column F- Crest Length) for each dump height (column E - Dump height) requiring resloping.</t>
        </r>
      </text>
    </comment>
    <comment ref="B15" authorId="0">
      <text>
        <r>
          <rPr>
            <sz val="8"/>
            <rFont val="Tahoma"/>
            <family val="0"/>
          </rPr>
          <t>Unit costs for ripping depend on depth of rip and area to be ripped.  Input "depth" in centimetres and/or "area" in hectares in columns C and D respectively.  Finally, input the unit cost ($/ha) for the specified reclamation procedure in column H.</t>
        </r>
      </text>
    </comment>
    <comment ref="B16"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17"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18"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19"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20"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21"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22"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B23" authorId="0">
      <text>
        <r>
          <rPr>
            <sz val="8"/>
            <rFont val="Tahoma"/>
            <family val="0"/>
          </rPr>
          <t>This area is available for other reclamation procedures that are not listed above (eg. scaling).  Input the type of reclamation procedure replacing "optional" in column B.  Input "depth" in centimetres and/or  "area" in hectares in columns C and D respectively.  Finally, input the unit cost ($/ha) for the specified reclamation procedure in column H.</t>
        </r>
      </text>
    </comment>
    <comment ref="K24" authorId="0">
      <text>
        <r>
          <rPr>
            <sz val="8"/>
            <rFont val="Tahoma"/>
            <family val="0"/>
          </rPr>
          <t>This figure represents the sum of all site preparation activities selected for this disturbance category.  This cell is directly linked to the Mine Reclamation Costing Summary report.</t>
        </r>
      </text>
    </comment>
    <comment ref="D26" authorId="0">
      <text>
        <r>
          <rPr>
            <sz val="8"/>
            <rFont val="Tahoma"/>
            <family val="0"/>
          </rPr>
          <t>Enter the area (ha) in this column for each applicable method of application and materials required for revegetation.</t>
        </r>
      </text>
    </comment>
    <comment ref="E26" authorId="0">
      <text>
        <r>
          <rPr>
            <sz val="8"/>
            <rFont val="Tahoma"/>
            <family val="0"/>
          </rPr>
          <t>This is equal to the rate (kg per ha) of material applied for each revegetation method.</t>
        </r>
      </text>
    </comment>
    <comment ref="G26" authorId="0">
      <text>
        <r>
          <rPr>
            <sz val="8"/>
            <rFont val="Tahoma"/>
            <family val="0"/>
          </rPr>
          <t>This is the cost per ha to apply the seed, fertilizer, ect.</t>
        </r>
      </text>
    </comment>
    <comment ref="B27" authorId="0">
      <text>
        <r>
          <rPr>
            <sz val="8"/>
            <rFont val="Tahoma"/>
            <family val="0"/>
          </rPr>
          <t>This section presents various revegetation methods and unit costs.  Select the appropriate revegetation method or methods for your disturbance category, and in column D (Area) enter the area (in ha) requiring the selected revegetation method.</t>
        </r>
      </text>
    </comment>
    <comment ref="B29" authorId="0">
      <text>
        <r>
          <rPr>
            <sz val="8"/>
            <rFont val="Tahoma"/>
            <family val="0"/>
          </rPr>
          <t xml:space="preserve">This entry refers to the cost associated with the application of the specified materials. </t>
        </r>
      </text>
    </comment>
    <comment ref="H30" authorId="0">
      <text>
        <r>
          <rPr>
            <sz val="8"/>
            <rFont val="Tahoma"/>
            <family val="0"/>
          </rPr>
          <t>The cost of seedmix used here is derived from the cost ($/kg) given in the Material Summary Report</t>
        </r>
      </text>
    </comment>
    <comment ref="H31" authorId="0">
      <text>
        <r>
          <rPr>
            <sz val="8"/>
            <rFont val="Tahoma"/>
            <family val="0"/>
          </rPr>
          <t>The cost of fertilizer used here is derived from the cost ($/kg) given in the Material Summary Report</t>
        </r>
      </text>
    </comment>
    <comment ref="B33" authorId="0">
      <text>
        <r>
          <rPr>
            <sz val="8"/>
            <rFont val="Tahoma"/>
            <family val="0"/>
          </rPr>
          <t xml:space="preserve">This entry refers to the cost associated with the application of the specified materials. </t>
        </r>
      </text>
    </comment>
    <comment ref="H34" authorId="0">
      <text>
        <r>
          <rPr>
            <sz val="8"/>
            <rFont val="Tahoma"/>
            <family val="0"/>
          </rPr>
          <t>The cost of seedmix used here is derived from the cost ($/kg) given in the Material Summary Report</t>
        </r>
      </text>
    </comment>
    <comment ref="H35" authorId="0">
      <text>
        <r>
          <rPr>
            <sz val="8"/>
            <rFont val="Tahoma"/>
            <family val="0"/>
          </rPr>
          <t>The cost of fertilizer used here is derived from the cost ($/kg) given in the Material Summary Report</t>
        </r>
      </text>
    </comment>
    <comment ref="B38" authorId="0">
      <text>
        <r>
          <rPr>
            <sz val="8"/>
            <rFont val="Tahoma"/>
            <family val="0"/>
          </rPr>
          <t xml:space="preserve">This entry refers to the cost associated with the application of the specified materials. </t>
        </r>
      </text>
    </comment>
    <comment ref="H39" authorId="0">
      <text>
        <r>
          <rPr>
            <sz val="8"/>
            <rFont val="Tahoma"/>
            <family val="0"/>
          </rPr>
          <t>The cost of seedmix used here is derived from the cost ($/kg) given in the Material Summary Report</t>
        </r>
      </text>
    </comment>
    <comment ref="H40" authorId="0">
      <text>
        <r>
          <rPr>
            <sz val="8"/>
            <rFont val="Tahoma"/>
            <family val="0"/>
          </rPr>
          <t>The cost of fertilizer used here is derived from the cost ($/kg) given in the Material Summary Report</t>
        </r>
      </text>
    </comment>
    <comment ref="H41" authorId="0">
      <text>
        <r>
          <rPr>
            <sz val="8"/>
            <rFont val="Tahoma"/>
            <family val="0"/>
          </rPr>
          <t>The cost of mulch used here is derived from the cost ($/kg) given in the Material Summary Report</t>
        </r>
      </text>
    </comment>
    <comment ref="H42" authorId="0">
      <text>
        <r>
          <rPr>
            <sz val="8"/>
            <rFont val="Tahoma"/>
            <family val="0"/>
          </rPr>
          <t>The cost of tackifier used here is derived from the cost ($/kg) given in the Material Summary Report</t>
        </r>
      </text>
    </comment>
    <comment ref="B44" authorId="0">
      <text>
        <r>
          <rPr>
            <sz val="8"/>
            <rFont val="Tahoma"/>
            <family val="0"/>
          </rPr>
          <t>Enter the cost of application in column G.</t>
        </r>
      </text>
    </comment>
    <comment ref="B45"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45" authorId="0">
      <text>
        <r>
          <rPr>
            <sz val="8"/>
            <rFont val="Tahoma"/>
            <family val="0"/>
          </rPr>
          <t>Cost ($/kg) of material_1 is derived from the Material Summary Report</t>
        </r>
      </text>
    </comment>
    <comment ref="B46"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46" authorId="0">
      <text>
        <r>
          <rPr>
            <sz val="8"/>
            <rFont val="Tahoma"/>
            <family val="0"/>
          </rPr>
          <t>Cost ($/kg) of material_2 is derived from the Material Summary Report</t>
        </r>
      </text>
    </comment>
    <comment ref="B50" authorId="0">
      <text>
        <r>
          <rPr>
            <sz val="8"/>
            <rFont val="Tahoma"/>
            <family val="0"/>
          </rPr>
          <t>This entry refers to the cost of installation of seedlings based upon a unit cost per seedling.  The application or installation unit cost is reported in column G.</t>
        </r>
      </text>
    </comment>
    <comment ref="G50" authorId="0">
      <text>
        <r>
          <rPr>
            <sz val="8"/>
            <rFont val="Tahoma"/>
            <family val="0"/>
          </rPr>
          <t>This represents the costs to install the seedlings and fertilizer tablets.</t>
        </r>
      </text>
    </comment>
    <comment ref="H51" authorId="0">
      <text>
        <r>
          <rPr>
            <sz val="8"/>
            <rFont val="Tahoma"/>
            <family val="0"/>
          </rPr>
          <t>Cost ($/plant) of seedlings is derived from the Material Summary Report</t>
        </r>
      </text>
    </comment>
    <comment ref="H52" authorId="0">
      <text>
        <r>
          <rPr>
            <sz val="8"/>
            <rFont val="Tahoma"/>
            <family val="0"/>
          </rPr>
          <t>Cost ($/tablet) of fertilizer tablets is derived from the Material Summary Report</t>
        </r>
      </text>
    </comment>
    <comment ref="B53" authorId="0">
      <text>
        <r>
          <rPr>
            <sz val="8"/>
            <rFont val="Tahoma"/>
            <family val="0"/>
          </rPr>
          <t>Includes installation and material cost.</t>
        </r>
      </text>
    </comment>
    <comment ref="G53" authorId="0">
      <text>
        <r>
          <rPr>
            <sz val="8"/>
            <rFont val="Tahoma"/>
            <family val="0"/>
          </rPr>
          <t>This represents the cost to install the plant protectors.</t>
        </r>
      </text>
    </comment>
    <comment ref="H53" authorId="0">
      <text>
        <r>
          <rPr>
            <sz val="8"/>
            <rFont val="Tahoma"/>
            <family val="0"/>
          </rPr>
          <t>Cost ($/unit) of plant protectors is derived from the Material Summary Report</t>
        </r>
      </text>
    </comment>
    <comment ref="B54"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54" authorId="0">
      <text>
        <r>
          <rPr>
            <sz val="8"/>
            <rFont val="Tahoma"/>
            <family val="0"/>
          </rPr>
          <t>Cost ($/kg) of material_3 is derived from the Material Summary Report</t>
        </r>
      </text>
    </comment>
    <comment ref="B55"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55" authorId="0">
      <text>
        <r>
          <rPr>
            <sz val="8"/>
            <rFont val="Tahoma"/>
            <family val="0"/>
          </rPr>
          <t>Cost ($/kg) of material_4 is derived from the Material Summary Report</t>
        </r>
      </text>
    </comment>
    <comment ref="K56" authorId="0">
      <text>
        <r>
          <rPr>
            <sz val="8"/>
            <rFont val="Tahoma"/>
            <family val="0"/>
          </rPr>
          <t xml:space="preserve">This figure represents the sum of all revegetation activities selected for this disturbance category.  This figure includes the cost of all required materials and the cost of application to revegetate the reported area. This cell is directly linked to the Mine Reclamation Costing Summary report. </t>
        </r>
      </text>
    </comment>
    <comment ref="D58" authorId="0">
      <text>
        <r>
          <rPr>
            <sz val="8"/>
            <rFont val="Tahoma"/>
            <family val="0"/>
          </rPr>
          <t>Enter the area (ha) in this column for each applicable method of application and materials required for maintenance.</t>
        </r>
      </text>
    </comment>
    <comment ref="B59" authorId="0">
      <text>
        <r>
          <rPr>
            <sz val="8"/>
            <rFont val="Tahoma"/>
            <family val="0"/>
          </rPr>
          <t xml:space="preserve">This section presents various options for maintenance of revegetated areas.  Generally, maintenance fertilizing is conducted for a number of years following the revegetation to help establish a selfsustaining site.  It is important to indicate the number of years of maintenance in column C (Years) to determine the cost of the anticipated site maintenance. </t>
        </r>
      </text>
    </comment>
    <comment ref="B61" authorId="0">
      <text>
        <r>
          <rPr>
            <sz val="8"/>
            <rFont val="Tahoma"/>
            <family val="0"/>
          </rPr>
          <t xml:space="preserve">This entry refers to the cost associated with the application of the specified materials. </t>
        </r>
      </text>
    </comment>
    <comment ref="C61" authorId="0">
      <text>
        <r>
          <rPr>
            <sz val="8"/>
            <rFont val="Tahoma"/>
            <family val="0"/>
          </rPr>
          <t xml:space="preserve">Enter the number of years that will be required for maintenance of this disturbance category.  </t>
        </r>
      </text>
    </comment>
    <comment ref="H62" authorId="0">
      <text>
        <r>
          <rPr>
            <sz val="8"/>
            <rFont val="Tahoma"/>
            <family val="0"/>
          </rPr>
          <t>The cost of seedmix used here is derived from the cost ($/kg) given in the Material Summary Report</t>
        </r>
      </text>
    </comment>
    <comment ref="H63" authorId="0">
      <text>
        <r>
          <rPr>
            <sz val="8"/>
            <rFont val="Tahoma"/>
            <family val="0"/>
          </rPr>
          <t>The cost of fertilizer used here is derived from the cost ($/kg) given in the Material Summary Report</t>
        </r>
      </text>
    </comment>
    <comment ref="B65" authorId="0">
      <text>
        <r>
          <rPr>
            <sz val="8"/>
            <rFont val="Tahoma"/>
            <family val="0"/>
          </rPr>
          <t xml:space="preserve">This entry refers to the cost associated with the application of the specified materials. </t>
        </r>
      </text>
    </comment>
    <comment ref="C65" authorId="0">
      <text>
        <r>
          <rPr>
            <sz val="8"/>
            <rFont val="Tahoma"/>
            <family val="0"/>
          </rPr>
          <t xml:space="preserve">Enter the number of years that will be required for maintenance of this disturbance category.  </t>
        </r>
      </text>
    </comment>
    <comment ref="H66" authorId="0">
      <text>
        <r>
          <rPr>
            <sz val="8"/>
            <rFont val="Tahoma"/>
            <family val="0"/>
          </rPr>
          <t>The cost of seedmix used here is derived from the cost ($/kg) given in the Material Summary Report</t>
        </r>
      </text>
    </comment>
    <comment ref="H67" authorId="0">
      <text>
        <r>
          <rPr>
            <sz val="8"/>
            <rFont val="Tahoma"/>
            <family val="0"/>
          </rPr>
          <t>The cost of fertilizer used here is derived from the cost ($/kg) given in the Material Summary Report</t>
        </r>
      </text>
    </comment>
    <comment ref="B70" authorId="0">
      <text>
        <r>
          <rPr>
            <sz val="8"/>
            <rFont val="Tahoma"/>
            <family val="0"/>
          </rPr>
          <t xml:space="preserve">This entry refers to the cost associated with the application of the specified materials. </t>
        </r>
      </text>
    </comment>
    <comment ref="C70" authorId="0">
      <text>
        <r>
          <rPr>
            <sz val="8"/>
            <rFont val="Tahoma"/>
            <family val="0"/>
          </rPr>
          <t xml:space="preserve">Enter the number of years that will be required for maintenance of this disturbance category.  </t>
        </r>
      </text>
    </comment>
    <comment ref="H71" authorId="0">
      <text>
        <r>
          <rPr>
            <sz val="8"/>
            <rFont val="Tahoma"/>
            <family val="0"/>
          </rPr>
          <t>The cost of seedmix used here is derived from the cost ($/kg) given in the Material Summary Report</t>
        </r>
      </text>
    </comment>
    <comment ref="H72" authorId="0">
      <text>
        <r>
          <rPr>
            <sz val="8"/>
            <rFont val="Tahoma"/>
            <family val="0"/>
          </rPr>
          <t>The cost of fertilizer used here is derived from the cost ($/kg) given in the Material Summary Report</t>
        </r>
      </text>
    </comment>
    <comment ref="H73" authorId="0">
      <text>
        <r>
          <rPr>
            <sz val="8"/>
            <rFont val="Tahoma"/>
            <family val="0"/>
          </rPr>
          <t>The cost of mulch used here is derived from the cost ($/kg) given in the Material Summary Report</t>
        </r>
      </text>
    </comment>
    <comment ref="H74" authorId="0">
      <text>
        <r>
          <rPr>
            <sz val="8"/>
            <rFont val="Tahoma"/>
            <family val="0"/>
          </rPr>
          <t>The cost of tackifier used here is derived from the cost ($/kg) given in the Material Summary Report</t>
        </r>
      </text>
    </comment>
    <comment ref="B76" authorId="0">
      <text>
        <r>
          <rPr>
            <sz val="8"/>
            <rFont val="Tahoma"/>
            <family val="0"/>
          </rPr>
          <t>Enter the cost of application in column G.</t>
        </r>
      </text>
    </comment>
    <comment ref="C76" authorId="0">
      <text>
        <r>
          <rPr>
            <sz val="8"/>
            <rFont val="Tahoma"/>
            <family val="0"/>
          </rPr>
          <t xml:space="preserve">Enter the number of years that will be required for maintenance of this disturbance category.  </t>
        </r>
      </text>
    </comment>
    <comment ref="B77"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77" authorId="0">
      <text>
        <r>
          <rPr>
            <sz val="8"/>
            <rFont val="Tahoma"/>
            <family val="0"/>
          </rPr>
          <t>Cost ($/kg) of maint.material_1 is derived from the material summary report</t>
        </r>
      </text>
    </comment>
    <comment ref="B78" authorId="0">
      <text>
        <r>
          <rPr>
            <sz val="8"/>
            <rFont val="Tahoma"/>
            <family val="0"/>
          </rPr>
          <t>If an optional material is specified in the reclamation prescription, it is important that the unit costs are entered in the Material Summary Report for the same optional material as selected in the reclamation prescription.  For example, if optional_material 1 is selected for the revegetation component, it is important that the associated unit costs are entered for optional_material 1 in the material summary report at the end of this spreadsheet.</t>
        </r>
      </text>
    </comment>
    <comment ref="H78" authorId="0">
      <text>
        <r>
          <rPr>
            <sz val="8"/>
            <rFont val="Tahoma"/>
            <family val="0"/>
          </rPr>
          <t>Cost ($/kg) of maint.material_2 is derived from the material summary report</t>
        </r>
      </text>
    </comment>
    <comment ref="K80" authorId="0">
      <text>
        <r>
          <rPr>
            <sz val="8"/>
            <rFont val="Tahoma"/>
            <family val="0"/>
          </rPr>
          <t>This figure represents the sum of all maintenance activities selected for this disturbance category.  It includes the cost of the required materials and application of those materials to the defined area for the specified years of maintenance. This cell is directly linked to the Mine Reclamation Costing Summary report.</t>
        </r>
      </text>
    </comment>
    <comment ref="K82" authorId="0">
      <text>
        <r>
          <rPr>
            <sz val="8"/>
            <rFont val="Tahoma"/>
            <family val="0"/>
          </rPr>
          <t>This figure represents the total estimated reclamation costs for site preparation, revegetation, maintenance, and decommissioning for  the disturbance category and land use specified.</t>
        </r>
      </text>
    </comment>
    <comment ref="B92" authorId="0">
      <text>
        <r>
          <rPr>
            <sz val="8"/>
            <rFont val="Tahoma"/>
            <family val="0"/>
          </rPr>
          <t>This material summary reports the total volume and cost of materials required for all of the reclamation prescriptions selected on this spreadsheet.  The material requirements and costs of each selected item of the reclamation prescription (ie. revegetation or maintenance) are reported in the appropriate section of the mine reclamation costing spreadsheet preceding this summary table.</t>
        </r>
      </text>
    </comment>
    <comment ref="H112" authorId="0">
      <text>
        <r>
          <rPr>
            <sz val="8"/>
            <rFont val="Tahoma"/>
            <family val="0"/>
          </rPr>
          <t>This figure summarizes the costs of materials specified in the reclamation prescriptions.  Note however, the material costs are included in the costs reported for each reclamation prescription.</t>
        </r>
      </text>
    </comment>
  </commentList>
</comments>
</file>

<file path=xl/sharedStrings.xml><?xml version="1.0" encoding="utf-8"?>
<sst xmlns="http://schemas.openxmlformats.org/spreadsheetml/2006/main" count="3000" uniqueCount="823">
  <si>
    <t>Version 3.5</t>
  </si>
  <si>
    <t xml:space="preserve">Project Name: </t>
  </si>
  <si>
    <t>Costing Year:</t>
  </si>
  <si>
    <t xml:space="preserve">        AREA (ha)</t>
  </si>
  <si>
    <t>RECLAMATION PRESCRIPTION</t>
  </si>
  <si>
    <t>Mine Activity</t>
  </si>
  <si>
    <t>Total</t>
  </si>
  <si>
    <t>Perm.</t>
  </si>
  <si>
    <t>Current</t>
  </si>
  <si>
    <t>To be</t>
  </si>
  <si>
    <t>Site</t>
  </si>
  <si>
    <t>Revegetation</t>
  </si>
  <si>
    <t>Maintenance</t>
  </si>
  <si>
    <t xml:space="preserve">Total </t>
  </si>
  <si>
    <t>Category</t>
  </si>
  <si>
    <t>Disturbed</t>
  </si>
  <si>
    <t>Disturb.</t>
  </si>
  <si>
    <t>Reclaimed</t>
  </si>
  <si>
    <t>Preparation</t>
  </si>
  <si>
    <t>Cost</t>
  </si>
  <si>
    <t>AREA DISTURBANCE</t>
  </si>
  <si>
    <t xml:space="preserve">        Master 5</t>
  </si>
  <si>
    <t xml:space="preserve">        Master 6</t>
  </si>
  <si>
    <t xml:space="preserve">        Master 7</t>
  </si>
  <si>
    <t xml:space="preserve">        Master 8</t>
  </si>
  <si>
    <t xml:space="preserve">        Master 9</t>
  </si>
  <si>
    <t xml:space="preserve">        Master 10</t>
  </si>
  <si>
    <t xml:space="preserve">        Master 11</t>
  </si>
  <si>
    <t xml:space="preserve">        Master 12</t>
  </si>
  <si>
    <t xml:space="preserve">        Master 13</t>
  </si>
  <si>
    <t>TOTAL</t>
  </si>
  <si>
    <t>LUMP SUM ITEMS</t>
  </si>
  <si>
    <t>Project Name:</t>
  </si>
  <si>
    <t>Reclamation Permit #:</t>
  </si>
  <si>
    <t>Disturbance Category:</t>
  </si>
  <si>
    <t>Additional Notes:</t>
  </si>
  <si>
    <t>A.</t>
  </si>
  <si>
    <t>Area</t>
  </si>
  <si>
    <t>Unit Cost</t>
  </si>
  <si>
    <t>Item</t>
  </si>
  <si>
    <t>TOTAL $</t>
  </si>
  <si>
    <t>(ha)</t>
  </si>
  <si>
    <t xml:space="preserve">$/ha </t>
  </si>
  <si>
    <t>Subtotal $</t>
  </si>
  <si>
    <t>Surfacing Material</t>
  </si>
  <si>
    <t xml:space="preserve">             Haul (see Lump Sum)</t>
  </si>
  <si>
    <t xml:space="preserve">             Spread</t>
  </si>
  <si>
    <t xml:space="preserve">             Compact</t>
  </si>
  <si>
    <t>optional</t>
  </si>
  <si>
    <t>B.</t>
  </si>
  <si>
    <t>Application</t>
  </si>
  <si>
    <t>No. of Kg.</t>
  </si>
  <si>
    <t>Appl. Cost</t>
  </si>
  <si>
    <t>TOTAL$</t>
  </si>
  <si>
    <t>Rate (kg/ha)</t>
  </si>
  <si>
    <t>$/ha</t>
  </si>
  <si>
    <t>Aerial Broadcast - application</t>
  </si>
  <si>
    <t>Seed</t>
  </si>
  <si>
    <t>Fertilizer</t>
  </si>
  <si>
    <t>Tractor - application</t>
  </si>
  <si>
    <t>Hydroseed</t>
  </si>
  <si>
    <t>Hydroseed - application</t>
  </si>
  <si>
    <t>Mulch</t>
  </si>
  <si>
    <t>Tackifier</t>
  </si>
  <si>
    <t>optional - application</t>
  </si>
  <si>
    <t>optional -material 1</t>
  </si>
  <si>
    <t>optional - material 2</t>
  </si>
  <si>
    <t>Appl. Rate</t>
  </si>
  <si>
    <t xml:space="preserve">No. of </t>
  </si>
  <si>
    <t>Woody species</t>
  </si>
  <si>
    <t>(stems/ha)</t>
  </si>
  <si>
    <t>Plants</t>
  </si>
  <si>
    <t>$/stem</t>
  </si>
  <si>
    <t>Plant Installation</t>
  </si>
  <si>
    <t>Seedlings</t>
  </si>
  <si>
    <t>Fertilizer tablets</t>
  </si>
  <si>
    <t>Plant protectors (installed)</t>
  </si>
  <si>
    <t>optional - material 3</t>
  </si>
  <si>
    <t>optional - material 4</t>
  </si>
  <si>
    <t>C.</t>
  </si>
  <si>
    <t>Years</t>
  </si>
  <si>
    <t>per year</t>
  </si>
  <si>
    <t>optional - maint.material 1</t>
  </si>
  <si>
    <t>optional - maint.material 2</t>
  </si>
  <si>
    <t>Total Cost for Reclamation Prescriptions</t>
  </si>
  <si>
    <t>No. of  Kg. or</t>
  </si>
  <si>
    <t>Material Summary Report</t>
  </si>
  <si>
    <t>No. of  Plants</t>
  </si>
  <si>
    <t>$/kg, $/plant</t>
  </si>
  <si>
    <t>Seed mix</t>
  </si>
  <si>
    <t>Seedlings ($ per plant)</t>
  </si>
  <si>
    <t>Fertilizer tablets ($/tablet)</t>
  </si>
  <si>
    <t>Plant protectors ($/unit)</t>
  </si>
  <si>
    <t>optional - material 1</t>
  </si>
  <si>
    <t>maint.material 1</t>
  </si>
  <si>
    <t>maint.material 2</t>
  </si>
  <si>
    <t>List of Named Cells and Named Ranges</t>
  </si>
  <si>
    <t>aerialcost</t>
  </si>
  <si>
    <t>Appl._Cost</t>
  </si>
  <si>
    <t>fertabs</t>
  </si>
  <si>
    <t>fertilizer</t>
  </si>
  <si>
    <t>hydroseedcost</t>
  </si>
  <si>
    <t>kg_fertilizer</t>
  </si>
  <si>
    <t>kg_maint.material1</t>
  </si>
  <si>
    <t>kg_maint.material2</t>
  </si>
  <si>
    <t>kg_material1</t>
  </si>
  <si>
    <t>kg_material2</t>
  </si>
  <si>
    <t>kg_material3</t>
  </si>
  <si>
    <t>kg_material4</t>
  </si>
  <si>
    <t>kg_mulch</t>
  </si>
  <si>
    <t>kg_seed</t>
  </si>
  <si>
    <t>kg_tackifier</t>
  </si>
  <si>
    <t>maint.material_1</t>
  </si>
  <si>
    <t>maint.material_2</t>
  </si>
  <si>
    <t>maint_aerial</t>
  </si>
  <si>
    <t>maint_hydroseed</t>
  </si>
  <si>
    <t>maint_option</t>
  </si>
  <si>
    <t>maint_tractor</t>
  </si>
  <si>
    <t>material_1</t>
  </si>
  <si>
    <t>material_2</t>
  </si>
  <si>
    <t>material_3</t>
  </si>
  <si>
    <t>material_4</t>
  </si>
  <si>
    <t>material_unit_cost</t>
  </si>
  <si>
    <t>mulch</t>
  </si>
  <si>
    <t>no_fertabs</t>
  </si>
  <si>
    <t>No_kg</t>
  </si>
  <si>
    <t>no_protectors</t>
  </si>
  <si>
    <t>no_seedlings</t>
  </si>
  <si>
    <t>optioncost</t>
  </si>
  <si>
    <t>protectors</t>
  </si>
  <si>
    <t>Rate</t>
  </si>
  <si>
    <t>seedlings</t>
  </si>
  <si>
    <t>seedmix</t>
  </si>
  <si>
    <t>sum_maintenance</t>
  </si>
  <si>
    <t>sum_reveg</t>
  </si>
  <si>
    <t>sum_siteprep</t>
  </si>
  <si>
    <t>tackifier</t>
  </si>
  <si>
    <t>tractorcost</t>
  </si>
  <si>
    <t>Unit_Cost</t>
  </si>
  <si>
    <t>woodycost</t>
  </si>
  <si>
    <t>years_aerial_maint</t>
  </si>
  <si>
    <t>years_hydro_maint</t>
  </si>
  <si>
    <t>years_option_maint</t>
  </si>
  <si>
    <t>years_tractor_maint</t>
  </si>
  <si>
    <t>Area to be reclaimed</t>
  </si>
  <si>
    <t>RECLAMATION PRESCRIPTIONS</t>
  </si>
  <si>
    <t>Site Preparation</t>
  </si>
  <si>
    <t>$/ha or km</t>
  </si>
  <si>
    <t>Recontouring (max. ht. of 10m)</t>
  </si>
  <si>
    <t xml:space="preserve">             Haul</t>
  </si>
  <si>
    <t>Ripping</t>
  </si>
  <si>
    <t xml:space="preserve"> </t>
  </si>
  <si>
    <t>=Master1!$I$29:$I$32</t>
  </si>
  <si>
    <t>=Master1!$G$26:$G$80</t>
  </si>
  <si>
    <t>=Master1!$D:$D</t>
  </si>
  <si>
    <t>=Master1!$G$101</t>
  </si>
  <si>
    <t>=Master1!$G$95</t>
  </si>
  <si>
    <t>=Master1!$I$38:$I$43</t>
  </si>
  <si>
    <t>=Master1!$F$31,Master1!$F$35,Master1!$F$40,Master1!$F$63,Master1!$F$67,Master1!$F$72</t>
  </si>
  <si>
    <t>=Master1!$F$77</t>
  </si>
  <si>
    <t>=Master1!$F$78</t>
  </si>
  <si>
    <t>=Master1!$F$45</t>
  </si>
  <si>
    <t>=Master1!$F$46</t>
  </si>
  <si>
    <t>=Master1!$F$54</t>
  </si>
  <si>
    <t>=Master1!$F$55</t>
  </si>
  <si>
    <t>=Master1!$F$41,Master1!$F$73</t>
  </si>
  <si>
    <t>=Master1!$F$30,Master1!$F$34,Master1!$F$39,Master1!$F$62,Master1!$F$66,Master1!$F$71</t>
  </si>
  <si>
    <t>=Master1!$F$42,Master1!$F$74</t>
  </si>
  <si>
    <t>=Master1!$G$109</t>
  </si>
  <si>
    <t>=Master1!$G$110</t>
  </si>
  <si>
    <t>=Master1!$I$61:$I$64</t>
  </si>
  <si>
    <t>=Master1!$I$70:$I$75</t>
  </si>
  <si>
    <t>=Master1!$I$76:$I$79</t>
  </si>
  <si>
    <t>=Master1!$I$65:$I$68</t>
  </si>
  <si>
    <t>=Master1!$G$104</t>
  </si>
  <si>
    <t>=Master1!$G$105</t>
  </si>
  <si>
    <t>=Master1!$G$106</t>
  </si>
  <si>
    <t>=Master1!$G$107</t>
  </si>
  <si>
    <t>=Master1!$G$91:$G$110</t>
  </si>
  <si>
    <t>=Master1!$G$96</t>
  </si>
  <si>
    <t>=Master1!$F$52</t>
  </si>
  <si>
    <t>=Master1!$F$91:$F$110</t>
  </si>
  <si>
    <t>=Master1!$F$53</t>
  </si>
  <si>
    <t>=Master1!$F$51</t>
  </si>
  <si>
    <t>=Master1!$I$44:$I$46</t>
  </si>
  <si>
    <t>=Master1!$G$102</t>
  </si>
  <si>
    <t>=Master1!$E$26:$E$80</t>
  </si>
  <si>
    <t>=Master1!$G$100</t>
  </si>
  <si>
    <t>=Master1!$G$94</t>
  </si>
  <si>
    <t>=Master1!$J$58:$J$80</t>
  </si>
  <si>
    <t>=Master1!$J$26:$J$56</t>
  </si>
  <si>
    <t>=Master1!$I$10:$I$24</t>
  </si>
  <si>
    <t>=Master1!$G$97</t>
  </si>
  <si>
    <t>=Master1!$I$33:$I$36</t>
  </si>
  <si>
    <t>=Master1!$H$8:$H$80</t>
  </si>
  <si>
    <t>=Master1!$I$50:$I$55</t>
  </si>
  <si>
    <t>=Master1!$C$61</t>
  </si>
  <si>
    <t>=Master1!$C$70</t>
  </si>
  <si>
    <t>=Master1!$C$76</t>
  </si>
  <si>
    <t>=Master1!$C$65</t>
  </si>
  <si>
    <t>=Master2!$I$29:$I$32</t>
  </si>
  <si>
    <t>=Master2!$G$26:$G$80</t>
  </si>
  <si>
    <t>=Master2!$D:$D</t>
  </si>
  <si>
    <t>=Master2!$G$101</t>
  </si>
  <si>
    <t>=Master2!$G$95</t>
  </si>
  <si>
    <t>=Master2!$I$38:$I$43</t>
  </si>
  <si>
    <t>=Master2!$F$31,Master2!$F$35,Master2!$F$40,Master2!$F$63,Master2!$F$67,Master2!$F$72</t>
  </si>
  <si>
    <t>=Master2!$F$77</t>
  </si>
  <si>
    <t>=Master2!$F$78</t>
  </si>
  <si>
    <t>=Master2!$F$45</t>
  </si>
  <si>
    <t>=Master2!$F$46</t>
  </si>
  <si>
    <t>=Master2!$F$54</t>
  </si>
  <si>
    <t>=Master2!$F$55</t>
  </si>
  <si>
    <t>=Master2!$F$41,Master2!$F$73</t>
  </si>
  <si>
    <t>=Master2!$F$30,Master2!$F$34,Master2!$F$39,Master2!$F$62,Master2!$F$66,Master2!$F$71</t>
  </si>
  <si>
    <t>=Master2!$F$42,Master2!$F$74</t>
  </si>
  <si>
    <t>=Master2!$G$109</t>
  </si>
  <si>
    <t>=Master2!$G$110</t>
  </si>
  <si>
    <t>=Master2!$I$61:$I$64</t>
  </si>
  <si>
    <t>=Master2!$I$70:$I$75</t>
  </si>
  <si>
    <t>=Master2!$I$76:$I$79</t>
  </si>
  <si>
    <t>=Master2!$I$65:$I$68</t>
  </si>
  <si>
    <t>=Master2!$G$104</t>
  </si>
  <si>
    <t>=Master2!$G$105</t>
  </si>
  <si>
    <t>=Master2!$G$106</t>
  </si>
  <si>
    <t>=Master2!$G$107</t>
  </si>
  <si>
    <t>=Master2!$G$91:$G$110</t>
  </si>
  <si>
    <t>=Master2!$G$96</t>
  </si>
  <si>
    <t>=Master2!$F$52</t>
  </si>
  <si>
    <t>=Master2!$F$91:$F$110</t>
  </si>
  <si>
    <t>=Master2!$F$53</t>
  </si>
  <si>
    <t>=Master2!$F$51</t>
  </si>
  <si>
    <t>=Master2!$I$44:$I$46</t>
  </si>
  <si>
    <t>=Master2!$G$102</t>
  </si>
  <si>
    <t>=Master2!$E$26:$E$80</t>
  </si>
  <si>
    <t>=Master2!$G$100</t>
  </si>
  <si>
    <t>=Master2!$G$94</t>
  </si>
  <si>
    <t>=Master2!$J$58:$J$80</t>
  </si>
  <si>
    <t>=Master2!$J$26:$J$56</t>
  </si>
  <si>
    <t>=Master2!$I$10:$I$24</t>
  </si>
  <si>
    <t>=Master2!$G$97</t>
  </si>
  <si>
    <t>=Master3!$I$33:$I$36</t>
  </si>
  <si>
    <t>=Master2!$H$8:$H$80</t>
  </si>
  <si>
    <t>=Master2!$I$50:$I$55</t>
  </si>
  <si>
    <t>=Master2!$C$61</t>
  </si>
  <si>
    <t>=Master2!$C$70</t>
  </si>
  <si>
    <t>=Master2!$C$76</t>
  </si>
  <si>
    <t>=Master2!$C$65</t>
  </si>
  <si>
    <t>=Master3!$I$29:$I$32</t>
  </si>
  <si>
    <t>=Master3!$G$26:$G$80</t>
  </si>
  <si>
    <t>=Master3!$D:$D</t>
  </si>
  <si>
    <t>=Master3!$G$101</t>
  </si>
  <si>
    <t>=Master3!$G$95</t>
  </si>
  <si>
    <t>=Master3!$I$38:$I$43</t>
  </si>
  <si>
    <t>=Master3!$F$31,Master3!$F$35,Master3!$F$40,Master3!$F$63,Master3!$F$67,Master3!$F$72</t>
  </si>
  <si>
    <t>=Master3!$F$77</t>
  </si>
  <si>
    <t>=Master3!$F$78</t>
  </si>
  <si>
    <t>=Master3!$F$45</t>
  </si>
  <si>
    <t>=Master3!$F$46</t>
  </si>
  <si>
    <t>=Master3!$F$54</t>
  </si>
  <si>
    <t>=Master3!$F$55</t>
  </si>
  <si>
    <t>=Master3!$F$41,Master3!$F$73</t>
  </si>
  <si>
    <t>=Master3!$F$30,Master3!$F$34,Master3!$F$39,Master3!$F$62,Master3!$F$66,Master3!$F$71</t>
  </si>
  <si>
    <t>=Master3!$F$42,Master3!$F$74</t>
  </si>
  <si>
    <t>=Master3!$G$109</t>
  </si>
  <si>
    <t>=Master3!$G$110</t>
  </si>
  <si>
    <t>=Master3!$I$61:$I$64</t>
  </si>
  <si>
    <t>=Master3!$I$70:$I$75</t>
  </si>
  <si>
    <t>=Master3!$I$76:$I$79</t>
  </si>
  <si>
    <t>=Master3!$I$65:$I$68</t>
  </si>
  <si>
    <t>=Master3!$G$104</t>
  </si>
  <si>
    <t>=Master3!$G$105</t>
  </si>
  <si>
    <t>=Master3!$G$106</t>
  </si>
  <si>
    <t>=Master3!$G$107</t>
  </si>
  <si>
    <t>=Master3!$G$91:$G$110</t>
  </si>
  <si>
    <t>=Master3!$G$96</t>
  </si>
  <si>
    <t>=Master3!$F$52</t>
  </si>
  <si>
    <t>=Master3!$F$91:$F$110</t>
  </si>
  <si>
    <t>=Master3!$F$53</t>
  </si>
  <si>
    <t>=Master3!$F$51</t>
  </si>
  <si>
    <t>=Master3!$I$44:$I$46</t>
  </si>
  <si>
    <t>=Master3!$G$102</t>
  </si>
  <si>
    <t>=Master3!$E$26:$E$80</t>
  </si>
  <si>
    <t>=Master3!$G$100</t>
  </si>
  <si>
    <t>=Master3!$G$94</t>
  </si>
  <si>
    <t>=Master3!$J$58:$J$80</t>
  </si>
  <si>
    <t>=Master3!$J$26:$J$56</t>
  </si>
  <si>
    <t>=Master3!$I$10:$I$24</t>
  </si>
  <si>
    <t>=Master3!$G$97</t>
  </si>
  <si>
    <t>=Master3!$H$8:$H$80</t>
  </si>
  <si>
    <t>=Master3!$I$50:$I$55</t>
  </si>
  <si>
    <t>=Master3!$C$61</t>
  </si>
  <si>
    <t>=Master3!$C$70</t>
  </si>
  <si>
    <t>=Master3!$C$76</t>
  </si>
  <si>
    <t>=Master3!$C$65</t>
  </si>
  <si>
    <t>=Master4!$I$29:$I$32</t>
  </si>
  <si>
    <t>=Master4!$G$26:$G$80</t>
  </si>
  <si>
    <t>=Master4!$D:$D</t>
  </si>
  <si>
    <t>=Master4!$G$101</t>
  </si>
  <si>
    <t>=Master4!$G$95</t>
  </si>
  <si>
    <t>=Master4!$I$38:$I$43</t>
  </si>
  <si>
    <t>=Master4!$F$31,Master4!$F$35,Master4!$F$40,Master4!$F$63,Master4!$F$67,Master4!$F$72</t>
  </si>
  <si>
    <t>=Master4!$F$77</t>
  </si>
  <si>
    <t>=Master4!$F$78</t>
  </si>
  <si>
    <t>=Master4!$F$45</t>
  </si>
  <si>
    <t>=Master4!$F$46</t>
  </si>
  <si>
    <t>=Master4!$F$54</t>
  </si>
  <si>
    <t>=Master4!$F$55</t>
  </si>
  <si>
    <t>=Master4!$F$41,Master4!$F$73</t>
  </si>
  <si>
    <t>=Master4!$F$30,Master4!$F$34,Master4!$F$39,Master4!$F$62,Master4!$F$66,Master4!$F$71</t>
  </si>
  <si>
    <t>=Master4!$F$42,Master4!$F$74</t>
  </si>
  <si>
    <t>=Master4!$G$109</t>
  </si>
  <si>
    <t>=Master4!$G$110</t>
  </si>
  <si>
    <t>=Master4!$I$61:$I$64</t>
  </si>
  <si>
    <t>=Master4!$I$70:$I$75</t>
  </si>
  <si>
    <t>=Master4!$I$76:$I$79</t>
  </si>
  <si>
    <t>=Master4!$I$65:$I$68</t>
  </si>
  <si>
    <t>=Master4!$G$104</t>
  </si>
  <si>
    <t>=Master4!$G$105</t>
  </si>
  <si>
    <t>=Master4!$G$106</t>
  </si>
  <si>
    <t>=Master4!$G$107</t>
  </si>
  <si>
    <t>=Master4!$G$91:$G$110</t>
  </si>
  <si>
    <t>=Master4!$G$96</t>
  </si>
  <si>
    <t>=Master4!$F$52</t>
  </si>
  <si>
    <t>=Master4!$F$91:$F$110</t>
  </si>
  <si>
    <t>=Master4!$F$53</t>
  </si>
  <si>
    <t>=Master4!$F$51</t>
  </si>
  <si>
    <t>=Master4!$I$44:$I$46</t>
  </si>
  <si>
    <t>=Master4!$G$102</t>
  </si>
  <si>
    <t>=Master4!$E$26:$E$80</t>
  </si>
  <si>
    <t>=Master4!$G$100</t>
  </si>
  <si>
    <t>=Master4!$G$94</t>
  </si>
  <si>
    <t>=Master4!$J$58:$J$80</t>
  </si>
  <si>
    <t>=Master4!$J$26:$J$56</t>
  </si>
  <si>
    <t>=Master4!$I$10:$I$24</t>
  </si>
  <si>
    <t>=Master4!$G$97</t>
  </si>
  <si>
    <t>=Master4!$I$33:$I$36</t>
  </si>
  <si>
    <t>=Master4!$H$8:$H$80</t>
  </si>
  <si>
    <t>=Master4!$I$50:$I$55</t>
  </si>
  <si>
    <t>=Master4!$C$61</t>
  </si>
  <si>
    <t>=Master4!$C$70</t>
  </si>
  <si>
    <t>=Master4!$C$76</t>
  </si>
  <si>
    <t>=Master4!$C$65</t>
  </si>
  <si>
    <t>=Master5!$I$29:$I$32</t>
  </si>
  <si>
    <t>=Master5!$G$26:$G$80</t>
  </si>
  <si>
    <t>=Master5!$D:$D</t>
  </si>
  <si>
    <t>=Master5!$G$101</t>
  </si>
  <si>
    <t>=Master5!$G$95</t>
  </si>
  <si>
    <t>=Master5!$I$38:$I$43</t>
  </si>
  <si>
    <t>=Master5!$F$31,Master5!$F$35,Master5!$F$40,Master5!$F$63,Master5!$F$67,Master5!$F$72</t>
  </si>
  <si>
    <t>=Master5!$F$77</t>
  </si>
  <si>
    <t>=Master5!$F$78</t>
  </si>
  <si>
    <t>=Master5!$F$45</t>
  </si>
  <si>
    <t>=Master5!$F$46</t>
  </si>
  <si>
    <t>=Master5!$F$54</t>
  </si>
  <si>
    <t>=Master5!$F$55</t>
  </si>
  <si>
    <t>=Master5!$F$41,Master5!$F$73</t>
  </si>
  <si>
    <t>=Master5!$F$30,Master5!$F$34,Master5!$F$39,Master5!$F$62,Master5!$F$66,Master5!$F$71</t>
  </si>
  <si>
    <t>=Master5!$F$42,Master5!$F$74</t>
  </si>
  <si>
    <t>=Master5!$G$109</t>
  </si>
  <si>
    <t>=Master5!$G$110</t>
  </si>
  <si>
    <t>=Master5!$I$61:$I$64</t>
  </si>
  <si>
    <t>=Master5!$I$70:$I$75</t>
  </si>
  <si>
    <t>=Master5!$I$76:$I$79</t>
  </si>
  <si>
    <t>=Master5!$I$65:$I$68</t>
  </si>
  <si>
    <t>=Master5!$G$104</t>
  </si>
  <si>
    <t>=Master5!$G$105</t>
  </si>
  <si>
    <t>=Master5!$G$106</t>
  </si>
  <si>
    <t>=Master5!$G$107</t>
  </si>
  <si>
    <t>=Master5!$G$91:$G$110</t>
  </si>
  <si>
    <t>=Master5!$G$96</t>
  </si>
  <si>
    <t>=Master5!$F$52</t>
  </si>
  <si>
    <t>=Master5!$F$91:$F$110</t>
  </si>
  <si>
    <t>=Master5!$F$53</t>
  </si>
  <si>
    <t>=Master5!$F$51</t>
  </si>
  <si>
    <t>=Master5!$I$44:$I$46</t>
  </si>
  <si>
    <t>=Master5!$G$102</t>
  </si>
  <si>
    <t>=Master5!$E$26:$E$80</t>
  </si>
  <si>
    <t>=Master5!$G$100</t>
  </si>
  <si>
    <t>=Master5!$G$94</t>
  </si>
  <si>
    <t>=Master5!$J$58:$J$80</t>
  </si>
  <si>
    <t>=Master5!$J$26:$J$56</t>
  </si>
  <si>
    <t>=Master5!$I$10:$I$24</t>
  </si>
  <si>
    <t>=Master5!$G$97</t>
  </si>
  <si>
    <t>=Master5!$I$33:$I$36</t>
  </si>
  <si>
    <t>=Master5!$H$8:$H$80</t>
  </si>
  <si>
    <t>=Master5!$I$50:$I$55</t>
  </si>
  <si>
    <t>=Master5!$C$61</t>
  </si>
  <si>
    <t>=Master5!$C$70</t>
  </si>
  <si>
    <t>=Master5!$C$76</t>
  </si>
  <si>
    <t>=Master5!$C$65</t>
  </si>
  <si>
    <t>=Master6!$I$29:$I$32</t>
  </si>
  <si>
    <t>=Master6!$G$26:$G$80</t>
  </si>
  <si>
    <t>=Master6!$D:$D</t>
  </si>
  <si>
    <t>=Master6!$G$101</t>
  </si>
  <si>
    <t>=Master6!$G$95</t>
  </si>
  <si>
    <t>=Master6!$I$38:$I$43</t>
  </si>
  <si>
    <t>=Master6!$F$31,Master6!$F$35,Master6!$F$40,Master6!$F$63,Master6!$F$67,Master6!$F$72</t>
  </si>
  <si>
    <t>=Master6!$F$77</t>
  </si>
  <si>
    <t>=Master6!$F$78</t>
  </si>
  <si>
    <t>=Master6!$F$45</t>
  </si>
  <si>
    <t>=Master6!$F$46</t>
  </si>
  <si>
    <t>=Master6!$F$54</t>
  </si>
  <si>
    <t>=Master6!$F$55</t>
  </si>
  <si>
    <t>=Master6!$F$41,Master6!$F$73</t>
  </si>
  <si>
    <t>=Master6!$F$30,Master6!$F$34,Master6!$F$39,Master6!$F$62,Master6!$F$66,Master6!$F$71</t>
  </si>
  <si>
    <t>=Master6!$F$42,Master6!$F$74</t>
  </si>
  <si>
    <t>=Master6!$G$109</t>
  </si>
  <si>
    <t>=Master6!$G$110</t>
  </si>
  <si>
    <t>=Master6!$I$61:$I$64</t>
  </si>
  <si>
    <t>=Master6!$I$70:$I$75</t>
  </si>
  <si>
    <t>=Master6!$I$76:$I$79</t>
  </si>
  <si>
    <t>=Master6!$I$65:$I$68</t>
  </si>
  <si>
    <t>=Master6!$G$104</t>
  </si>
  <si>
    <t>=Master6!$G$105</t>
  </si>
  <si>
    <t>=Master6!$G$106</t>
  </si>
  <si>
    <t>=Master6!$G$107</t>
  </si>
  <si>
    <t>=Master6!$G$91:$G$110</t>
  </si>
  <si>
    <t>=Master6!$G$96</t>
  </si>
  <si>
    <t>=Master6!$F$52</t>
  </si>
  <si>
    <t>=Master6!$F$91:$F$110</t>
  </si>
  <si>
    <t>=Master6!$F$53</t>
  </si>
  <si>
    <t>=Master6!$F$51</t>
  </si>
  <si>
    <t>=Master6!$I$44:$I$46</t>
  </si>
  <si>
    <t>=Master6!$G$102</t>
  </si>
  <si>
    <t>=Master6!$E$26:$E$80</t>
  </si>
  <si>
    <t>=Master6!$G$100</t>
  </si>
  <si>
    <t>=Master6!$G$94</t>
  </si>
  <si>
    <t>=Master6!$J$58:$J$80</t>
  </si>
  <si>
    <t>=Master6!$J$26:$J$56</t>
  </si>
  <si>
    <t>=Master6!$I$10:$I$24</t>
  </si>
  <si>
    <t>=Master6!$G$97</t>
  </si>
  <si>
    <t>=Master6!$I$33:$I$36</t>
  </si>
  <si>
    <t>=Master6!$H$8:$H$80</t>
  </si>
  <si>
    <t>=Master6!$I$50:$I$55</t>
  </si>
  <si>
    <t>=Master6!$C$61</t>
  </si>
  <si>
    <t>=Master6!$C$70</t>
  </si>
  <si>
    <t>=Master6!$C$76</t>
  </si>
  <si>
    <t>=Master6!$C$65</t>
  </si>
  <si>
    <t>=Master7!$I$29:$I$32</t>
  </si>
  <si>
    <t>=Master7!$G$26:$G$80</t>
  </si>
  <si>
    <t>=Master7!$D:$D</t>
  </si>
  <si>
    <t>=Master7!$G$101</t>
  </si>
  <si>
    <t>=Master7!$G$95</t>
  </si>
  <si>
    <t>=Master7!$I$38:$I$43</t>
  </si>
  <si>
    <t>=Master7!$F$31,Master7!$F$35,Master7!$F$40,Master7!$F$63,Master7!$F$67,Master7!$F$72</t>
  </si>
  <si>
    <t>=Master7!$F$77</t>
  </si>
  <si>
    <t>=Master7!$F$78</t>
  </si>
  <si>
    <t>=Master7!$F$45</t>
  </si>
  <si>
    <t>=Master7!$F$46</t>
  </si>
  <si>
    <t>=Master7!$F$54</t>
  </si>
  <si>
    <t>=Master7!$F$55</t>
  </si>
  <si>
    <t>=Master7!$F$41,Master7!$F$73</t>
  </si>
  <si>
    <t>=Master7!$F$30,Master7!$F$34,Master7!$F$39,Master7!$F$62,Master7!$F$66,Master7!$F$71</t>
  </si>
  <si>
    <t>=Master7!$F$42,Master7!$F$74</t>
  </si>
  <si>
    <t>=Master7!$G$109</t>
  </si>
  <si>
    <t>=Master7!$G$110</t>
  </si>
  <si>
    <t>=Master7!$I$61:$I$64</t>
  </si>
  <si>
    <t>=Master7!$I$70:$I$75</t>
  </si>
  <si>
    <t>=Master7!$I$76:$I$79</t>
  </si>
  <si>
    <t>=Master7!$I$65:$I$68</t>
  </si>
  <si>
    <t>=Master7!$G$104</t>
  </si>
  <si>
    <t>=Master7!$G$105</t>
  </si>
  <si>
    <t>=Master7!$G$106</t>
  </si>
  <si>
    <t>=Master7!$G$107</t>
  </si>
  <si>
    <t>=Master7!$G$91:$G$110</t>
  </si>
  <si>
    <t>=Master7!$G$96</t>
  </si>
  <si>
    <t>=Master7!$F$52</t>
  </si>
  <si>
    <t>=Master7!$F$91:$F$110</t>
  </si>
  <si>
    <t>=Master7!$F$53</t>
  </si>
  <si>
    <t>=Master7!$F$51</t>
  </si>
  <si>
    <t>=Master7!$I$44:$I$46</t>
  </si>
  <si>
    <t>=Master7!$G$102</t>
  </si>
  <si>
    <t>=Master7!$E$26:$E$80</t>
  </si>
  <si>
    <t>=Master7!$G$100</t>
  </si>
  <si>
    <t>=Master7!$G$94</t>
  </si>
  <si>
    <t>=Master7!$J$58:$J$80</t>
  </si>
  <si>
    <t>=Master7!$J$26:$J$56</t>
  </si>
  <si>
    <t>=Master7!$I$10:$I$24</t>
  </si>
  <si>
    <t>=Master7!$G$97</t>
  </si>
  <si>
    <t>=Master7!$I$33:$I$36</t>
  </si>
  <si>
    <t>=Master7!$H$8:$H$80</t>
  </si>
  <si>
    <t>=Master7!$I$50:$I$55</t>
  </si>
  <si>
    <t>=Master7!$C$61</t>
  </si>
  <si>
    <t>=Master7!$C$70</t>
  </si>
  <si>
    <t>=Master7!$C$76</t>
  </si>
  <si>
    <t>=Master7!$C$65</t>
  </si>
  <si>
    <t>=Master8!$I$29:$I$32</t>
  </si>
  <si>
    <t>=Master8!$G$26:$G$80</t>
  </si>
  <si>
    <t>=Master8!$D:$D</t>
  </si>
  <si>
    <t>=Master8!$G$101</t>
  </si>
  <si>
    <t>=Master8!$G$95</t>
  </si>
  <si>
    <t>=Master8!$I$38:$I$43</t>
  </si>
  <si>
    <t>=Master8!$F$31,Master8!$F$35,Master8!$F$40,Master8!$F$63,Master8!$F$67,Master8!$F$72</t>
  </si>
  <si>
    <t>=Master8!$F$77</t>
  </si>
  <si>
    <t>=Master8!$F$78</t>
  </si>
  <si>
    <t>=Master8!$F$45</t>
  </si>
  <si>
    <t>=Master8!$F$46</t>
  </si>
  <si>
    <t>=Master8!$F$54</t>
  </si>
  <si>
    <t>=Master8!$F$55</t>
  </si>
  <si>
    <t>=Master8!$F$41,Master8!$F$73</t>
  </si>
  <si>
    <t>=Master8!$F$30,Master8!$F$34,Master8!$F$39,Master8!$F$62,Master8!$F$66,Master8!$F$71</t>
  </si>
  <si>
    <t>=Master8!$F$42,Master8!$F$74</t>
  </si>
  <si>
    <t>=Master8!$G$109</t>
  </si>
  <si>
    <t>=Master8!$G$110</t>
  </si>
  <si>
    <t>=Master8!$I$61:$I$64</t>
  </si>
  <si>
    <t>=Master8!$I$70:$I$75</t>
  </si>
  <si>
    <t>=Master8!$I$76:$I$79</t>
  </si>
  <si>
    <t>=Master8!$I$65:$I$68</t>
  </si>
  <si>
    <t>=Master8!$G$104</t>
  </si>
  <si>
    <t>=Master8!$G$105</t>
  </si>
  <si>
    <t>=Master8!$G$106</t>
  </si>
  <si>
    <t>=Master8!$G$107</t>
  </si>
  <si>
    <t>=Master8!$G$91:$G$110</t>
  </si>
  <si>
    <t>=Master8!$G$96</t>
  </si>
  <si>
    <t>=Master8!$F$52</t>
  </si>
  <si>
    <t>=Master8!$F$91:$F$110</t>
  </si>
  <si>
    <t>=Master8!$F$53</t>
  </si>
  <si>
    <t>=Master8!$F$51</t>
  </si>
  <si>
    <t>=Master8!$I$44:$I$46</t>
  </si>
  <si>
    <t>=Master8!$G$102</t>
  </si>
  <si>
    <t>=Master8!$E$26:$E$80</t>
  </si>
  <si>
    <t>=Master8!$G$100</t>
  </si>
  <si>
    <t>=Master8!$G$94</t>
  </si>
  <si>
    <t>=Master8!$J$58:$J$80</t>
  </si>
  <si>
    <t>=Master8!$J$26:$J$56</t>
  </si>
  <si>
    <t>=Master8!$I$10:$I$24</t>
  </si>
  <si>
    <t>=Master8!$G$97</t>
  </si>
  <si>
    <t>=Master8!$I$33:$I$36</t>
  </si>
  <si>
    <t>=Master8!$H$8:$H$80</t>
  </si>
  <si>
    <t>=Master8!$I$50:$I$55</t>
  </si>
  <si>
    <t>=Master8!$C$61</t>
  </si>
  <si>
    <t>=Master8!$C$70</t>
  </si>
  <si>
    <t>=Master8!$C$76</t>
  </si>
  <si>
    <t>=Master8!$C$65</t>
  </si>
  <si>
    <t>=Master9!$I$29:$I$32</t>
  </si>
  <si>
    <t>=Master9!$G$26:$G$80</t>
  </si>
  <si>
    <t>=Master9!$D:$D</t>
  </si>
  <si>
    <t>=Master9!$G$101</t>
  </si>
  <si>
    <t>=Master9!$G$95</t>
  </si>
  <si>
    <t>=Master9!$I$38:$I$43</t>
  </si>
  <si>
    <t>=Master9!$F$31,Master9!$F$35,Master9!$F$40,Master9!$F$63,Master9!$F$67,Master9!$F$72</t>
  </si>
  <si>
    <t>=Master9!$F$77</t>
  </si>
  <si>
    <t>=Master9!$F$78</t>
  </si>
  <si>
    <t>=Master9!$F$45</t>
  </si>
  <si>
    <t>=Master9!$F$46</t>
  </si>
  <si>
    <t>=Master9!$F$54</t>
  </si>
  <si>
    <t>=Master9!$F$55</t>
  </si>
  <si>
    <t>=Master9!$F$41,Master9!$F$73</t>
  </si>
  <si>
    <t>=Master9!$F$30,Master9!$F$34,Master9!$F$39,Master9!$F$62,Master9!$F$66,Master9!$F$71</t>
  </si>
  <si>
    <t>=Master9!$F$42,Master9!$F$74</t>
  </si>
  <si>
    <t>=Master9!$G$109</t>
  </si>
  <si>
    <t>=Master9!$G$110</t>
  </si>
  <si>
    <t>=Master9!$I$61:$I$64</t>
  </si>
  <si>
    <t>=Master9!$I$70:$I$75</t>
  </si>
  <si>
    <t>=Master9!$I$76:$I$79</t>
  </si>
  <si>
    <t>=Master9!$I$65:$I$68</t>
  </si>
  <si>
    <t>=Master9!$G$104</t>
  </si>
  <si>
    <t>=Master9!$G$105</t>
  </si>
  <si>
    <t>=Master9!$G$106</t>
  </si>
  <si>
    <t>=Master9!$G$107</t>
  </si>
  <si>
    <t>=Master9!$G$91:$G$110</t>
  </si>
  <si>
    <t>=Master9!$G$96</t>
  </si>
  <si>
    <t>=Master9!$F$52</t>
  </si>
  <si>
    <t>=Master9!$F$91:$F$110</t>
  </si>
  <si>
    <t>=Master9!$F$53</t>
  </si>
  <si>
    <t>=Master9!$F$51</t>
  </si>
  <si>
    <t>=Master9!$I$44:$I$46</t>
  </si>
  <si>
    <t>=Master9!$G$102</t>
  </si>
  <si>
    <t>=Master9!$E$26:$E$80</t>
  </si>
  <si>
    <t>=Master9!$G$100</t>
  </si>
  <si>
    <t>=Master9!$G$94</t>
  </si>
  <si>
    <t>=Master9!$J$58:$J$80</t>
  </si>
  <si>
    <t>=Master9!$J$26:$J$56</t>
  </si>
  <si>
    <t>=Master9!$I$10:$I$24</t>
  </si>
  <si>
    <t>=Master9!$G$97</t>
  </si>
  <si>
    <t>=Master9!$I$33:$I$36</t>
  </si>
  <si>
    <t>=Master9!$H$8:$H$80</t>
  </si>
  <si>
    <t>=Master9!$I$50:$I$55</t>
  </si>
  <si>
    <t>=Master9!$C$61</t>
  </si>
  <si>
    <t>=Master9!$C$70</t>
  </si>
  <si>
    <t>=Master9!$C$76</t>
  </si>
  <si>
    <t>=Master9!$C$65</t>
  </si>
  <si>
    <t>=Master10!$I$29:$I$32</t>
  </si>
  <si>
    <t>=Master10!$G$26:$G$80</t>
  </si>
  <si>
    <t>=Master10!$D:$D</t>
  </si>
  <si>
    <t>=Master10!$G$101</t>
  </si>
  <si>
    <t>=Master10!$G$95</t>
  </si>
  <si>
    <t>=Master10!$I$38:$I$43</t>
  </si>
  <si>
    <t>=Master10!$F$31,Master10!$F$35,Master10!$F$40,Master10!$F$63,Master10!$F$67,Master10!$F$72</t>
  </si>
  <si>
    <t>=Master10!$F$77</t>
  </si>
  <si>
    <t>=Master10!$F$78</t>
  </si>
  <si>
    <t>=Master10!$F$45</t>
  </si>
  <si>
    <t>=Master10!$F$46</t>
  </si>
  <si>
    <t>=Master10!$F$54</t>
  </si>
  <si>
    <t>=Master10!$F$55</t>
  </si>
  <si>
    <t>=Master10!$F$41,Master10!$F$73</t>
  </si>
  <si>
    <t>=Master10!$F$30,Master10!$F$34,Master10!$F$39,Master10!$F$62,Master10!$F$66,Master10!$F$71</t>
  </si>
  <si>
    <t>=Master10!$F$42,Master10!$F$74</t>
  </si>
  <si>
    <t>=Master10!$G$109</t>
  </si>
  <si>
    <t>=Master10!$G$110</t>
  </si>
  <si>
    <t>=Master10!$I$61:$I$64</t>
  </si>
  <si>
    <t>=Master10!$I$70:$I$75</t>
  </si>
  <si>
    <t>=Master10!$I$76:$I$79</t>
  </si>
  <si>
    <t>=Master10!$I$65:$I$68</t>
  </si>
  <si>
    <t>=Master10!$G$104</t>
  </si>
  <si>
    <t>=Master10!$G$105</t>
  </si>
  <si>
    <t>=Master10!$G$106</t>
  </si>
  <si>
    <t>=Master10!$G$107</t>
  </si>
  <si>
    <t>=Master10!$G$91:$G$110</t>
  </si>
  <si>
    <t>=Master10!$G$96</t>
  </si>
  <si>
    <t>=Master10!$F$52</t>
  </si>
  <si>
    <t>=Master10!$F$91:$F$110</t>
  </si>
  <si>
    <t>=Master10!$F$53</t>
  </si>
  <si>
    <t>=Master10!$F$51</t>
  </si>
  <si>
    <t>=Master10!$I$44:$I$46</t>
  </si>
  <si>
    <t>=Master10!$G$102</t>
  </si>
  <si>
    <t>=Master10!$E$26:$E$80</t>
  </si>
  <si>
    <t>=Master10!$G$100</t>
  </si>
  <si>
    <t>=Master10!$G$94</t>
  </si>
  <si>
    <t>=Master10!$J$58:$J$80</t>
  </si>
  <si>
    <t>=Master10!$J$26:$J$56</t>
  </si>
  <si>
    <t>=Master10!$I$10:$I$24</t>
  </si>
  <si>
    <t>=Master10!$G$97</t>
  </si>
  <si>
    <t>=Master10!$I$33:$I$36</t>
  </si>
  <si>
    <t>=Master10!$H$8:$H$80</t>
  </si>
  <si>
    <t>=Master10!$I$50:$I$55</t>
  </si>
  <si>
    <t>=Master10!$C$61</t>
  </si>
  <si>
    <t>=Master10!$C$70</t>
  </si>
  <si>
    <t>=Master10!$C$76</t>
  </si>
  <si>
    <t>=Master10!$C$65</t>
  </si>
  <si>
    <t>=Master11!$I$29:$I$32</t>
  </si>
  <si>
    <t>=Master11!$G$26:$G$80</t>
  </si>
  <si>
    <t>=Master11!$D:$D</t>
  </si>
  <si>
    <t>=Master11!$G$101</t>
  </si>
  <si>
    <t>=Master11!$G$95</t>
  </si>
  <si>
    <t>=Master11!$I$38:$I$43</t>
  </si>
  <si>
    <t>=Master11!$F$31,Master11!$F$35,Master11!$F$40,Master11!$F$63,Master11!$F$67,Master11!$F$72</t>
  </si>
  <si>
    <t>=Master11!$F$77</t>
  </si>
  <si>
    <t>=Master11!$F$78</t>
  </si>
  <si>
    <t>=Master11!$F$45</t>
  </si>
  <si>
    <t>=Master11!$F$46</t>
  </si>
  <si>
    <t>=Master11!$F$54</t>
  </si>
  <si>
    <t>=Master11!$F$55</t>
  </si>
  <si>
    <t>=Master11!$F$41,Master11!$F$73</t>
  </si>
  <si>
    <t>=Master11!$F$30,Master11!$F$34,Master11!$F$39,Master11!$F$62,Master11!$F$66,Master11!$F$71</t>
  </si>
  <si>
    <t>=Master11!$F$42,Master11!$F$74</t>
  </si>
  <si>
    <t>=Master11!$G$109</t>
  </si>
  <si>
    <t>=Master11!$G$110</t>
  </si>
  <si>
    <t>=Master11!$I$61:$I$64</t>
  </si>
  <si>
    <t>=Master11!$I$70:$I$75</t>
  </si>
  <si>
    <t>=Master11!$I$76:$I$79</t>
  </si>
  <si>
    <t>=Master11!$I$65:$I$68</t>
  </si>
  <si>
    <t>=Master11!$G$104</t>
  </si>
  <si>
    <t>=Master11!$G$105</t>
  </si>
  <si>
    <t>=Master11!$G$106</t>
  </si>
  <si>
    <t>=Master11!$G$107</t>
  </si>
  <si>
    <t>=Master11!$G$91:$G$110</t>
  </si>
  <si>
    <t>=Master11!$G$96</t>
  </si>
  <si>
    <t>=Master11!$F$52</t>
  </si>
  <si>
    <t>=Master11!$F$91:$F$110</t>
  </si>
  <si>
    <t>=Master11!$F$53</t>
  </si>
  <si>
    <t>=Master11!$F$51</t>
  </si>
  <si>
    <t>=Master11!$I$44:$I$46</t>
  </si>
  <si>
    <t>=Master11!$G$102</t>
  </si>
  <si>
    <t>=Master11!$E$26:$E$80</t>
  </si>
  <si>
    <t>=Master11!$G$100</t>
  </si>
  <si>
    <t>=Master11!$G$94</t>
  </si>
  <si>
    <t>=Master11!$J$58:$J$80</t>
  </si>
  <si>
    <t>=Master11!$J$26:$J$56</t>
  </si>
  <si>
    <t>=Master11!$I$10:$I$24</t>
  </si>
  <si>
    <t>=Master11!$G$97</t>
  </si>
  <si>
    <t>=Master11!$I$33:$I$36</t>
  </si>
  <si>
    <t>=Master11!$H$8:$H$80</t>
  </si>
  <si>
    <t>=Master11!$I$50:$I$55</t>
  </si>
  <si>
    <t>=Master11!$C$61</t>
  </si>
  <si>
    <t>=Master11!$C$70</t>
  </si>
  <si>
    <t>=Master11!$C$76</t>
  </si>
  <si>
    <t>=Master11!$C$65</t>
  </si>
  <si>
    <t>=Master12!$I$29:$I$32</t>
  </si>
  <si>
    <t>=Master12!$G$26:$G$80</t>
  </si>
  <si>
    <t>=Master12!$D:$D</t>
  </si>
  <si>
    <t>=Master12!$G$101</t>
  </si>
  <si>
    <t>=Master12!$G$95</t>
  </si>
  <si>
    <t>=Master12!$I$38:$I$43</t>
  </si>
  <si>
    <t>=Master12!$F$31,Master12!$F$35,Master12!$F$40,Master12!$F$63,Master12!$F$67,Master12!$F$72</t>
  </si>
  <si>
    <t>=Master12!$F$77</t>
  </si>
  <si>
    <t>=Master12!$F$78</t>
  </si>
  <si>
    <t>=Master12!$F$45</t>
  </si>
  <si>
    <t>=Master12!$F$46</t>
  </si>
  <si>
    <t>=Master12!$F$54</t>
  </si>
  <si>
    <t>=Master12!$F$55</t>
  </si>
  <si>
    <t>=Master12!$F$41,Master12!$F$73</t>
  </si>
  <si>
    <t>=Master12!$F$30,Master12!$F$34,Master12!$F$39,Master12!$F$62,Master12!$F$66,Master12!$F$71</t>
  </si>
  <si>
    <t>=Master12!$F$42,Master12!$F$74</t>
  </si>
  <si>
    <t>=Master12!$G$109</t>
  </si>
  <si>
    <t>=Master12!$G$110</t>
  </si>
  <si>
    <t>=Master12!$I$61:$I$64</t>
  </si>
  <si>
    <t>=Master12!$I$70:$I$75</t>
  </si>
  <si>
    <t>=Master12!$I$76:$I$79</t>
  </si>
  <si>
    <t>=Master12!$I$65:$I$68</t>
  </si>
  <si>
    <t>=Master12!$G$104</t>
  </si>
  <si>
    <t>=Master12!$G$105</t>
  </si>
  <si>
    <t>=Master12!$G$106</t>
  </si>
  <si>
    <t>=Master12!$G$107</t>
  </si>
  <si>
    <t>=Master12!$G$91:$G$110</t>
  </si>
  <si>
    <t>=Master12!$G$96</t>
  </si>
  <si>
    <t>=Master12!$F$52</t>
  </si>
  <si>
    <t>=Master12!$F$91:$F$110</t>
  </si>
  <si>
    <t>=Master12!$F$53</t>
  </si>
  <si>
    <t>=Master12!$F$51</t>
  </si>
  <si>
    <t>=Master12!$I$44:$I$46</t>
  </si>
  <si>
    <t>=Master12!$G$102</t>
  </si>
  <si>
    <t>=Master12!$E$26:$E$80</t>
  </si>
  <si>
    <t>=Master12!$G$100</t>
  </si>
  <si>
    <t>=Master12!$G$94</t>
  </si>
  <si>
    <t>=Master12!$J$58:$J$80</t>
  </si>
  <si>
    <t>=Master12!$J$26:$J$56</t>
  </si>
  <si>
    <t>=Master12!$I$10:$I$24</t>
  </si>
  <si>
    <t>=Master12!$G$97</t>
  </si>
  <si>
    <t>=Master12!$I$33:$I$36</t>
  </si>
  <si>
    <t>=Master12!$H$8:$H$80</t>
  </si>
  <si>
    <t>=Master12!$I$50:$I$55</t>
  </si>
  <si>
    <t>=Master12!$C$61</t>
  </si>
  <si>
    <t>=Master12!$C$70</t>
  </si>
  <si>
    <t>=Master12!$C$76</t>
  </si>
  <si>
    <t>=Master12!$C$65</t>
  </si>
  <si>
    <t>=Master13!$I$29:$I$32</t>
  </si>
  <si>
    <t>=Master13!$G$26:$G$80</t>
  </si>
  <si>
    <t>=Master13!$D:$D</t>
  </si>
  <si>
    <t>=Master13!$G$101</t>
  </si>
  <si>
    <t>=Master13!$G$95</t>
  </si>
  <si>
    <t>=Master13!$I$38:$I$43</t>
  </si>
  <si>
    <t>=Master13!$F$31,Master13!$F$35,Master13!$F$40,Master13!$F$63,Master13!$F$67,Master13!$F$72</t>
  </si>
  <si>
    <t>=Master13!$F$77</t>
  </si>
  <si>
    <t>=Master13!$F$78</t>
  </si>
  <si>
    <t>=Master13!$F$45</t>
  </si>
  <si>
    <t>=Master13!$F$46</t>
  </si>
  <si>
    <t>=Master13!$F$54</t>
  </si>
  <si>
    <t>=Master13!$F$55</t>
  </si>
  <si>
    <t>=Master13!$F$41,Master13!$F$73</t>
  </si>
  <si>
    <t>=Master13!$F$30,Master13!$F$34,Master13!$F$39,Master13!$F$62,Master13!$F$66,Master13!$F$71</t>
  </si>
  <si>
    <t>=Master13!$F$42,Master13!$F$74</t>
  </si>
  <si>
    <t>=Master13!$G$109</t>
  </si>
  <si>
    <t>=Master13!$G$110</t>
  </si>
  <si>
    <t>=Master13!$I$61:$I$64</t>
  </si>
  <si>
    <t>=Master13!$I$70:$I$75</t>
  </si>
  <si>
    <t>=Master13!$I$76:$I$79</t>
  </si>
  <si>
    <t>=Master13!$I$65:$I$68</t>
  </si>
  <si>
    <t>=Master13!$G$104</t>
  </si>
  <si>
    <t>=Master13!$G$105</t>
  </si>
  <si>
    <t>=Master13!$G$106</t>
  </si>
  <si>
    <t>=Master13!$G$107</t>
  </si>
  <si>
    <t>=Master13!$G$91:$G$110</t>
  </si>
  <si>
    <t>=Master13!$G$96</t>
  </si>
  <si>
    <t>=Master13!$F$52</t>
  </si>
  <si>
    <t>=Master13!$F$91:$F$110</t>
  </si>
  <si>
    <t>=Master13!$F$53</t>
  </si>
  <si>
    <t>=Master13!$F$51</t>
  </si>
  <si>
    <t>=Master13!$I$44:$I$46</t>
  </si>
  <si>
    <t>=Master13!$G$102</t>
  </si>
  <si>
    <t>=Master13!$E$26:$E$80</t>
  </si>
  <si>
    <t>=Master13!$G$100</t>
  </si>
  <si>
    <t>=Master13!$G$94</t>
  </si>
  <si>
    <t>=Master13!$J$58:$J$80</t>
  </si>
  <si>
    <t>=Master13!$J$26:$J$56</t>
  </si>
  <si>
    <t>=Master13!$I$10:$I$24</t>
  </si>
  <si>
    <t>=Master13!$G$97</t>
  </si>
  <si>
    <t>=Master13!$I$33:$I$36</t>
  </si>
  <si>
    <t>=Master13!$H$8:$H$80</t>
  </si>
  <si>
    <t>=Master13!$I$50:$I$55</t>
  </si>
  <si>
    <t>=Master13!$C$61</t>
  </si>
  <si>
    <t>=Master13!$C$70</t>
  </si>
  <si>
    <t>=Master13!$C$76</t>
  </si>
  <si>
    <t>=Master13!$C$65</t>
  </si>
  <si>
    <t>Lump Sum Items</t>
  </si>
  <si>
    <t xml:space="preserve">ARD Capital Costs    </t>
  </si>
  <si>
    <t xml:space="preserve">Capital ( Complete ARD Capital Cost Worksheet) </t>
  </si>
  <si>
    <t>Lump Sum Categories</t>
  </si>
  <si>
    <t>Decomm.</t>
  </si>
  <si>
    <t>Salvage</t>
  </si>
  <si>
    <t>(Complete on this sheet)</t>
  </si>
  <si>
    <t>Fixed Cost  $</t>
  </si>
  <si>
    <t>Value $</t>
  </si>
  <si>
    <t>Mill Building</t>
  </si>
  <si>
    <t>Admin. Building</t>
  </si>
  <si>
    <t>Mill</t>
  </si>
  <si>
    <t>Silos</t>
  </si>
  <si>
    <t>Structures</t>
  </si>
  <si>
    <t>Power line</t>
  </si>
  <si>
    <t>Conveyor</t>
  </si>
  <si>
    <t>Stockpiles</t>
  </si>
  <si>
    <t>Sealing of Openings</t>
  </si>
  <si>
    <t>Hauling--Surface Materials</t>
  </si>
  <si>
    <t>Optional Item 1</t>
  </si>
  <si>
    <t>Optional Item 2</t>
  </si>
  <si>
    <t>Optional Item 3</t>
  </si>
  <si>
    <t>Optional Item 4</t>
  </si>
  <si>
    <t>Optional Item 5</t>
  </si>
  <si>
    <t>Optional Item 6</t>
  </si>
  <si>
    <t>Optional Item 7</t>
  </si>
  <si>
    <t>TOTAL COST FOR LUMP SUM ITEMS</t>
  </si>
  <si>
    <t>Tractor - Drill Seed application</t>
  </si>
  <si>
    <t>Tractor - Broadcast application</t>
  </si>
  <si>
    <t>Reseed 25%</t>
  </si>
  <si>
    <t>Closure</t>
  </si>
  <si>
    <t>Heath tundra with 30 - 80% bedrock/boulder - Moderate Habitat Value</t>
  </si>
  <si>
    <t>Heath Tundra, Tussock, Esker - High Habitat Value</t>
  </si>
  <si>
    <t>Fencing</t>
  </si>
  <si>
    <t>(ha/km)</t>
  </si>
  <si>
    <t>Plant Islands at 5% of area</t>
  </si>
  <si>
    <t>Reseed 35%</t>
  </si>
  <si>
    <t>Plant Installation 100% of area</t>
  </si>
  <si>
    <t>Riparian Shoreline - High Habitat Value</t>
  </si>
  <si>
    <t>LLCF with  KIMBERLITE TAILINGS</t>
  </si>
  <si>
    <t>WASTE ROCK PILES CAPPED WITH KIMBERLITE TAILINGS</t>
  </si>
  <si>
    <t>ANCILLARY AREAS - Quarry, camp pads, tank farms, roads and airstrip</t>
  </si>
  <si>
    <t xml:space="preserve"> Total Cost Per Hectare for Reclamation Prescriptions</t>
  </si>
  <si>
    <t>Total Cost per hectare for Reclamation Prescriptions</t>
  </si>
  <si>
    <t>Total Cost per Hectare for Reclamation Prescriptions</t>
  </si>
  <si>
    <t>CHANNEL AREAS (WETLAND/RIPARIAN) in LLCF</t>
  </si>
  <si>
    <t>Land Type:</t>
  </si>
  <si>
    <t>Area to be reclaimed (ha):</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</si>
</sst>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 \ \ \ "/>
    <numFmt numFmtId="173" formatCode="____"/>
    <numFmt numFmtId="174" formatCode="\ \ \ \ &quot;$&quot;"/>
    <numFmt numFmtId="175" formatCode="&quot;$&quot;#,##0.00"/>
    <numFmt numFmtId="176" formatCode="&quot;$&quot;#,##0"/>
    <numFmt numFmtId="177" formatCode="&quot;Yes&quot;;&quot;Yes&quot;;&quot;No&quot;"/>
    <numFmt numFmtId="178" formatCode="&quot;True&quot;;&quot;True&quot;;&quot;False&quot;"/>
    <numFmt numFmtId="179" formatCode="&quot;On&quot;;&quot;On&quot;;&quot;Off&quot;"/>
    <numFmt numFmtId="180" formatCode="[$€-2]\ #,##0.00_);[Red]\([$€-2]\ #,##0.00\)"/>
  </numFmts>
  <fonts count="20">
    <font>
      <sz val="10"/>
      <name val="MS Sans Serif"/>
      <family val="0"/>
    </font>
    <font>
      <b/>
      <sz val="10"/>
      <name val="MS Sans Serif"/>
      <family val="0"/>
    </font>
    <font>
      <i/>
      <sz val="10"/>
      <name val="MS Sans Serif"/>
      <family val="0"/>
    </font>
    <font>
      <b/>
      <i/>
      <sz val="10"/>
      <name val="MS Sans Serif"/>
      <family val="0"/>
    </font>
    <font>
      <b/>
      <sz val="10"/>
      <color indexed="10"/>
      <name val="MS Sans Serif"/>
      <family val="0"/>
    </font>
    <font>
      <b/>
      <sz val="10"/>
      <color indexed="12"/>
      <name val="MS Sans Serif"/>
      <family val="0"/>
    </font>
    <font>
      <sz val="10"/>
      <color indexed="10"/>
      <name val="MS Sans Serif"/>
      <family val="0"/>
    </font>
    <font>
      <sz val="10"/>
      <color indexed="12"/>
      <name val="MS Sans Serif"/>
      <family val="0"/>
    </font>
    <font>
      <b/>
      <sz val="12"/>
      <color indexed="12"/>
      <name val="MS Sans Serif"/>
      <family val="0"/>
    </font>
    <font>
      <b/>
      <sz val="12"/>
      <name val="MS Sans Serif"/>
      <family val="0"/>
    </font>
    <font>
      <sz val="12"/>
      <name val="MS Sans Serif"/>
      <family val="2"/>
    </font>
    <font>
      <sz val="10"/>
      <color indexed="39"/>
      <name val="MS Sans Serif"/>
      <family val="2"/>
    </font>
    <font>
      <b/>
      <sz val="10"/>
      <color indexed="39"/>
      <name val="MS Sans Serif"/>
      <family val="2"/>
    </font>
    <font>
      <b/>
      <sz val="12"/>
      <color indexed="39"/>
      <name val="MS Sans Serif"/>
      <family val="2"/>
    </font>
    <font>
      <b/>
      <sz val="10"/>
      <color indexed="8"/>
      <name val="MS Sans Serif"/>
      <family val="2"/>
    </font>
    <font>
      <sz val="10"/>
      <color indexed="8"/>
      <name val="MS Sans Serif"/>
      <family val="2"/>
    </font>
    <font>
      <sz val="8"/>
      <name val="Tahoma"/>
      <family val="0"/>
    </font>
    <font>
      <u val="single"/>
      <sz val="10"/>
      <color indexed="12"/>
      <name val="MS Sans Serif"/>
      <family val="0"/>
    </font>
    <font>
      <u val="single"/>
      <sz val="10"/>
      <color indexed="36"/>
      <name val="MS Sans Serif"/>
      <family val="0"/>
    </font>
    <font>
      <b/>
      <sz val="8"/>
      <name val="MS Sans Serif"/>
      <family val="2"/>
    </font>
  </fonts>
  <fills count="4">
    <fill>
      <patternFill/>
    </fill>
    <fill>
      <patternFill patternType="gray125"/>
    </fill>
    <fill>
      <patternFill patternType="solid">
        <fgColor indexed="26"/>
        <bgColor indexed="64"/>
      </patternFill>
    </fill>
    <fill>
      <patternFill patternType="solid">
        <fgColor indexed="9"/>
        <bgColor indexed="64"/>
      </patternFill>
    </fill>
  </fills>
  <borders count="75">
    <border>
      <left/>
      <right/>
      <top/>
      <bottom/>
      <diagonal/>
    </border>
    <border>
      <left style="double"/>
      <right>
        <color indexed="63"/>
      </right>
      <top style="double"/>
      <bottom style="thin"/>
    </border>
    <border>
      <left>
        <color indexed="63"/>
      </left>
      <right>
        <color indexed="63"/>
      </right>
      <top style="double"/>
      <bottom style="thin"/>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color indexed="63"/>
      </right>
      <top>
        <color indexed="63"/>
      </top>
      <bottom style="hair"/>
    </border>
    <border>
      <left style="double"/>
      <right>
        <color indexed="63"/>
      </right>
      <top>
        <color indexed="63"/>
      </top>
      <bottom style="hair"/>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double"/>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double"/>
      <top style="medium"/>
      <bottom>
        <color indexed="63"/>
      </bottom>
    </border>
    <border>
      <left>
        <color indexed="63"/>
      </left>
      <right style="double"/>
      <top>
        <color indexed="63"/>
      </top>
      <bottom style="double"/>
    </border>
    <border>
      <left style="thin">
        <color indexed="10"/>
      </left>
      <right style="thin">
        <color indexed="10"/>
      </right>
      <top style="thin">
        <color indexed="10"/>
      </top>
      <bottom style="thin">
        <color indexed="10"/>
      </bottom>
    </border>
    <border>
      <left style="double">
        <color indexed="8"/>
      </left>
      <right style="thin">
        <color indexed="10"/>
      </right>
      <top style="thin">
        <color indexed="10"/>
      </top>
      <bottom style="thin">
        <color indexed="10"/>
      </bottom>
    </border>
    <border>
      <left style="medium"/>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double"/>
      <right style="thin">
        <color indexed="10"/>
      </right>
      <top style="thin">
        <color indexed="10"/>
      </top>
      <bottom style="thin">
        <color indexed="10"/>
      </bottom>
    </border>
    <border>
      <left style="hair"/>
      <right style="hair"/>
      <top style="hair"/>
      <bottom style="hair"/>
    </border>
    <border>
      <left style="hair"/>
      <right style="double"/>
      <top style="hair"/>
      <bottom style="hair"/>
    </border>
    <border>
      <left style="double"/>
      <right>
        <color indexed="63"/>
      </right>
      <top style="thin">
        <color indexed="10"/>
      </top>
      <bottom style="thin">
        <color indexed="10"/>
      </bottom>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double"/>
      <right style="double"/>
      <top>
        <color indexed="63"/>
      </top>
      <bottom style="hair"/>
    </border>
    <border>
      <left style="double"/>
      <right>
        <color indexed="63"/>
      </right>
      <top style="hair"/>
      <bottom style="hair"/>
    </border>
    <border>
      <left style="double"/>
      <right style="double"/>
      <top style="double"/>
      <bottom style="thin"/>
    </border>
    <border>
      <left>
        <color indexed="63"/>
      </left>
      <right style="medium">
        <color indexed="8"/>
      </right>
      <top>
        <color indexed="63"/>
      </top>
      <bottom>
        <color indexed="63"/>
      </bottom>
    </border>
    <border>
      <left>
        <color indexed="63"/>
      </left>
      <right>
        <color indexed="63"/>
      </right>
      <top>
        <color indexed="63"/>
      </top>
      <bottom style="medium">
        <color indexed="8"/>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color indexed="8"/>
      </right>
      <top style="thin"/>
      <bottom>
        <color indexed="63"/>
      </bottom>
    </border>
    <border>
      <left style="thin"/>
      <right style="thin"/>
      <top style="thin"/>
      <bottom style="thin"/>
    </border>
    <border>
      <left style="thin"/>
      <right style="thin">
        <color indexed="10"/>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medium">
        <color indexed="8"/>
      </bottom>
    </border>
    <border>
      <left style="thin"/>
      <right>
        <color indexed="63"/>
      </right>
      <top style="medium"/>
      <bottom>
        <color indexed="63"/>
      </bottom>
    </border>
    <border>
      <left style="thin"/>
      <right>
        <color indexed="63"/>
      </right>
      <top style="thin"/>
      <bottom>
        <color indexed="63"/>
      </bottom>
    </border>
    <border>
      <left style="double"/>
      <right style="medium"/>
      <top style="double"/>
      <bottom style="double"/>
    </border>
    <border>
      <left style="medium"/>
      <right style="medium"/>
      <top>
        <color indexed="63"/>
      </top>
      <bottom>
        <color indexed="63"/>
      </bottom>
    </border>
    <border>
      <left style="thin">
        <color indexed="8"/>
      </left>
      <right style="medium">
        <color indexed="8"/>
      </right>
      <top style="thin">
        <color indexed="8"/>
      </top>
      <bottom style="thin">
        <color indexed="8"/>
      </bottom>
    </border>
    <border>
      <left style="medium"/>
      <right style="medium">
        <color indexed="8"/>
      </right>
      <top style="thin"/>
      <bottom style="thin"/>
    </border>
    <border>
      <left style="medium"/>
      <right style="medium">
        <color indexed="8"/>
      </right>
      <top>
        <color indexed="63"/>
      </top>
      <bottom>
        <color indexed="63"/>
      </bottom>
    </border>
    <border>
      <left style="medium"/>
      <right style="medium">
        <color indexed="8"/>
      </right>
      <top style="thin">
        <color indexed="8"/>
      </top>
      <bottom style="thin">
        <color indexed="8"/>
      </bottom>
    </border>
    <border>
      <left style="medium"/>
      <right style="medium"/>
      <top>
        <color indexed="63"/>
      </top>
      <bottom style="medium"/>
    </border>
    <border>
      <left style="medium"/>
      <right style="thin"/>
      <top style="thin"/>
      <bottom style="thin"/>
    </border>
    <border>
      <left style="medium"/>
      <right style="thin">
        <color indexed="22"/>
      </right>
      <top style="thin">
        <color indexed="22"/>
      </top>
      <bottom style="thin">
        <color indexed="22"/>
      </bottom>
    </border>
    <border>
      <left style="thin">
        <color indexed="10"/>
      </left>
      <right style="medium">
        <color indexed="10"/>
      </right>
      <top style="thin">
        <color indexed="10"/>
      </top>
      <bottom style="thin">
        <color indexed="10"/>
      </bottom>
    </border>
    <border>
      <left style="medium"/>
      <right>
        <color indexed="63"/>
      </right>
      <top style="thin"/>
      <bottom>
        <color indexed="63"/>
      </bottom>
    </border>
    <border>
      <left style="thin"/>
      <right>
        <color indexed="63"/>
      </right>
      <top>
        <color indexed="63"/>
      </top>
      <bottom style="thin"/>
    </border>
    <border>
      <left style="medium"/>
      <right>
        <color indexed="63"/>
      </right>
      <top>
        <color indexed="63"/>
      </top>
      <bottom style="thin"/>
    </border>
    <border>
      <left>
        <color indexed="63"/>
      </left>
      <right style="thin"/>
      <top>
        <color indexed="63"/>
      </top>
      <bottom>
        <color indexed="63"/>
      </bottom>
    </border>
    <border>
      <left>
        <color indexed="63"/>
      </left>
      <right>
        <color indexed="63"/>
      </right>
      <top style="double"/>
      <bottom style="double"/>
    </border>
    <border>
      <left>
        <color indexed="63"/>
      </left>
      <right style="double"/>
      <top style="double"/>
      <bottom style="double"/>
    </border>
    <border>
      <left style="double"/>
      <right style="thin">
        <color indexed="10"/>
      </right>
      <top style="thin">
        <color indexed="10"/>
      </top>
      <bottom style="double"/>
    </border>
    <border>
      <left style="thin">
        <color indexed="10"/>
      </left>
      <right style="thin">
        <color indexed="10"/>
      </right>
      <top style="thin">
        <color indexed="10"/>
      </top>
      <bottom style="double"/>
    </border>
    <border>
      <left style="thin">
        <color indexed="10"/>
      </left>
      <right style="double"/>
      <top>
        <color indexed="63"/>
      </top>
      <bottom style="double"/>
    </border>
    <border>
      <left style="hair"/>
      <right style="double"/>
      <top>
        <color indexed="63"/>
      </top>
      <bottom style="hair"/>
    </border>
    <border>
      <left style="hair"/>
      <right style="hair"/>
      <top>
        <color indexed="63"/>
      </top>
      <bottom style="hair"/>
    </border>
    <border>
      <left style="thin">
        <color indexed="10"/>
      </left>
      <right style="double"/>
      <top style="thin">
        <color indexed="10"/>
      </top>
      <bottom style="thin">
        <color indexed="1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448">
    <xf numFmtId="0" fontId="0" fillId="0" borderId="0" xfId="0" applyAlignment="1">
      <alignment/>
    </xf>
    <xf numFmtId="0" fontId="0" fillId="0" borderId="0" xfId="0" applyFill="1" applyAlignment="1">
      <alignment/>
    </xf>
    <xf numFmtId="0" fontId="4" fillId="0" borderId="1" xfId="0" applyFont="1" applyFill="1" applyBorder="1" applyAlignment="1" applyProtection="1">
      <alignment horizontal="centerContinuous"/>
      <protection/>
    </xf>
    <xf numFmtId="0" fontId="7" fillId="0" borderId="2" xfId="0" applyFont="1" applyFill="1" applyBorder="1" applyAlignment="1" applyProtection="1">
      <alignment horizontal="centerContinuous"/>
      <protection/>
    </xf>
    <xf numFmtId="0" fontId="5" fillId="0" borderId="3"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5" fillId="0" borderId="4" xfId="0" applyFont="1" applyFill="1" applyBorder="1" applyAlignment="1" applyProtection="1">
      <alignment horizontal="center"/>
      <protection/>
    </xf>
    <xf numFmtId="0" fontId="5" fillId="0" borderId="5" xfId="0" applyFont="1" applyFill="1" applyBorder="1" applyAlignment="1" applyProtection="1">
      <alignment horizontal="center"/>
      <protection/>
    </xf>
    <xf numFmtId="0" fontId="0" fillId="0" borderId="6" xfId="0" applyFont="1" applyFill="1" applyBorder="1" applyAlignment="1" applyProtection="1">
      <alignment/>
      <protection/>
    </xf>
    <xf numFmtId="0" fontId="0" fillId="0" borderId="7" xfId="0" applyFont="1" applyFill="1" applyBorder="1" applyAlignment="1" applyProtection="1">
      <alignment/>
      <protection/>
    </xf>
    <xf numFmtId="0" fontId="0" fillId="0" borderId="0" xfId="0" applyFill="1" applyAlignment="1" applyProtection="1">
      <alignment/>
      <protection/>
    </xf>
    <xf numFmtId="164" fontId="0" fillId="0" borderId="0" xfId="0" applyNumberFormat="1" applyFont="1" applyFill="1" applyBorder="1" applyAlignment="1" applyProtection="1">
      <alignment/>
      <protection/>
    </xf>
    <xf numFmtId="0" fontId="1" fillId="0" borderId="0" xfId="0" applyFont="1" applyFill="1" applyBorder="1" applyAlignment="1" applyProtection="1">
      <alignment/>
      <protection/>
    </xf>
    <xf numFmtId="0" fontId="8" fillId="0" borderId="0" xfId="0" applyFont="1" applyFill="1" applyBorder="1" applyAlignment="1" applyProtection="1" quotePrefix="1">
      <alignment horizontal="left"/>
      <protection/>
    </xf>
    <xf numFmtId="0" fontId="9" fillId="0" borderId="0" xfId="0" applyFont="1" applyFill="1" applyBorder="1" applyAlignment="1" applyProtection="1" quotePrefix="1">
      <alignment horizontal="left"/>
      <protection/>
    </xf>
    <xf numFmtId="0" fontId="0" fillId="0" borderId="0" xfId="0" applyFill="1" applyBorder="1" applyAlignment="1" applyProtection="1">
      <alignment/>
      <protection/>
    </xf>
    <xf numFmtId="0" fontId="0" fillId="0" borderId="0" xfId="0" applyNumberFormat="1" applyFill="1" applyBorder="1" applyAlignment="1" applyProtection="1">
      <alignment/>
      <protection/>
    </xf>
    <xf numFmtId="0" fontId="4" fillId="0" borderId="0" xfId="0" applyFont="1" applyFill="1" applyBorder="1" applyAlignment="1" applyProtection="1">
      <alignment/>
      <protection/>
    </xf>
    <xf numFmtId="164" fontId="0" fillId="0" borderId="0" xfId="0" applyNumberFormat="1" applyFill="1" applyBorder="1" applyAlignment="1" applyProtection="1">
      <alignment/>
      <protection/>
    </xf>
    <xf numFmtId="164" fontId="1" fillId="0" borderId="8" xfId="0" applyNumberFormat="1" applyFont="1" applyFill="1" applyBorder="1" applyAlignment="1" applyProtection="1">
      <alignment/>
      <protection/>
    </xf>
    <xf numFmtId="0" fontId="1" fillId="0" borderId="0" xfId="0"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Font="1" applyFill="1" applyBorder="1" applyAlignment="1" applyProtection="1" quotePrefix="1">
      <alignment horizontal="center"/>
      <protection/>
    </xf>
    <xf numFmtId="164" fontId="1" fillId="0" borderId="0" xfId="0" applyNumberFormat="1" applyFont="1" applyFill="1" applyBorder="1" applyAlignment="1" applyProtection="1">
      <alignment horizontal="center"/>
      <protection/>
    </xf>
    <xf numFmtId="0" fontId="0" fillId="0" borderId="0" xfId="0" applyFill="1" applyBorder="1" applyAlignment="1" applyProtection="1">
      <alignment horizontal="center"/>
      <protection/>
    </xf>
    <xf numFmtId="164" fontId="1" fillId="0" borderId="8" xfId="0" applyNumberFormat="1" applyFont="1" applyFill="1" applyBorder="1" applyAlignment="1" applyProtection="1">
      <alignment horizontal="center"/>
      <protection/>
    </xf>
    <xf numFmtId="0" fontId="0" fillId="0" borderId="0" xfId="0" applyFill="1" applyBorder="1" applyAlignment="1" applyProtection="1" quotePrefix="1">
      <alignment horizontal="left"/>
      <protection/>
    </xf>
    <xf numFmtId="166" fontId="0" fillId="0" borderId="0" xfId="0" applyNumberFormat="1" applyFill="1" applyBorder="1" applyAlignment="1" applyProtection="1">
      <alignment/>
      <protection/>
    </xf>
    <xf numFmtId="0" fontId="1" fillId="0" borderId="9" xfId="0" applyFont="1" applyFill="1" applyBorder="1" applyAlignment="1" applyProtection="1">
      <alignment/>
      <protection/>
    </xf>
    <xf numFmtId="1" fontId="0" fillId="0" borderId="0" xfId="0" applyNumberFormat="1" applyFill="1" applyBorder="1" applyAlignment="1" applyProtection="1">
      <alignment horizontal="center"/>
      <protection/>
    </xf>
    <xf numFmtId="164" fontId="1" fillId="0" borderId="0" xfId="0" applyNumberFormat="1" applyFont="1" applyFill="1" applyBorder="1" applyAlignment="1" applyProtection="1" quotePrefix="1">
      <alignment horizontal="center"/>
      <protection/>
    </xf>
    <xf numFmtId="0" fontId="0" fillId="0" borderId="9" xfId="0" applyFill="1" applyBorder="1" applyAlignment="1" applyProtection="1">
      <alignment/>
      <protection/>
    </xf>
    <xf numFmtId="0" fontId="1" fillId="0" borderId="0" xfId="0" applyNumberFormat="1" applyFont="1" applyFill="1" applyBorder="1" applyAlignment="1" applyProtection="1">
      <alignment/>
      <protection/>
    </xf>
    <xf numFmtId="1" fontId="0" fillId="0" borderId="0" xfId="0" applyNumberFormat="1" applyFill="1" applyBorder="1" applyAlignment="1" applyProtection="1">
      <alignment/>
      <protection/>
    </xf>
    <xf numFmtId="0" fontId="0" fillId="0" borderId="0" xfId="0" applyNumberFormat="1" applyFill="1" applyBorder="1" applyAlignment="1" applyProtection="1" quotePrefix="1">
      <alignment/>
      <protection/>
    </xf>
    <xf numFmtId="0" fontId="2" fillId="0" borderId="0" xfId="0" applyFont="1" applyFill="1" applyBorder="1" applyAlignment="1" applyProtection="1">
      <alignment/>
      <protection/>
    </xf>
    <xf numFmtId="0" fontId="0" fillId="0" borderId="0" xfId="0" applyFont="1" applyFill="1" applyBorder="1" applyAlignment="1" applyProtection="1" quotePrefix="1">
      <alignment horizontal="left"/>
      <protection/>
    </xf>
    <xf numFmtId="0" fontId="2" fillId="0" borderId="0" xfId="0" applyFont="1" applyFill="1" applyBorder="1" applyAlignment="1" applyProtection="1" quotePrefix="1">
      <alignment horizontal="left"/>
      <protection/>
    </xf>
    <xf numFmtId="164" fontId="1" fillId="0" borderId="10" xfId="0" applyNumberFormat="1" applyFont="1" applyFill="1" applyBorder="1" applyAlignment="1" applyProtection="1">
      <alignment/>
      <protection/>
    </xf>
    <xf numFmtId="0" fontId="0" fillId="0" borderId="0" xfId="0" applyFill="1" applyBorder="1" applyAlignment="1" applyProtection="1">
      <alignment/>
      <protection/>
    </xf>
    <xf numFmtId="0" fontId="0" fillId="0" borderId="0" xfId="0" applyNumberFormat="1" applyFill="1" applyBorder="1" applyAlignment="1" applyProtection="1">
      <alignment/>
      <protection/>
    </xf>
    <xf numFmtId="0" fontId="0" fillId="0" borderId="11" xfId="0" applyFill="1" applyBorder="1" applyAlignment="1" applyProtection="1" quotePrefix="1">
      <alignment horizontal="left"/>
      <protection/>
    </xf>
    <xf numFmtId="0" fontId="0" fillId="0" borderId="11" xfId="0" applyFill="1" applyBorder="1" applyAlignment="1" applyProtection="1">
      <alignment/>
      <protection/>
    </xf>
    <xf numFmtId="0" fontId="0" fillId="0" borderId="11" xfId="0" applyNumberFormat="1" applyFill="1" applyBorder="1" applyAlignment="1" applyProtection="1">
      <alignment/>
      <protection/>
    </xf>
    <xf numFmtId="0" fontId="0" fillId="0" borderId="12" xfId="0" applyFill="1" applyBorder="1" applyAlignment="1" applyProtection="1">
      <alignment/>
      <protection/>
    </xf>
    <xf numFmtId="0" fontId="0" fillId="0" borderId="12" xfId="0" applyNumberFormat="1" applyFill="1" applyBorder="1" applyAlignment="1" applyProtection="1">
      <alignment/>
      <protection/>
    </xf>
    <xf numFmtId="0" fontId="0" fillId="0" borderId="13" xfId="0" applyFill="1" applyBorder="1" applyAlignment="1" applyProtection="1">
      <alignment/>
      <protection/>
    </xf>
    <xf numFmtId="0" fontId="0" fillId="0" borderId="14" xfId="0" applyFill="1" applyBorder="1" applyAlignment="1" applyProtection="1">
      <alignment/>
      <protection/>
    </xf>
    <xf numFmtId="1" fontId="1" fillId="0" borderId="14" xfId="0" applyNumberFormat="1" applyFont="1" applyFill="1" applyBorder="1" applyAlignment="1" applyProtection="1" quotePrefix="1">
      <alignment horizontal="center"/>
      <protection/>
    </xf>
    <xf numFmtId="166" fontId="1" fillId="0" borderId="14" xfId="0" applyNumberFormat="1" applyFont="1" applyFill="1" applyBorder="1" applyAlignment="1" applyProtection="1">
      <alignment horizontal="center"/>
      <protection/>
    </xf>
    <xf numFmtId="0" fontId="1" fillId="0" borderId="15" xfId="0" applyFont="1" applyFill="1" applyBorder="1" applyAlignment="1" applyProtection="1">
      <alignment horizontal="center"/>
      <protection/>
    </xf>
    <xf numFmtId="1" fontId="1" fillId="0" borderId="0" xfId="0" applyNumberFormat="1" applyFont="1" applyFill="1" applyBorder="1" applyAlignment="1" applyProtection="1" quotePrefix="1">
      <alignment horizontal="center"/>
      <protection/>
    </xf>
    <xf numFmtId="164" fontId="0" fillId="0" borderId="16" xfId="0" applyNumberFormat="1" applyFill="1" applyBorder="1" applyAlignment="1" applyProtection="1">
      <alignment horizontal="center"/>
      <protection/>
    </xf>
    <xf numFmtId="0" fontId="0" fillId="0" borderId="3" xfId="0" applyFill="1" applyBorder="1" applyAlignment="1" applyProtection="1">
      <alignment/>
      <protection/>
    </xf>
    <xf numFmtId="166" fontId="1" fillId="0" borderId="0" xfId="0" applyNumberFormat="1" applyFont="1" applyFill="1" applyBorder="1" applyAlignment="1" applyProtection="1">
      <alignment/>
      <protection/>
    </xf>
    <xf numFmtId="164" fontId="0" fillId="0" borderId="16" xfId="0" applyNumberFormat="1" applyFill="1" applyBorder="1" applyAlignment="1" applyProtection="1">
      <alignment/>
      <protection/>
    </xf>
    <xf numFmtId="0" fontId="2" fillId="0" borderId="3" xfId="0" applyFont="1" applyFill="1" applyBorder="1" applyAlignment="1" applyProtection="1">
      <alignment/>
      <protection/>
    </xf>
    <xf numFmtId="0" fontId="2" fillId="0" borderId="0" xfId="0" applyNumberFormat="1" applyFont="1" applyFill="1" applyBorder="1" applyAlignment="1" applyProtection="1">
      <alignment/>
      <protection/>
    </xf>
    <xf numFmtId="0" fontId="0" fillId="0" borderId="3" xfId="0" applyFill="1" applyBorder="1" applyAlignment="1" applyProtection="1" quotePrefix="1">
      <alignment horizontal="left"/>
      <protection/>
    </xf>
    <xf numFmtId="0" fontId="0" fillId="0" borderId="16" xfId="0" applyFill="1" applyBorder="1" applyAlignment="1" applyProtection="1">
      <alignment/>
      <protection/>
    </xf>
    <xf numFmtId="164" fontId="0" fillId="0" borderId="0" xfId="0" applyNumberFormat="1" applyFill="1" applyAlignment="1" applyProtection="1">
      <alignment/>
      <protection locked="0"/>
    </xf>
    <xf numFmtId="0" fontId="8"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1" fillId="0" borderId="0" xfId="0" applyFont="1" applyBorder="1" applyAlignment="1" applyProtection="1">
      <alignment/>
      <protection/>
    </xf>
    <xf numFmtId="164" fontId="1" fillId="0" borderId="0" xfId="0" applyNumberFormat="1" applyFont="1" applyBorder="1" applyAlignment="1">
      <alignment/>
    </xf>
    <xf numFmtId="0" fontId="1" fillId="0" borderId="0" xfId="0" applyFont="1" applyBorder="1" applyAlignment="1">
      <alignment/>
    </xf>
    <xf numFmtId="0" fontId="1" fillId="0" borderId="0" xfId="0" applyFont="1" applyAlignment="1">
      <alignment/>
    </xf>
    <xf numFmtId="0" fontId="8" fillId="0" borderId="0" xfId="0" applyFont="1" applyBorder="1" applyAlignment="1" applyProtection="1" quotePrefix="1">
      <alignment horizontal="left"/>
      <protection/>
    </xf>
    <xf numFmtId="0" fontId="9" fillId="0" borderId="0" xfId="0" applyFont="1" applyBorder="1" applyAlignment="1" applyProtection="1" quotePrefix="1">
      <alignment horizontal="left"/>
      <protection/>
    </xf>
    <xf numFmtId="0" fontId="0" fillId="0" borderId="0" xfId="0" applyBorder="1" applyAlignment="1" applyProtection="1">
      <alignment/>
      <protection/>
    </xf>
    <xf numFmtId="164" fontId="0" fillId="0" borderId="0" xfId="0" applyNumberFormat="1" applyFont="1" applyBorder="1" applyAlignment="1" applyProtection="1">
      <alignment/>
      <protection/>
    </xf>
    <xf numFmtId="164" fontId="1" fillId="0" borderId="8" xfId="0" applyNumberFormat="1" applyFont="1" applyBorder="1" applyAlignment="1" applyProtection="1">
      <alignment/>
      <protection/>
    </xf>
    <xf numFmtId="0" fontId="1" fillId="0" borderId="0" xfId="0" applyFont="1" applyBorder="1" applyAlignment="1" applyProtection="1">
      <alignment horizontal="center"/>
      <protection/>
    </xf>
    <xf numFmtId="164" fontId="1" fillId="0" borderId="8" xfId="0" applyNumberFormat="1" applyFont="1" applyBorder="1" applyAlignment="1" applyProtection="1">
      <alignment horizontal="center"/>
      <protection/>
    </xf>
    <xf numFmtId="0" fontId="1" fillId="0" borderId="0" xfId="0" applyFont="1" applyBorder="1" applyAlignment="1" applyProtection="1" quotePrefix="1">
      <alignment horizontal="center"/>
      <protection/>
    </xf>
    <xf numFmtId="0" fontId="0" fillId="0" borderId="0" xfId="0" applyBorder="1" applyAlignment="1">
      <alignment/>
    </xf>
    <xf numFmtId="164" fontId="0" fillId="0" borderId="0" xfId="0" applyNumberFormat="1" applyBorder="1" applyAlignment="1" applyProtection="1">
      <alignment/>
      <protection/>
    </xf>
    <xf numFmtId="0" fontId="1" fillId="0" borderId="9" xfId="0" applyFont="1" applyBorder="1" applyAlignment="1" applyProtection="1">
      <alignment/>
      <protection/>
    </xf>
    <xf numFmtId="164" fontId="0" fillId="0" borderId="0" xfId="0" applyNumberFormat="1" applyFont="1" applyBorder="1" applyAlignment="1" applyProtection="1">
      <alignment horizontal="center"/>
      <protection/>
    </xf>
    <xf numFmtId="0" fontId="0" fillId="0" borderId="9" xfId="0" applyBorder="1" applyAlignment="1" applyProtection="1">
      <alignment/>
      <protection/>
    </xf>
    <xf numFmtId="164" fontId="0" fillId="0" borderId="0" xfId="0" applyNumberFormat="1" applyFont="1" applyBorder="1" applyAlignment="1">
      <alignment/>
    </xf>
    <xf numFmtId="0" fontId="0" fillId="0" borderId="0" xfId="0" applyAlignment="1" applyProtection="1">
      <alignment/>
      <protection/>
    </xf>
    <xf numFmtId="0" fontId="0" fillId="0" borderId="8" xfId="0" applyBorder="1" applyAlignment="1" applyProtection="1">
      <alignment/>
      <protection/>
    </xf>
    <xf numFmtId="0" fontId="0" fillId="0" borderId="0" xfId="0" applyAlignment="1" applyProtection="1">
      <alignment/>
      <protection locked="0"/>
    </xf>
    <xf numFmtId="164" fontId="0" fillId="0" borderId="8" xfId="0" applyNumberFormat="1" applyBorder="1" applyAlignment="1" applyProtection="1">
      <alignment/>
      <protection/>
    </xf>
    <xf numFmtId="164" fontId="1" fillId="0" borderId="0" xfId="0" applyNumberFormat="1" applyFont="1" applyBorder="1" applyAlignment="1" applyProtection="1">
      <alignment horizontal="center"/>
      <protection/>
    </xf>
    <xf numFmtId="164" fontId="1" fillId="0" borderId="10" xfId="0" applyNumberFormat="1" applyFont="1" applyBorder="1" applyAlignment="1" applyProtection="1">
      <alignment/>
      <protection/>
    </xf>
    <xf numFmtId="164" fontId="1" fillId="0" borderId="0" xfId="0" applyNumberFormat="1" applyFont="1" applyBorder="1" applyAlignment="1" applyProtection="1" quotePrefix="1">
      <alignment horizontal="center"/>
      <protection/>
    </xf>
    <xf numFmtId="0" fontId="1" fillId="0" borderId="0" xfId="0" applyFont="1" applyFill="1" applyBorder="1" applyAlignment="1" applyProtection="1">
      <alignment horizontal="left"/>
      <protection/>
    </xf>
    <xf numFmtId="0" fontId="0" fillId="0" borderId="17" xfId="0" applyBorder="1" applyAlignment="1">
      <alignment/>
    </xf>
    <xf numFmtId="164" fontId="0" fillId="0" borderId="12" xfId="0" applyNumberFormat="1" applyFont="1" applyBorder="1" applyAlignment="1">
      <alignment/>
    </xf>
    <xf numFmtId="164" fontId="1" fillId="0" borderId="18" xfId="0" applyNumberFormat="1" applyFont="1" applyBorder="1" applyAlignment="1">
      <alignment/>
    </xf>
    <xf numFmtId="164" fontId="0" fillId="0" borderId="0" xfId="0" applyNumberFormat="1" applyFont="1" applyAlignment="1">
      <alignment/>
    </xf>
    <xf numFmtId="164" fontId="1" fillId="0" borderId="0" xfId="0" applyNumberFormat="1" applyFont="1" applyAlignment="1">
      <alignment/>
    </xf>
    <xf numFmtId="0" fontId="1" fillId="0" borderId="3" xfId="0" applyFont="1" applyFill="1" applyBorder="1" applyAlignment="1" applyProtection="1">
      <alignment/>
      <protection/>
    </xf>
    <xf numFmtId="164" fontId="0" fillId="0" borderId="0" xfId="0" applyNumberFormat="1" applyAlignment="1">
      <alignment/>
    </xf>
    <xf numFmtId="0" fontId="0" fillId="0" borderId="0" xfId="0" applyNumberFormat="1" applyBorder="1" applyAlignment="1" applyProtection="1">
      <alignment/>
      <protection/>
    </xf>
    <xf numFmtId="1" fontId="0" fillId="0" borderId="0" xfId="0" applyNumberFormat="1" applyBorder="1" applyAlignment="1" applyProtection="1">
      <alignment/>
      <protection/>
    </xf>
    <xf numFmtId="164" fontId="0" fillId="0" borderId="16" xfId="0" applyNumberFormat="1" applyBorder="1" applyAlignment="1" applyProtection="1">
      <alignment/>
      <protection/>
    </xf>
    <xf numFmtId="164" fontId="0" fillId="0" borderId="19" xfId="0" applyNumberFormat="1" applyBorder="1" applyAlignment="1" applyProtection="1">
      <alignment/>
      <protection/>
    </xf>
    <xf numFmtId="0" fontId="0" fillId="0" borderId="4" xfId="0" applyBorder="1" applyAlignment="1" applyProtection="1" quotePrefix="1">
      <alignment horizontal="left"/>
      <protection/>
    </xf>
    <xf numFmtId="1" fontId="0" fillId="0" borderId="5" xfId="0" applyNumberFormat="1" applyBorder="1" applyAlignment="1" applyProtection="1">
      <alignment/>
      <protection/>
    </xf>
    <xf numFmtId="166" fontId="0" fillId="0" borderId="5" xfId="0" applyNumberFormat="1" applyBorder="1" applyAlignment="1" applyProtection="1">
      <alignment/>
      <protection/>
    </xf>
    <xf numFmtId="0" fontId="0" fillId="0" borderId="20" xfId="0" applyBorder="1" applyAlignment="1" applyProtection="1">
      <alignment/>
      <protection/>
    </xf>
    <xf numFmtId="0" fontId="0" fillId="0" borderId="0" xfId="0" applyNumberFormat="1" applyAlignment="1" applyProtection="1">
      <alignment/>
      <protection locked="0"/>
    </xf>
    <xf numFmtId="1" fontId="0" fillId="0" borderId="0" xfId="0" applyNumberFormat="1" applyAlignment="1" applyProtection="1">
      <alignment/>
      <protection/>
    </xf>
    <xf numFmtId="166" fontId="0" fillId="0" borderId="0" xfId="0" applyNumberFormat="1" applyAlignment="1" applyProtection="1">
      <alignment/>
      <protection/>
    </xf>
    <xf numFmtId="1" fontId="0" fillId="0" borderId="0" xfId="0" applyNumberFormat="1" applyAlignment="1">
      <alignment/>
    </xf>
    <xf numFmtId="0" fontId="1" fillId="0" borderId="0" xfId="0" applyFont="1" applyAlignment="1" applyProtection="1" quotePrefix="1">
      <alignment horizontal="left"/>
      <protection locked="0"/>
    </xf>
    <xf numFmtId="164" fontId="0" fillId="0" borderId="0" xfId="0" applyNumberFormat="1" applyAlignment="1" applyProtection="1">
      <alignment/>
      <protection locked="0"/>
    </xf>
    <xf numFmtId="164" fontId="0" fillId="0" borderId="0" xfId="0" applyNumberFormat="1" applyFont="1" applyAlignment="1" applyProtection="1">
      <alignment/>
      <protection locked="0"/>
    </xf>
    <xf numFmtId="164" fontId="1" fillId="0" borderId="0" xfId="0" applyNumberFormat="1" applyFont="1" applyAlignment="1" applyProtection="1">
      <alignment/>
      <protection locked="0"/>
    </xf>
    <xf numFmtId="0" fontId="0" fillId="2" borderId="21" xfId="0" applyFill="1" applyBorder="1" applyAlignment="1" applyProtection="1">
      <alignment/>
      <protection locked="0"/>
    </xf>
    <xf numFmtId="0" fontId="0" fillId="2" borderId="21" xfId="0" applyNumberFormat="1" applyFill="1" applyBorder="1" applyAlignment="1" applyProtection="1">
      <alignment/>
      <protection locked="0"/>
    </xf>
    <xf numFmtId="5" fontId="0" fillId="2" borderId="21" xfId="0" applyNumberFormat="1" applyFill="1" applyBorder="1" applyAlignment="1" applyProtection="1">
      <alignment/>
      <protection locked="0"/>
    </xf>
    <xf numFmtId="164" fontId="0" fillId="2" borderId="21" xfId="0" applyNumberFormat="1" applyFill="1" applyBorder="1" applyAlignment="1" applyProtection="1">
      <alignment/>
      <protection locked="0"/>
    </xf>
    <xf numFmtId="0" fontId="0" fillId="2" borderId="21" xfId="0" applyFill="1" applyBorder="1" applyAlignment="1" applyProtection="1" quotePrefix="1">
      <alignment horizontal="left"/>
      <protection locked="0"/>
    </xf>
    <xf numFmtId="0" fontId="0" fillId="2" borderId="21" xfId="0" applyNumberFormat="1" applyFill="1" applyBorder="1" applyAlignment="1" applyProtection="1">
      <alignment/>
      <protection locked="0"/>
    </xf>
    <xf numFmtId="166" fontId="0" fillId="2" borderId="21" xfId="0" applyNumberFormat="1" applyFill="1" applyBorder="1" applyAlignment="1" applyProtection="1">
      <alignment/>
      <protection locked="0"/>
    </xf>
    <xf numFmtId="0" fontId="0" fillId="2" borderId="22" xfId="0" applyFill="1" applyBorder="1" applyAlignment="1" applyProtection="1">
      <alignment/>
      <protection locked="0"/>
    </xf>
    <xf numFmtId="0" fontId="0" fillId="2" borderId="22" xfId="0" applyFill="1" applyBorder="1" applyAlignment="1" applyProtection="1" quotePrefix="1">
      <alignment horizontal="left"/>
      <protection locked="0"/>
    </xf>
    <xf numFmtId="0" fontId="0" fillId="2" borderId="22" xfId="0" applyFill="1" applyBorder="1" applyAlignment="1" applyProtection="1">
      <alignment horizontal="left"/>
      <protection locked="0"/>
    </xf>
    <xf numFmtId="0" fontId="10" fillId="0" borderId="0" xfId="0" applyFont="1" applyAlignment="1">
      <alignment/>
    </xf>
    <xf numFmtId="0" fontId="4" fillId="0" borderId="0" xfId="0" applyFont="1" applyFill="1" applyBorder="1" applyAlignment="1" applyProtection="1">
      <alignment/>
      <protection/>
    </xf>
    <xf numFmtId="0" fontId="0" fillId="0" borderId="0" xfId="0" applyFill="1" applyBorder="1" applyAlignment="1" applyProtection="1" quotePrefix="1">
      <alignment/>
      <protection/>
    </xf>
    <xf numFmtId="0" fontId="0" fillId="0" borderId="17" xfId="0" applyBorder="1" applyAlignment="1" applyProtection="1">
      <alignment/>
      <protection/>
    </xf>
    <xf numFmtId="164" fontId="0" fillId="0" borderId="12" xfId="0" applyNumberFormat="1" applyFill="1" applyBorder="1" applyAlignment="1" applyProtection="1">
      <alignment/>
      <protection/>
    </xf>
    <xf numFmtId="0" fontId="0" fillId="0" borderId="12" xfId="0" applyBorder="1" applyAlignment="1" applyProtection="1">
      <alignment/>
      <protection/>
    </xf>
    <xf numFmtId="164" fontId="0" fillId="0" borderId="12" xfId="0" applyNumberFormat="1" applyFont="1" applyBorder="1" applyAlignment="1" applyProtection="1">
      <alignment/>
      <protection/>
    </xf>
    <xf numFmtId="0" fontId="9" fillId="0" borderId="0" xfId="0" applyFont="1" applyFill="1" applyBorder="1" applyAlignment="1" applyProtection="1">
      <alignment horizontal="left"/>
      <protection/>
    </xf>
    <xf numFmtId="0" fontId="5" fillId="0" borderId="0" xfId="0" applyFont="1" applyFill="1" applyBorder="1" applyAlignment="1" applyProtection="1" quotePrefix="1">
      <alignment horizontal="center"/>
      <protection/>
    </xf>
    <xf numFmtId="164" fontId="1" fillId="0" borderId="0" xfId="0" applyNumberFormat="1" applyFont="1" applyBorder="1" applyAlignment="1" applyProtection="1">
      <alignment/>
      <protection/>
    </xf>
    <xf numFmtId="164" fontId="1" fillId="0" borderId="0" xfId="0" applyNumberFormat="1" applyFont="1" applyFill="1" applyBorder="1" applyAlignment="1" applyProtection="1">
      <alignment/>
      <protection/>
    </xf>
    <xf numFmtId="164" fontId="0" fillId="0" borderId="11" xfId="0" applyNumberFormat="1" applyFill="1" applyBorder="1" applyAlignment="1" applyProtection="1">
      <alignment/>
      <protection/>
    </xf>
    <xf numFmtId="0" fontId="0" fillId="0" borderId="0" xfId="0" applyNumberFormat="1" applyFill="1" applyAlignment="1" applyProtection="1">
      <alignment/>
      <protection/>
    </xf>
    <xf numFmtId="164" fontId="0" fillId="0" borderId="0" xfId="0" applyNumberFormat="1" applyFill="1" applyAlignment="1" applyProtection="1">
      <alignment/>
      <protection/>
    </xf>
    <xf numFmtId="0" fontId="0" fillId="0" borderId="14" xfId="0" applyNumberFormat="1" applyFill="1" applyBorder="1" applyAlignment="1" applyProtection="1">
      <alignment/>
      <protection/>
    </xf>
    <xf numFmtId="0" fontId="1" fillId="0" borderId="0" xfId="0" applyNumberFormat="1" applyFont="1" applyFill="1" applyBorder="1" applyAlignment="1" applyProtection="1">
      <alignment/>
      <protection/>
    </xf>
    <xf numFmtId="0" fontId="10" fillId="0" borderId="0" xfId="0" applyFont="1" applyAlignment="1" applyProtection="1">
      <alignment/>
      <protection/>
    </xf>
    <xf numFmtId="0" fontId="0" fillId="0" borderId="0" xfId="0" applyFont="1" applyAlignment="1" applyProtection="1">
      <alignment/>
      <protection/>
    </xf>
    <xf numFmtId="164" fontId="0" fillId="0" borderId="12" xfId="0" applyNumberFormat="1" applyFont="1" applyFill="1" applyBorder="1" applyAlignment="1" applyProtection="1">
      <alignment/>
      <protection/>
    </xf>
    <xf numFmtId="164" fontId="0" fillId="0" borderId="12" xfId="0" applyNumberFormat="1" applyFont="1" applyBorder="1" applyAlignment="1" applyProtection="1">
      <alignment/>
      <protection/>
    </xf>
    <xf numFmtId="164" fontId="1" fillId="0" borderId="18" xfId="0" applyNumberFormat="1" applyFont="1" applyBorder="1" applyAlignment="1" applyProtection="1">
      <alignment/>
      <protection/>
    </xf>
    <xf numFmtId="0" fontId="0" fillId="0" borderId="0" xfId="0" applyFont="1" applyBorder="1" applyAlignment="1" applyProtection="1">
      <alignment/>
      <protection/>
    </xf>
    <xf numFmtId="0" fontId="0" fillId="0" borderId="9" xfId="0" applyFont="1" applyBorder="1" applyAlignment="1" applyProtection="1">
      <alignment/>
      <protection/>
    </xf>
    <xf numFmtId="0" fontId="0" fillId="0" borderId="0" xfId="0" applyFont="1" applyBorder="1" applyAlignment="1" applyProtection="1">
      <alignment/>
      <protection/>
    </xf>
    <xf numFmtId="0" fontId="0" fillId="0" borderId="23" xfId="0" applyBorder="1" applyAlignment="1" applyProtection="1">
      <alignment/>
      <protection/>
    </xf>
    <xf numFmtId="164" fontId="0" fillId="0" borderId="11" xfId="0" applyNumberFormat="1" applyBorder="1" applyAlignment="1" applyProtection="1">
      <alignment/>
      <protection/>
    </xf>
    <xf numFmtId="164" fontId="0" fillId="0" borderId="11" xfId="0" applyNumberFormat="1" applyFont="1" applyBorder="1" applyAlignment="1" applyProtection="1">
      <alignment/>
      <protection/>
    </xf>
    <xf numFmtId="164" fontId="1" fillId="0" borderId="24" xfId="0" applyNumberFormat="1" applyFont="1" applyBorder="1" applyAlignment="1" applyProtection="1">
      <alignment/>
      <protection/>
    </xf>
    <xf numFmtId="0" fontId="0" fillId="0" borderId="3" xfId="0" applyBorder="1" applyAlignment="1" applyProtection="1">
      <alignment horizontal="left"/>
      <protection/>
    </xf>
    <xf numFmtId="166" fontId="0" fillId="0" borderId="0" xfId="0" applyNumberFormat="1" applyBorder="1" applyAlignment="1" applyProtection="1">
      <alignment/>
      <protection/>
    </xf>
    <xf numFmtId="0" fontId="0" fillId="0" borderId="5" xfId="0" applyBorder="1" applyAlignment="1" applyProtection="1">
      <alignment/>
      <protection/>
    </xf>
    <xf numFmtId="0" fontId="0" fillId="0" borderId="5" xfId="0" applyNumberFormat="1" applyBorder="1" applyAlignment="1" applyProtection="1">
      <alignment/>
      <protection/>
    </xf>
    <xf numFmtId="0" fontId="0" fillId="0" borderId="0" xfId="0" applyNumberFormat="1" applyAlignment="1" applyProtection="1">
      <alignment/>
      <protection/>
    </xf>
    <xf numFmtId="0" fontId="1" fillId="0" borderId="0" xfId="0" applyFont="1" applyAlignment="1" applyProtection="1">
      <alignment/>
      <protection/>
    </xf>
    <xf numFmtId="164" fontId="1" fillId="0" borderId="18" xfId="0" applyNumberFormat="1" applyFont="1" applyBorder="1" applyAlignment="1" applyProtection="1">
      <alignment/>
      <protection/>
    </xf>
    <xf numFmtId="164" fontId="0" fillId="0" borderId="0" xfId="0" applyNumberFormat="1" applyFont="1" applyAlignment="1" applyProtection="1">
      <alignment/>
      <protection/>
    </xf>
    <xf numFmtId="164" fontId="1" fillId="0" borderId="0" xfId="0" applyNumberFormat="1" applyFont="1" applyAlignment="1" applyProtection="1">
      <alignment/>
      <protection/>
    </xf>
    <xf numFmtId="164" fontId="0" fillId="0" borderId="0" xfId="0" applyNumberFormat="1" applyAlignment="1" applyProtection="1">
      <alignment/>
      <protection/>
    </xf>
    <xf numFmtId="0" fontId="1" fillId="0" borderId="0" xfId="0" applyFont="1" applyAlignment="1" applyProtection="1" quotePrefix="1">
      <alignment horizontal="left"/>
      <protection/>
    </xf>
    <xf numFmtId="5" fontId="0" fillId="0" borderId="0" xfId="0" applyNumberFormat="1" applyAlignment="1" applyProtection="1">
      <alignment/>
      <protection/>
    </xf>
    <xf numFmtId="0" fontId="0" fillId="3" borderId="0" xfId="0" applyFill="1" applyBorder="1" applyAlignment="1" applyProtection="1">
      <alignment/>
      <protection/>
    </xf>
    <xf numFmtId="0" fontId="6" fillId="3" borderId="1" xfId="0" applyFont="1" applyFill="1" applyBorder="1" applyAlignment="1" applyProtection="1">
      <alignment/>
      <protection/>
    </xf>
    <xf numFmtId="0" fontId="4" fillId="3" borderId="2" xfId="0" applyFont="1" applyFill="1" applyBorder="1" applyAlignment="1" applyProtection="1" quotePrefix="1">
      <alignment horizontal="left"/>
      <protection/>
    </xf>
    <xf numFmtId="0" fontId="5" fillId="3" borderId="2" xfId="0" applyFont="1" applyFill="1" applyBorder="1" applyAlignment="1" applyProtection="1">
      <alignment/>
      <protection/>
    </xf>
    <xf numFmtId="0" fontId="0" fillId="0" borderId="3"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lignment/>
    </xf>
    <xf numFmtId="0" fontId="0" fillId="0" borderId="0" xfId="0" applyFont="1" applyFill="1" applyBorder="1" applyAlignment="1" applyProtection="1" quotePrefix="1">
      <alignment horizontal="left"/>
      <protection/>
    </xf>
    <xf numFmtId="164" fontId="0" fillId="0" borderId="0" xfId="17" applyNumberFormat="1" applyFont="1" applyFill="1" applyBorder="1" applyAlignment="1" applyProtection="1">
      <alignment/>
      <protection/>
    </xf>
    <xf numFmtId="0" fontId="0" fillId="0" borderId="0" xfId="0" applyFont="1" applyFill="1" applyAlignment="1">
      <alignment textRotation="180" wrapText="1"/>
    </xf>
    <xf numFmtId="0" fontId="0" fillId="0" borderId="0" xfId="0" applyFont="1" applyFill="1" applyAlignment="1">
      <alignment textRotation="180"/>
    </xf>
    <xf numFmtId="0" fontId="0" fillId="0" borderId="9" xfId="0" applyFont="1" applyFill="1" applyBorder="1" applyAlignment="1" applyProtection="1">
      <alignment/>
      <protection/>
    </xf>
    <xf numFmtId="0" fontId="0" fillId="0" borderId="4" xfId="0" applyFont="1" applyFill="1" applyBorder="1" applyAlignment="1" applyProtection="1">
      <alignment/>
      <protection/>
    </xf>
    <xf numFmtId="0" fontId="0" fillId="0" borderId="25" xfId="0" applyFont="1" applyFill="1" applyBorder="1" applyAlignment="1" applyProtection="1">
      <alignment/>
      <protection/>
    </xf>
    <xf numFmtId="0" fontId="1" fillId="3" borderId="0" xfId="0" applyFont="1" applyFill="1" applyBorder="1" applyAlignment="1" applyProtection="1" quotePrefix="1">
      <alignment horizontal="left"/>
      <protection/>
    </xf>
    <xf numFmtId="0" fontId="0" fillId="3" borderId="0" xfId="0" applyFont="1" applyFill="1" applyBorder="1" applyAlignment="1" applyProtection="1">
      <alignment/>
      <protection/>
    </xf>
    <xf numFmtId="0" fontId="0" fillId="0" borderId="0" xfId="0" applyFont="1" applyFill="1" applyBorder="1" applyAlignment="1" applyProtection="1">
      <alignment horizontal="center"/>
      <protection/>
    </xf>
    <xf numFmtId="164" fontId="1" fillId="0" borderId="0" xfId="0" applyNumberFormat="1" applyFont="1" applyFill="1" applyBorder="1" applyAlignment="1" applyProtection="1" quotePrefix="1">
      <alignment horizontal="center"/>
      <protection/>
    </xf>
    <xf numFmtId="0" fontId="0" fillId="2" borderId="21" xfId="0" applyFont="1" applyFill="1" applyBorder="1" applyAlignment="1" applyProtection="1">
      <alignment/>
      <protection locked="0"/>
    </xf>
    <xf numFmtId="164" fontId="0" fillId="0" borderId="0" xfId="0" applyNumberFormat="1" applyFont="1" applyFill="1" applyBorder="1" applyAlignment="1" applyProtection="1">
      <alignment/>
      <protection/>
    </xf>
    <xf numFmtId="0" fontId="0" fillId="2" borderId="21" xfId="0" applyNumberFormat="1" applyFont="1" applyFill="1" applyBorder="1" applyAlignment="1" applyProtection="1">
      <alignment/>
      <protection locked="0"/>
    </xf>
    <xf numFmtId="5" fontId="0" fillId="2" borderId="21" xfId="0" applyNumberFormat="1" applyFont="1" applyFill="1" applyBorder="1" applyAlignment="1" applyProtection="1">
      <alignment/>
      <protection locked="0"/>
    </xf>
    <xf numFmtId="5" fontId="0" fillId="0" borderId="0" xfId="0" applyNumberFormat="1" applyFont="1" applyFill="1" applyBorder="1" applyAlignment="1" applyProtection="1">
      <alignment/>
      <protection/>
    </xf>
    <xf numFmtId="164" fontId="0" fillId="0" borderId="0" xfId="0" applyNumberFormat="1" applyFont="1" applyBorder="1" applyAlignment="1" applyProtection="1">
      <alignment/>
      <protection/>
    </xf>
    <xf numFmtId="164" fontId="1" fillId="0" borderId="8" xfId="0" applyNumberFormat="1" applyFont="1" applyFill="1" applyBorder="1" applyAlignment="1" applyProtection="1">
      <alignment/>
      <protection/>
    </xf>
    <xf numFmtId="0" fontId="0" fillId="0" borderId="0" xfId="0" applyFont="1" applyFill="1" applyBorder="1" applyAlignment="1" applyProtection="1">
      <alignment horizontal="left"/>
      <protection/>
    </xf>
    <xf numFmtId="0" fontId="0" fillId="0" borderId="0" xfId="0" applyFont="1" applyFill="1" applyBorder="1" applyAlignment="1" applyProtection="1" quotePrefix="1">
      <alignment/>
      <protection/>
    </xf>
    <xf numFmtId="0" fontId="0" fillId="0" borderId="0" xfId="0" applyNumberFormat="1" applyFont="1" applyFill="1" applyBorder="1" applyAlignment="1" applyProtection="1">
      <alignment/>
      <protection/>
    </xf>
    <xf numFmtId="164" fontId="1" fillId="0" borderId="10" xfId="0" applyNumberFormat="1" applyFont="1" applyFill="1" applyBorder="1" applyAlignment="1" applyProtection="1">
      <alignment/>
      <protection/>
    </xf>
    <xf numFmtId="1" fontId="0" fillId="0" borderId="0" xfId="0" applyNumberFormat="1" applyFont="1" applyFill="1" applyBorder="1" applyAlignment="1" applyProtection="1">
      <alignment/>
      <protection/>
    </xf>
    <xf numFmtId="164" fontId="0" fillId="2" borderId="21" xfId="0" applyNumberFormat="1" applyFont="1" applyFill="1" applyBorder="1" applyAlignment="1" applyProtection="1">
      <alignment/>
      <protection locked="0"/>
    </xf>
    <xf numFmtId="0" fontId="0" fillId="0" borderId="0" xfId="0" applyNumberFormat="1" applyFont="1" applyFill="1" applyBorder="1" applyAlignment="1" applyProtection="1" quotePrefix="1">
      <alignment/>
      <protection/>
    </xf>
    <xf numFmtId="0" fontId="2" fillId="0" borderId="0" xfId="0" applyFont="1" applyFill="1" applyBorder="1" applyAlignment="1" applyProtection="1">
      <alignment/>
      <protection/>
    </xf>
    <xf numFmtId="0" fontId="2" fillId="0" borderId="0" xfId="0" applyFont="1" applyFill="1" applyBorder="1" applyAlignment="1" applyProtection="1" quotePrefix="1">
      <alignment horizontal="left"/>
      <protection/>
    </xf>
    <xf numFmtId="0" fontId="0" fillId="0" borderId="8" xfId="0" applyFont="1" applyFill="1" applyBorder="1" applyAlignment="1" applyProtection="1">
      <alignment/>
      <protection/>
    </xf>
    <xf numFmtId="0" fontId="0" fillId="0" borderId="0" xfId="0" applyFont="1" applyFill="1" applyAlignment="1" applyProtection="1">
      <alignment/>
      <protection locked="0"/>
    </xf>
    <xf numFmtId="0" fontId="0" fillId="2" borderId="21" xfId="0" applyFont="1" applyFill="1" applyBorder="1" applyAlignment="1" applyProtection="1" quotePrefix="1">
      <alignment horizontal="left"/>
      <protection locked="0"/>
    </xf>
    <xf numFmtId="164" fontId="0" fillId="0" borderId="8" xfId="0" applyNumberFormat="1" applyFont="1" applyFill="1" applyBorder="1" applyAlignment="1" applyProtection="1">
      <alignment/>
      <protection/>
    </xf>
    <xf numFmtId="166" fontId="0" fillId="2" borderId="21" xfId="0" applyNumberFormat="1" applyFont="1" applyFill="1" applyBorder="1" applyAlignment="1" applyProtection="1">
      <alignment/>
      <protection locked="0"/>
    </xf>
    <xf numFmtId="166" fontId="0" fillId="0" borderId="0"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2" borderId="21" xfId="0" applyNumberFormat="1" applyFont="1" applyFill="1" applyBorder="1" applyAlignment="1" applyProtection="1">
      <alignment/>
      <protection locked="0"/>
    </xf>
    <xf numFmtId="0" fontId="0" fillId="0" borderId="0" xfId="0" applyNumberFormat="1" applyFont="1" applyFill="1" applyBorder="1" applyAlignment="1" applyProtection="1">
      <alignment/>
      <protection/>
    </xf>
    <xf numFmtId="164" fontId="0" fillId="0" borderId="16" xfId="0" applyNumberFormat="1" applyFont="1" applyFill="1" applyBorder="1" applyAlignment="1" applyProtection="1">
      <alignment/>
      <protection/>
    </xf>
    <xf numFmtId="164" fontId="0" fillId="0" borderId="0" xfId="0" applyNumberFormat="1" applyFont="1" applyFill="1" applyAlignment="1" applyProtection="1">
      <alignment/>
      <protection/>
    </xf>
    <xf numFmtId="164" fontId="1" fillId="0" borderId="0" xfId="0" applyNumberFormat="1" applyFont="1" applyFill="1" applyAlignment="1" applyProtection="1">
      <alignment/>
      <protection/>
    </xf>
    <xf numFmtId="0" fontId="1" fillId="0" borderId="0" xfId="0" applyFont="1" applyFill="1" applyAlignment="1">
      <alignment/>
    </xf>
    <xf numFmtId="0" fontId="2" fillId="0" borderId="3" xfId="0" applyFont="1" applyFill="1" applyBorder="1" applyAlignment="1" applyProtection="1">
      <alignment/>
      <protection/>
    </xf>
    <xf numFmtId="0" fontId="2" fillId="0" borderId="0" xfId="0" applyNumberFormat="1" applyFont="1" applyFill="1" applyBorder="1" applyAlignment="1" applyProtection="1">
      <alignment/>
      <protection/>
    </xf>
    <xf numFmtId="0" fontId="0" fillId="0" borderId="3" xfId="0" applyFont="1" applyFill="1" applyBorder="1" applyAlignment="1" applyProtection="1" quotePrefix="1">
      <alignment horizontal="left"/>
      <protection/>
    </xf>
    <xf numFmtId="0" fontId="0" fillId="0" borderId="16" xfId="0" applyFont="1" applyFill="1" applyBorder="1" applyAlignment="1" applyProtection="1">
      <alignment/>
      <protection/>
    </xf>
    <xf numFmtId="0" fontId="0" fillId="2" borderId="22" xfId="0" applyFont="1" applyFill="1" applyBorder="1" applyAlignment="1" applyProtection="1">
      <alignment/>
      <protection locked="0"/>
    </xf>
    <xf numFmtId="0" fontId="0" fillId="2" borderId="22" xfId="0" applyFont="1" applyFill="1" applyBorder="1" applyAlignment="1" applyProtection="1" quotePrefix="1">
      <alignment horizontal="left"/>
      <protection locked="0"/>
    </xf>
    <xf numFmtId="0" fontId="0" fillId="2" borderId="22" xfId="0" applyFont="1" applyFill="1" applyBorder="1" applyAlignment="1" applyProtection="1">
      <alignment horizontal="left"/>
      <protection locked="0"/>
    </xf>
    <xf numFmtId="0" fontId="0" fillId="0" borderId="3" xfId="0" applyFont="1" applyFill="1" applyBorder="1" applyAlignment="1" applyProtection="1">
      <alignment horizontal="left"/>
      <protection/>
    </xf>
    <xf numFmtId="164" fontId="0" fillId="0" borderId="19" xfId="0" applyNumberFormat="1" applyFont="1" applyFill="1" applyBorder="1" applyAlignment="1" applyProtection="1">
      <alignment/>
      <protection/>
    </xf>
    <xf numFmtId="0" fontId="12" fillId="2" borderId="26" xfId="0" applyFont="1" applyFill="1" applyBorder="1" applyAlignment="1" applyProtection="1">
      <alignment/>
      <protection locked="0"/>
    </xf>
    <xf numFmtId="0" fontId="11" fillId="2" borderId="27" xfId="0" applyFont="1" applyFill="1" applyBorder="1" applyAlignment="1" applyProtection="1">
      <alignment/>
      <protection/>
    </xf>
    <xf numFmtId="0" fontId="11" fillId="2" borderId="28" xfId="0" applyFont="1" applyFill="1" applyBorder="1" applyAlignment="1" applyProtection="1">
      <alignment/>
      <protection/>
    </xf>
    <xf numFmtId="0" fontId="12" fillId="2" borderId="26" xfId="0" applyFont="1" applyFill="1" applyBorder="1" applyAlignment="1" applyProtection="1">
      <alignment horizontal="left"/>
      <protection locked="0"/>
    </xf>
    <xf numFmtId="0" fontId="11" fillId="2" borderId="29" xfId="0" applyFont="1" applyFill="1" applyBorder="1" applyAlignment="1" applyProtection="1">
      <alignment/>
      <protection locked="0"/>
    </xf>
    <xf numFmtId="0" fontId="11" fillId="2" borderId="28" xfId="0" applyFont="1" applyFill="1" applyBorder="1" applyAlignment="1" applyProtection="1">
      <alignment/>
      <protection locked="0"/>
    </xf>
    <xf numFmtId="0" fontId="0" fillId="0" borderId="0" xfId="0" applyNumberFormat="1" applyFont="1" applyFill="1" applyBorder="1" applyAlignment="1" applyProtection="1">
      <alignment/>
      <protection locked="0"/>
    </xf>
    <xf numFmtId="5" fontId="0" fillId="0" borderId="0" xfId="0" applyNumberFormat="1" applyFont="1" applyFill="1" applyBorder="1" applyAlignment="1" applyProtection="1">
      <alignment/>
      <protection locked="0"/>
    </xf>
    <xf numFmtId="164" fontId="0" fillId="0" borderId="30" xfId="17" applyNumberFormat="1" applyFont="1" applyFill="1" applyBorder="1" applyAlignment="1" applyProtection="1">
      <alignment/>
      <protection/>
    </xf>
    <xf numFmtId="0" fontId="0" fillId="0" borderId="31" xfId="0" applyFont="1" applyFill="1" applyBorder="1" applyAlignment="1" applyProtection="1">
      <alignment/>
      <protection/>
    </xf>
    <xf numFmtId="164" fontId="0" fillId="0" borderId="31" xfId="17" applyNumberFormat="1" applyFont="1" applyFill="1" applyBorder="1" applyAlignment="1" applyProtection="1">
      <alignment/>
      <protection/>
    </xf>
    <xf numFmtId="0" fontId="0" fillId="3" borderId="3" xfId="0" applyFill="1" applyBorder="1" applyAlignment="1" applyProtection="1">
      <alignment/>
      <protection/>
    </xf>
    <xf numFmtId="0" fontId="5" fillId="3" borderId="13" xfId="0" applyFont="1" applyFill="1" applyBorder="1" applyAlignment="1" applyProtection="1">
      <alignment/>
      <protection/>
    </xf>
    <xf numFmtId="0" fontId="5" fillId="3" borderId="3" xfId="0" applyFont="1" applyFill="1" applyBorder="1" applyAlignment="1" applyProtection="1">
      <alignment horizontal="center"/>
      <protection/>
    </xf>
    <xf numFmtId="0" fontId="5" fillId="3" borderId="4" xfId="0" applyFont="1" applyFill="1" applyBorder="1" applyAlignment="1" applyProtection="1">
      <alignment horizontal="center"/>
      <protection/>
    </xf>
    <xf numFmtId="0" fontId="4" fillId="0" borderId="7" xfId="0" applyFont="1" applyFill="1" applyBorder="1" applyAlignment="1" applyProtection="1" quotePrefix="1">
      <alignment horizontal="left"/>
      <protection/>
    </xf>
    <xf numFmtId="174" fontId="1" fillId="0" borderId="3" xfId="0" applyNumberFormat="1" applyFont="1" applyFill="1" applyBorder="1" applyAlignment="1" applyProtection="1">
      <alignment horizontal="left"/>
      <protection/>
    </xf>
    <xf numFmtId="0" fontId="11" fillId="2" borderId="32" xfId="0" applyFont="1" applyFill="1" applyBorder="1" applyAlignment="1" applyProtection="1">
      <alignment/>
      <protection locked="0"/>
    </xf>
    <xf numFmtId="0" fontId="0" fillId="3" borderId="3" xfId="0" applyFont="1" applyFill="1" applyBorder="1" applyAlignment="1" applyProtection="1">
      <alignment/>
      <protection/>
    </xf>
    <xf numFmtId="18" fontId="0" fillId="3" borderId="16" xfId="0" applyNumberFormat="1" applyFont="1" applyFill="1" applyBorder="1" applyAlignment="1" applyProtection="1">
      <alignment horizontal="center"/>
      <protection/>
    </xf>
    <xf numFmtId="22" fontId="0" fillId="3" borderId="16" xfId="0" applyNumberFormat="1" applyFont="1" applyFill="1" applyBorder="1" applyAlignment="1" applyProtection="1">
      <alignment/>
      <protection/>
    </xf>
    <xf numFmtId="0" fontId="0" fillId="3" borderId="16" xfId="0" applyFill="1" applyBorder="1" applyAlignment="1" applyProtection="1">
      <alignment/>
      <protection/>
    </xf>
    <xf numFmtId="0" fontId="5" fillId="3" borderId="33" xfId="0" applyFont="1" applyFill="1" applyBorder="1" applyAlignment="1" applyProtection="1">
      <alignment/>
      <protection/>
    </xf>
    <xf numFmtId="0" fontId="5" fillId="3" borderId="34" xfId="0" applyFont="1" applyFill="1" applyBorder="1" applyAlignment="1" applyProtection="1">
      <alignment horizontal="center"/>
      <protection/>
    </xf>
    <xf numFmtId="0" fontId="5" fillId="3" borderId="35" xfId="0" applyFont="1" applyFill="1" applyBorder="1" applyAlignment="1" applyProtection="1">
      <alignment horizontal="center"/>
      <protection/>
    </xf>
    <xf numFmtId="0" fontId="0" fillId="0" borderId="36" xfId="0" applyFont="1" applyFill="1" applyBorder="1" applyAlignment="1" applyProtection="1">
      <alignment/>
      <protection/>
    </xf>
    <xf numFmtId="0" fontId="0" fillId="0" borderId="34" xfId="0" applyFont="1" applyFill="1" applyBorder="1" applyAlignment="1" applyProtection="1">
      <alignment/>
      <protection/>
    </xf>
    <xf numFmtId="164" fontId="0" fillId="0" borderId="31" xfId="0" applyNumberFormat="1" applyFont="1" applyFill="1" applyBorder="1" applyAlignment="1" applyProtection="1">
      <alignment/>
      <protection/>
    </xf>
    <xf numFmtId="164" fontId="0" fillId="0" borderId="35" xfId="0" applyNumberFormat="1" applyFont="1" applyFill="1" applyBorder="1" applyAlignment="1" applyProtection="1">
      <alignment/>
      <protection/>
    </xf>
    <xf numFmtId="0" fontId="0" fillId="3" borderId="13" xfId="0" applyFont="1" applyFill="1" applyBorder="1" applyAlignment="1" applyProtection="1" quotePrefix="1">
      <alignment horizontal="left"/>
      <protection/>
    </xf>
    <xf numFmtId="0" fontId="0" fillId="3" borderId="14" xfId="0" applyFont="1" applyFill="1" applyBorder="1" applyAlignment="1" applyProtection="1">
      <alignment/>
      <protection/>
    </xf>
    <xf numFmtId="15" fontId="0" fillId="3" borderId="15" xfId="0" applyNumberFormat="1" applyFont="1" applyFill="1" applyBorder="1" applyAlignment="1" applyProtection="1">
      <alignment horizontal="center"/>
      <protection/>
    </xf>
    <xf numFmtId="0" fontId="4" fillId="0" borderId="4" xfId="0" applyFont="1" applyFill="1" applyBorder="1" applyAlignment="1" applyProtection="1">
      <alignment horizontal="right"/>
      <protection/>
    </xf>
    <xf numFmtId="164" fontId="4" fillId="0" borderId="4" xfId="0" applyNumberFormat="1" applyFont="1" applyFill="1" applyBorder="1" applyAlignment="1" applyProtection="1">
      <alignment/>
      <protection/>
    </xf>
    <xf numFmtId="164" fontId="4" fillId="0" borderId="35" xfId="0" applyNumberFormat="1" applyFont="1" applyFill="1" applyBorder="1" applyAlignment="1" applyProtection="1">
      <alignment/>
      <protection/>
    </xf>
    <xf numFmtId="0" fontId="5" fillId="3" borderId="37" xfId="0" applyFont="1" applyFill="1" applyBorder="1" applyAlignment="1" applyProtection="1">
      <alignment/>
      <protection/>
    </xf>
    <xf numFmtId="0" fontId="4" fillId="0" borderId="1" xfId="0" applyFont="1" applyFill="1" applyBorder="1" applyAlignment="1" applyProtection="1" quotePrefix="1">
      <alignment horizontal="left"/>
      <protection/>
    </xf>
    <xf numFmtId="0" fontId="0" fillId="0" borderId="2" xfId="0" applyFont="1" applyFill="1" applyBorder="1" applyAlignment="1" applyProtection="1">
      <alignment/>
      <protection/>
    </xf>
    <xf numFmtId="164" fontId="0" fillId="0" borderId="2" xfId="17" applyNumberFormat="1" applyFont="1" applyFill="1" applyBorder="1" applyAlignment="1" applyProtection="1">
      <alignment/>
      <protection/>
    </xf>
    <xf numFmtId="164" fontId="0" fillId="0" borderId="38" xfId="0" applyNumberFormat="1" applyFont="1" applyFill="1" applyBorder="1" applyAlignment="1" applyProtection="1">
      <alignment/>
      <protection/>
    </xf>
    <xf numFmtId="0" fontId="0" fillId="0" borderId="7" xfId="0" applyFont="1" applyFill="1" applyBorder="1" applyAlignment="1" applyProtection="1">
      <alignment/>
      <protection/>
    </xf>
    <xf numFmtId="0" fontId="0" fillId="0" borderId="6" xfId="0" applyFont="1" applyFill="1" applyBorder="1" applyAlignment="1" applyProtection="1">
      <alignment/>
      <protection/>
    </xf>
    <xf numFmtId="164" fontId="0" fillId="0" borderId="6" xfId="17" applyNumberFormat="1" applyFont="1" applyFill="1" applyBorder="1" applyAlignment="1" applyProtection="1">
      <alignment/>
      <protection/>
    </xf>
    <xf numFmtId="164" fontId="0" fillId="0" borderId="36" xfId="0" applyNumberFormat="1" applyFont="1" applyFill="1" applyBorder="1" applyAlignment="1" applyProtection="1">
      <alignment/>
      <protection/>
    </xf>
    <xf numFmtId="0" fontId="1" fillId="0" borderId="0" xfId="0" applyFont="1" applyBorder="1" applyAlignment="1" applyProtection="1">
      <alignment/>
      <protection/>
    </xf>
    <xf numFmtId="0" fontId="9" fillId="0" borderId="0" xfId="0" applyFont="1" applyFill="1" applyBorder="1" applyAlignment="1" applyProtection="1" quotePrefix="1">
      <alignment horizontal="left"/>
      <protection/>
    </xf>
    <xf numFmtId="0" fontId="1" fillId="0" borderId="9" xfId="0" applyFont="1"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lignment/>
    </xf>
    <xf numFmtId="164" fontId="1" fillId="0" borderId="0" xfId="0" applyNumberFormat="1" applyFont="1" applyFill="1" applyBorder="1" applyAlignment="1">
      <alignment/>
    </xf>
    <xf numFmtId="164" fontId="1" fillId="0" borderId="8" xfId="0" applyNumberFormat="1" applyFont="1" applyFill="1" applyBorder="1" applyAlignment="1">
      <alignment/>
    </xf>
    <xf numFmtId="0" fontId="1" fillId="0" borderId="0" xfId="0" applyFont="1" applyFill="1" applyBorder="1" applyAlignment="1" applyProtection="1">
      <alignment horizontal="left"/>
      <protection/>
    </xf>
    <xf numFmtId="0" fontId="0" fillId="0" borderId="9" xfId="0" applyFont="1" applyFill="1" applyBorder="1" applyAlignment="1">
      <alignment/>
    </xf>
    <xf numFmtId="0" fontId="0" fillId="0" borderId="0" xfId="0" applyFont="1" applyAlignment="1">
      <alignment/>
    </xf>
    <xf numFmtId="0" fontId="1" fillId="0" borderId="0" xfId="0" applyNumberFormat="1" applyFont="1" applyFill="1" applyBorder="1" applyAlignment="1" applyProtection="1">
      <alignment horizontal="center"/>
      <protection/>
    </xf>
    <xf numFmtId="0" fontId="1" fillId="0" borderId="0" xfId="0" applyFont="1" applyFill="1" applyBorder="1" applyAlignment="1" applyProtection="1" quotePrefix="1">
      <alignment horizontal="center"/>
      <protection/>
    </xf>
    <xf numFmtId="0" fontId="1" fillId="0" borderId="0" xfId="0" applyFont="1" applyFill="1" applyBorder="1" applyAlignment="1" applyProtection="1">
      <alignment horizontal="center"/>
      <protection/>
    </xf>
    <xf numFmtId="164" fontId="1" fillId="0" borderId="8" xfId="0" applyNumberFormat="1" applyFont="1" applyFill="1" applyBorder="1" applyAlignment="1" applyProtection="1">
      <alignment horizontal="center"/>
      <protection/>
    </xf>
    <xf numFmtId="0" fontId="0" fillId="0" borderId="0" xfId="0" applyFont="1" applyFill="1" applyBorder="1" applyAlignment="1">
      <alignment/>
    </xf>
    <xf numFmtId="5" fontId="0" fillId="0" borderId="0" xfId="0" applyNumberFormat="1" applyFont="1" applyAlignment="1">
      <alignment/>
    </xf>
    <xf numFmtId="0" fontId="1" fillId="0" borderId="9" xfId="0" applyFont="1" applyFill="1" applyBorder="1" applyAlignment="1" applyProtection="1">
      <alignment/>
      <protection/>
    </xf>
    <xf numFmtId="164" fontId="1" fillId="0" borderId="0" xfId="0" applyNumberFormat="1" applyFont="1" applyFill="1" applyBorder="1" applyAlignment="1" applyProtection="1">
      <alignment horizontal="center"/>
      <protection/>
    </xf>
    <xf numFmtId="1" fontId="0" fillId="0" borderId="0" xfId="0" applyNumberFormat="1" applyFont="1" applyFill="1" applyBorder="1" applyAlignment="1" applyProtection="1">
      <alignment horizontal="center"/>
      <protection/>
    </xf>
    <xf numFmtId="164" fontId="0"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protection/>
    </xf>
    <xf numFmtId="1" fontId="0" fillId="0" borderId="0" xfId="0" applyNumberFormat="1" applyFont="1" applyFill="1" applyBorder="1" applyAlignment="1">
      <alignment/>
    </xf>
    <xf numFmtId="164" fontId="0" fillId="0" borderId="0" xfId="0" applyNumberFormat="1" applyFont="1" applyFill="1" applyBorder="1" applyAlignment="1">
      <alignment/>
    </xf>
    <xf numFmtId="166" fontId="0" fillId="0" borderId="0" xfId="0" applyNumberFormat="1" applyFont="1" applyFill="1" applyBorder="1" applyAlignment="1">
      <alignment/>
    </xf>
    <xf numFmtId="0" fontId="0" fillId="0" borderId="23" xfId="0" applyFont="1" applyFill="1" applyBorder="1" applyAlignment="1">
      <alignment/>
    </xf>
    <xf numFmtId="0" fontId="0" fillId="0" borderId="11" xfId="0" applyFont="1" applyFill="1" applyBorder="1" applyAlignment="1" applyProtection="1" quotePrefix="1">
      <alignment horizontal="left"/>
      <protection/>
    </xf>
    <xf numFmtId="0" fontId="0" fillId="0" borderId="11" xfId="0" applyFont="1" applyFill="1" applyBorder="1" applyAlignment="1" applyProtection="1">
      <alignment/>
      <protection/>
    </xf>
    <xf numFmtId="0" fontId="0" fillId="0" borderId="11" xfId="0" applyNumberFormat="1" applyFont="1" applyFill="1" applyBorder="1" applyAlignment="1" applyProtection="1">
      <alignment/>
      <protection/>
    </xf>
    <xf numFmtId="164" fontId="0" fillId="0" borderId="11" xfId="0" applyNumberFormat="1" applyFont="1" applyFill="1" applyBorder="1" applyAlignment="1">
      <alignment/>
    </xf>
    <xf numFmtId="164" fontId="1" fillId="0" borderId="24" xfId="0" applyNumberFormat="1" applyFont="1" applyFill="1" applyBorder="1" applyAlignment="1" applyProtection="1">
      <alignment/>
      <protection/>
    </xf>
    <xf numFmtId="0" fontId="0" fillId="0" borderId="17" xfId="0" applyFont="1" applyFill="1" applyBorder="1" applyAlignment="1">
      <alignment/>
    </xf>
    <xf numFmtId="0" fontId="0" fillId="0" borderId="12" xfId="0" applyFont="1" applyFill="1" applyBorder="1" applyAlignment="1" applyProtection="1">
      <alignment/>
      <protection/>
    </xf>
    <xf numFmtId="0" fontId="0" fillId="0" borderId="12" xfId="0" applyNumberFormat="1" applyFont="1" applyFill="1" applyBorder="1" applyAlignment="1" applyProtection="1">
      <alignment/>
      <protection/>
    </xf>
    <xf numFmtId="164" fontId="0" fillId="0" borderId="12" xfId="0" applyNumberFormat="1" applyFont="1" applyFill="1" applyBorder="1" applyAlignment="1">
      <alignment/>
    </xf>
    <xf numFmtId="0" fontId="0" fillId="0" borderId="12" xfId="0" applyFont="1" applyFill="1" applyBorder="1" applyAlignment="1">
      <alignment/>
    </xf>
    <xf numFmtId="164" fontId="1" fillId="0" borderId="18" xfId="0" applyNumberFormat="1" applyFont="1" applyFill="1" applyBorder="1" applyAlignment="1" applyProtection="1">
      <alignment/>
      <protection/>
    </xf>
    <xf numFmtId="164" fontId="1" fillId="0" borderId="0" xfId="0" applyNumberFormat="1" applyFont="1" applyFill="1" applyBorder="1" applyAlignment="1" applyProtection="1">
      <alignment/>
      <protection/>
    </xf>
    <xf numFmtId="0" fontId="0" fillId="0" borderId="0" xfId="0" applyNumberFormat="1" applyFont="1" applyFill="1" applyAlignment="1" applyProtection="1">
      <alignment/>
      <protection/>
    </xf>
    <xf numFmtId="164" fontId="0" fillId="0" borderId="0" xfId="0" applyNumberFormat="1" applyFont="1" applyFill="1" applyAlignment="1">
      <alignment/>
    </xf>
    <xf numFmtId="0" fontId="0" fillId="0" borderId="13" xfId="0" applyFont="1" applyFill="1" applyBorder="1" applyAlignment="1" applyProtection="1">
      <alignment/>
      <protection/>
    </xf>
    <xf numFmtId="0" fontId="0" fillId="0" borderId="14" xfId="0" applyFont="1" applyFill="1" applyBorder="1" applyAlignment="1" applyProtection="1">
      <alignment/>
      <protection/>
    </xf>
    <xf numFmtId="0" fontId="0" fillId="0" borderId="14" xfId="0" applyNumberFormat="1" applyFont="1" applyFill="1" applyBorder="1" applyAlignment="1" applyProtection="1">
      <alignment/>
      <protection/>
    </xf>
    <xf numFmtId="1" fontId="1" fillId="0" borderId="14" xfId="0" applyNumberFormat="1" applyFont="1" applyFill="1" applyBorder="1" applyAlignment="1" applyProtection="1" quotePrefix="1">
      <alignment horizontal="center"/>
      <protection/>
    </xf>
    <xf numFmtId="166" fontId="1" fillId="0" borderId="14" xfId="0" applyNumberFormat="1" applyFont="1" applyFill="1" applyBorder="1" applyAlignment="1" applyProtection="1">
      <alignment horizontal="center"/>
      <protection/>
    </xf>
    <xf numFmtId="0" fontId="1" fillId="0" borderId="15" xfId="0" applyFont="1" applyFill="1" applyBorder="1" applyAlignment="1" applyProtection="1">
      <alignment horizontal="center"/>
      <protection/>
    </xf>
    <xf numFmtId="0" fontId="1" fillId="0" borderId="0" xfId="0" applyFont="1" applyFill="1" applyAlignment="1" applyProtection="1">
      <alignment/>
      <protection/>
    </xf>
    <xf numFmtId="0" fontId="1" fillId="0" borderId="3" xfId="0" applyFont="1" applyFill="1" applyBorder="1" applyAlignment="1" applyProtection="1">
      <alignment/>
      <protection/>
    </xf>
    <xf numFmtId="0" fontId="1" fillId="0" borderId="0" xfId="0" applyNumberFormat="1" applyFont="1" applyFill="1" applyBorder="1" applyAlignment="1" applyProtection="1">
      <alignment/>
      <protection/>
    </xf>
    <xf numFmtId="1" fontId="1" fillId="0" borderId="0" xfId="0" applyNumberFormat="1" applyFont="1" applyFill="1" applyBorder="1" applyAlignment="1" applyProtection="1" quotePrefix="1">
      <alignment horizontal="center"/>
      <protection/>
    </xf>
    <xf numFmtId="166" fontId="1" fillId="0" borderId="0" xfId="0" applyNumberFormat="1" applyFont="1" applyFill="1" applyBorder="1" applyAlignment="1" applyProtection="1">
      <alignment horizontal="center"/>
      <protection/>
    </xf>
    <xf numFmtId="164" fontId="0" fillId="0" borderId="16" xfId="0" applyNumberFormat="1" applyFont="1" applyFill="1" applyBorder="1" applyAlignment="1" applyProtection="1">
      <alignment horizontal="center"/>
      <protection/>
    </xf>
    <xf numFmtId="166" fontId="1" fillId="0" borderId="0" xfId="0" applyNumberFormat="1" applyFont="1" applyFill="1" applyBorder="1" applyAlignment="1" applyProtection="1">
      <alignment/>
      <protection/>
    </xf>
    <xf numFmtId="0" fontId="0" fillId="0" borderId="4" xfId="0" applyFont="1" applyFill="1" applyBorder="1" applyAlignment="1" applyProtection="1" quotePrefix="1">
      <alignment horizontal="left"/>
      <protection/>
    </xf>
    <xf numFmtId="0" fontId="0" fillId="0" borderId="5" xfId="0" applyFont="1" applyFill="1" applyBorder="1" applyAlignment="1" applyProtection="1">
      <alignment/>
      <protection/>
    </xf>
    <xf numFmtId="0" fontId="0" fillId="0" borderId="5" xfId="0" applyNumberFormat="1" applyFont="1" applyFill="1" applyBorder="1" applyAlignment="1" applyProtection="1">
      <alignment/>
      <protection/>
    </xf>
    <xf numFmtId="1" fontId="0" fillId="0" borderId="5" xfId="0" applyNumberFormat="1" applyFont="1" applyFill="1" applyBorder="1" applyAlignment="1" applyProtection="1">
      <alignment/>
      <protection/>
    </xf>
    <xf numFmtId="166" fontId="0" fillId="0" borderId="5" xfId="0" applyNumberFormat="1" applyFont="1" applyFill="1" applyBorder="1" applyAlignment="1" applyProtection="1">
      <alignment/>
      <protection/>
    </xf>
    <xf numFmtId="0" fontId="0" fillId="0" borderId="20" xfId="0" applyFont="1" applyFill="1" applyBorder="1" applyAlignment="1" applyProtection="1">
      <alignment/>
      <protection/>
    </xf>
    <xf numFmtId="1" fontId="0" fillId="0" borderId="0" xfId="0" applyNumberFormat="1" applyFont="1" applyFill="1" applyAlignment="1" applyProtection="1">
      <alignment/>
      <protection/>
    </xf>
    <xf numFmtId="166" fontId="0" fillId="0" borderId="0" xfId="0" applyNumberFormat="1" applyFont="1" applyFill="1" applyAlignment="1" applyProtection="1">
      <alignment/>
      <protection/>
    </xf>
    <xf numFmtId="164" fontId="1" fillId="0" borderId="0" xfId="0" applyNumberFormat="1" applyFont="1" applyFill="1" applyAlignment="1">
      <alignment/>
    </xf>
    <xf numFmtId="0" fontId="1" fillId="0" borderId="0" xfId="0" applyFont="1" applyFill="1" applyAlignment="1" applyProtection="1" quotePrefix="1">
      <alignment horizontal="left"/>
      <protection locked="0"/>
    </xf>
    <xf numFmtId="0" fontId="0" fillId="0" borderId="0" xfId="0" applyNumberFormat="1" applyFont="1" applyFill="1" applyAlignment="1" applyProtection="1">
      <alignment/>
      <protection locked="0"/>
    </xf>
    <xf numFmtId="164" fontId="0" fillId="0" borderId="0" xfId="0" applyNumberFormat="1" applyFont="1" applyFill="1" applyAlignment="1" applyProtection="1">
      <alignment/>
      <protection locked="0"/>
    </xf>
    <xf numFmtId="164" fontId="1" fillId="0" borderId="0" xfId="0" applyNumberFormat="1" applyFont="1" applyFill="1" applyAlignment="1" applyProtection="1">
      <alignment/>
      <protection locked="0"/>
    </xf>
    <xf numFmtId="0" fontId="1" fillId="0" borderId="0" xfId="0" applyFont="1" applyBorder="1" applyAlignment="1" applyProtection="1" quotePrefix="1">
      <alignment horizontal="left"/>
      <protection/>
    </xf>
    <xf numFmtId="0" fontId="0" fillId="2" borderId="21" xfId="0" applyFont="1" applyFill="1" applyBorder="1" applyAlignment="1" applyProtection="1">
      <alignment horizontal="left"/>
      <protection locked="0"/>
    </xf>
    <xf numFmtId="164" fontId="0" fillId="0" borderId="11" xfId="0" applyNumberFormat="1" applyFont="1" applyFill="1" applyBorder="1" applyAlignment="1" applyProtection="1">
      <alignment/>
      <protection/>
    </xf>
    <xf numFmtId="0" fontId="0" fillId="0" borderId="39" xfId="0" applyFont="1" applyBorder="1" applyAlignment="1" applyProtection="1">
      <alignment/>
      <protection/>
    </xf>
    <xf numFmtId="164" fontId="1" fillId="0" borderId="39" xfId="0" applyNumberFormat="1" applyFont="1" applyBorder="1" applyAlignment="1" applyProtection="1">
      <alignment/>
      <protection/>
    </xf>
    <xf numFmtId="164" fontId="15" fillId="0" borderId="24" xfId="0" applyNumberFormat="1" applyFont="1" applyBorder="1" applyAlignment="1" applyProtection="1">
      <alignment/>
      <protection/>
    </xf>
    <xf numFmtId="0" fontId="1" fillId="0" borderId="40" xfId="0" applyFont="1" applyFill="1" applyBorder="1" applyAlignment="1" applyProtection="1">
      <alignment horizontal="left"/>
      <protection/>
    </xf>
    <xf numFmtId="0" fontId="8" fillId="0" borderId="41" xfId="0" applyFont="1" applyBorder="1" applyAlignment="1" applyProtection="1">
      <alignment horizontal="left"/>
      <protection/>
    </xf>
    <xf numFmtId="0" fontId="9" fillId="0" borderId="41" xfId="0" applyFont="1" applyBorder="1" applyAlignment="1" applyProtection="1">
      <alignment horizontal="left"/>
      <protection/>
    </xf>
    <xf numFmtId="0" fontId="1" fillId="0" borderId="41" xfId="0" applyFont="1" applyBorder="1" applyAlignment="1" applyProtection="1">
      <alignment/>
      <protection/>
    </xf>
    <xf numFmtId="0" fontId="1" fillId="0" borderId="41" xfId="0" applyFont="1" applyFill="1" applyBorder="1" applyAlignment="1" applyProtection="1">
      <alignment/>
      <protection/>
    </xf>
    <xf numFmtId="164" fontId="1" fillId="0" borderId="41" xfId="0" applyNumberFormat="1" applyFont="1" applyBorder="1" applyAlignment="1" applyProtection="1">
      <alignment/>
      <protection/>
    </xf>
    <xf numFmtId="164" fontId="1" fillId="0" borderId="42" xfId="0" applyNumberFormat="1" applyFont="1" applyBorder="1" applyAlignment="1" applyProtection="1">
      <alignment/>
      <protection/>
    </xf>
    <xf numFmtId="0" fontId="9" fillId="0" borderId="41" xfId="0" applyFont="1" applyFill="1" applyBorder="1" applyAlignment="1" applyProtection="1">
      <alignment horizontal="left"/>
      <protection/>
    </xf>
    <xf numFmtId="0" fontId="1" fillId="0" borderId="41" xfId="0" applyFont="1" applyFill="1" applyBorder="1" applyAlignment="1" applyProtection="1">
      <alignment/>
      <protection/>
    </xf>
    <xf numFmtId="0" fontId="1" fillId="0" borderId="41" xfId="0" applyFont="1" applyFill="1" applyBorder="1" applyAlignment="1">
      <alignment/>
    </xf>
    <xf numFmtId="164" fontId="1" fillId="0" borderId="41" xfId="0" applyNumberFormat="1" applyFont="1" applyFill="1" applyBorder="1" applyAlignment="1">
      <alignment/>
    </xf>
    <xf numFmtId="164" fontId="1" fillId="0" borderId="42" xfId="0" applyNumberFormat="1" applyFont="1" applyFill="1" applyBorder="1" applyAlignment="1">
      <alignment/>
    </xf>
    <xf numFmtId="0" fontId="1" fillId="0" borderId="41" xfId="0" applyFont="1" applyBorder="1" applyAlignment="1" applyProtection="1">
      <alignment horizontal="left"/>
      <protection/>
    </xf>
    <xf numFmtId="0" fontId="1" fillId="0" borderId="41" xfId="0" applyFont="1" applyBorder="1" applyAlignment="1" applyProtection="1">
      <alignment/>
      <protection/>
    </xf>
    <xf numFmtId="0" fontId="0" fillId="0" borderId="41" xfId="0" applyFont="1" applyBorder="1" applyAlignment="1" applyProtection="1">
      <alignment/>
      <protection/>
    </xf>
    <xf numFmtId="0" fontId="0" fillId="0" borderId="43" xfId="0" applyFont="1" applyBorder="1" applyAlignment="1" applyProtection="1">
      <alignment/>
      <protection/>
    </xf>
    <xf numFmtId="0" fontId="0" fillId="0" borderId="25" xfId="0" applyFont="1" applyBorder="1" applyAlignment="1" applyProtection="1">
      <alignment/>
      <protection/>
    </xf>
    <xf numFmtId="0" fontId="0" fillId="0" borderId="41" xfId="0" applyBorder="1" applyAlignment="1">
      <alignment/>
    </xf>
    <xf numFmtId="0" fontId="1" fillId="0" borderId="44" xfId="0" applyFont="1" applyBorder="1" applyAlignment="1" applyProtection="1">
      <alignment/>
      <protection/>
    </xf>
    <xf numFmtId="0" fontId="0" fillId="0" borderId="45" xfId="0" applyFont="1" applyBorder="1" applyAlignment="1" applyProtection="1">
      <alignment/>
      <protection/>
    </xf>
    <xf numFmtId="0" fontId="0" fillId="2" borderId="26" xfId="0" applyFill="1" applyBorder="1" applyAlignment="1">
      <alignment/>
    </xf>
    <xf numFmtId="0" fontId="1" fillId="2" borderId="28" xfId="0" applyFont="1" applyFill="1" applyBorder="1" applyAlignment="1" applyProtection="1">
      <alignment horizontal="left"/>
      <protection locked="0"/>
    </xf>
    <xf numFmtId="0" fontId="0" fillId="2" borderId="27" xfId="0" applyFill="1" applyBorder="1" applyAlignment="1">
      <alignment/>
    </xf>
    <xf numFmtId="0" fontId="4" fillId="0" borderId="46" xfId="0" applyFont="1" applyFill="1" applyBorder="1" applyAlignment="1" applyProtection="1">
      <alignment/>
      <protection/>
    </xf>
    <xf numFmtId="164" fontId="0" fillId="0" borderId="46" xfId="0" applyNumberFormat="1" applyFont="1" applyFill="1" applyBorder="1" applyAlignment="1" applyProtection="1">
      <alignment/>
      <protection/>
    </xf>
    <xf numFmtId="0" fontId="0" fillId="0" borderId="46" xfId="0" applyFont="1" applyFill="1" applyBorder="1" applyAlignment="1" applyProtection="1">
      <alignment/>
      <protection/>
    </xf>
    <xf numFmtId="0" fontId="0" fillId="0" borderId="46" xfId="0" applyFont="1" applyBorder="1" applyAlignment="1" applyProtection="1">
      <alignment/>
      <protection/>
    </xf>
    <xf numFmtId="0" fontId="0" fillId="0" borderId="47" xfId="0" applyFont="1" applyBorder="1" applyAlignment="1" applyProtection="1">
      <alignment/>
      <protection/>
    </xf>
    <xf numFmtId="0" fontId="1" fillId="0" borderId="48" xfId="0" applyFont="1" applyFill="1" applyBorder="1" applyAlignment="1" applyProtection="1">
      <alignment/>
      <protection/>
    </xf>
    <xf numFmtId="0" fontId="0" fillId="0" borderId="49" xfId="0" applyFont="1" applyBorder="1" applyAlignment="1" applyProtection="1">
      <alignment/>
      <protection/>
    </xf>
    <xf numFmtId="0" fontId="0" fillId="0" borderId="50" xfId="0" applyFont="1" applyBorder="1" applyAlignment="1" applyProtection="1">
      <alignment/>
      <protection/>
    </xf>
    <xf numFmtId="0" fontId="1" fillId="2" borderId="27" xfId="0" applyFont="1" applyFill="1" applyBorder="1" applyAlignment="1" applyProtection="1">
      <alignment/>
      <protection/>
    </xf>
    <xf numFmtId="0" fontId="1" fillId="2" borderId="28" xfId="0" applyFont="1" applyFill="1" applyBorder="1" applyAlignment="1" applyProtection="1">
      <alignment horizontal="left"/>
      <protection locked="0"/>
    </xf>
    <xf numFmtId="0" fontId="1" fillId="0" borderId="25" xfId="0" applyFont="1" applyBorder="1" applyAlignment="1" applyProtection="1">
      <alignment/>
      <protection/>
    </xf>
    <xf numFmtId="0" fontId="0" fillId="0" borderId="25" xfId="0" applyFill="1" applyBorder="1" applyAlignment="1" applyProtection="1">
      <alignment/>
      <protection/>
    </xf>
    <xf numFmtId="0" fontId="1" fillId="0" borderId="25" xfId="0" applyFont="1" applyFill="1" applyBorder="1" applyAlignment="1" applyProtection="1">
      <alignment/>
      <protection/>
    </xf>
    <xf numFmtId="0" fontId="0" fillId="0" borderId="25" xfId="0" applyBorder="1" applyAlignment="1" applyProtection="1">
      <alignment/>
      <protection/>
    </xf>
    <xf numFmtId="0" fontId="0" fillId="0" borderId="51" xfId="0" applyBorder="1" applyAlignment="1" applyProtection="1">
      <alignment/>
      <protection/>
    </xf>
    <xf numFmtId="0" fontId="8" fillId="0" borderId="52" xfId="0" applyFont="1" applyBorder="1" applyAlignment="1" applyProtection="1">
      <alignment horizontal="left"/>
      <protection/>
    </xf>
    <xf numFmtId="0" fontId="8" fillId="0" borderId="25" xfId="0" applyFont="1" applyBorder="1" applyAlignment="1" applyProtection="1" quotePrefix="1">
      <alignment horizontal="left"/>
      <protection/>
    </xf>
    <xf numFmtId="0" fontId="8" fillId="0" borderId="25" xfId="0" applyFont="1" applyBorder="1" applyAlignment="1" applyProtection="1">
      <alignment horizontal="left"/>
      <protection/>
    </xf>
    <xf numFmtId="0" fontId="8" fillId="0" borderId="25" xfId="0" applyFont="1" applyFill="1" applyBorder="1" applyAlignment="1" applyProtection="1" quotePrefix="1">
      <alignment horizontal="left"/>
      <protection/>
    </xf>
    <xf numFmtId="0" fontId="13" fillId="0" borderId="52" xfId="0" applyFont="1" applyFill="1" applyBorder="1" applyAlignment="1" applyProtection="1">
      <alignment horizontal="left"/>
      <protection/>
    </xf>
    <xf numFmtId="0" fontId="13" fillId="0" borderId="25" xfId="0" applyFont="1" applyFill="1" applyBorder="1" applyAlignment="1" applyProtection="1" quotePrefix="1">
      <alignment horizontal="left"/>
      <protection/>
    </xf>
    <xf numFmtId="0" fontId="13" fillId="0" borderId="25" xfId="0" applyFont="1" applyFill="1" applyBorder="1" applyAlignment="1" applyProtection="1">
      <alignment horizontal="left"/>
      <protection/>
    </xf>
    <xf numFmtId="164" fontId="14" fillId="0" borderId="53" xfId="0" applyNumberFormat="1" applyFont="1" applyBorder="1" applyAlignment="1" applyProtection="1">
      <alignment/>
      <protection/>
    </xf>
    <xf numFmtId="0" fontId="0" fillId="0" borderId="25" xfId="0" applyBorder="1" applyAlignment="1">
      <alignment/>
    </xf>
    <xf numFmtId="0" fontId="1" fillId="0" borderId="45" xfId="0" applyFont="1" applyBorder="1" applyAlignment="1" applyProtection="1">
      <alignment/>
      <protection/>
    </xf>
    <xf numFmtId="0" fontId="0" fillId="0" borderId="49" xfId="0" applyBorder="1" applyAlignment="1">
      <alignment/>
    </xf>
    <xf numFmtId="0" fontId="5" fillId="0" borderId="25" xfId="0" applyFont="1" applyBorder="1" applyAlignment="1" applyProtection="1" quotePrefix="1">
      <alignment horizontal="left"/>
      <protection/>
    </xf>
    <xf numFmtId="0" fontId="5" fillId="0" borderId="25" xfId="0" applyFont="1" applyFill="1" applyBorder="1" applyAlignment="1" applyProtection="1" quotePrefix="1">
      <alignment horizontal="left"/>
      <protection/>
    </xf>
    <xf numFmtId="0" fontId="5" fillId="0" borderId="52" xfId="0" applyFont="1" applyBorder="1" applyAlignment="1" applyProtection="1">
      <alignment horizontal="left"/>
      <protection/>
    </xf>
    <xf numFmtId="0" fontId="0" fillId="0" borderId="54" xfId="0" applyBorder="1" applyAlignment="1">
      <alignment/>
    </xf>
    <xf numFmtId="0" fontId="0" fillId="0" borderId="9" xfId="0" applyBorder="1" applyAlignment="1">
      <alignment/>
    </xf>
    <xf numFmtId="0" fontId="0" fillId="2" borderId="26" xfId="0" applyFill="1" applyBorder="1" applyAlignment="1" applyProtection="1">
      <alignment/>
      <protection locked="0"/>
    </xf>
    <xf numFmtId="164" fontId="0" fillId="0" borderId="25" xfId="0" applyNumberFormat="1" applyFont="1" applyFill="1" applyBorder="1" applyAlignment="1" applyProtection="1">
      <alignment/>
      <protection/>
    </xf>
    <xf numFmtId="164" fontId="14" fillId="0" borderId="55" xfId="0" applyNumberFormat="1" applyFont="1" applyBorder="1" applyAlignment="1" applyProtection="1">
      <alignment/>
      <protection/>
    </xf>
    <xf numFmtId="0" fontId="0" fillId="0" borderId="12" xfId="0" applyFont="1" applyFill="1" applyBorder="1" applyAlignment="1" applyProtection="1" quotePrefix="1">
      <alignment horizontal="left"/>
      <protection/>
    </xf>
    <xf numFmtId="164" fontId="1" fillId="0" borderId="56" xfId="0" applyNumberFormat="1" applyFont="1" applyBorder="1" applyAlignment="1" applyProtection="1">
      <alignment/>
      <protection/>
    </xf>
    <xf numFmtId="164" fontId="1" fillId="0" borderId="57" xfId="0" applyNumberFormat="1" applyFont="1" applyBorder="1" applyAlignment="1" applyProtection="1">
      <alignment/>
      <protection/>
    </xf>
    <xf numFmtId="164" fontId="14" fillId="0" borderId="57" xfId="0" applyNumberFormat="1" applyFont="1" applyBorder="1" applyAlignment="1" applyProtection="1">
      <alignment horizontal="center"/>
      <protection/>
    </xf>
    <xf numFmtId="164" fontId="5" fillId="0" borderId="57" xfId="0" applyNumberFormat="1" applyFont="1" applyBorder="1" applyAlignment="1" applyProtection="1">
      <alignment horizontal="center"/>
      <protection/>
    </xf>
    <xf numFmtId="164" fontId="14" fillId="0" borderId="58" xfId="0" applyNumberFormat="1" applyFont="1" applyBorder="1" applyAlignment="1" applyProtection="1">
      <alignment/>
      <protection/>
    </xf>
    <xf numFmtId="164" fontId="14" fillId="0" borderId="59" xfId="0" applyNumberFormat="1" applyFont="1" applyBorder="1" applyAlignment="1" applyProtection="1">
      <alignment/>
      <protection/>
    </xf>
    <xf numFmtId="0" fontId="14" fillId="0" borderId="9" xfId="0" applyFont="1" applyBorder="1" applyAlignment="1" applyProtection="1">
      <alignment horizontal="center"/>
      <protection/>
    </xf>
    <xf numFmtId="0" fontId="14" fillId="0" borderId="9" xfId="0" applyFont="1" applyBorder="1" applyAlignment="1" applyProtection="1" quotePrefix="1">
      <alignment horizontal="center"/>
      <protection/>
    </xf>
    <xf numFmtId="164" fontId="0" fillId="0" borderId="60" xfId="0" applyNumberFormat="1" applyFont="1" applyBorder="1" applyAlignment="1" applyProtection="1">
      <alignment/>
      <protection/>
    </xf>
    <xf numFmtId="164" fontId="0" fillId="0" borderId="61" xfId="0" applyNumberFormat="1" applyFont="1" applyFill="1" applyBorder="1" applyAlignment="1" applyProtection="1" quotePrefix="1">
      <alignment/>
      <protection hidden="1"/>
    </xf>
    <xf numFmtId="164" fontId="0" fillId="0" borderId="9" xfId="0" applyNumberFormat="1" applyFont="1" applyBorder="1" applyAlignment="1" applyProtection="1">
      <alignment/>
      <protection/>
    </xf>
    <xf numFmtId="164" fontId="0" fillId="0" borderId="17" xfId="0" applyNumberFormat="1" applyFont="1" applyBorder="1" applyAlignment="1" applyProtection="1">
      <alignment/>
      <protection/>
    </xf>
    <xf numFmtId="164" fontId="0" fillId="2" borderId="62" xfId="0" applyNumberFormat="1" applyFont="1" applyFill="1" applyBorder="1" applyAlignment="1" applyProtection="1">
      <alignment/>
      <protection locked="0"/>
    </xf>
    <xf numFmtId="0" fontId="0" fillId="0" borderId="46" xfId="0" applyFont="1" applyFill="1" applyBorder="1" applyAlignment="1" applyProtection="1" quotePrefix="1">
      <alignment/>
      <protection/>
    </xf>
    <xf numFmtId="164" fontId="0" fillId="0" borderId="47" xfId="0" applyNumberFormat="1" applyFont="1" applyFill="1" applyBorder="1" applyAlignment="1" applyProtection="1">
      <alignment/>
      <protection/>
    </xf>
    <xf numFmtId="0" fontId="14" fillId="0" borderId="52" xfId="0" applyFont="1" applyFill="1" applyBorder="1" applyAlignment="1" applyProtection="1">
      <alignment horizontal="center"/>
      <protection/>
    </xf>
    <xf numFmtId="0" fontId="14" fillId="0" borderId="63" xfId="0" applyFont="1" applyBorder="1" applyAlignment="1" applyProtection="1">
      <alignment horizontal="center"/>
      <protection/>
    </xf>
    <xf numFmtId="0" fontId="14" fillId="0" borderId="64" xfId="0" applyFont="1" applyFill="1" applyBorder="1" applyAlignment="1" applyProtection="1" quotePrefix="1">
      <alignment horizontal="center"/>
      <protection/>
    </xf>
    <xf numFmtId="0" fontId="14" fillId="0" borderId="65" xfId="0" applyFont="1" applyBorder="1" applyAlignment="1" applyProtection="1" quotePrefix="1">
      <alignment horizontal="center"/>
      <protection/>
    </xf>
    <xf numFmtId="0" fontId="5" fillId="0" borderId="66" xfId="0" applyFont="1" applyFill="1" applyBorder="1" applyAlignment="1" applyProtection="1">
      <alignment/>
      <protection/>
    </xf>
    <xf numFmtId="164" fontId="0" fillId="0" borderId="66" xfId="0" applyNumberFormat="1" applyFont="1" applyFill="1" applyBorder="1" applyAlignment="1" applyProtection="1">
      <alignment/>
      <protection/>
    </xf>
    <xf numFmtId="0" fontId="1" fillId="0" borderId="0" xfId="0" applyFont="1" applyAlignment="1">
      <alignment horizontal="center"/>
    </xf>
    <xf numFmtId="164" fontId="0" fillId="0" borderId="0" xfId="0" applyNumberFormat="1" applyFill="1" applyAlignment="1" applyProtection="1" quotePrefix="1">
      <alignment horizontal="left"/>
      <protection locked="0"/>
    </xf>
    <xf numFmtId="0" fontId="0" fillId="0" borderId="0" xfId="0" applyFill="1" applyBorder="1" applyAlignment="1" applyProtection="1">
      <alignment horizontal="left"/>
      <protection/>
    </xf>
    <xf numFmtId="0" fontId="0" fillId="0" borderId="67" xfId="0" applyFill="1" applyBorder="1" applyAlignment="1">
      <alignment/>
    </xf>
    <xf numFmtId="0" fontId="0" fillId="0" borderId="68" xfId="0" applyFill="1" applyBorder="1" applyAlignment="1">
      <alignment/>
    </xf>
    <xf numFmtId="0" fontId="4" fillId="0" borderId="3" xfId="0" applyFont="1" applyFill="1" applyBorder="1" applyAlignment="1" applyProtection="1">
      <alignment horizontal="right"/>
      <protection locked="0"/>
    </xf>
    <xf numFmtId="2" fontId="4" fillId="0" borderId="69" xfId="0" applyNumberFormat="1" applyFont="1" applyFill="1" applyBorder="1" applyAlignment="1" applyProtection="1">
      <alignment/>
      <protection/>
    </xf>
    <xf numFmtId="2" fontId="4" fillId="0" borderId="70" xfId="0" applyNumberFormat="1" applyFont="1" applyFill="1" applyBorder="1" applyAlignment="1" applyProtection="1">
      <alignment/>
      <protection/>
    </xf>
    <xf numFmtId="2" fontId="4" fillId="0" borderId="71" xfId="0" applyNumberFormat="1" applyFont="1" applyFill="1" applyBorder="1" applyAlignment="1" applyProtection="1">
      <alignment/>
      <protection/>
    </xf>
    <xf numFmtId="164" fontId="4" fillId="0" borderId="16" xfId="0" applyNumberFormat="1" applyFont="1" applyFill="1" applyBorder="1" applyAlignment="1" applyProtection="1">
      <alignment/>
      <protection/>
    </xf>
    <xf numFmtId="164" fontId="4" fillId="0" borderId="5" xfId="0" applyNumberFormat="1" applyFont="1" applyFill="1" applyBorder="1" applyAlignment="1" applyProtection="1">
      <alignment/>
      <protection/>
    </xf>
    <xf numFmtId="164" fontId="4" fillId="0" borderId="20" xfId="0" applyNumberFormat="1" applyFont="1" applyFill="1" applyBorder="1" applyAlignment="1" applyProtection="1">
      <alignment/>
      <protection/>
    </xf>
    <xf numFmtId="0" fontId="0" fillId="0" borderId="0" xfId="0" applyNumberFormat="1" applyAlignment="1" applyProtection="1" quotePrefix="1">
      <alignment horizontal="left"/>
      <protection locked="0"/>
    </xf>
    <xf numFmtId="0" fontId="8" fillId="0" borderId="25" xfId="0" applyFont="1" applyFill="1" applyBorder="1" applyAlignment="1" applyProtection="1">
      <alignment horizontal="left"/>
      <protection/>
    </xf>
    <xf numFmtId="0" fontId="12" fillId="2" borderId="32" xfId="0" applyFont="1" applyFill="1" applyBorder="1" applyAlignment="1" applyProtection="1">
      <alignment wrapText="1"/>
      <protection locked="0"/>
    </xf>
    <xf numFmtId="0" fontId="9" fillId="3" borderId="26" xfId="0" applyFont="1" applyFill="1" applyBorder="1" applyAlignment="1">
      <alignment/>
    </xf>
    <xf numFmtId="0" fontId="9" fillId="2" borderId="26" xfId="0" applyFont="1" applyFill="1" applyBorder="1" applyAlignment="1">
      <alignment/>
    </xf>
    <xf numFmtId="0" fontId="1" fillId="0" borderId="12" xfId="0" applyFont="1" applyFill="1" applyBorder="1" applyAlignment="1" applyProtection="1">
      <alignment horizontal="left"/>
      <protection/>
    </xf>
    <xf numFmtId="0" fontId="1" fillId="0" borderId="12" xfId="0" applyFont="1" applyFill="1" applyBorder="1" applyAlignment="1" applyProtection="1">
      <alignment horizontal="left"/>
      <protection/>
    </xf>
    <xf numFmtId="164" fontId="0" fillId="0" borderId="12" xfId="0" applyNumberFormat="1" applyBorder="1" applyAlignment="1" applyProtection="1">
      <alignment/>
      <protection/>
    </xf>
    <xf numFmtId="0" fontId="0" fillId="0" borderId="72" xfId="0" applyFont="1" applyFill="1" applyBorder="1" applyAlignment="1" applyProtection="1">
      <alignment/>
      <protection/>
    </xf>
    <xf numFmtId="164" fontId="0" fillId="0" borderId="73" xfId="17" applyNumberFormat="1" applyFont="1" applyFill="1" applyBorder="1" applyAlignment="1" applyProtection="1">
      <alignment/>
      <protection/>
    </xf>
    <xf numFmtId="164" fontId="0" fillId="0" borderId="72" xfId="17" applyNumberFormat="1" applyFont="1" applyFill="1" applyBorder="1" applyAlignment="1" applyProtection="1">
      <alignment/>
      <protection/>
    </xf>
    <xf numFmtId="164" fontId="0" fillId="0" borderId="72" xfId="0" applyNumberFormat="1" applyFont="1" applyFill="1" applyBorder="1" applyAlignment="1" applyProtection="1">
      <alignment/>
      <protection/>
    </xf>
    <xf numFmtId="0" fontId="0" fillId="0" borderId="21" xfId="0" applyFont="1" applyFill="1" applyBorder="1" applyAlignment="1" applyProtection="1">
      <alignment/>
      <protection/>
    </xf>
    <xf numFmtId="164" fontId="0" fillId="0" borderId="21" xfId="17" applyNumberFormat="1" applyFont="1" applyFill="1" applyBorder="1" applyAlignment="1" applyProtection="1">
      <alignment/>
      <protection/>
    </xf>
    <xf numFmtId="164" fontId="0" fillId="0" borderId="74" xfId="0" applyNumberFormat="1" applyFont="1" applyFill="1" applyBorder="1" applyAlignment="1" applyProtection="1">
      <alignment/>
      <protection/>
    </xf>
    <xf numFmtId="0" fontId="9" fillId="3" borderId="47" xfId="0" applyFont="1" applyFill="1" applyBorder="1" applyAlignment="1">
      <alignment/>
    </xf>
    <xf numFmtId="0" fontId="1" fillId="3" borderId="46" xfId="0" applyFont="1" applyFill="1" applyBorder="1" applyAlignment="1" applyProtection="1">
      <alignment/>
      <protection/>
    </xf>
    <xf numFmtId="0" fontId="1" fillId="3" borderId="46" xfId="0" applyFont="1" applyFill="1" applyBorder="1" applyAlignment="1" applyProtection="1">
      <alignment horizontal="left"/>
      <protection locked="0"/>
    </xf>
    <xf numFmtId="0" fontId="1" fillId="0" borderId="46" xfId="0" applyFont="1" applyFill="1" applyBorder="1" applyAlignment="1">
      <alignment/>
    </xf>
    <xf numFmtId="164" fontId="1" fillId="0" borderId="46" xfId="0" applyNumberFormat="1" applyFont="1" applyFill="1" applyBorder="1" applyAlignment="1">
      <alignment/>
    </xf>
    <xf numFmtId="0" fontId="1" fillId="0" borderId="27" xfId="0" applyFont="1" applyFill="1" applyBorder="1" applyAlignment="1" applyProtection="1">
      <alignment/>
      <protection/>
    </xf>
    <xf numFmtId="164" fontId="1" fillId="0" borderId="27" xfId="0" applyNumberFormat="1" applyFont="1" applyFill="1" applyBorder="1" applyAlignment="1" applyProtection="1">
      <alignment/>
      <protection/>
    </xf>
    <xf numFmtId="0" fontId="1" fillId="0" borderId="27" xfId="0" applyFont="1" applyBorder="1" applyAlignment="1" applyProtection="1">
      <alignmen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54"/>
  <sheetViews>
    <sheetView tabSelected="1" zoomScale="75" zoomScaleNormal="75" workbookViewId="0" topLeftCell="A4">
      <selection activeCell="B4" sqref="B4"/>
    </sheetView>
  </sheetViews>
  <sheetFormatPr defaultColWidth="9.140625" defaultRowHeight="12.75"/>
  <cols>
    <col min="1" max="1" width="30.00390625" style="1" customWidth="1"/>
    <col min="2" max="3" width="10.7109375" style="1" customWidth="1"/>
    <col min="4" max="5" width="11.7109375" style="1" customWidth="1"/>
    <col min="6" max="6" width="13.7109375" style="1" customWidth="1"/>
    <col min="7" max="7" width="14.28125" style="1" customWidth="1"/>
    <col min="8" max="8" width="13.7109375" style="1" customWidth="1"/>
    <col min="9" max="9" width="16.00390625" style="1" customWidth="1"/>
    <col min="10" max="16384" width="9.140625" style="1" customWidth="1"/>
  </cols>
  <sheetData>
    <row r="1" spans="1:10" s="169" customFormat="1" ht="15.75" customHeight="1" thickTop="1">
      <c r="A1" s="248" t="s">
        <v>0</v>
      </c>
      <c r="B1" s="249"/>
      <c r="C1" s="249"/>
      <c r="D1" s="249"/>
      <c r="E1" s="249"/>
      <c r="F1" s="249"/>
      <c r="G1" s="249"/>
      <c r="H1" s="249"/>
      <c r="I1" s="250">
        <f ca="1">NOW()</f>
        <v>38933.606983564816</v>
      </c>
      <c r="J1" s="176"/>
    </row>
    <row r="2" spans="1:10" s="169" customFormat="1" ht="15.75" customHeight="1">
      <c r="A2" s="237"/>
      <c r="B2" s="178"/>
      <c r="C2" s="177"/>
      <c r="D2" s="178"/>
      <c r="E2" s="178"/>
      <c r="F2" s="178"/>
      <c r="G2" s="178"/>
      <c r="H2" s="178"/>
      <c r="I2" s="238">
        <f ca="1">NOW()</f>
        <v>38933.606983564816</v>
      </c>
      <c r="J2" s="168"/>
    </row>
    <row r="3" spans="1:10" s="169" customFormat="1" ht="15.75" customHeight="1">
      <c r="A3" s="237"/>
      <c r="B3" s="178"/>
      <c r="C3" s="178"/>
      <c r="D3" s="178"/>
      <c r="E3" s="178"/>
      <c r="F3" s="178"/>
      <c r="G3" s="178"/>
      <c r="H3" s="178"/>
      <c r="I3" s="239"/>
      <c r="J3" s="168"/>
    </row>
    <row r="4" spans="1:10" ht="15.75" customHeight="1">
      <c r="A4" s="254" t="s">
        <v>1</v>
      </c>
      <c r="B4" s="219"/>
      <c r="C4" s="220"/>
      <c r="D4" s="221"/>
      <c r="E4" s="162"/>
      <c r="F4" s="162"/>
      <c r="G4" s="162"/>
      <c r="H4" s="162"/>
      <c r="I4" s="240"/>
      <c r="J4" s="10"/>
    </row>
    <row r="5" spans="1:10" ht="15.75" customHeight="1">
      <c r="A5" s="254" t="s">
        <v>2</v>
      </c>
      <c r="B5" s="222" t="s">
        <v>805</v>
      </c>
      <c r="C5" s="220"/>
      <c r="D5" s="221"/>
      <c r="E5" s="162"/>
      <c r="F5" s="162"/>
      <c r="G5" s="162"/>
      <c r="H5" s="162"/>
      <c r="I5" s="240"/>
      <c r="J5" s="10"/>
    </row>
    <row r="6" spans="1:10" ht="15.75" customHeight="1" thickBot="1">
      <c r="A6" s="230"/>
      <c r="B6" s="162"/>
      <c r="C6" s="162"/>
      <c r="D6" s="162"/>
      <c r="E6" s="162"/>
      <c r="F6" s="162"/>
      <c r="G6" s="162"/>
      <c r="H6" s="162"/>
      <c r="I6" s="240"/>
      <c r="J6" s="10"/>
    </row>
    <row r="7" spans="1:10" ht="15.75" customHeight="1" thickTop="1">
      <c r="A7" s="231"/>
      <c r="B7" s="163"/>
      <c r="C7" s="164" t="s">
        <v>3</v>
      </c>
      <c r="D7" s="165"/>
      <c r="E7" s="165"/>
      <c r="F7" s="2" t="s">
        <v>4</v>
      </c>
      <c r="G7" s="3"/>
      <c r="H7" s="3"/>
      <c r="I7" s="241"/>
      <c r="J7" s="10"/>
    </row>
    <row r="8" spans="1:10" ht="15.75" customHeight="1">
      <c r="A8" s="232" t="s">
        <v>5</v>
      </c>
      <c r="B8" s="4" t="s">
        <v>6</v>
      </c>
      <c r="C8" s="130" t="s">
        <v>7</v>
      </c>
      <c r="D8" s="130" t="s">
        <v>8</v>
      </c>
      <c r="E8" s="5" t="s">
        <v>9</v>
      </c>
      <c r="F8" s="4" t="s">
        <v>10</v>
      </c>
      <c r="G8" s="5" t="s">
        <v>11</v>
      </c>
      <c r="H8" s="5" t="s">
        <v>12</v>
      </c>
      <c r="I8" s="242" t="s">
        <v>13</v>
      </c>
      <c r="J8" s="10"/>
    </row>
    <row r="9" spans="1:10" ht="15.75" customHeight="1" thickBot="1">
      <c r="A9" s="233" t="s">
        <v>14</v>
      </c>
      <c r="B9" s="6" t="s">
        <v>15</v>
      </c>
      <c r="C9" s="7" t="s">
        <v>16</v>
      </c>
      <c r="D9" s="7" t="s">
        <v>17</v>
      </c>
      <c r="E9" s="7" t="s">
        <v>17</v>
      </c>
      <c r="F9" s="6" t="s">
        <v>18</v>
      </c>
      <c r="G9" s="7"/>
      <c r="H9" s="7"/>
      <c r="I9" s="243" t="s">
        <v>19</v>
      </c>
      <c r="J9" s="10"/>
    </row>
    <row r="10" spans="1:10" ht="15.75" customHeight="1" thickTop="1">
      <c r="A10" s="234" t="s">
        <v>20</v>
      </c>
      <c r="B10" s="9"/>
      <c r="C10" s="8"/>
      <c r="D10" s="8"/>
      <c r="E10" s="8"/>
      <c r="F10" s="9"/>
      <c r="G10" s="8"/>
      <c r="H10" s="8"/>
      <c r="I10" s="244"/>
      <c r="J10" s="10"/>
    </row>
    <row r="11" spans="1:10" s="169" customFormat="1" ht="15.75" customHeight="1">
      <c r="A11" s="235"/>
      <c r="B11" s="166"/>
      <c r="C11" s="167"/>
      <c r="D11" s="167"/>
      <c r="E11" s="167"/>
      <c r="F11" s="166"/>
      <c r="G11" s="167"/>
      <c r="H11" s="167"/>
      <c r="I11" s="245"/>
      <c r="J11" s="168"/>
    </row>
    <row r="12" spans="1:12" s="169" customFormat="1" ht="32.25" customHeight="1">
      <c r="A12" s="427" t="s">
        <v>814</v>
      </c>
      <c r="B12" s="223"/>
      <c r="C12" s="224"/>
      <c r="D12" s="224"/>
      <c r="E12" s="437">
        <v>513</v>
      </c>
      <c r="F12" s="438">
        <f>'LLCF &amp; Kimberlite'!$K$16</f>
        <v>324000</v>
      </c>
      <c r="G12" s="438">
        <f>'LLCF &amp; Kimberlite'!$K$47</f>
        <v>1194992</v>
      </c>
      <c r="H12" s="438">
        <f>'LLCF &amp; Kimberlite'!$K$71</f>
        <v>1386768.75</v>
      </c>
      <c r="I12" s="439">
        <f aca="true" t="shared" si="0" ref="I12:I24">SUM(F12:H12)</f>
        <v>2905760.75</v>
      </c>
      <c r="J12" s="168"/>
      <c r="L12" s="172"/>
    </row>
    <row r="13" spans="1:11" s="169" customFormat="1" ht="39.75" customHeight="1">
      <c r="A13" s="427" t="s">
        <v>820</v>
      </c>
      <c r="B13" s="223"/>
      <c r="C13" s="224"/>
      <c r="D13" s="224"/>
      <c r="E13" s="437">
        <v>8.4</v>
      </c>
      <c r="F13" s="438">
        <f>'Channel Areas LLCF'!$K$15</f>
        <v>0</v>
      </c>
      <c r="G13" s="438">
        <f>'Channel Areas LLCF'!$K$47</f>
        <v>68208</v>
      </c>
      <c r="H13" s="438">
        <f>'Channel Areas LLCF'!$K$71</f>
        <v>24097.5</v>
      </c>
      <c r="I13" s="439">
        <f t="shared" si="0"/>
        <v>92305.5</v>
      </c>
      <c r="J13" s="168"/>
      <c r="K13" s="173"/>
    </row>
    <row r="14" spans="1:10" s="169" customFormat="1" ht="40.5" customHeight="1">
      <c r="A14" s="427" t="s">
        <v>815</v>
      </c>
      <c r="B14" s="223"/>
      <c r="C14" s="224"/>
      <c r="D14" s="224"/>
      <c r="E14" s="437">
        <v>784</v>
      </c>
      <c r="F14" s="438">
        <f>'Waste Rock and Kimberlite'!$K$15</f>
        <v>0</v>
      </c>
      <c r="G14" s="438">
        <f>'Waste Rock and Kimberlite'!$K$47</f>
        <v>1731256</v>
      </c>
      <c r="H14" s="438">
        <f>'Waste Rock and Kimberlite'!$K$71</f>
        <v>2115820</v>
      </c>
      <c r="I14" s="439">
        <f t="shared" si="0"/>
        <v>3847076</v>
      </c>
      <c r="J14" s="168"/>
    </row>
    <row r="15" spans="1:10" s="169" customFormat="1" ht="42" customHeight="1">
      <c r="A15" s="427" t="s">
        <v>816</v>
      </c>
      <c r="B15" s="223"/>
      <c r="C15" s="224"/>
      <c r="D15" s="224"/>
      <c r="E15" s="437">
        <v>607</v>
      </c>
      <c r="F15" s="438">
        <f>'Ancillary Areas'!$K$15</f>
        <v>0</v>
      </c>
      <c r="G15" s="438">
        <f>'Ancillary Areas'!$K$47</f>
        <v>1430680</v>
      </c>
      <c r="H15" s="438">
        <f>'Ancillary Areas'!$K$71</f>
        <v>1883031.25</v>
      </c>
      <c r="I15" s="439">
        <f t="shared" si="0"/>
        <v>3313711.25</v>
      </c>
      <c r="J15" s="168"/>
    </row>
    <row r="16" spans="1:10" s="169" customFormat="1" ht="15.75" customHeight="1">
      <c r="A16" s="236" t="s">
        <v>21</v>
      </c>
      <c r="B16" s="223"/>
      <c r="C16" s="224"/>
      <c r="D16" s="224"/>
      <c r="E16" s="433">
        <f aca="true" t="shared" si="1" ref="E16:E24">B16-C16-D16</f>
        <v>0</v>
      </c>
      <c r="F16" s="434">
        <f>Master5!$K$24</f>
        <v>0</v>
      </c>
      <c r="G16" s="434">
        <f>Master5!$K$56</f>
        <v>0</v>
      </c>
      <c r="H16" s="435">
        <f>Master5!$K$80</f>
        <v>0</v>
      </c>
      <c r="I16" s="436">
        <f t="shared" si="0"/>
        <v>0</v>
      </c>
      <c r="J16" s="168"/>
    </row>
    <row r="17" spans="1:10" s="169" customFormat="1" ht="15.75" customHeight="1">
      <c r="A17" s="236" t="s">
        <v>22</v>
      </c>
      <c r="B17" s="223"/>
      <c r="C17" s="224"/>
      <c r="D17" s="224"/>
      <c r="E17" s="228">
        <f t="shared" si="1"/>
        <v>0</v>
      </c>
      <c r="F17" s="227">
        <f>Master6!$K$24</f>
        <v>0</v>
      </c>
      <c r="G17" s="227">
        <f>Master6!$K$56</f>
        <v>0</v>
      </c>
      <c r="H17" s="229">
        <f>Master6!$K$80</f>
        <v>0</v>
      </c>
      <c r="I17" s="246">
        <f t="shared" si="0"/>
        <v>0</v>
      </c>
      <c r="J17" s="168"/>
    </row>
    <row r="18" spans="1:10" s="169" customFormat="1" ht="15.75" customHeight="1">
      <c r="A18" s="236" t="s">
        <v>23</v>
      </c>
      <c r="B18" s="223"/>
      <c r="C18" s="224"/>
      <c r="D18" s="224"/>
      <c r="E18" s="228">
        <f t="shared" si="1"/>
        <v>0</v>
      </c>
      <c r="F18" s="227">
        <f>Master7!$K$24</f>
        <v>0</v>
      </c>
      <c r="G18" s="227">
        <f>Master7!$K$56</f>
        <v>0</v>
      </c>
      <c r="H18" s="229">
        <f>Master7!$K$80</f>
        <v>0</v>
      </c>
      <c r="I18" s="246">
        <f t="shared" si="0"/>
        <v>0</v>
      </c>
      <c r="J18" s="168"/>
    </row>
    <row r="19" spans="1:10" s="169" customFormat="1" ht="15.75" customHeight="1">
      <c r="A19" s="236" t="s">
        <v>24</v>
      </c>
      <c r="B19" s="223"/>
      <c r="C19" s="224"/>
      <c r="D19" s="224"/>
      <c r="E19" s="228">
        <f t="shared" si="1"/>
        <v>0</v>
      </c>
      <c r="F19" s="227">
        <f>Master8!$K$24</f>
        <v>0</v>
      </c>
      <c r="G19" s="227">
        <f>Master8!$K$56</f>
        <v>0</v>
      </c>
      <c r="H19" s="229">
        <f>Master8!$K$80</f>
        <v>0</v>
      </c>
      <c r="I19" s="246">
        <f t="shared" si="0"/>
        <v>0</v>
      </c>
      <c r="J19" s="168"/>
    </row>
    <row r="20" spans="1:10" s="169" customFormat="1" ht="15.75" customHeight="1">
      <c r="A20" s="236" t="s">
        <v>25</v>
      </c>
      <c r="B20" s="223"/>
      <c r="C20" s="224"/>
      <c r="D20" s="224"/>
      <c r="E20" s="228">
        <f t="shared" si="1"/>
        <v>0</v>
      </c>
      <c r="F20" s="227">
        <f>Master9!$K$24</f>
        <v>0</v>
      </c>
      <c r="G20" s="227">
        <f>Master9!$K$56</f>
        <v>0</v>
      </c>
      <c r="H20" s="229">
        <f>Master9!$K$80</f>
        <v>0</v>
      </c>
      <c r="I20" s="246">
        <f t="shared" si="0"/>
        <v>0</v>
      </c>
      <c r="J20" s="168"/>
    </row>
    <row r="21" spans="1:10" s="169" customFormat="1" ht="15.75" customHeight="1">
      <c r="A21" s="236" t="s">
        <v>26</v>
      </c>
      <c r="B21" s="223"/>
      <c r="C21" s="224"/>
      <c r="D21" s="224"/>
      <c r="E21" s="228">
        <f t="shared" si="1"/>
        <v>0</v>
      </c>
      <c r="F21" s="227">
        <f>Master10!$K$24</f>
        <v>0</v>
      </c>
      <c r="G21" s="227">
        <f>Master10!$K$56</f>
        <v>0</v>
      </c>
      <c r="H21" s="229">
        <f>Master10!$K$80</f>
        <v>0</v>
      </c>
      <c r="I21" s="246">
        <f t="shared" si="0"/>
        <v>0</v>
      </c>
      <c r="J21" s="168"/>
    </row>
    <row r="22" spans="1:10" s="169" customFormat="1" ht="15.75" customHeight="1">
      <c r="A22" s="236" t="s">
        <v>27</v>
      </c>
      <c r="B22" s="223"/>
      <c r="C22" s="224"/>
      <c r="D22" s="224"/>
      <c r="E22" s="228">
        <f t="shared" si="1"/>
        <v>0</v>
      </c>
      <c r="F22" s="227">
        <f>Master11!$K$24</f>
        <v>0</v>
      </c>
      <c r="G22" s="227">
        <f>Master11!$K$56</f>
        <v>0</v>
      </c>
      <c r="H22" s="229">
        <f>Master11!$K$80</f>
        <v>0</v>
      </c>
      <c r="I22" s="246">
        <f t="shared" si="0"/>
        <v>0</v>
      </c>
      <c r="J22" s="168"/>
    </row>
    <row r="23" spans="1:10" s="169" customFormat="1" ht="15.75" customHeight="1">
      <c r="A23" s="236" t="s">
        <v>28</v>
      </c>
      <c r="B23" s="223"/>
      <c r="C23" s="224"/>
      <c r="D23" s="224"/>
      <c r="E23" s="228">
        <f t="shared" si="1"/>
        <v>0</v>
      </c>
      <c r="F23" s="227">
        <f>Master12!$K$24</f>
        <v>0</v>
      </c>
      <c r="G23" s="227">
        <f>Master12!$K$56</f>
        <v>0</v>
      </c>
      <c r="H23" s="229">
        <f>Master12!$K$80</f>
        <v>0</v>
      </c>
      <c r="I23" s="246">
        <f t="shared" si="0"/>
        <v>0</v>
      </c>
      <c r="J23" s="168"/>
    </row>
    <row r="24" spans="1:10" s="169" customFormat="1" ht="15.75" customHeight="1">
      <c r="A24" s="236" t="s">
        <v>29</v>
      </c>
      <c r="B24" s="223"/>
      <c r="C24" s="224"/>
      <c r="D24" s="224"/>
      <c r="E24" s="228">
        <f t="shared" si="1"/>
        <v>0</v>
      </c>
      <c r="F24" s="227">
        <f>Master13!$K$24</f>
        <v>0</v>
      </c>
      <c r="G24" s="227">
        <f>Master13!$K$56</f>
        <v>0</v>
      </c>
      <c r="H24" s="229">
        <f>Master13!$K$80</f>
        <v>0</v>
      </c>
      <c r="I24" s="246">
        <f t="shared" si="0"/>
        <v>0</v>
      </c>
      <c r="J24" s="168"/>
    </row>
    <row r="25" spans="1:10" s="169" customFormat="1" ht="15.75" customHeight="1" thickBot="1">
      <c r="A25" s="418" t="s">
        <v>30</v>
      </c>
      <c r="B25" s="419">
        <f aca="true" t="shared" si="2" ref="B25:I25">SUM(B12:B24)</f>
        <v>0</v>
      </c>
      <c r="C25" s="420">
        <f t="shared" si="2"/>
        <v>0</v>
      </c>
      <c r="D25" s="420">
        <f t="shared" si="2"/>
        <v>0</v>
      </c>
      <c r="E25" s="421">
        <f t="shared" si="2"/>
        <v>1912.4</v>
      </c>
      <c r="F25" s="252">
        <f t="shared" si="2"/>
        <v>324000</v>
      </c>
      <c r="G25" s="423">
        <f t="shared" si="2"/>
        <v>4425136</v>
      </c>
      <c r="H25" s="424">
        <f t="shared" si="2"/>
        <v>5409717.5</v>
      </c>
      <c r="I25" s="422">
        <f t="shared" si="2"/>
        <v>10158853.5</v>
      </c>
      <c r="J25" s="168"/>
    </row>
    <row r="26" spans="1:10" ht="15.75" customHeight="1" thickTop="1">
      <c r="A26" s="255" t="s">
        <v>31</v>
      </c>
      <c r="B26" s="256"/>
      <c r="C26" s="256"/>
      <c r="D26" s="256"/>
      <c r="E26" s="256"/>
      <c r="F26" s="257"/>
      <c r="G26" s="257"/>
      <c r="H26" s="257"/>
      <c r="I26" s="258"/>
      <c r="J26" s="10"/>
    </row>
    <row r="27" spans="1:10" s="169" customFormat="1" ht="15.75" customHeight="1">
      <c r="A27" s="259" t="str">
        <f>'Lump Sum Items'!$B$18</f>
        <v>Mill Building</v>
      </c>
      <c r="B27" s="260"/>
      <c r="C27" s="260"/>
      <c r="D27" s="260"/>
      <c r="E27" s="260"/>
      <c r="F27" s="261"/>
      <c r="G27" s="261"/>
      <c r="H27" s="261"/>
      <c r="I27" s="262">
        <f>'Lump Sum Items'!$E$18</f>
        <v>0</v>
      </c>
      <c r="J27" s="168"/>
    </row>
    <row r="28" spans="1:10" s="169" customFormat="1" ht="15.75" customHeight="1">
      <c r="A28" s="259" t="str">
        <f>'Lump Sum Items'!$B$19</f>
        <v>Admin. Building</v>
      </c>
      <c r="B28" s="260"/>
      <c r="C28" s="260"/>
      <c r="D28" s="260"/>
      <c r="E28" s="260"/>
      <c r="F28" s="261"/>
      <c r="G28" s="261"/>
      <c r="H28" s="261"/>
      <c r="I28" s="262">
        <f>'Lump Sum Items'!$E$19</f>
        <v>0</v>
      </c>
      <c r="J28" s="168"/>
    </row>
    <row r="29" spans="1:10" s="169" customFormat="1" ht="15.75" customHeight="1">
      <c r="A29" s="259" t="str">
        <f>'Lump Sum Items'!$B$20</f>
        <v>Mill</v>
      </c>
      <c r="B29" s="260"/>
      <c r="C29" s="260"/>
      <c r="D29" s="260"/>
      <c r="E29" s="260"/>
      <c r="F29" s="261"/>
      <c r="G29" s="261"/>
      <c r="H29" s="261"/>
      <c r="I29" s="262">
        <f>'Lump Sum Items'!$E$20</f>
        <v>0</v>
      </c>
      <c r="J29" s="168"/>
    </row>
    <row r="30" spans="1:10" s="169" customFormat="1" ht="15.75" customHeight="1">
      <c r="A30" s="259" t="str">
        <f>'Lump Sum Items'!$B$21</f>
        <v>Silos</v>
      </c>
      <c r="B30" s="260"/>
      <c r="C30" s="260"/>
      <c r="D30" s="260"/>
      <c r="E30" s="260"/>
      <c r="F30" s="261"/>
      <c r="G30" s="261"/>
      <c r="H30" s="261"/>
      <c r="I30" s="262">
        <f>'Lump Sum Items'!$E$21</f>
        <v>0</v>
      </c>
      <c r="J30" s="168"/>
    </row>
    <row r="31" spans="1:10" s="169" customFormat="1" ht="15.75" customHeight="1">
      <c r="A31" s="259" t="str">
        <f>'Lump Sum Items'!$B$22</f>
        <v>Structures</v>
      </c>
      <c r="B31" s="260"/>
      <c r="C31" s="260"/>
      <c r="D31" s="260"/>
      <c r="E31" s="260"/>
      <c r="F31" s="261"/>
      <c r="G31" s="261"/>
      <c r="H31" s="261"/>
      <c r="I31" s="262">
        <f>'Lump Sum Items'!$E$22</f>
        <v>0</v>
      </c>
      <c r="J31" s="168"/>
    </row>
    <row r="32" spans="1:10" s="169" customFormat="1" ht="15.75" customHeight="1">
      <c r="A32" s="259" t="str">
        <f>'Lump Sum Items'!$B$23</f>
        <v>Power line</v>
      </c>
      <c r="B32" s="260"/>
      <c r="C32" s="260"/>
      <c r="D32" s="260"/>
      <c r="E32" s="260"/>
      <c r="F32" s="261"/>
      <c r="G32" s="261"/>
      <c r="H32" s="261"/>
      <c r="I32" s="262">
        <f>'Lump Sum Items'!$E$23</f>
        <v>0</v>
      </c>
      <c r="J32" s="168"/>
    </row>
    <row r="33" spans="1:10" s="169" customFormat="1" ht="15.75" customHeight="1">
      <c r="A33" s="259" t="str">
        <f>'Lump Sum Items'!$B$24</f>
        <v>Conveyor</v>
      </c>
      <c r="B33" s="260"/>
      <c r="C33" s="260"/>
      <c r="D33" s="260"/>
      <c r="E33" s="260"/>
      <c r="F33" s="261"/>
      <c r="G33" s="261"/>
      <c r="H33" s="261"/>
      <c r="I33" s="262">
        <f>'Lump Sum Items'!$E$24</f>
        <v>0</v>
      </c>
      <c r="J33" s="168"/>
    </row>
    <row r="34" spans="1:10" s="169" customFormat="1" ht="15.75" customHeight="1">
      <c r="A34" s="259" t="str">
        <f>'Lump Sum Items'!$B$25</f>
        <v>Stockpiles</v>
      </c>
      <c r="B34" s="260"/>
      <c r="C34" s="260"/>
      <c r="D34" s="260"/>
      <c r="E34" s="260"/>
      <c r="F34" s="261"/>
      <c r="G34" s="261"/>
      <c r="H34" s="261"/>
      <c r="I34" s="262">
        <f>'Lump Sum Items'!$E$25</f>
        <v>0</v>
      </c>
      <c r="J34" s="168"/>
    </row>
    <row r="35" spans="1:10" s="169" customFormat="1" ht="15.75" customHeight="1">
      <c r="A35" s="259" t="str">
        <f>'Lump Sum Items'!$B$26</f>
        <v>Sealing of Openings</v>
      </c>
      <c r="B35" s="260"/>
      <c r="C35" s="260"/>
      <c r="D35" s="260"/>
      <c r="E35" s="260"/>
      <c r="F35" s="261"/>
      <c r="G35" s="261"/>
      <c r="H35" s="261"/>
      <c r="I35" s="262">
        <f>'Lump Sum Items'!$E$26</f>
        <v>0</v>
      </c>
      <c r="J35" s="168"/>
    </row>
    <row r="36" spans="1:10" s="169" customFormat="1" ht="15.75" customHeight="1">
      <c r="A36" s="259" t="str">
        <f>'Lump Sum Items'!$B$27</f>
        <v>Hauling--Surface Materials</v>
      </c>
      <c r="B36" s="260"/>
      <c r="C36" s="260"/>
      <c r="D36" s="260"/>
      <c r="E36" s="260"/>
      <c r="F36" s="261"/>
      <c r="G36" s="261"/>
      <c r="H36" s="261"/>
      <c r="I36" s="262">
        <f>'Lump Sum Items'!$E$27</f>
        <v>0</v>
      </c>
      <c r="J36" s="168"/>
    </row>
    <row r="37" spans="1:10" s="169" customFormat="1" ht="15.75" customHeight="1">
      <c r="A37" s="259" t="str">
        <f>'Lump Sum Items'!$B$28</f>
        <v>Optional Item 1</v>
      </c>
      <c r="B37" s="260"/>
      <c r="C37" s="260"/>
      <c r="D37" s="260"/>
      <c r="E37" s="260"/>
      <c r="F37" s="261"/>
      <c r="G37" s="261"/>
      <c r="H37" s="261"/>
      <c r="I37" s="262">
        <f>'Lump Sum Items'!$E$28</f>
        <v>0</v>
      </c>
      <c r="J37" s="168"/>
    </row>
    <row r="38" spans="1:10" s="169" customFormat="1" ht="15.75" customHeight="1">
      <c r="A38" s="259" t="str">
        <f>'Lump Sum Items'!$B$29</f>
        <v>Optional Item 2</v>
      </c>
      <c r="B38" s="260"/>
      <c r="C38" s="260"/>
      <c r="D38" s="260"/>
      <c r="E38" s="260"/>
      <c r="F38" s="261"/>
      <c r="G38" s="261"/>
      <c r="H38" s="261"/>
      <c r="I38" s="262">
        <f>'Lump Sum Items'!$E$29</f>
        <v>0</v>
      </c>
      <c r="J38" s="168"/>
    </row>
    <row r="39" spans="1:10" s="169" customFormat="1" ht="15.75" customHeight="1">
      <c r="A39" s="259" t="str">
        <f>'Lump Sum Items'!$B$30</f>
        <v>Optional Item 3</v>
      </c>
      <c r="B39" s="260"/>
      <c r="C39" s="260"/>
      <c r="D39" s="260"/>
      <c r="E39" s="260"/>
      <c r="F39" s="261"/>
      <c r="G39" s="261"/>
      <c r="H39" s="261"/>
      <c r="I39" s="262">
        <f>'Lump Sum Items'!$E$30</f>
        <v>0</v>
      </c>
      <c r="J39" s="168"/>
    </row>
    <row r="40" spans="1:10" s="169" customFormat="1" ht="15.75" customHeight="1">
      <c r="A40" s="259" t="str">
        <f>'Lump Sum Items'!$B$31</f>
        <v>Optional Item 4</v>
      </c>
      <c r="B40" s="260"/>
      <c r="C40" s="260"/>
      <c r="D40" s="260"/>
      <c r="E40" s="260"/>
      <c r="F40" s="261"/>
      <c r="G40" s="261"/>
      <c r="H40" s="261"/>
      <c r="I40" s="262">
        <f>'Lump Sum Items'!$E$31</f>
        <v>0</v>
      </c>
      <c r="J40" s="168"/>
    </row>
    <row r="41" spans="1:10" s="169" customFormat="1" ht="15.75" customHeight="1">
      <c r="A41" s="259" t="str">
        <f>'Lump Sum Items'!$B$32</f>
        <v>Optional Item 5</v>
      </c>
      <c r="B41" s="260"/>
      <c r="C41" s="260"/>
      <c r="D41" s="260"/>
      <c r="E41" s="260"/>
      <c r="F41" s="261"/>
      <c r="G41" s="261"/>
      <c r="H41" s="261"/>
      <c r="I41" s="262">
        <f>'Lump Sum Items'!$E$32</f>
        <v>0</v>
      </c>
      <c r="J41" s="168"/>
    </row>
    <row r="42" spans="1:10" s="169" customFormat="1" ht="15.75" customHeight="1">
      <c r="A42" s="259" t="str">
        <f>'Lump Sum Items'!$B$33</f>
        <v>Optional Item 6</v>
      </c>
      <c r="B42" s="260"/>
      <c r="C42" s="260"/>
      <c r="D42" s="260"/>
      <c r="E42" s="260"/>
      <c r="F42" s="261"/>
      <c r="G42" s="261"/>
      <c r="H42" s="261"/>
      <c r="I42" s="262">
        <f>'Lump Sum Items'!$E$33</f>
        <v>0</v>
      </c>
      <c r="J42" s="168"/>
    </row>
    <row r="43" spans="1:10" s="169" customFormat="1" ht="15.75" customHeight="1" thickBot="1">
      <c r="A43" s="175" t="str">
        <f>'Lump Sum Items'!$B$34</f>
        <v>Optional Item 7</v>
      </c>
      <c r="B43" s="167"/>
      <c r="C43" s="167"/>
      <c r="D43" s="167"/>
      <c r="E43" s="167"/>
      <c r="F43" s="171"/>
      <c r="G43" s="171"/>
      <c r="H43" s="171"/>
      <c r="I43" s="247">
        <f>'Lump Sum Items'!$E$34</f>
        <v>0</v>
      </c>
      <c r="J43" s="168"/>
    </row>
    <row r="44" spans="1:10" ht="15.75" customHeight="1" thickBot="1" thickTop="1">
      <c r="A44" s="251" t="s">
        <v>30</v>
      </c>
      <c r="B44" s="416"/>
      <c r="C44" s="416"/>
      <c r="D44" s="416"/>
      <c r="E44" s="416"/>
      <c r="F44" s="416"/>
      <c r="G44" s="416"/>
      <c r="H44" s="417"/>
      <c r="I44" s="253">
        <f>SUM(I25:I43)</f>
        <v>10158853.5</v>
      </c>
      <c r="J44" s="10"/>
    </row>
    <row r="45" spans="1:10" ht="13.5" thickTop="1">
      <c r="A45" s="10"/>
      <c r="B45" s="10"/>
      <c r="C45" s="10"/>
      <c r="D45" s="10"/>
      <c r="E45" s="10"/>
      <c r="F45" s="10"/>
      <c r="G45" s="10"/>
      <c r="H45" s="10"/>
      <c r="I45" s="10"/>
      <c r="J45" s="10"/>
    </row>
    <row r="46" spans="1:10" ht="12.75">
      <c r="A46" s="10"/>
      <c r="B46" s="10"/>
      <c r="C46" s="10"/>
      <c r="D46" s="10"/>
      <c r="E46" s="10"/>
      <c r="F46" s="10"/>
      <c r="G46" s="11"/>
      <c r="H46" s="10"/>
      <c r="I46" s="10"/>
      <c r="J46" s="10"/>
    </row>
    <row r="47" spans="1:9" ht="12.75">
      <c r="A47" s="10"/>
      <c r="B47" s="10"/>
      <c r="C47" s="10"/>
      <c r="D47" s="10"/>
      <c r="E47" s="10"/>
      <c r="F47" s="10"/>
      <c r="G47" s="11"/>
      <c r="H47" s="10"/>
      <c r="I47" s="10"/>
    </row>
    <row r="48" spans="1:9" ht="12.75">
      <c r="A48" s="10"/>
      <c r="B48" s="10"/>
      <c r="C48" s="10"/>
      <c r="D48" s="10"/>
      <c r="E48" s="10"/>
      <c r="F48" s="10"/>
      <c r="G48" s="10"/>
      <c r="H48" s="10"/>
      <c r="I48" s="10"/>
    </row>
    <row r="49" spans="1:9" ht="12.75">
      <c r="A49" s="10"/>
      <c r="B49" s="10"/>
      <c r="C49" s="10"/>
      <c r="D49" s="10"/>
      <c r="E49" s="10"/>
      <c r="F49" s="10"/>
      <c r="G49" s="10"/>
      <c r="H49" s="10"/>
      <c r="I49" s="10"/>
    </row>
    <row r="50" spans="1:9" ht="12.75">
      <c r="A50" s="10"/>
      <c r="B50" s="10"/>
      <c r="C50" s="10"/>
      <c r="D50" s="10"/>
      <c r="E50" s="10"/>
      <c r="F50" s="10"/>
      <c r="G50" s="10"/>
      <c r="H50" s="10"/>
      <c r="I50" s="10"/>
    </row>
    <row r="51" spans="1:9" ht="12.75">
      <c r="A51" s="10"/>
      <c r="B51" s="10"/>
      <c r="C51" s="10"/>
      <c r="D51" s="10"/>
      <c r="E51" s="10"/>
      <c r="F51" s="10"/>
      <c r="G51" s="10"/>
      <c r="H51" s="10"/>
      <c r="I51" s="10"/>
    </row>
    <row r="52" spans="1:9" ht="12.75">
      <c r="A52" s="10"/>
      <c r="B52" s="10"/>
      <c r="C52" s="10"/>
      <c r="D52" s="10"/>
      <c r="E52" s="10"/>
      <c r="F52" s="10"/>
      <c r="G52" s="10"/>
      <c r="H52" s="10"/>
      <c r="I52" s="10"/>
    </row>
    <row r="53" spans="1:9" ht="12.75">
      <c r="A53" s="10"/>
      <c r="B53" s="10"/>
      <c r="C53" s="10"/>
      <c r="D53" s="10"/>
      <c r="E53" s="10"/>
      <c r="F53" s="10"/>
      <c r="G53" s="10"/>
      <c r="H53" s="10"/>
      <c r="I53" s="10"/>
    </row>
    <row r="54" spans="1:9" ht="12.75">
      <c r="A54" s="10"/>
      <c r="B54" s="10"/>
      <c r="C54" s="10"/>
      <c r="D54" s="10"/>
      <c r="E54" s="10"/>
      <c r="F54" s="10"/>
      <c r="G54" s="10"/>
      <c r="H54" s="10"/>
      <c r="I54" s="10"/>
    </row>
  </sheetData>
  <printOptions horizontalCentered="1"/>
  <pageMargins left="0.498031496" right="0.498031496" top="0.984251969" bottom="0.984251969" header="0.5" footer="0.5"/>
  <pageSetup horizontalDpi="300" verticalDpi="300" orientation="portrait" scale="63" r:id="rId3"/>
  <headerFooter alignWithMargins="0">
    <oddHeader>&amp;L&amp;F
Version 3.5.1&amp;CMine Reclamation Costing&amp;"MS Sans Serif,Bold"
&amp;15&amp;A&amp;R&amp;T
&amp;D</oddHeader>
    <oddFooter>&amp;CPage &amp;P of &amp;N</oddFooter>
  </headerFooter>
  <legacyDrawing r:id="rId2"/>
</worksheet>
</file>

<file path=xl/worksheets/sheet10.xml><?xml version="1.0" encoding="utf-8"?>
<worksheet xmlns="http://schemas.openxmlformats.org/spreadsheetml/2006/main" xmlns:r="http://schemas.openxmlformats.org/officeDocument/2006/relationships">
  <dimension ref="A1:L193"/>
  <sheetViews>
    <sheetView zoomScale="75" zoomScaleNormal="75" workbookViewId="0" topLeftCell="A102">
      <selection activeCell="I129" sqref="I129"/>
    </sheetView>
  </sheetViews>
  <sheetFormatPr defaultColWidth="9.140625" defaultRowHeight="12.75"/>
  <cols>
    <col min="1" max="1" width="2.7109375" style="0" customWidth="1"/>
    <col min="2" max="2" width="27.7109375" style="81" customWidth="1"/>
    <col min="3" max="3" width="9.140625" style="83" customWidth="1"/>
    <col min="4" max="4" width="6.7109375" style="104" customWidth="1"/>
    <col min="5" max="5" width="11.8515625" style="0" customWidth="1"/>
    <col min="6" max="6" width="12.7109375" style="0" customWidth="1"/>
    <col min="7" max="7" width="13.7109375" style="95" customWidth="1"/>
    <col min="8" max="8" width="13.7109375" style="0" customWidth="1"/>
    <col min="9" max="9" width="12.7109375" style="0" customWidth="1"/>
    <col min="10" max="10" width="11.7109375" style="92" customWidth="1"/>
    <col min="11" max="11" width="17.7109375" style="93" customWidth="1"/>
  </cols>
  <sheetData>
    <row r="1" spans="1:12" s="66" customFormat="1" ht="15.75">
      <c r="A1" s="372" t="s">
        <v>32</v>
      </c>
      <c r="B1" s="351"/>
      <c r="C1" s="336">
        <f>SUMMARY!$B$4</f>
        <v>0</v>
      </c>
      <c r="D1" s="337"/>
      <c r="E1" s="338"/>
      <c r="F1" s="338"/>
      <c r="G1" s="339"/>
      <c r="H1" s="337"/>
      <c r="I1" s="337"/>
      <c r="J1" s="339"/>
      <c r="K1" s="340"/>
      <c r="L1" s="155"/>
    </row>
    <row r="2" spans="1:12" s="66" customFormat="1" ht="15.75">
      <c r="A2" s="373" t="s">
        <v>33</v>
      </c>
      <c r="B2"/>
      <c r="C2" s="68" t="e">
        <f>SUMMARY!#REF!</f>
        <v>#REF!</v>
      </c>
      <c r="D2" s="63"/>
      <c r="E2" s="12"/>
      <c r="F2" s="12"/>
      <c r="G2" s="131"/>
      <c r="H2" s="63"/>
      <c r="I2" s="63"/>
      <c r="J2" s="131"/>
      <c r="K2" s="71"/>
      <c r="L2" s="155"/>
    </row>
    <row r="3" spans="1:12" s="66" customFormat="1" ht="15.75">
      <c r="A3" s="373" t="s">
        <v>34</v>
      </c>
      <c r="B3"/>
      <c r="C3" s="62" t="str">
        <f>SUMMARY!$A$20</f>
        <v>        Master 9</v>
      </c>
      <c r="D3" s="63"/>
      <c r="E3" s="12"/>
      <c r="F3" s="12"/>
      <c r="G3" s="131"/>
      <c r="H3" s="63"/>
      <c r="I3" s="63"/>
      <c r="J3" s="131"/>
      <c r="K3" s="71"/>
      <c r="L3" s="155"/>
    </row>
    <row r="4" spans="1:12" s="66" customFormat="1" ht="15.75">
      <c r="A4" s="374" t="s">
        <v>144</v>
      </c>
      <c r="B4"/>
      <c r="C4" s="68">
        <f>SUMMARY!$E$20</f>
        <v>0</v>
      </c>
      <c r="D4" s="63"/>
      <c r="E4" s="12"/>
      <c r="F4" s="12"/>
      <c r="G4" s="131"/>
      <c r="H4" s="63"/>
      <c r="I4" s="63"/>
      <c r="J4" s="131"/>
      <c r="K4" s="71"/>
      <c r="L4" s="155"/>
    </row>
    <row r="5" spans="1:12" s="66" customFormat="1" ht="15.75">
      <c r="A5" s="375" t="s">
        <v>35</v>
      </c>
      <c r="B5"/>
      <c r="C5" s="354"/>
      <c r="D5" s="365"/>
      <c r="E5" s="366"/>
      <c r="F5" s="12"/>
      <c r="G5" s="132"/>
      <c r="H5" s="12"/>
      <c r="I5" s="63"/>
      <c r="J5" s="131"/>
      <c r="K5" s="71"/>
      <c r="L5" s="155"/>
    </row>
    <row r="6" spans="1:12" s="66" customFormat="1" ht="3" customHeight="1">
      <c r="A6" s="367"/>
      <c r="B6" s="14"/>
      <c r="C6" s="88"/>
      <c r="D6" s="12"/>
      <c r="E6" s="12"/>
      <c r="F6" s="12"/>
      <c r="G6" s="132"/>
      <c r="H6" s="12"/>
      <c r="I6" s="63"/>
      <c r="J6" s="131"/>
      <c r="K6" s="71"/>
      <c r="L6" s="155"/>
    </row>
    <row r="7" spans="1:12" ht="12.75">
      <c r="A7" s="368"/>
      <c r="B7" s="15"/>
      <c r="C7" s="15"/>
      <c r="D7" s="16"/>
      <c r="E7" s="15"/>
      <c r="F7" s="17" t="s">
        <v>145</v>
      </c>
      <c r="G7" s="18"/>
      <c r="H7" s="15"/>
      <c r="I7" s="15"/>
      <c r="J7" s="11"/>
      <c r="K7" s="19"/>
      <c r="L7" s="81"/>
    </row>
    <row r="8" spans="1:12" ht="12.75">
      <c r="A8" s="369" t="s">
        <v>36</v>
      </c>
      <c r="B8" s="15"/>
      <c r="C8" s="81"/>
      <c r="D8" s="21" t="s">
        <v>37</v>
      </c>
      <c r="E8" s="81"/>
      <c r="F8" s="81"/>
      <c r="G8" s="81"/>
      <c r="H8" s="22" t="s">
        <v>38</v>
      </c>
      <c r="I8" s="20" t="s">
        <v>39</v>
      </c>
      <c r="J8" s="24"/>
      <c r="K8" s="25" t="s">
        <v>40</v>
      </c>
      <c r="L8" s="81"/>
    </row>
    <row r="9" spans="1:12" ht="12.75">
      <c r="A9" s="31"/>
      <c r="B9" s="17" t="s">
        <v>146</v>
      </c>
      <c r="C9" s="81"/>
      <c r="D9" s="21" t="s">
        <v>41</v>
      </c>
      <c r="E9" s="81"/>
      <c r="F9" s="81"/>
      <c r="G9" s="81"/>
      <c r="H9" s="22" t="s">
        <v>42</v>
      </c>
      <c r="I9" s="22" t="s">
        <v>43</v>
      </c>
      <c r="J9" s="24"/>
      <c r="K9" s="25"/>
      <c r="L9" s="81"/>
    </row>
    <row r="10" spans="1:12" ht="12.75">
      <c r="A10" s="31"/>
      <c r="B10" s="15" t="s">
        <v>148</v>
      </c>
      <c r="C10" s="81"/>
      <c r="D10" s="113"/>
      <c r="E10" s="81"/>
      <c r="F10" s="81"/>
      <c r="G10" s="81"/>
      <c r="H10" s="114"/>
      <c r="I10" s="18">
        <f>Area*Unit_Cost</f>
        <v>0</v>
      </c>
      <c r="J10" s="15"/>
      <c r="K10" s="19"/>
      <c r="L10" s="81"/>
    </row>
    <row r="11" spans="1:12" ht="12.75">
      <c r="A11" s="31"/>
      <c r="B11" s="26" t="s">
        <v>44</v>
      </c>
      <c r="C11" s="81"/>
      <c r="D11" s="81"/>
      <c r="E11" s="81"/>
      <c r="F11" s="81"/>
      <c r="G11" s="81"/>
      <c r="H11" s="161"/>
      <c r="I11" s="81"/>
      <c r="J11" s="15"/>
      <c r="K11" s="19"/>
      <c r="L11" s="81"/>
    </row>
    <row r="12" spans="1:12" ht="12.75">
      <c r="A12" s="31"/>
      <c r="B12" s="26" t="s">
        <v>45</v>
      </c>
      <c r="C12" s="81"/>
      <c r="D12" s="81"/>
      <c r="E12" s="81"/>
      <c r="F12" s="81"/>
      <c r="G12" s="81"/>
      <c r="H12" s="161"/>
      <c r="I12" s="81"/>
      <c r="J12" s="15"/>
      <c r="K12" s="19"/>
      <c r="L12" s="81"/>
    </row>
    <row r="13" spans="1:12" ht="12.75">
      <c r="A13" s="31"/>
      <c r="B13" s="26" t="s">
        <v>46</v>
      </c>
      <c r="C13" s="81"/>
      <c r="D13" s="113"/>
      <c r="E13" s="81"/>
      <c r="F13" s="81"/>
      <c r="G13" s="81"/>
      <c r="H13" s="114"/>
      <c r="I13" s="18">
        <f aca="true" t="shared" si="0" ref="I13:I23">Area*Unit_Cost</f>
        <v>0</v>
      </c>
      <c r="J13" s="15"/>
      <c r="K13" s="19"/>
      <c r="L13" s="81"/>
    </row>
    <row r="14" spans="1:12" ht="12.75">
      <c r="A14" s="31"/>
      <c r="B14" s="124" t="s">
        <v>47</v>
      </c>
      <c r="C14" s="81"/>
      <c r="D14" s="113"/>
      <c r="E14" s="81"/>
      <c r="F14" s="81"/>
      <c r="G14" s="81"/>
      <c r="H14" s="114"/>
      <c r="I14" s="18">
        <f t="shared" si="0"/>
        <v>0</v>
      </c>
      <c r="J14" s="15"/>
      <c r="K14" s="19"/>
      <c r="L14" s="81"/>
    </row>
    <row r="15" spans="1:12" ht="12.75">
      <c r="A15" s="31"/>
      <c r="B15" s="15" t="s">
        <v>150</v>
      </c>
      <c r="C15" s="81"/>
      <c r="D15" s="113"/>
      <c r="E15" s="81"/>
      <c r="F15" s="81"/>
      <c r="G15" s="81"/>
      <c r="H15" s="114"/>
      <c r="I15" s="18">
        <f t="shared" si="0"/>
        <v>0</v>
      </c>
      <c r="J15" s="15"/>
      <c r="K15" s="19"/>
      <c r="L15" s="81"/>
    </row>
    <row r="16" spans="1:12" ht="12.75">
      <c r="A16" s="31"/>
      <c r="B16" s="112" t="s">
        <v>48</v>
      </c>
      <c r="C16" s="81"/>
      <c r="D16" s="113"/>
      <c r="E16" s="81"/>
      <c r="F16" s="81"/>
      <c r="G16" s="81"/>
      <c r="H16" s="114"/>
      <c r="I16" s="18">
        <f t="shared" si="0"/>
        <v>0</v>
      </c>
      <c r="J16" s="15"/>
      <c r="K16" s="19"/>
      <c r="L16" s="81"/>
    </row>
    <row r="17" spans="1:12" ht="12.75">
      <c r="A17" s="31"/>
      <c r="B17" s="112" t="s">
        <v>48</v>
      </c>
      <c r="C17" s="81"/>
      <c r="D17" s="113"/>
      <c r="E17" s="81"/>
      <c r="F17" s="81"/>
      <c r="G17" s="81"/>
      <c r="H17" s="114"/>
      <c r="I17" s="18">
        <f t="shared" si="0"/>
        <v>0</v>
      </c>
      <c r="J17" s="15"/>
      <c r="K17" s="19"/>
      <c r="L17" s="81"/>
    </row>
    <row r="18" spans="1:12" ht="12.75">
      <c r="A18" s="31"/>
      <c r="B18" s="112" t="s">
        <v>48</v>
      </c>
      <c r="C18" s="81"/>
      <c r="D18" s="113"/>
      <c r="E18" s="81"/>
      <c r="F18" s="81"/>
      <c r="G18" s="81"/>
      <c r="H18" s="114"/>
      <c r="I18" s="18">
        <f t="shared" si="0"/>
        <v>0</v>
      </c>
      <c r="J18" s="15"/>
      <c r="K18" s="19"/>
      <c r="L18" s="81"/>
    </row>
    <row r="19" spans="1:12" ht="12.75">
      <c r="A19" s="31"/>
      <c r="B19" s="112" t="s">
        <v>48</v>
      </c>
      <c r="C19" s="81"/>
      <c r="D19" s="113"/>
      <c r="E19" s="81"/>
      <c r="F19" s="81"/>
      <c r="G19" s="81"/>
      <c r="H19" s="114"/>
      <c r="I19" s="18">
        <f t="shared" si="0"/>
        <v>0</v>
      </c>
      <c r="J19" s="15"/>
      <c r="K19" s="19"/>
      <c r="L19" s="81"/>
    </row>
    <row r="20" spans="1:12" ht="12.75">
      <c r="A20" s="31"/>
      <c r="B20" s="112" t="s">
        <v>48</v>
      </c>
      <c r="C20" s="81"/>
      <c r="D20" s="113"/>
      <c r="E20" s="81"/>
      <c r="F20" s="81"/>
      <c r="G20" s="81"/>
      <c r="H20" s="114"/>
      <c r="I20" s="18">
        <f t="shared" si="0"/>
        <v>0</v>
      </c>
      <c r="J20" s="15"/>
      <c r="K20" s="19"/>
      <c r="L20" s="81"/>
    </row>
    <row r="21" spans="1:12" ht="12.75">
      <c r="A21" s="31"/>
      <c r="B21" s="112" t="s">
        <v>48</v>
      </c>
      <c r="C21" s="81"/>
      <c r="D21" s="113"/>
      <c r="E21" s="81"/>
      <c r="F21" s="81"/>
      <c r="G21" s="81"/>
      <c r="H21" s="114"/>
      <c r="I21" s="18">
        <f t="shared" si="0"/>
        <v>0</v>
      </c>
      <c r="J21" s="15"/>
      <c r="K21" s="19"/>
      <c r="L21" s="81"/>
    </row>
    <row r="22" spans="1:12" ht="12.75">
      <c r="A22" s="31"/>
      <c r="B22" s="112" t="s">
        <v>48</v>
      </c>
      <c r="C22" s="81"/>
      <c r="D22" s="113"/>
      <c r="E22" s="81"/>
      <c r="F22" s="81"/>
      <c r="G22" s="81"/>
      <c r="H22" s="114"/>
      <c r="I22" s="18">
        <f t="shared" si="0"/>
        <v>0</v>
      </c>
      <c r="J22" s="15"/>
      <c r="K22" s="19"/>
      <c r="L22" s="81"/>
    </row>
    <row r="23" spans="1:12" ht="13.5" thickBot="1">
      <c r="A23" s="31"/>
      <c r="B23" s="112" t="s">
        <v>48</v>
      </c>
      <c r="C23" s="81"/>
      <c r="D23" s="113"/>
      <c r="E23" s="81"/>
      <c r="F23" s="81"/>
      <c r="G23" s="81"/>
      <c r="H23" s="114"/>
      <c r="I23" s="18">
        <f t="shared" si="0"/>
        <v>0</v>
      </c>
      <c r="J23" s="15"/>
      <c r="K23" s="19"/>
      <c r="L23" s="81"/>
    </row>
    <row r="24" spans="1:12" ht="13.5" thickTop="1">
      <c r="A24" s="31"/>
      <c r="B24" s="15"/>
      <c r="C24" s="15"/>
      <c r="D24" s="16"/>
      <c r="E24" s="15"/>
      <c r="F24" s="15"/>
      <c r="G24" s="18"/>
      <c r="H24" s="18"/>
      <c r="I24" s="18"/>
      <c r="J24" s="15"/>
      <c r="K24" s="38">
        <f>SUM(sum_siteprep)</f>
        <v>0</v>
      </c>
      <c r="L24" s="81"/>
    </row>
    <row r="25" spans="1:12" ht="3" customHeight="1">
      <c r="A25" s="79"/>
      <c r="B25" s="15"/>
      <c r="C25" s="15"/>
      <c r="D25" s="16"/>
      <c r="E25" s="15"/>
      <c r="F25" s="15"/>
      <c r="G25" s="18"/>
      <c r="H25" s="18"/>
      <c r="I25" s="76"/>
      <c r="J25" s="69"/>
      <c r="K25" s="71"/>
      <c r="L25" s="81"/>
    </row>
    <row r="26" spans="1:12" ht="12.75">
      <c r="A26" s="77" t="s">
        <v>49</v>
      </c>
      <c r="B26" s="15"/>
      <c r="C26" s="24"/>
      <c r="D26" s="21" t="s">
        <v>37</v>
      </c>
      <c r="E26" s="20" t="s">
        <v>50</v>
      </c>
      <c r="F26" s="20" t="s">
        <v>51</v>
      </c>
      <c r="G26" s="23" t="s">
        <v>52</v>
      </c>
      <c r="H26" s="20" t="s">
        <v>38</v>
      </c>
      <c r="I26" s="72" t="s">
        <v>39</v>
      </c>
      <c r="J26" s="74" t="s">
        <v>43</v>
      </c>
      <c r="K26" s="73" t="s">
        <v>53</v>
      </c>
      <c r="L26" s="81"/>
    </row>
    <row r="27" spans="1:12" ht="12.75">
      <c r="A27" s="77"/>
      <c r="B27" s="12" t="s">
        <v>11</v>
      </c>
      <c r="C27" s="20"/>
      <c r="D27" s="21" t="s">
        <v>41</v>
      </c>
      <c r="E27" s="22" t="s">
        <v>54</v>
      </c>
      <c r="F27" s="29"/>
      <c r="G27" s="30" t="s">
        <v>55</v>
      </c>
      <c r="H27" s="30" t="s">
        <v>55</v>
      </c>
      <c r="I27" s="74" t="s">
        <v>43</v>
      </c>
      <c r="J27" s="78"/>
      <c r="K27" s="73"/>
      <c r="L27" s="81"/>
    </row>
    <row r="28" spans="1:12" ht="3" customHeight="1">
      <c r="A28" s="79"/>
      <c r="B28" s="12"/>
      <c r="C28" s="12"/>
      <c r="D28" s="32"/>
      <c r="E28" s="15"/>
      <c r="F28" s="33"/>
      <c r="G28" s="18"/>
      <c r="H28" s="18"/>
      <c r="I28" s="76"/>
      <c r="J28" s="70"/>
      <c r="K28" s="71"/>
      <c r="L28" s="81"/>
    </row>
    <row r="29" spans="1:12" ht="12.75">
      <c r="A29" s="79"/>
      <c r="B29" s="26" t="s">
        <v>56</v>
      </c>
      <c r="C29" s="15"/>
      <c r="D29" s="112"/>
      <c r="E29" s="15"/>
      <c r="F29" s="33"/>
      <c r="G29" s="115"/>
      <c r="H29" s="18">
        <f>Appl._Cost</f>
        <v>0</v>
      </c>
      <c r="I29" s="76">
        <f>Area*Unit_Cost</f>
        <v>0</v>
      </c>
      <c r="J29" s="70"/>
      <c r="K29" s="71"/>
      <c r="L29" s="81"/>
    </row>
    <row r="30" spans="1:12" ht="12.75">
      <c r="A30" s="79"/>
      <c r="B30" s="26" t="s">
        <v>57</v>
      </c>
      <c r="C30" s="15"/>
      <c r="D30" s="112"/>
      <c r="E30" s="112"/>
      <c r="F30" s="33">
        <f>Area*Rate</f>
        <v>0</v>
      </c>
      <c r="G30" s="18"/>
      <c r="H30" s="18">
        <f>seedmix*Rate</f>
        <v>0</v>
      </c>
      <c r="I30" s="76">
        <f>Area*Unit_Cost</f>
        <v>0</v>
      </c>
      <c r="J30" s="70"/>
      <c r="K30" s="71"/>
      <c r="L30" s="81"/>
    </row>
    <row r="31" spans="1:12" ht="12.75">
      <c r="A31" s="79"/>
      <c r="B31" s="26" t="s">
        <v>58</v>
      </c>
      <c r="C31" s="26"/>
      <c r="D31" s="112"/>
      <c r="E31" s="112"/>
      <c r="F31" s="33">
        <f>Area*Rate</f>
        <v>0</v>
      </c>
      <c r="G31" s="18"/>
      <c r="H31" s="18">
        <f>fertilizer*Rate</f>
        <v>0</v>
      </c>
      <c r="I31" s="76">
        <f>Area*Unit_Cost</f>
        <v>0</v>
      </c>
      <c r="J31" s="70"/>
      <c r="K31" s="71"/>
      <c r="L31" s="81"/>
    </row>
    <row r="32" spans="1:11" s="81" customFormat="1" ht="12.75">
      <c r="A32" s="79"/>
      <c r="B32" s="26"/>
      <c r="C32" s="26"/>
      <c r="D32" s="15"/>
      <c r="E32" s="15"/>
      <c r="F32" s="15"/>
      <c r="G32" s="18"/>
      <c r="H32" s="18"/>
      <c r="I32" s="76"/>
      <c r="J32" s="70">
        <f>SUM(aerialcost)</f>
        <v>0</v>
      </c>
      <c r="K32" s="71"/>
    </row>
    <row r="33" spans="1:12" ht="12.75">
      <c r="A33" s="79"/>
      <c r="B33" s="26" t="s">
        <v>59</v>
      </c>
      <c r="C33" s="26"/>
      <c r="D33" s="112"/>
      <c r="E33" s="15"/>
      <c r="F33" s="15"/>
      <c r="G33" s="115"/>
      <c r="H33" s="18">
        <f>Appl._Cost</f>
        <v>0</v>
      </c>
      <c r="I33" s="76">
        <f>Area*Unit_Cost</f>
        <v>0</v>
      </c>
      <c r="J33" s="70"/>
      <c r="K33" s="71"/>
      <c r="L33" s="81"/>
    </row>
    <row r="34" spans="1:12" ht="12.75">
      <c r="A34" s="79"/>
      <c r="B34" s="26" t="s">
        <v>57</v>
      </c>
      <c r="C34" s="15"/>
      <c r="D34" s="112"/>
      <c r="E34" s="112"/>
      <c r="F34" s="33">
        <f>Area*Rate</f>
        <v>0</v>
      </c>
      <c r="G34" s="18"/>
      <c r="H34" s="18">
        <f>seedmix*Rate</f>
        <v>0</v>
      </c>
      <c r="I34" s="76">
        <f>Area*Unit_Cost</f>
        <v>0</v>
      </c>
      <c r="J34" s="70"/>
      <c r="K34" s="71"/>
      <c r="L34" s="81"/>
    </row>
    <row r="35" spans="1:12" ht="12.75">
      <c r="A35" s="79"/>
      <c r="B35" s="26" t="s">
        <v>58</v>
      </c>
      <c r="C35" s="26"/>
      <c r="D35" s="112"/>
      <c r="E35" s="112"/>
      <c r="F35" s="33">
        <f>Area*Rate</f>
        <v>0</v>
      </c>
      <c r="G35" s="18"/>
      <c r="H35" s="18">
        <f>fertilizer*Rate</f>
        <v>0</v>
      </c>
      <c r="I35" s="76">
        <f>Area*Unit_Cost</f>
        <v>0</v>
      </c>
      <c r="J35" s="70"/>
      <c r="K35" s="71"/>
      <c r="L35" s="81"/>
    </row>
    <row r="36" spans="1:12" ht="12.75">
      <c r="A36" s="79"/>
      <c r="B36" s="15"/>
      <c r="C36" s="26"/>
      <c r="D36" s="34"/>
      <c r="E36" s="15"/>
      <c r="F36" s="15"/>
      <c r="G36" s="18"/>
      <c r="H36" s="18"/>
      <c r="I36" s="76"/>
      <c r="J36" s="70">
        <f>SUM(tractorcost)</f>
        <v>0</v>
      </c>
      <c r="K36" s="71"/>
      <c r="L36" s="81"/>
    </row>
    <row r="37" spans="1:12" ht="12.75">
      <c r="A37" s="79"/>
      <c r="B37" s="35" t="s">
        <v>60</v>
      </c>
      <c r="C37" s="15"/>
      <c r="D37" s="15"/>
      <c r="E37" s="15"/>
      <c r="F37" s="15"/>
      <c r="G37" s="18"/>
      <c r="H37" s="18"/>
      <c r="I37" s="76"/>
      <c r="J37" s="70"/>
      <c r="K37" s="71"/>
      <c r="L37" s="81"/>
    </row>
    <row r="38" spans="1:12" ht="12.75">
      <c r="A38" s="79"/>
      <c r="B38" s="36" t="s">
        <v>61</v>
      </c>
      <c r="C38" s="37"/>
      <c r="D38" s="112"/>
      <c r="E38" s="15"/>
      <c r="F38" s="15"/>
      <c r="G38" s="18"/>
      <c r="H38" s="18">
        <f>Appl._Cost</f>
        <v>0</v>
      </c>
      <c r="I38" s="76">
        <f>Area*Unit_Cost</f>
        <v>0</v>
      </c>
      <c r="J38" s="70"/>
      <c r="K38" s="71"/>
      <c r="L38" s="81"/>
    </row>
    <row r="39" spans="1:12" ht="12.75">
      <c r="A39" s="79"/>
      <c r="B39" s="15" t="s">
        <v>57</v>
      </c>
      <c r="C39" s="15"/>
      <c r="D39" s="112"/>
      <c r="E39" s="112"/>
      <c r="F39" s="33">
        <f>Area*Rate</f>
        <v>0</v>
      </c>
      <c r="G39" s="115"/>
      <c r="H39" s="18">
        <f>seedmix*Rate</f>
        <v>0</v>
      </c>
      <c r="I39" s="76">
        <f>Area*Unit_Cost</f>
        <v>0</v>
      </c>
      <c r="J39" s="70"/>
      <c r="K39" s="71"/>
      <c r="L39" s="81"/>
    </row>
    <row r="40" spans="1:12" ht="12.75">
      <c r="A40" s="79"/>
      <c r="B40" s="15" t="s">
        <v>58</v>
      </c>
      <c r="C40" s="15"/>
      <c r="D40" s="112"/>
      <c r="E40" s="112"/>
      <c r="F40" s="33">
        <f>Area*Rate</f>
        <v>0</v>
      </c>
      <c r="G40" s="18"/>
      <c r="H40" s="18">
        <f>fertilizer*Rate</f>
        <v>0</v>
      </c>
      <c r="I40" s="76">
        <f>Area*Unit_Cost</f>
        <v>0</v>
      </c>
      <c r="J40" s="70"/>
      <c r="K40" s="71"/>
      <c r="L40" s="81"/>
    </row>
    <row r="41" spans="1:12" ht="12.75">
      <c r="A41" s="79"/>
      <c r="B41" s="15" t="s">
        <v>62</v>
      </c>
      <c r="C41" s="15"/>
      <c r="D41" s="112"/>
      <c r="E41" s="112"/>
      <c r="F41" s="33">
        <f>Area*Rate</f>
        <v>0</v>
      </c>
      <c r="G41" s="18"/>
      <c r="H41" s="18">
        <f>mulch*Rate</f>
        <v>0</v>
      </c>
      <c r="I41" s="76">
        <f>Area*Unit_Cost</f>
        <v>0</v>
      </c>
      <c r="J41" s="70"/>
      <c r="K41" s="71"/>
      <c r="L41" s="81"/>
    </row>
    <row r="42" spans="1:12" ht="12.75">
      <c r="A42" s="79"/>
      <c r="B42" s="15" t="s">
        <v>63</v>
      </c>
      <c r="C42" s="15"/>
      <c r="D42" s="112"/>
      <c r="E42" s="112"/>
      <c r="F42" s="33">
        <f>Area*Rate</f>
        <v>0</v>
      </c>
      <c r="G42" s="18"/>
      <c r="H42" s="18">
        <f>tackifier*Rate</f>
        <v>0</v>
      </c>
      <c r="I42" s="76">
        <f>Area*Unit_Cost</f>
        <v>0</v>
      </c>
      <c r="J42" s="70"/>
      <c r="K42" s="71"/>
      <c r="L42" s="81"/>
    </row>
    <row r="43" spans="1:12" s="83" customFormat="1" ht="12.75">
      <c r="A43" s="79"/>
      <c r="B43" s="15"/>
      <c r="C43" s="15"/>
      <c r="D43" s="15"/>
      <c r="E43" s="15"/>
      <c r="F43" s="15"/>
      <c r="G43" s="15"/>
      <c r="H43" s="15"/>
      <c r="I43" s="69"/>
      <c r="J43" s="76">
        <f>SUM(hydroseedcost)</f>
        <v>0</v>
      </c>
      <c r="K43" s="82"/>
      <c r="L43" s="81"/>
    </row>
    <row r="44" spans="1:12" ht="12.75">
      <c r="A44" s="79"/>
      <c r="B44" s="116" t="s">
        <v>64</v>
      </c>
      <c r="C44" s="15"/>
      <c r="D44" s="112"/>
      <c r="E44" s="112"/>
      <c r="F44" s="33">
        <f>Area*Rate</f>
        <v>0</v>
      </c>
      <c r="G44" s="115"/>
      <c r="H44" s="18">
        <f>Appl._Cost</f>
        <v>0</v>
      </c>
      <c r="I44" s="76">
        <f>Area*Unit_Cost</f>
        <v>0</v>
      </c>
      <c r="J44" s="70"/>
      <c r="K44" s="71"/>
      <c r="L44" s="81"/>
    </row>
    <row r="45" spans="1:12" ht="12.75">
      <c r="A45" s="79"/>
      <c r="B45" s="116" t="s">
        <v>65</v>
      </c>
      <c r="C45" s="15"/>
      <c r="D45" s="112"/>
      <c r="E45" s="112"/>
      <c r="F45" s="33">
        <f>Area*Rate</f>
        <v>0</v>
      </c>
      <c r="G45" s="115"/>
      <c r="H45" s="18">
        <f>material_1*Rate</f>
        <v>0</v>
      </c>
      <c r="I45" s="76">
        <f>Area*Unit_Cost</f>
        <v>0</v>
      </c>
      <c r="J45" s="70"/>
      <c r="K45" s="71"/>
      <c r="L45" s="81"/>
    </row>
    <row r="46" spans="1:12" ht="12.75">
      <c r="A46" s="79"/>
      <c r="B46" s="116" t="s">
        <v>66</v>
      </c>
      <c r="C46" s="15"/>
      <c r="D46" s="112"/>
      <c r="E46" s="112"/>
      <c r="F46" s="33">
        <f>Area*Rate</f>
        <v>0</v>
      </c>
      <c r="G46" s="115"/>
      <c r="H46" s="18">
        <f>material_2*Rate</f>
        <v>0</v>
      </c>
      <c r="I46" s="76">
        <f>Area*Unit_Cost</f>
        <v>0</v>
      </c>
      <c r="J46" s="69"/>
      <c r="K46" s="84"/>
      <c r="L46" s="81"/>
    </row>
    <row r="47" spans="1:12" ht="12.75">
      <c r="A47" s="79"/>
      <c r="B47" s="15"/>
      <c r="C47" s="15"/>
      <c r="D47" s="16"/>
      <c r="E47" s="15"/>
      <c r="F47" s="33"/>
      <c r="G47" s="18"/>
      <c r="H47" s="18"/>
      <c r="I47" s="76"/>
      <c r="J47" s="76">
        <f>SUM(optioncost)</f>
        <v>0</v>
      </c>
      <c r="K47" s="84"/>
      <c r="L47" s="81"/>
    </row>
    <row r="48" spans="1:12" ht="12.75">
      <c r="A48" s="79"/>
      <c r="B48" s="15"/>
      <c r="C48" s="24"/>
      <c r="D48" s="21" t="s">
        <v>37</v>
      </c>
      <c r="E48" s="22" t="s">
        <v>67</v>
      </c>
      <c r="F48" s="22" t="s">
        <v>68</v>
      </c>
      <c r="G48" s="23" t="s">
        <v>52</v>
      </c>
      <c r="H48" s="20" t="s">
        <v>38</v>
      </c>
      <c r="I48" s="72" t="s">
        <v>39</v>
      </c>
      <c r="J48" s="72"/>
      <c r="K48" s="84"/>
      <c r="L48" s="81"/>
    </row>
    <row r="49" spans="1:12" ht="12.75">
      <c r="A49" s="79"/>
      <c r="B49" s="35" t="s">
        <v>69</v>
      </c>
      <c r="C49" s="24"/>
      <c r="D49" s="21" t="s">
        <v>41</v>
      </c>
      <c r="E49" s="22" t="s">
        <v>70</v>
      </c>
      <c r="F49" s="20" t="s">
        <v>71</v>
      </c>
      <c r="G49" s="30" t="s">
        <v>72</v>
      </c>
      <c r="H49" s="30" t="s">
        <v>55</v>
      </c>
      <c r="I49" s="74" t="s">
        <v>43</v>
      </c>
      <c r="J49" s="85"/>
      <c r="K49" s="71"/>
      <c r="L49" s="81"/>
    </row>
    <row r="50" spans="1:12" ht="12.75">
      <c r="A50" s="79"/>
      <c r="B50" s="36" t="s">
        <v>73</v>
      </c>
      <c r="C50" s="15"/>
      <c r="D50" s="112"/>
      <c r="E50" s="112"/>
      <c r="F50" s="15"/>
      <c r="G50" s="118"/>
      <c r="H50" s="18">
        <f>Rate*Appl._Cost</f>
        <v>0</v>
      </c>
      <c r="I50" s="76">
        <f aca="true" t="shared" si="1" ref="I50:I55">Area*Unit_Cost</f>
        <v>0</v>
      </c>
      <c r="J50" s="70"/>
      <c r="K50" s="71"/>
      <c r="L50" s="81"/>
    </row>
    <row r="51" spans="1:12" ht="12.75">
      <c r="A51" s="79"/>
      <c r="B51" s="26" t="s">
        <v>74</v>
      </c>
      <c r="C51" s="15"/>
      <c r="D51" s="112"/>
      <c r="E51" s="112"/>
      <c r="F51" s="33">
        <f>Area*Rate</f>
        <v>0</v>
      </c>
      <c r="G51" s="27"/>
      <c r="H51" s="18">
        <f>seedlings*Rate</f>
        <v>0</v>
      </c>
      <c r="I51" s="76">
        <f t="shared" si="1"/>
        <v>0</v>
      </c>
      <c r="J51" s="70"/>
      <c r="K51" s="71"/>
      <c r="L51" s="81"/>
    </row>
    <row r="52" spans="1:12" ht="12.75">
      <c r="A52" s="79"/>
      <c r="B52" s="26" t="s">
        <v>75</v>
      </c>
      <c r="C52" s="15"/>
      <c r="D52" s="112"/>
      <c r="E52" s="112"/>
      <c r="F52" s="33">
        <f>Area*Rate</f>
        <v>0</v>
      </c>
      <c r="G52" s="27"/>
      <c r="H52" s="18">
        <f>fertabs*Rate</f>
        <v>0</v>
      </c>
      <c r="I52" s="76">
        <f t="shared" si="1"/>
        <v>0</v>
      </c>
      <c r="J52" s="70"/>
      <c r="K52" s="71"/>
      <c r="L52" s="81"/>
    </row>
    <row r="53" spans="1:12" ht="12.75">
      <c r="A53" s="79"/>
      <c r="B53" s="26" t="s">
        <v>76</v>
      </c>
      <c r="C53" s="15"/>
      <c r="D53" s="112"/>
      <c r="E53" s="112"/>
      <c r="F53" s="33">
        <f>Area*Rate</f>
        <v>0</v>
      </c>
      <c r="G53" s="118"/>
      <c r="H53" s="18">
        <f>(protectors+Appl._Cost)*Rate</f>
        <v>0</v>
      </c>
      <c r="I53" s="76">
        <f t="shared" si="1"/>
        <v>0</v>
      </c>
      <c r="J53" s="70"/>
      <c r="K53" s="71"/>
      <c r="L53" s="81"/>
    </row>
    <row r="54" spans="1:12" ht="12.75">
      <c r="A54" s="79"/>
      <c r="B54" s="116" t="s">
        <v>77</v>
      </c>
      <c r="C54" s="15"/>
      <c r="D54" s="112"/>
      <c r="E54" s="112"/>
      <c r="F54" s="33">
        <f>Area*Rate</f>
        <v>0</v>
      </c>
      <c r="G54" s="27"/>
      <c r="H54" s="18">
        <f>material_3*Rate</f>
        <v>0</v>
      </c>
      <c r="I54" s="76">
        <f t="shared" si="1"/>
        <v>0</v>
      </c>
      <c r="J54" s="70"/>
      <c r="K54" s="71"/>
      <c r="L54" s="81"/>
    </row>
    <row r="55" spans="1:12" ht="13.5" thickBot="1">
      <c r="A55" s="79"/>
      <c r="B55" s="116" t="s">
        <v>78</v>
      </c>
      <c r="C55" s="15"/>
      <c r="D55" s="112"/>
      <c r="E55" s="112"/>
      <c r="F55" s="33">
        <f>Area*Rate</f>
        <v>0</v>
      </c>
      <c r="G55" s="27"/>
      <c r="H55" s="18">
        <f>material_4*Rate</f>
        <v>0</v>
      </c>
      <c r="I55" s="76">
        <f t="shared" si="1"/>
        <v>0</v>
      </c>
      <c r="J55" s="70">
        <f>SUM(woodycost)</f>
        <v>0</v>
      </c>
      <c r="K55" s="71"/>
      <c r="L55" s="81"/>
    </row>
    <row r="56" spans="1:12" ht="13.5" thickTop="1">
      <c r="A56" s="79"/>
      <c r="B56" s="15"/>
      <c r="C56" s="15"/>
      <c r="D56" s="15"/>
      <c r="E56" s="15"/>
      <c r="F56" s="15"/>
      <c r="G56" s="18"/>
      <c r="H56" s="18"/>
      <c r="I56" s="69"/>
      <c r="J56" s="69"/>
      <c r="K56" s="86">
        <f>SUM(sum_reveg)</f>
        <v>0</v>
      </c>
      <c r="L56" s="81"/>
    </row>
    <row r="57" spans="1:12" ht="3" customHeight="1">
      <c r="A57" s="79"/>
      <c r="B57" s="15"/>
      <c r="C57" s="15"/>
      <c r="D57" s="16"/>
      <c r="E57" s="15"/>
      <c r="F57" s="15"/>
      <c r="G57" s="18"/>
      <c r="H57" s="18"/>
      <c r="I57" s="76"/>
      <c r="J57" s="70"/>
      <c r="K57" s="71"/>
      <c r="L57" s="81"/>
    </row>
    <row r="58" spans="1:12" ht="12.75">
      <c r="A58" s="77" t="s">
        <v>79</v>
      </c>
      <c r="B58" s="15"/>
      <c r="C58" s="20" t="s">
        <v>80</v>
      </c>
      <c r="D58" s="21" t="s">
        <v>37</v>
      </c>
      <c r="E58" s="20" t="s">
        <v>50</v>
      </c>
      <c r="F58" s="20" t="s">
        <v>51</v>
      </c>
      <c r="G58" s="23" t="s">
        <v>52</v>
      </c>
      <c r="H58" s="23" t="s">
        <v>38</v>
      </c>
      <c r="I58" s="85" t="s">
        <v>43</v>
      </c>
      <c r="J58" s="74" t="s">
        <v>43</v>
      </c>
      <c r="K58" s="73" t="s">
        <v>53</v>
      </c>
      <c r="L58" s="81"/>
    </row>
    <row r="59" spans="1:12" ht="12.75">
      <c r="A59" s="77"/>
      <c r="B59" s="12" t="s">
        <v>12</v>
      </c>
      <c r="C59" s="20"/>
      <c r="D59" s="21" t="s">
        <v>41</v>
      </c>
      <c r="E59" s="22" t="s">
        <v>54</v>
      </c>
      <c r="F59" s="29"/>
      <c r="G59" s="30" t="s">
        <v>55</v>
      </c>
      <c r="H59" s="30" t="s">
        <v>55</v>
      </c>
      <c r="I59" s="85" t="s">
        <v>81</v>
      </c>
      <c r="J59" s="87"/>
      <c r="K59" s="73"/>
      <c r="L59" s="81"/>
    </row>
    <row r="60" spans="1:12" ht="3" customHeight="1">
      <c r="A60" s="79"/>
      <c r="B60" s="15"/>
      <c r="C60" s="15"/>
      <c r="D60" s="16"/>
      <c r="E60" s="15"/>
      <c r="F60" s="33"/>
      <c r="G60" s="18"/>
      <c r="H60" s="18"/>
      <c r="I60" s="76"/>
      <c r="J60" s="70"/>
      <c r="K60" s="71"/>
      <c r="L60" s="81"/>
    </row>
    <row r="61" spans="1:12" ht="12.75">
      <c r="A61" s="79"/>
      <c r="B61" s="26" t="s">
        <v>56</v>
      </c>
      <c r="C61" s="112"/>
      <c r="D61" s="112"/>
      <c r="E61" s="15"/>
      <c r="F61" s="33"/>
      <c r="G61" s="115"/>
      <c r="H61" s="18">
        <f>Appl._Cost</f>
        <v>0</v>
      </c>
      <c r="I61" s="76">
        <f>Unit_Cost*Area</f>
        <v>0</v>
      </c>
      <c r="J61" s="145"/>
      <c r="K61" s="71"/>
      <c r="L61" s="81"/>
    </row>
    <row r="62" spans="1:12" ht="12.75">
      <c r="A62" s="79"/>
      <c r="B62" s="26" t="s">
        <v>57</v>
      </c>
      <c r="C62" s="15"/>
      <c r="D62" s="112"/>
      <c r="E62" s="112"/>
      <c r="F62" s="33">
        <f>Area*Rate</f>
        <v>0</v>
      </c>
      <c r="G62" s="18"/>
      <c r="H62" s="18">
        <f>seedmix*Rate</f>
        <v>0</v>
      </c>
      <c r="I62" s="76">
        <f>Area*Unit_Cost</f>
        <v>0</v>
      </c>
      <c r="J62" s="145"/>
      <c r="K62" s="71"/>
      <c r="L62" s="81"/>
    </row>
    <row r="63" spans="1:12" ht="12.75">
      <c r="A63" s="79"/>
      <c r="B63" s="26" t="s">
        <v>58</v>
      </c>
      <c r="C63" s="15"/>
      <c r="D63" s="112"/>
      <c r="E63" s="112"/>
      <c r="F63" s="33">
        <f>Area*Rate</f>
        <v>0</v>
      </c>
      <c r="G63" s="18"/>
      <c r="H63" s="18">
        <f>fertilizer*Rate</f>
        <v>0</v>
      </c>
      <c r="I63" s="76">
        <f>Area*Unit_Cost</f>
        <v>0</v>
      </c>
      <c r="J63" s="145"/>
      <c r="K63" s="71"/>
      <c r="L63" s="81"/>
    </row>
    <row r="64" spans="1:12" ht="12.75">
      <c r="A64" s="79"/>
      <c r="B64" s="26"/>
      <c r="C64" s="15"/>
      <c r="D64" s="34"/>
      <c r="E64" s="15"/>
      <c r="F64" s="33"/>
      <c r="G64" s="18"/>
      <c r="H64" s="18"/>
      <c r="I64" s="76"/>
      <c r="J64" s="70">
        <f>SUM(maint_aerial)*(years_aerial_maint)</f>
        <v>0</v>
      </c>
      <c r="K64" s="71"/>
      <c r="L64" s="81"/>
    </row>
    <row r="65" spans="1:12" ht="12.75">
      <c r="A65" s="79"/>
      <c r="B65" s="26" t="s">
        <v>59</v>
      </c>
      <c r="C65" s="112"/>
      <c r="D65" s="112"/>
      <c r="E65" s="15"/>
      <c r="F65" s="15"/>
      <c r="G65" s="115"/>
      <c r="H65" s="18">
        <f>Appl._Cost</f>
        <v>0</v>
      </c>
      <c r="I65" s="76">
        <f>Area*Unit_Cost</f>
        <v>0</v>
      </c>
      <c r="J65" s="70"/>
      <c r="K65" s="71"/>
      <c r="L65" s="81"/>
    </row>
    <row r="66" spans="1:12" ht="12.75">
      <c r="A66" s="79"/>
      <c r="B66" s="26" t="s">
        <v>57</v>
      </c>
      <c r="C66" s="15"/>
      <c r="D66" s="112"/>
      <c r="E66" s="112"/>
      <c r="F66" s="33">
        <f>Area*Rate</f>
        <v>0</v>
      </c>
      <c r="G66" s="18"/>
      <c r="H66" s="18">
        <f>seedmix*Rate</f>
        <v>0</v>
      </c>
      <c r="I66" s="76">
        <f>Area*Unit_Cost</f>
        <v>0</v>
      </c>
      <c r="J66" s="70"/>
      <c r="K66" s="71"/>
      <c r="L66" s="81"/>
    </row>
    <row r="67" spans="1:12" ht="12.75">
      <c r="A67" s="79"/>
      <c r="B67" s="26" t="s">
        <v>58</v>
      </c>
      <c r="C67" s="26"/>
      <c r="D67" s="112"/>
      <c r="E67" s="112"/>
      <c r="F67" s="33">
        <f>Area*Rate</f>
        <v>0</v>
      </c>
      <c r="G67" s="18"/>
      <c r="H67" s="18">
        <f>fertilizer*Rate</f>
        <v>0</v>
      </c>
      <c r="I67" s="76">
        <f>Area*Unit_Cost</f>
        <v>0</v>
      </c>
      <c r="J67" s="70"/>
      <c r="K67" s="71"/>
      <c r="L67" s="81"/>
    </row>
    <row r="68" spans="1:12" ht="12.75">
      <c r="A68" s="79"/>
      <c r="B68" s="15"/>
      <c r="C68" s="26"/>
      <c r="D68" s="34"/>
      <c r="E68" s="15"/>
      <c r="F68" s="15"/>
      <c r="G68" s="18"/>
      <c r="H68" s="18"/>
      <c r="I68" s="76"/>
      <c r="J68" s="70">
        <f>SUM(maint_tractor)*(years_tractor_maint)</f>
        <v>0</v>
      </c>
      <c r="K68" s="71"/>
      <c r="L68" s="81"/>
    </row>
    <row r="69" spans="1:12" ht="12.75">
      <c r="A69" s="79"/>
      <c r="B69" s="35" t="s">
        <v>60</v>
      </c>
      <c r="C69" s="15"/>
      <c r="D69" s="16"/>
      <c r="E69" s="15"/>
      <c r="F69" s="33"/>
      <c r="G69" s="18"/>
      <c r="H69" s="18"/>
      <c r="I69" s="76"/>
      <c r="J69" s="70"/>
      <c r="K69" s="71"/>
      <c r="L69" s="81"/>
    </row>
    <row r="70" spans="1:12" ht="12.75">
      <c r="A70" s="79"/>
      <c r="B70" s="36" t="s">
        <v>61</v>
      </c>
      <c r="C70" s="112"/>
      <c r="D70" s="113"/>
      <c r="E70" s="15"/>
      <c r="F70" s="15"/>
      <c r="G70" s="115"/>
      <c r="H70" s="18">
        <f>Appl._Cost</f>
        <v>0</v>
      </c>
      <c r="I70" s="76">
        <f>Area*Unit_Cost</f>
        <v>0</v>
      </c>
      <c r="J70" s="70"/>
      <c r="K70" s="71"/>
      <c r="L70" s="81"/>
    </row>
    <row r="71" spans="1:12" ht="12.75">
      <c r="A71" s="79"/>
      <c r="B71" s="15" t="s">
        <v>57</v>
      </c>
      <c r="C71" s="15"/>
      <c r="D71" s="112"/>
      <c r="E71" s="112"/>
      <c r="F71" s="33">
        <f>Area*Rate</f>
        <v>0</v>
      </c>
      <c r="G71" s="18"/>
      <c r="H71" s="18">
        <f>seedmix*Rate</f>
        <v>0</v>
      </c>
      <c r="I71" s="76">
        <f>Area*Unit_Cost</f>
        <v>0</v>
      </c>
      <c r="J71" s="70"/>
      <c r="K71" s="71"/>
      <c r="L71" s="81"/>
    </row>
    <row r="72" spans="1:12" ht="12.75">
      <c r="A72" s="79"/>
      <c r="B72" s="15" t="s">
        <v>58</v>
      </c>
      <c r="C72" s="39"/>
      <c r="D72" s="112"/>
      <c r="E72" s="112"/>
      <c r="F72" s="33">
        <f>Area*Rate</f>
        <v>0</v>
      </c>
      <c r="G72" s="18"/>
      <c r="H72" s="18">
        <f>fertilizer*Rate</f>
        <v>0</v>
      </c>
      <c r="I72" s="76">
        <f>Area*Unit_Cost</f>
        <v>0</v>
      </c>
      <c r="J72" s="70"/>
      <c r="K72" s="71"/>
      <c r="L72" s="81"/>
    </row>
    <row r="73" spans="1:12" ht="12.75">
      <c r="A73" s="79"/>
      <c r="B73" s="15" t="s">
        <v>62</v>
      </c>
      <c r="C73" s="39"/>
      <c r="D73" s="112"/>
      <c r="E73" s="112"/>
      <c r="F73" s="33">
        <f>Area*Rate</f>
        <v>0</v>
      </c>
      <c r="G73" s="18"/>
      <c r="H73" s="18">
        <f>mulch*Rate</f>
        <v>0</v>
      </c>
      <c r="I73" s="76">
        <f>Area*Unit_Cost</f>
        <v>0</v>
      </c>
      <c r="J73" s="70"/>
      <c r="K73" s="71"/>
      <c r="L73" s="81"/>
    </row>
    <row r="74" spans="1:12" ht="12.75">
      <c r="A74" s="79"/>
      <c r="B74" s="15" t="s">
        <v>63</v>
      </c>
      <c r="C74" s="39"/>
      <c r="D74" s="112"/>
      <c r="E74" s="112"/>
      <c r="F74" s="33">
        <f>Area*Rate</f>
        <v>0</v>
      </c>
      <c r="G74" s="18"/>
      <c r="H74" s="18">
        <f>tackifier*Rate</f>
        <v>0</v>
      </c>
      <c r="I74" s="76">
        <f>Area*Unit_Cost</f>
        <v>0</v>
      </c>
      <c r="J74" s="70"/>
      <c r="K74" s="71"/>
      <c r="L74" s="81"/>
    </row>
    <row r="75" spans="1:12" ht="12.75">
      <c r="A75" s="79"/>
      <c r="B75" s="15"/>
      <c r="C75" s="39"/>
      <c r="D75" s="15"/>
      <c r="E75" s="15"/>
      <c r="F75" s="33"/>
      <c r="G75" s="15"/>
      <c r="H75" s="18"/>
      <c r="I75" s="76"/>
      <c r="J75" s="70">
        <f>SUM(maint_hydroseed)*(years_hydro_maint)</f>
        <v>0</v>
      </c>
      <c r="K75" s="71"/>
      <c r="L75" s="81"/>
    </row>
    <row r="76" spans="1:12" ht="12.75">
      <c r="A76" s="79"/>
      <c r="B76" s="116" t="s">
        <v>64</v>
      </c>
      <c r="C76" s="112"/>
      <c r="D76" s="112"/>
      <c r="E76" s="112"/>
      <c r="F76" s="33">
        <f>Area*Rate</f>
        <v>0</v>
      </c>
      <c r="G76" s="115"/>
      <c r="H76" s="18">
        <f>Appl._Cost</f>
        <v>0</v>
      </c>
      <c r="I76" s="76">
        <f>Area*Unit_Cost</f>
        <v>0</v>
      </c>
      <c r="J76" s="70"/>
      <c r="K76" s="71"/>
      <c r="L76" s="81"/>
    </row>
    <row r="77" spans="1:12" ht="12.75">
      <c r="A77" s="79"/>
      <c r="B77" s="116" t="s">
        <v>82</v>
      </c>
      <c r="C77" s="39"/>
      <c r="D77" s="112"/>
      <c r="E77" s="112"/>
      <c r="F77" s="33">
        <f>Area*Rate</f>
        <v>0</v>
      </c>
      <c r="G77" s="18"/>
      <c r="H77" s="18">
        <f>maint.material_1*Rate</f>
        <v>0</v>
      </c>
      <c r="I77" s="76">
        <f>Area*Unit_Cost</f>
        <v>0</v>
      </c>
      <c r="J77" s="70"/>
      <c r="K77" s="71"/>
      <c r="L77" s="81"/>
    </row>
    <row r="78" spans="1:12" ht="12.75">
      <c r="A78" s="79"/>
      <c r="B78" s="116" t="s">
        <v>83</v>
      </c>
      <c r="C78" s="15"/>
      <c r="D78" s="117"/>
      <c r="E78" s="112"/>
      <c r="F78" s="33">
        <f>Area*Rate</f>
        <v>0</v>
      </c>
      <c r="G78" s="18"/>
      <c r="H78" s="18">
        <f>maint.material_2*Rate</f>
        <v>0</v>
      </c>
      <c r="I78" s="76">
        <f>Area*Unit_Cost</f>
        <v>0</v>
      </c>
      <c r="J78" s="69"/>
      <c r="K78" s="71"/>
      <c r="L78" s="81"/>
    </row>
    <row r="79" spans="1:12" ht="13.5" thickBot="1">
      <c r="A79" s="79"/>
      <c r="B79" s="26"/>
      <c r="C79" s="15"/>
      <c r="D79" s="40"/>
      <c r="E79" s="15"/>
      <c r="F79" s="33"/>
      <c r="G79" s="18"/>
      <c r="H79" s="15"/>
      <c r="I79" s="76"/>
      <c r="J79" s="76">
        <f>SUM(maint_option)*(years_option_maint)</f>
        <v>0</v>
      </c>
      <c r="K79" s="71"/>
      <c r="L79" s="81"/>
    </row>
    <row r="80" spans="1:12" ht="14.25" thickBot="1" thickTop="1">
      <c r="A80" s="79"/>
      <c r="B80" s="15"/>
      <c r="C80" s="15"/>
      <c r="D80" s="40"/>
      <c r="E80" s="15"/>
      <c r="F80" s="15"/>
      <c r="G80" s="18"/>
      <c r="H80" s="15"/>
      <c r="I80" s="69"/>
      <c r="J80" s="70"/>
      <c r="K80" s="86">
        <f>SUM(sum_maintenance)</f>
        <v>0</v>
      </c>
      <c r="L80" s="81"/>
    </row>
    <row r="81" spans="1:12" ht="3" customHeight="1">
      <c r="A81" s="146"/>
      <c r="B81" s="41"/>
      <c r="C81" s="42"/>
      <c r="D81" s="43"/>
      <c r="E81" s="42"/>
      <c r="F81" s="42"/>
      <c r="G81" s="133"/>
      <c r="H81" s="133"/>
      <c r="I81" s="147"/>
      <c r="J81" s="148"/>
      <c r="K81" s="149"/>
      <c r="L81" s="81"/>
    </row>
    <row r="82" spans="1:12" ht="12.75">
      <c r="A82" s="79"/>
      <c r="B82" s="88" t="s">
        <v>84</v>
      </c>
      <c r="C82" s="15"/>
      <c r="D82" s="40"/>
      <c r="E82" s="15"/>
      <c r="F82" s="15"/>
      <c r="G82" s="18"/>
      <c r="H82" s="18"/>
      <c r="I82" s="76"/>
      <c r="J82" s="70"/>
      <c r="K82" s="71">
        <f>SUM(K1:K80)</f>
        <v>0</v>
      </c>
      <c r="L82" s="81"/>
    </row>
    <row r="83" spans="1:12" ht="3" customHeight="1" thickBot="1">
      <c r="A83" s="125"/>
      <c r="B83" s="44"/>
      <c r="C83" s="44"/>
      <c r="D83" s="45"/>
      <c r="E83" s="44"/>
      <c r="F83" s="44"/>
      <c r="G83" s="126"/>
      <c r="H83" s="44"/>
      <c r="I83" s="127"/>
      <c r="J83" s="128"/>
      <c r="K83" s="156"/>
      <c r="L83" s="81"/>
    </row>
    <row r="84" spans="1:12" ht="12.75">
      <c r="A84" s="69"/>
      <c r="B84" s="15"/>
      <c r="C84" s="15"/>
      <c r="D84" s="40"/>
      <c r="E84" s="15"/>
      <c r="F84" s="15"/>
      <c r="G84" s="18"/>
      <c r="H84" s="15"/>
      <c r="I84" s="69"/>
      <c r="J84" s="70"/>
      <c r="K84" s="131"/>
      <c r="L84" s="81"/>
    </row>
    <row r="85" spans="1:12" ht="12.75">
      <c r="A85" s="69"/>
      <c r="B85" s="15"/>
      <c r="C85" s="15"/>
      <c r="D85" s="40"/>
      <c r="E85" s="15"/>
      <c r="F85" s="15"/>
      <c r="G85" s="18"/>
      <c r="H85" s="15"/>
      <c r="I85" s="69"/>
      <c r="J85" s="70"/>
      <c r="K85" s="131"/>
      <c r="L85" s="81"/>
    </row>
    <row r="86" spans="1:12" ht="12.75">
      <c r="A86" s="69"/>
      <c r="B86" s="15"/>
      <c r="C86" s="15"/>
      <c r="D86" s="40"/>
      <c r="E86" s="15"/>
      <c r="F86" s="15"/>
      <c r="G86" s="18"/>
      <c r="H86" s="15"/>
      <c r="I86" s="69"/>
      <c r="J86" s="70"/>
      <c r="K86" s="131"/>
      <c r="L86" s="81"/>
    </row>
    <row r="87" spans="1:12" ht="12.75">
      <c r="A87" s="69"/>
      <c r="B87" s="15"/>
      <c r="C87" s="15"/>
      <c r="D87" s="40"/>
      <c r="E87" s="15"/>
      <c r="F87" s="15"/>
      <c r="G87" s="18"/>
      <c r="H87" s="15"/>
      <c r="I87" s="69"/>
      <c r="J87" s="70"/>
      <c r="K87" s="131"/>
      <c r="L87" s="81"/>
    </row>
    <row r="88" spans="1:12" ht="12.75">
      <c r="A88" s="69"/>
      <c r="B88" s="15"/>
      <c r="C88" s="15"/>
      <c r="D88" s="40"/>
      <c r="E88" s="15"/>
      <c r="F88" s="15"/>
      <c r="G88" s="18"/>
      <c r="H88" s="15"/>
      <c r="I88" s="69"/>
      <c r="J88" s="70"/>
      <c r="K88" s="131"/>
      <c r="L88" s="81"/>
    </row>
    <row r="89" spans="1:12" ht="12.75">
      <c r="A89" s="69"/>
      <c r="B89" s="15"/>
      <c r="C89" s="15"/>
      <c r="D89" s="40"/>
      <c r="E89" s="15"/>
      <c r="F89" s="15"/>
      <c r="G89" s="18"/>
      <c r="H89" s="15"/>
      <c r="I89" s="69"/>
      <c r="J89" s="70"/>
      <c r="K89" s="131"/>
      <c r="L89" s="81"/>
    </row>
    <row r="90" spans="1:12" ht="13.5" thickBot="1">
      <c r="A90" s="81"/>
      <c r="B90" s="10"/>
      <c r="C90" s="10"/>
      <c r="D90" s="134"/>
      <c r="E90" s="10"/>
      <c r="F90" s="10"/>
      <c r="G90" s="135"/>
      <c r="H90" s="10"/>
      <c r="I90" s="81"/>
      <c r="J90" s="157"/>
      <c r="K90" s="131"/>
      <c r="L90" s="81"/>
    </row>
    <row r="91" spans="1:12" s="66" customFormat="1" ht="13.5" thickTop="1">
      <c r="A91" s="63"/>
      <c r="B91" s="46"/>
      <c r="C91" s="47"/>
      <c r="D91" s="136"/>
      <c r="E91" s="47"/>
      <c r="F91" s="48" t="s">
        <v>85</v>
      </c>
      <c r="G91" s="49" t="s">
        <v>38</v>
      </c>
      <c r="H91" s="50" t="s">
        <v>43</v>
      </c>
      <c r="I91" s="81"/>
      <c r="J91" s="157"/>
      <c r="K91" s="158"/>
      <c r="L91" s="155"/>
    </row>
    <row r="92" spans="1:12" s="66" customFormat="1" ht="12.75">
      <c r="A92" s="69"/>
      <c r="B92" s="94" t="s">
        <v>86</v>
      </c>
      <c r="C92" s="12"/>
      <c r="D92" s="137"/>
      <c r="E92" s="15"/>
      <c r="F92" s="51" t="s">
        <v>87</v>
      </c>
      <c r="G92" s="312" t="s">
        <v>88</v>
      </c>
      <c r="H92" s="52"/>
      <c r="I92" s="81"/>
      <c r="J92" s="157"/>
      <c r="K92" s="158"/>
      <c r="L92" s="155"/>
    </row>
    <row r="93" spans="1:12" s="66" customFormat="1" ht="12.75">
      <c r="A93" s="69"/>
      <c r="B93" s="53"/>
      <c r="C93" s="15"/>
      <c r="D93" s="16"/>
      <c r="E93" s="15"/>
      <c r="F93" s="33"/>
      <c r="G93" s="54"/>
      <c r="H93" s="55"/>
      <c r="I93" s="81"/>
      <c r="J93" s="157"/>
      <c r="K93" s="158"/>
      <c r="L93" s="155"/>
    </row>
    <row r="94" spans="1:12" s="66" customFormat="1" ht="12.75">
      <c r="A94" s="69"/>
      <c r="B94" s="53" t="s">
        <v>89</v>
      </c>
      <c r="C94" s="15"/>
      <c r="D94" s="16"/>
      <c r="E94" s="15"/>
      <c r="F94" s="33">
        <f>SUM(kg_seed)</f>
        <v>0</v>
      </c>
      <c r="G94" s="118"/>
      <c r="H94" s="55">
        <f>No_kg*material_unit_cost</f>
        <v>0</v>
      </c>
      <c r="I94" s="81"/>
      <c r="J94" s="157"/>
      <c r="K94" s="158"/>
      <c r="L94" s="155"/>
    </row>
    <row r="95" spans="1:12" s="66" customFormat="1" ht="12.75">
      <c r="A95" s="69"/>
      <c r="B95" s="53" t="s">
        <v>58</v>
      </c>
      <c r="C95" s="15"/>
      <c r="D95" s="16"/>
      <c r="E95" s="15"/>
      <c r="F95" s="33">
        <f>SUM(kg_fertilizer)</f>
        <v>0</v>
      </c>
      <c r="G95" s="118"/>
      <c r="H95" s="55">
        <f>No_kg*material_unit_cost</f>
        <v>0</v>
      </c>
      <c r="I95" s="81"/>
      <c r="J95" s="157"/>
      <c r="K95" s="158"/>
      <c r="L95" s="81"/>
    </row>
    <row r="96" spans="1:12" ht="12.75">
      <c r="A96" s="69"/>
      <c r="B96" s="53" t="s">
        <v>62</v>
      </c>
      <c r="C96" s="15"/>
      <c r="D96" s="16"/>
      <c r="E96" s="15"/>
      <c r="F96" s="33">
        <f>SUM(kg_mulch)</f>
        <v>0</v>
      </c>
      <c r="G96" s="118"/>
      <c r="H96" s="55">
        <f>No_kg*material_unit_cost</f>
        <v>0</v>
      </c>
      <c r="I96" s="81"/>
      <c r="J96" s="157"/>
      <c r="K96" s="158"/>
      <c r="L96" s="81"/>
    </row>
    <row r="97" spans="1:12" ht="12.75">
      <c r="A97" s="69"/>
      <c r="B97" s="53" t="s">
        <v>63</v>
      </c>
      <c r="C97" s="15"/>
      <c r="D97" s="16"/>
      <c r="E97" s="15"/>
      <c r="F97" s="33">
        <f>SUM(kg_tackifier)</f>
        <v>0</v>
      </c>
      <c r="G97" s="118"/>
      <c r="H97" s="55">
        <f>No_kg*material_unit_cost</f>
        <v>0</v>
      </c>
      <c r="I97" s="81"/>
      <c r="J97" s="157"/>
      <c r="K97" s="158"/>
      <c r="L97" s="81"/>
    </row>
    <row r="98" spans="1:12" ht="12.75">
      <c r="A98" s="69"/>
      <c r="B98" s="53"/>
      <c r="C98" s="15"/>
      <c r="D98" s="16"/>
      <c r="E98" s="15"/>
      <c r="F98" s="33"/>
      <c r="G98" s="27"/>
      <c r="H98" s="55"/>
      <c r="I98" s="81"/>
      <c r="J98" s="157"/>
      <c r="K98" s="158"/>
      <c r="L98" s="81"/>
    </row>
    <row r="99" spans="1:12" ht="12.75">
      <c r="A99" s="69"/>
      <c r="B99" s="56" t="s">
        <v>69</v>
      </c>
      <c r="C99" s="35"/>
      <c r="D99" s="57"/>
      <c r="E99" s="15"/>
      <c r="F99" s="33"/>
      <c r="G99" s="27"/>
      <c r="H99" s="55"/>
      <c r="I99" s="81"/>
      <c r="J99" s="157"/>
      <c r="K99" s="158"/>
      <c r="L99" s="81"/>
    </row>
    <row r="100" spans="1:12" ht="12.75">
      <c r="A100" s="69"/>
      <c r="B100" s="58" t="s">
        <v>90</v>
      </c>
      <c r="C100" s="26"/>
      <c r="D100" s="34"/>
      <c r="E100" s="15"/>
      <c r="F100" s="33">
        <f>SUM(no_seedlings)</f>
        <v>0</v>
      </c>
      <c r="G100" s="118"/>
      <c r="H100" s="55">
        <f>No_kg*material_unit_cost</f>
        <v>0</v>
      </c>
      <c r="I100" s="81"/>
      <c r="J100" s="157"/>
      <c r="K100" s="158"/>
      <c r="L100" s="81"/>
    </row>
    <row r="101" spans="1:12" ht="12.75">
      <c r="A101" s="69"/>
      <c r="B101" s="58" t="s">
        <v>91</v>
      </c>
      <c r="C101" s="26"/>
      <c r="D101" s="34"/>
      <c r="E101" s="15"/>
      <c r="F101" s="33">
        <f>SUM(no_fertabs)</f>
        <v>0</v>
      </c>
      <c r="G101" s="118"/>
      <c r="H101" s="55">
        <f>No_kg*material_unit_cost</f>
        <v>0</v>
      </c>
      <c r="I101" s="81"/>
      <c r="J101" s="157"/>
      <c r="K101" s="158"/>
      <c r="L101" s="81"/>
    </row>
    <row r="102" spans="1:12" ht="12.75">
      <c r="A102" s="69"/>
      <c r="B102" s="58" t="s">
        <v>92</v>
      </c>
      <c r="C102" s="26"/>
      <c r="D102" s="34"/>
      <c r="E102" s="15"/>
      <c r="F102" s="33">
        <f>SUM(no_protectors)</f>
        <v>0</v>
      </c>
      <c r="G102" s="118"/>
      <c r="H102" s="55">
        <f>No_kg*material_unit_cost</f>
        <v>0</v>
      </c>
      <c r="I102" s="81"/>
      <c r="J102" s="157"/>
      <c r="K102" s="158"/>
      <c r="L102" s="81"/>
    </row>
    <row r="103" spans="1:12" ht="12.75">
      <c r="A103" s="69"/>
      <c r="B103" s="53"/>
      <c r="C103" s="15"/>
      <c r="D103" s="15"/>
      <c r="E103" s="15"/>
      <c r="F103" s="33"/>
      <c r="G103" s="27"/>
      <c r="H103" s="59"/>
      <c r="I103" s="81"/>
      <c r="J103" s="81"/>
      <c r="K103" s="159"/>
      <c r="L103" s="81"/>
    </row>
    <row r="104" spans="1:12" ht="12.75">
      <c r="A104" s="69"/>
      <c r="B104" s="119" t="s">
        <v>93</v>
      </c>
      <c r="C104" s="15"/>
      <c r="D104" s="40"/>
      <c r="E104" s="15"/>
      <c r="F104" s="33">
        <f>SUM(kg_material1)</f>
        <v>0</v>
      </c>
      <c r="G104" s="118"/>
      <c r="H104" s="55">
        <f>No_kg*material_unit_cost</f>
        <v>0</v>
      </c>
      <c r="I104" s="81"/>
      <c r="J104" s="157"/>
      <c r="K104" s="158"/>
      <c r="L104" s="81"/>
    </row>
    <row r="105" spans="1:12" ht="12.75">
      <c r="A105" s="69"/>
      <c r="B105" s="119" t="s">
        <v>66</v>
      </c>
      <c r="C105" s="15"/>
      <c r="D105" s="40"/>
      <c r="E105" s="15"/>
      <c r="F105" s="33">
        <f>SUM(kg_material2)</f>
        <v>0</v>
      </c>
      <c r="G105" s="118"/>
      <c r="H105" s="55">
        <f>No_kg*material_unit_cost</f>
        <v>0</v>
      </c>
      <c r="I105" s="81"/>
      <c r="J105" s="157"/>
      <c r="K105" s="158"/>
      <c r="L105" s="81"/>
    </row>
    <row r="106" spans="1:12" ht="12.75">
      <c r="A106" s="69"/>
      <c r="B106" s="120" t="s">
        <v>77</v>
      </c>
      <c r="C106" s="15"/>
      <c r="D106" s="40"/>
      <c r="E106" s="15"/>
      <c r="F106" s="33">
        <f>SUM(kg_material3)</f>
        <v>0</v>
      </c>
      <c r="G106" s="118"/>
      <c r="H106" s="55">
        <f>No_kg*material_unit_cost</f>
        <v>0</v>
      </c>
      <c r="I106" s="81"/>
      <c r="J106" s="157"/>
      <c r="K106" s="158"/>
      <c r="L106" s="81"/>
    </row>
    <row r="107" spans="1:12" ht="12.75">
      <c r="A107" s="69"/>
      <c r="B107" s="120" t="s">
        <v>78</v>
      </c>
      <c r="C107" s="15"/>
      <c r="D107" s="40"/>
      <c r="E107" s="15"/>
      <c r="F107" s="33">
        <f>SUM(kg_material4)</f>
        <v>0</v>
      </c>
      <c r="G107" s="118"/>
      <c r="H107" s="55">
        <f>No_kg*material_unit_cost</f>
        <v>0</v>
      </c>
      <c r="I107" s="81"/>
      <c r="J107" s="157"/>
      <c r="K107" s="158"/>
      <c r="L107" s="81"/>
    </row>
    <row r="108" spans="1:12" ht="12.75">
      <c r="A108" s="69"/>
      <c r="B108" s="58"/>
      <c r="C108" s="15"/>
      <c r="D108" s="40"/>
      <c r="E108" s="15"/>
      <c r="F108" s="33"/>
      <c r="G108" s="27"/>
      <c r="H108" s="59"/>
      <c r="I108" s="81"/>
      <c r="J108" s="157"/>
      <c r="K108" s="158"/>
      <c r="L108" s="81"/>
    </row>
    <row r="109" spans="1:12" ht="12.75">
      <c r="A109" s="69"/>
      <c r="B109" s="121" t="s">
        <v>94</v>
      </c>
      <c r="C109" s="15"/>
      <c r="D109" s="40"/>
      <c r="E109" s="15"/>
      <c r="F109" s="33">
        <f>SUM(kg_maint.material1)</f>
        <v>0</v>
      </c>
      <c r="G109" s="118"/>
      <c r="H109" s="55">
        <f>No_kg*material_unit_cost</f>
        <v>0</v>
      </c>
      <c r="I109" s="81"/>
      <c r="J109" s="157"/>
      <c r="K109" s="158"/>
      <c r="L109" s="81"/>
    </row>
    <row r="110" spans="1:12" ht="12.75">
      <c r="A110" s="69"/>
      <c r="B110" s="121" t="s">
        <v>95</v>
      </c>
      <c r="C110" s="15"/>
      <c r="D110" s="40"/>
      <c r="E110" s="15"/>
      <c r="F110" s="33">
        <f>SUM(kg_maint.material2)</f>
        <v>0</v>
      </c>
      <c r="G110" s="118"/>
      <c r="H110" s="55">
        <f>No_kg*material_unit_cost</f>
        <v>0</v>
      </c>
      <c r="I110" s="81"/>
      <c r="J110" s="157"/>
      <c r="K110" s="158"/>
      <c r="L110" s="81"/>
    </row>
    <row r="111" spans="1:12" ht="13.5" thickBot="1">
      <c r="A111" s="69"/>
      <c r="B111" s="150"/>
      <c r="C111" s="69"/>
      <c r="D111" s="96"/>
      <c r="E111" s="69"/>
      <c r="F111" s="97"/>
      <c r="G111" s="151"/>
      <c r="H111" s="98"/>
      <c r="I111" s="81"/>
      <c r="J111" s="157"/>
      <c r="K111" s="158"/>
      <c r="L111" s="81"/>
    </row>
    <row r="112" spans="1:12" ht="12.75">
      <c r="A112" s="69"/>
      <c r="B112" s="150"/>
      <c r="C112" s="69"/>
      <c r="D112" s="96"/>
      <c r="E112" s="69"/>
      <c r="F112" s="97"/>
      <c r="G112" s="151"/>
      <c r="H112" s="99">
        <f>SUM(H93:H111)</f>
        <v>0</v>
      </c>
      <c r="I112" s="81"/>
      <c r="J112" s="157"/>
      <c r="K112" s="158"/>
      <c r="L112" s="81"/>
    </row>
    <row r="113" spans="1:12" ht="13.5" thickBot="1">
      <c r="A113" s="69"/>
      <c r="B113" s="100"/>
      <c r="C113" s="152"/>
      <c r="D113" s="153"/>
      <c r="E113" s="152"/>
      <c r="F113" s="101"/>
      <c r="G113" s="102"/>
      <c r="H113" s="103"/>
      <c r="I113" s="81"/>
      <c r="J113" s="157"/>
      <c r="K113" s="158"/>
      <c r="L113" s="81"/>
    </row>
    <row r="114" spans="1:12" ht="13.5" thickTop="1">
      <c r="A114" s="81"/>
      <c r="C114" s="81"/>
      <c r="D114" s="154"/>
      <c r="E114" s="81"/>
      <c r="F114" s="105"/>
      <c r="G114" s="106"/>
      <c r="H114" s="81"/>
      <c r="I114" s="81"/>
      <c r="J114" s="157"/>
      <c r="K114" s="158"/>
      <c r="L114" s="81"/>
    </row>
    <row r="115" spans="1:12" ht="12.75">
      <c r="A115" s="81"/>
      <c r="C115" s="81"/>
      <c r="D115" s="154"/>
      <c r="E115" s="81"/>
      <c r="F115" s="105"/>
      <c r="G115" s="106"/>
      <c r="H115" s="81"/>
      <c r="I115" s="81"/>
      <c r="J115" s="157"/>
      <c r="K115" s="158"/>
      <c r="L115" s="81"/>
    </row>
    <row r="116" spans="1:12" s="83" customFormat="1" ht="12.75">
      <c r="A116" s="81"/>
      <c r="B116" s="160" t="s">
        <v>96</v>
      </c>
      <c r="C116" s="81"/>
      <c r="D116" s="154"/>
      <c r="E116" s="81"/>
      <c r="F116" s="81"/>
      <c r="G116" s="159"/>
      <c r="H116" s="81"/>
      <c r="I116" s="81"/>
      <c r="J116" s="157"/>
      <c r="K116" s="158"/>
      <c r="L116" s="81"/>
    </row>
    <row r="117" spans="2:11" s="83" customFormat="1" ht="12.75">
      <c r="B117"/>
      <c r="C117" s="104"/>
      <c r="G117" s="109"/>
      <c r="J117" s="110"/>
      <c r="K117" s="111"/>
    </row>
    <row r="118" spans="2:11" s="83" customFormat="1" ht="12.75">
      <c r="B118" s="104" t="s">
        <v>97</v>
      </c>
      <c r="C118" s="104" t="s">
        <v>535</v>
      </c>
      <c r="G118" s="109"/>
      <c r="J118" s="110"/>
      <c r="K118" s="111"/>
    </row>
    <row r="119" spans="2:11" s="83" customFormat="1" ht="12.75">
      <c r="B119" s="104" t="s">
        <v>98</v>
      </c>
      <c r="C119" s="104" t="s">
        <v>536</v>
      </c>
      <c r="G119" s="109"/>
      <c r="J119" s="110"/>
      <c r="K119" s="111"/>
    </row>
    <row r="120" spans="2:11" s="83" customFormat="1" ht="12.75">
      <c r="B120" s="104" t="s">
        <v>37</v>
      </c>
      <c r="C120" s="104" t="s">
        <v>537</v>
      </c>
      <c r="G120" s="109"/>
      <c r="J120" s="110"/>
      <c r="K120" s="111"/>
    </row>
    <row r="121" spans="2:11" s="83" customFormat="1" ht="12.75">
      <c r="B121" s="104" t="s">
        <v>99</v>
      </c>
      <c r="C121" s="104" t="s">
        <v>538</v>
      </c>
      <c r="G121" s="109"/>
      <c r="J121" s="110"/>
      <c r="K121" s="111"/>
    </row>
    <row r="122" spans="2:11" s="83" customFormat="1" ht="12.75">
      <c r="B122" s="104" t="s">
        <v>100</v>
      </c>
      <c r="C122" s="104" t="s">
        <v>539</v>
      </c>
      <c r="G122" s="109"/>
      <c r="J122" s="110"/>
      <c r="K122" s="111"/>
    </row>
    <row r="123" spans="2:11" s="83" customFormat="1" ht="12.75">
      <c r="B123" s="104" t="s">
        <v>101</v>
      </c>
      <c r="C123" s="104" t="s">
        <v>540</v>
      </c>
      <c r="G123" s="109"/>
      <c r="J123" s="110"/>
      <c r="K123" s="111"/>
    </row>
    <row r="124" spans="2:11" s="83" customFormat="1" ht="12.75">
      <c r="B124" s="104" t="s">
        <v>102</v>
      </c>
      <c r="C124" s="104" t="s">
        <v>541</v>
      </c>
      <c r="G124" s="109"/>
      <c r="J124" s="110"/>
      <c r="K124" s="111"/>
    </row>
    <row r="125" spans="2:11" s="83" customFormat="1" ht="12.75">
      <c r="B125" s="104" t="s">
        <v>103</v>
      </c>
      <c r="C125" s="104" t="s">
        <v>542</v>
      </c>
      <c r="G125" s="109"/>
      <c r="J125" s="110"/>
      <c r="K125" s="111"/>
    </row>
    <row r="126" spans="2:11" s="83" customFormat="1" ht="12.75">
      <c r="B126" s="104" t="s">
        <v>104</v>
      </c>
      <c r="C126" s="104" t="s">
        <v>543</v>
      </c>
      <c r="G126" s="109"/>
      <c r="J126" s="110"/>
      <c r="K126" s="111"/>
    </row>
    <row r="127" spans="2:11" s="83" customFormat="1" ht="12.75">
      <c r="B127" s="104" t="s">
        <v>105</v>
      </c>
      <c r="C127" s="104" t="s">
        <v>544</v>
      </c>
      <c r="G127" s="109"/>
      <c r="J127" s="110"/>
      <c r="K127" s="111"/>
    </row>
    <row r="128" spans="2:11" s="83" customFormat="1" ht="12.75">
      <c r="B128" s="104" t="s">
        <v>106</v>
      </c>
      <c r="C128" s="104" t="s">
        <v>545</v>
      </c>
      <c r="G128" s="109"/>
      <c r="J128" s="110"/>
      <c r="K128" s="111"/>
    </row>
    <row r="129" spans="2:11" s="83" customFormat="1" ht="12.75">
      <c r="B129" s="104" t="s">
        <v>107</v>
      </c>
      <c r="C129" s="104" t="s">
        <v>546</v>
      </c>
      <c r="G129" s="109"/>
      <c r="J129" s="110"/>
      <c r="K129" s="111"/>
    </row>
    <row r="130" spans="2:11" s="83" customFormat="1" ht="12.75">
      <c r="B130" s="104" t="s">
        <v>108</v>
      </c>
      <c r="C130" s="104" t="s">
        <v>547</v>
      </c>
      <c r="G130" s="109"/>
      <c r="J130" s="110"/>
      <c r="K130" s="111"/>
    </row>
    <row r="131" spans="2:11" s="83" customFormat="1" ht="12.75">
      <c r="B131" s="104" t="s">
        <v>109</v>
      </c>
      <c r="C131" s="104" t="s">
        <v>548</v>
      </c>
      <c r="G131" s="109"/>
      <c r="J131" s="110"/>
      <c r="K131" s="111"/>
    </row>
    <row r="132" spans="2:11" s="83" customFormat="1" ht="12.75">
      <c r="B132" s="104" t="s">
        <v>110</v>
      </c>
      <c r="C132" s="104" t="s">
        <v>549</v>
      </c>
      <c r="G132" s="109"/>
      <c r="J132" s="110"/>
      <c r="K132" s="111"/>
    </row>
    <row r="133" spans="2:11" s="83" customFormat="1" ht="12.75">
      <c r="B133" s="104" t="s">
        <v>111</v>
      </c>
      <c r="C133" s="104" t="s">
        <v>550</v>
      </c>
      <c r="G133" s="109"/>
      <c r="J133" s="110"/>
      <c r="K133" s="111"/>
    </row>
    <row r="134" spans="2:11" s="83" customFormat="1" ht="12.75">
      <c r="B134" s="104" t="s">
        <v>112</v>
      </c>
      <c r="C134" s="104" t="s">
        <v>551</v>
      </c>
      <c r="G134" s="109"/>
      <c r="J134" s="110"/>
      <c r="K134" s="111"/>
    </row>
    <row r="135" spans="2:11" s="83" customFormat="1" ht="12.75">
      <c r="B135" s="104" t="s">
        <v>113</v>
      </c>
      <c r="C135" s="104" t="s">
        <v>552</v>
      </c>
      <c r="G135" s="109"/>
      <c r="J135" s="110"/>
      <c r="K135" s="111"/>
    </row>
    <row r="136" spans="2:11" s="83" customFormat="1" ht="12.75">
      <c r="B136" s="104" t="s">
        <v>114</v>
      </c>
      <c r="C136" s="104" t="s">
        <v>553</v>
      </c>
      <c r="G136" s="109"/>
      <c r="J136" s="110"/>
      <c r="K136" s="111"/>
    </row>
    <row r="137" spans="2:11" s="83" customFormat="1" ht="12.75">
      <c r="B137" s="104" t="s">
        <v>115</v>
      </c>
      <c r="C137" s="104" t="s">
        <v>554</v>
      </c>
      <c r="G137" s="109"/>
      <c r="J137" s="110"/>
      <c r="K137" s="111"/>
    </row>
    <row r="138" spans="2:11" s="83" customFormat="1" ht="12.75">
      <c r="B138" s="104" t="s">
        <v>116</v>
      </c>
      <c r="C138" s="104" t="s">
        <v>555</v>
      </c>
      <c r="G138" s="109"/>
      <c r="J138" s="110"/>
      <c r="K138" s="111"/>
    </row>
    <row r="139" spans="2:11" s="83" customFormat="1" ht="12.75">
      <c r="B139" s="104" t="s">
        <v>117</v>
      </c>
      <c r="C139" s="104" t="s">
        <v>556</v>
      </c>
      <c r="G139" s="109"/>
      <c r="J139" s="110"/>
      <c r="K139" s="111"/>
    </row>
    <row r="140" spans="2:11" s="83" customFormat="1" ht="12.75">
      <c r="B140" s="104" t="s">
        <v>118</v>
      </c>
      <c r="C140" s="104" t="s">
        <v>557</v>
      </c>
      <c r="G140" s="109"/>
      <c r="J140" s="110"/>
      <c r="K140" s="111"/>
    </row>
    <row r="141" spans="2:11" s="83" customFormat="1" ht="12.75">
      <c r="B141" s="104" t="s">
        <v>119</v>
      </c>
      <c r="C141" s="104" t="s">
        <v>558</v>
      </c>
      <c r="G141" s="109"/>
      <c r="J141" s="110"/>
      <c r="K141" s="111"/>
    </row>
    <row r="142" spans="2:11" s="83" customFormat="1" ht="12.75">
      <c r="B142" s="104" t="s">
        <v>120</v>
      </c>
      <c r="C142" s="104" t="s">
        <v>559</v>
      </c>
      <c r="G142" s="109"/>
      <c r="J142" s="110"/>
      <c r="K142" s="111"/>
    </row>
    <row r="143" spans="2:11" s="83" customFormat="1" ht="12.75">
      <c r="B143" s="104" t="s">
        <v>121</v>
      </c>
      <c r="C143" s="104" t="s">
        <v>560</v>
      </c>
      <c r="G143" s="109"/>
      <c r="J143" s="110"/>
      <c r="K143" s="111"/>
    </row>
    <row r="144" spans="2:11" s="83" customFormat="1" ht="12.75">
      <c r="B144" s="104" t="s">
        <v>122</v>
      </c>
      <c r="C144" s="104" t="s">
        <v>561</v>
      </c>
      <c r="G144" s="109"/>
      <c r="J144" s="110"/>
      <c r="K144" s="111"/>
    </row>
    <row r="145" spans="2:11" s="83" customFormat="1" ht="12.75">
      <c r="B145" s="104" t="s">
        <v>123</v>
      </c>
      <c r="C145" s="104" t="s">
        <v>562</v>
      </c>
      <c r="G145" s="109"/>
      <c r="J145" s="110"/>
      <c r="K145" s="111"/>
    </row>
    <row r="146" spans="2:11" s="83" customFormat="1" ht="12.75">
      <c r="B146" s="104" t="s">
        <v>124</v>
      </c>
      <c r="C146" s="104" t="s">
        <v>563</v>
      </c>
      <c r="G146" s="109"/>
      <c r="J146" s="110"/>
      <c r="K146" s="111"/>
    </row>
    <row r="147" spans="2:11" s="83" customFormat="1" ht="12.75">
      <c r="B147" s="104" t="s">
        <v>125</v>
      </c>
      <c r="C147" s="104" t="s">
        <v>564</v>
      </c>
      <c r="G147" s="109"/>
      <c r="J147" s="110"/>
      <c r="K147" s="111"/>
    </row>
    <row r="148" spans="2:11" s="83" customFormat="1" ht="12.75">
      <c r="B148" s="104" t="s">
        <v>126</v>
      </c>
      <c r="C148" s="104" t="s">
        <v>565</v>
      </c>
      <c r="G148" s="109"/>
      <c r="J148" s="110"/>
      <c r="K148" s="111"/>
    </row>
    <row r="149" spans="2:11" s="83" customFormat="1" ht="12.75">
      <c r="B149" s="104" t="s">
        <v>127</v>
      </c>
      <c r="C149" s="104" t="s">
        <v>566</v>
      </c>
      <c r="G149" s="109"/>
      <c r="J149" s="110"/>
      <c r="K149" s="111"/>
    </row>
    <row r="150" spans="2:11" s="83" customFormat="1" ht="12.75">
      <c r="B150" s="104" t="s">
        <v>128</v>
      </c>
      <c r="C150" s="104" t="s">
        <v>567</v>
      </c>
      <c r="D150" s="104"/>
      <c r="G150" s="109"/>
      <c r="J150" s="110"/>
      <c r="K150" s="111"/>
    </row>
    <row r="151" spans="2:11" s="83" customFormat="1" ht="12.75">
      <c r="B151" s="104" t="s">
        <v>129</v>
      </c>
      <c r="C151" s="104" t="s">
        <v>568</v>
      </c>
      <c r="D151" s="104"/>
      <c r="G151" s="109"/>
      <c r="J151" s="110"/>
      <c r="K151" s="111"/>
    </row>
    <row r="152" spans="2:11" s="83" customFormat="1" ht="12.75">
      <c r="B152" s="104" t="s">
        <v>130</v>
      </c>
      <c r="C152" s="104" t="s">
        <v>569</v>
      </c>
      <c r="D152" s="104"/>
      <c r="G152" s="109"/>
      <c r="J152" s="110"/>
      <c r="K152" s="111"/>
    </row>
    <row r="153" spans="2:11" s="83" customFormat="1" ht="12.75">
      <c r="B153" s="104" t="s">
        <v>131</v>
      </c>
      <c r="C153" s="104" t="s">
        <v>570</v>
      </c>
      <c r="D153" s="104"/>
      <c r="G153" s="109"/>
      <c r="J153" s="110"/>
      <c r="K153" s="111"/>
    </row>
    <row r="154" spans="2:11" s="83" customFormat="1" ht="12.75">
      <c r="B154" s="104" t="s">
        <v>132</v>
      </c>
      <c r="C154" s="104" t="s">
        <v>571</v>
      </c>
      <c r="D154" s="104"/>
      <c r="G154" s="109"/>
      <c r="J154" s="110"/>
      <c r="K154" s="111"/>
    </row>
    <row r="155" spans="2:11" s="83" customFormat="1" ht="12.75">
      <c r="B155" s="104" t="s">
        <v>133</v>
      </c>
      <c r="C155" s="104" t="s">
        <v>572</v>
      </c>
      <c r="D155" s="104"/>
      <c r="G155" s="109"/>
      <c r="J155" s="110"/>
      <c r="K155" s="111"/>
    </row>
    <row r="156" spans="2:11" s="83" customFormat="1" ht="12.75">
      <c r="B156" s="104" t="s">
        <v>134</v>
      </c>
      <c r="C156" s="104" t="s">
        <v>573</v>
      </c>
      <c r="D156" s="104"/>
      <c r="G156" s="109"/>
      <c r="J156" s="110"/>
      <c r="K156" s="111"/>
    </row>
    <row r="157" spans="2:11" s="83" customFormat="1" ht="12.75">
      <c r="B157" s="104" t="s">
        <v>135</v>
      </c>
      <c r="C157" s="104" t="s">
        <v>574</v>
      </c>
      <c r="D157" s="104"/>
      <c r="G157" s="109"/>
      <c r="J157" s="110"/>
      <c r="K157" s="111"/>
    </row>
    <row r="158" spans="2:11" s="83" customFormat="1" ht="12.75">
      <c r="B158" s="104" t="s">
        <v>136</v>
      </c>
      <c r="C158" s="104" t="s">
        <v>575</v>
      </c>
      <c r="D158" s="104"/>
      <c r="G158" s="109"/>
      <c r="J158" s="110"/>
      <c r="K158" s="111"/>
    </row>
    <row r="159" spans="2:11" s="83" customFormat="1" ht="12.75">
      <c r="B159" s="104" t="s">
        <v>137</v>
      </c>
      <c r="C159" s="104" t="s">
        <v>576</v>
      </c>
      <c r="D159" s="104"/>
      <c r="G159" s="109"/>
      <c r="J159" s="110"/>
      <c r="K159" s="111"/>
    </row>
    <row r="160" spans="2:11" s="83" customFormat="1" ht="12.75">
      <c r="B160" s="104" t="s">
        <v>138</v>
      </c>
      <c r="C160" s="104" t="s">
        <v>577</v>
      </c>
      <c r="D160" s="104"/>
      <c r="G160" s="109"/>
      <c r="J160" s="110"/>
      <c r="K160" s="111"/>
    </row>
    <row r="161" spans="2:11" s="83" customFormat="1" ht="12.75">
      <c r="B161" s="104" t="s">
        <v>139</v>
      </c>
      <c r="C161" s="104" t="s">
        <v>578</v>
      </c>
      <c r="D161" s="104"/>
      <c r="G161" s="109"/>
      <c r="J161" s="110"/>
      <c r="K161" s="111"/>
    </row>
    <row r="162" spans="2:11" s="83" customFormat="1" ht="12.75">
      <c r="B162" s="104" t="s">
        <v>140</v>
      </c>
      <c r="C162" s="104" t="s">
        <v>579</v>
      </c>
      <c r="D162" s="104"/>
      <c r="G162" s="109"/>
      <c r="J162" s="110"/>
      <c r="K162" s="111"/>
    </row>
    <row r="163" spans="2:11" s="83" customFormat="1" ht="12.75">
      <c r="B163" s="104" t="s">
        <v>141</v>
      </c>
      <c r="C163" s="104" t="s">
        <v>580</v>
      </c>
      <c r="D163" s="104"/>
      <c r="G163" s="109"/>
      <c r="J163" s="110"/>
      <c r="K163" s="111"/>
    </row>
    <row r="164" spans="2:11" s="83" customFormat="1" ht="12.75">
      <c r="B164" s="104" t="s">
        <v>142</v>
      </c>
      <c r="C164" s="104" t="s">
        <v>581</v>
      </c>
      <c r="D164" s="104"/>
      <c r="G164" s="109"/>
      <c r="J164" s="110"/>
      <c r="K164" s="111"/>
    </row>
    <row r="165" spans="2:11" s="83" customFormat="1" ht="12.75">
      <c r="B165" s="104" t="s">
        <v>143</v>
      </c>
      <c r="C165" s="104" t="s">
        <v>582</v>
      </c>
      <c r="D165" s="104"/>
      <c r="G165" s="109"/>
      <c r="J165" s="110"/>
      <c r="K165" s="111"/>
    </row>
    <row r="166" spans="4:11" s="83" customFormat="1" ht="12.75">
      <c r="D166" s="104"/>
      <c r="G166" s="109"/>
      <c r="J166" s="110"/>
      <c r="K166" s="111"/>
    </row>
    <row r="167" spans="4:11" s="83" customFormat="1" ht="12.75">
      <c r="D167" s="104"/>
      <c r="G167" s="109"/>
      <c r="J167" s="110"/>
      <c r="K167" s="111"/>
    </row>
    <row r="168" spans="4:11" s="83" customFormat="1" ht="12.75">
      <c r="D168" s="104"/>
      <c r="G168" s="109"/>
      <c r="J168" s="110"/>
      <c r="K168" s="111"/>
    </row>
    <row r="169" spans="4:11" s="83" customFormat="1" ht="12.75">
      <c r="D169" s="104"/>
      <c r="G169" s="109"/>
      <c r="J169" s="110"/>
      <c r="K169" s="111"/>
    </row>
    <row r="170" spans="4:11" s="83" customFormat="1" ht="12.75">
      <c r="D170" s="104"/>
      <c r="G170" s="109"/>
      <c r="J170" s="110"/>
      <c r="K170" s="111"/>
    </row>
    <row r="171" spans="4:11" s="83" customFormat="1" ht="12.75">
      <c r="D171" s="104"/>
      <c r="G171" s="109"/>
      <c r="J171" s="110"/>
      <c r="K171" s="111"/>
    </row>
    <row r="172" spans="4:11" s="83" customFormat="1" ht="12.75">
      <c r="D172" s="104"/>
      <c r="G172" s="109"/>
      <c r="J172" s="110"/>
      <c r="K172" s="111"/>
    </row>
    <row r="173" spans="4:11" s="83" customFormat="1" ht="12.75">
      <c r="D173" s="104"/>
      <c r="G173" s="109"/>
      <c r="J173" s="110"/>
      <c r="K173" s="111"/>
    </row>
    <row r="174" spans="4:11" s="83" customFormat="1" ht="12.75">
      <c r="D174" s="104"/>
      <c r="G174" s="109"/>
      <c r="J174" s="110"/>
      <c r="K174" s="111"/>
    </row>
    <row r="175" spans="4:11" s="83" customFormat="1" ht="12.75">
      <c r="D175" s="104"/>
      <c r="G175" s="109"/>
      <c r="J175" s="110"/>
      <c r="K175" s="111"/>
    </row>
    <row r="176" spans="4:11" s="83" customFormat="1" ht="12.75">
      <c r="D176" s="104"/>
      <c r="G176" s="109"/>
      <c r="J176" s="110"/>
      <c r="K176" s="111"/>
    </row>
    <row r="177" spans="4:11" s="83" customFormat="1" ht="12.75">
      <c r="D177" s="104"/>
      <c r="G177" s="109"/>
      <c r="J177" s="110"/>
      <c r="K177" s="111"/>
    </row>
    <row r="178" spans="4:11" s="83" customFormat="1" ht="12.75">
      <c r="D178" s="104"/>
      <c r="G178" s="109"/>
      <c r="J178" s="110"/>
      <c r="K178" s="111"/>
    </row>
    <row r="179" spans="4:11" s="83" customFormat="1" ht="12.75">
      <c r="D179" s="104"/>
      <c r="G179" s="109"/>
      <c r="J179" s="110"/>
      <c r="K179" s="111"/>
    </row>
    <row r="180" spans="4:11" s="83" customFormat="1" ht="12.75">
      <c r="D180" s="104"/>
      <c r="G180" s="109"/>
      <c r="J180" s="110"/>
      <c r="K180" s="111"/>
    </row>
    <row r="181" spans="4:11" s="83" customFormat="1" ht="12.75">
      <c r="D181" s="104"/>
      <c r="G181" s="109"/>
      <c r="J181" s="110"/>
      <c r="K181" s="111"/>
    </row>
    <row r="182" spans="4:11" s="83" customFormat="1" ht="12.75">
      <c r="D182" s="104"/>
      <c r="G182" s="109"/>
      <c r="J182" s="110"/>
      <c r="K182" s="111"/>
    </row>
    <row r="183" spans="4:11" s="83" customFormat="1" ht="12.75">
      <c r="D183" s="104"/>
      <c r="G183" s="109"/>
      <c r="J183" s="110"/>
      <c r="K183" s="111"/>
    </row>
    <row r="184" spans="4:11" s="83" customFormat="1" ht="12.75">
      <c r="D184" s="104"/>
      <c r="G184" s="109"/>
      <c r="J184" s="110"/>
      <c r="K184" s="111"/>
    </row>
    <row r="185" spans="4:11" s="83" customFormat="1" ht="12.75">
      <c r="D185" s="104"/>
      <c r="G185" s="109"/>
      <c r="J185" s="110"/>
      <c r="K185" s="111"/>
    </row>
    <row r="186" spans="4:11" s="83" customFormat="1" ht="12.75">
      <c r="D186" s="104"/>
      <c r="G186" s="109"/>
      <c r="J186" s="110"/>
      <c r="K186" s="111"/>
    </row>
    <row r="187" spans="4:11" s="83" customFormat="1" ht="12.75">
      <c r="D187" s="104"/>
      <c r="G187" s="109"/>
      <c r="J187" s="110"/>
      <c r="K187" s="111"/>
    </row>
    <row r="188" spans="4:11" s="83" customFormat="1" ht="12.75">
      <c r="D188" s="104"/>
      <c r="G188" s="109"/>
      <c r="J188" s="110"/>
      <c r="K188" s="111"/>
    </row>
    <row r="189" spans="4:11" s="83" customFormat="1" ht="12.75">
      <c r="D189" s="104"/>
      <c r="G189" s="109"/>
      <c r="J189" s="110"/>
      <c r="K189" s="111"/>
    </row>
    <row r="190" spans="4:11" s="83" customFormat="1" ht="12.75">
      <c r="D190" s="104"/>
      <c r="G190" s="109"/>
      <c r="J190" s="110"/>
      <c r="K190" s="111"/>
    </row>
    <row r="191" spans="4:11" s="83" customFormat="1" ht="12.75">
      <c r="D191" s="104"/>
      <c r="G191" s="109"/>
      <c r="J191" s="110"/>
      <c r="K191" s="111"/>
    </row>
    <row r="192" spans="4:11" s="83" customFormat="1" ht="12.75">
      <c r="D192" s="104"/>
      <c r="G192" s="109"/>
      <c r="J192" s="110"/>
      <c r="K192" s="111"/>
    </row>
    <row r="193" spans="4:11" s="83" customFormat="1" ht="12.75">
      <c r="D193" s="104"/>
      <c r="G193" s="109"/>
      <c r="J193" s="110"/>
      <c r="K193" s="111"/>
    </row>
  </sheetData>
  <sheetProtection password="CA11" sheet="1" objects="1" scenarios="1"/>
  <printOptions gridLines="1" horizontalCentered="1"/>
  <pageMargins left="0.498031496" right="0.498031496" top="1.05" bottom="0.734251969" header="0.5" footer="0.5"/>
  <pageSetup horizontalDpi="300" verticalDpi="300" orientation="portrait" scale="60" r:id="rId3"/>
  <headerFooter alignWithMargins="0">
    <oddHeader>&amp;L&amp;F
Version 3.5.1&amp;CMine Reclamation Costing&amp;"MS Sans Serif,Bold"
&amp;18&amp;A&amp;R&amp;T
&amp;D</oddHeader>
    <oddFooter>&amp;CPage &amp;P of &amp;N</oddFooter>
  </headerFooter>
  <legacyDrawing r:id="rId2"/>
</worksheet>
</file>

<file path=xl/worksheets/sheet11.xml><?xml version="1.0" encoding="utf-8"?>
<worksheet xmlns="http://schemas.openxmlformats.org/spreadsheetml/2006/main" xmlns:r="http://schemas.openxmlformats.org/officeDocument/2006/relationships">
  <dimension ref="A1:L200"/>
  <sheetViews>
    <sheetView zoomScale="75" zoomScaleNormal="75" workbookViewId="0" topLeftCell="A102">
      <selection activeCell="H127" sqref="H127"/>
    </sheetView>
  </sheetViews>
  <sheetFormatPr defaultColWidth="9.140625" defaultRowHeight="12.75"/>
  <cols>
    <col min="1" max="1" width="2.7109375" style="0" customWidth="1"/>
    <col min="2" max="2" width="27.7109375" style="81" customWidth="1"/>
    <col min="3" max="3" width="9.140625" style="83" customWidth="1"/>
    <col min="4" max="4" width="6.7109375" style="104" customWidth="1"/>
    <col min="5" max="5" width="11.8515625" style="0" customWidth="1"/>
    <col min="6" max="6" width="12.7109375" style="0" customWidth="1"/>
    <col min="7" max="7" width="13.7109375" style="95" customWidth="1"/>
    <col min="8" max="8" width="13.7109375" style="0" customWidth="1"/>
    <col min="9" max="9" width="12.7109375" style="0" customWidth="1"/>
    <col min="10" max="10" width="11.7109375" style="92" customWidth="1"/>
    <col min="11" max="11" width="17.7109375" style="93" customWidth="1"/>
  </cols>
  <sheetData>
    <row r="1" spans="1:12" s="66" customFormat="1" ht="15.75">
      <c r="A1" s="372" t="s">
        <v>32</v>
      </c>
      <c r="B1" s="351"/>
      <c r="C1" s="336">
        <f>SUMMARY!$B$4</f>
        <v>0</v>
      </c>
      <c r="D1" s="337"/>
      <c r="E1" s="338"/>
      <c r="F1" s="338"/>
      <c r="G1" s="339"/>
      <c r="H1" s="337"/>
      <c r="I1" s="337"/>
      <c r="J1" s="339"/>
      <c r="K1" s="340"/>
      <c r="L1" s="155"/>
    </row>
    <row r="2" spans="1:12" s="66" customFormat="1" ht="15.75">
      <c r="A2" s="373" t="s">
        <v>33</v>
      </c>
      <c r="B2"/>
      <c r="C2" s="68" t="e">
        <f>SUMMARY!#REF!</f>
        <v>#REF!</v>
      </c>
      <c r="D2" s="63"/>
      <c r="E2" s="12"/>
      <c r="F2" s="12"/>
      <c r="G2" s="131"/>
      <c r="H2" s="63"/>
      <c r="I2" s="63"/>
      <c r="J2" s="131"/>
      <c r="K2" s="71"/>
      <c r="L2" s="155"/>
    </row>
    <row r="3" spans="1:12" s="66" customFormat="1" ht="15.75">
      <c r="A3" s="373" t="s">
        <v>34</v>
      </c>
      <c r="B3"/>
      <c r="C3" s="62" t="str">
        <f>SUMMARY!$A$21</f>
        <v>        Master 10</v>
      </c>
      <c r="D3" s="63"/>
      <c r="E3" s="12"/>
      <c r="F3" s="12"/>
      <c r="G3" s="131"/>
      <c r="H3" s="63"/>
      <c r="I3" s="63"/>
      <c r="J3" s="131"/>
      <c r="K3" s="71"/>
      <c r="L3" s="155"/>
    </row>
    <row r="4" spans="1:12" s="66" customFormat="1" ht="15.75">
      <c r="A4" s="374" t="s">
        <v>144</v>
      </c>
      <c r="B4"/>
      <c r="C4" s="68">
        <f>SUMMARY!$E$21</f>
        <v>0</v>
      </c>
      <c r="D4" s="63"/>
      <c r="E4" s="12"/>
      <c r="F4" s="12"/>
      <c r="G4" s="131"/>
      <c r="H4" s="63"/>
      <c r="I4" s="63"/>
      <c r="J4" s="131"/>
      <c r="K4" s="71"/>
      <c r="L4" s="155"/>
    </row>
    <row r="5" spans="1:12" s="66" customFormat="1" ht="15.75">
      <c r="A5" s="375" t="s">
        <v>35</v>
      </c>
      <c r="B5"/>
      <c r="C5" s="354"/>
      <c r="D5" s="365"/>
      <c r="E5" s="366"/>
      <c r="F5" s="12"/>
      <c r="G5" s="132"/>
      <c r="H5" s="12"/>
      <c r="I5" s="63"/>
      <c r="J5" s="131"/>
      <c r="K5" s="71"/>
      <c r="L5" s="155"/>
    </row>
    <row r="6" spans="1:12" s="66" customFormat="1" ht="3" customHeight="1">
      <c r="A6" s="367"/>
      <c r="B6" s="14"/>
      <c r="C6" s="88"/>
      <c r="D6" s="12"/>
      <c r="E6" s="12"/>
      <c r="F6" s="12"/>
      <c r="G6" s="132"/>
      <c r="H6" s="12"/>
      <c r="I6" s="63"/>
      <c r="J6" s="131"/>
      <c r="K6" s="71"/>
      <c r="L6" s="155"/>
    </row>
    <row r="7" spans="1:12" ht="12.75">
      <c r="A7" s="368"/>
      <c r="B7" s="15"/>
      <c r="C7" s="15"/>
      <c r="D7" s="16"/>
      <c r="E7" s="15"/>
      <c r="F7" s="17" t="s">
        <v>145</v>
      </c>
      <c r="G7" s="18"/>
      <c r="H7" s="15"/>
      <c r="I7" s="15"/>
      <c r="J7" s="11"/>
      <c r="K7" s="19"/>
      <c r="L7" s="81"/>
    </row>
    <row r="8" spans="1:12" ht="12.75">
      <c r="A8" s="369" t="s">
        <v>36</v>
      </c>
      <c r="B8" s="15"/>
      <c r="C8" s="81"/>
      <c r="D8" s="21" t="s">
        <v>37</v>
      </c>
      <c r="E8" s="81"/>
      <c r="F8" s="81"/>
      <c r="G8" s="81"/>
      <c r="H8" s="22" t="s">
        <v>38</v>
      </c>
      <c r="I8" s="20" t="s">
        <v>39</v>
      </c>
      <c r="J8" s="24"/>
      <c r="K8" s="25" t="s">
        <v>40</v>
      </c>
      <c r="L8" s="81"/>
    </row>
    <row r="9" spans="1:12" ht="12.75">
      <c r="A9" s="368"/>
      <c r="B9" s="17" t="s">
        <v>146</v>
      </c>
      <c r="C9" s="81"/>
      <c r="D9" s="21" t="s">
        <v>41</v>
      </c>
      <c r="E9" s="81"/>
      <c r="F9" s="81"/>
      <c r="G9" s="81"/>
      <c r="H9" s="22" t="s">
        <v>42</v>
      </c>
      <c r="I9" s="22" t="s">
        <v>43</v>
      </c>
      <c r="J9" s="24"/>
      <c r="K9" s="25"/>
      <c r="L9" s="81"/>
    </row>
    <row r="10" spans="1:12" ht="12.75">
      <c r="A10" s="31"/>
      <c r="B10" s="15" t="s">
        <v>148</v>
      </c>
      <c r="C10" s="81"/>
      <c r="D10" s="113"/>
      <c r="E10" s="81"/>
      <c r="F10" s="81"/>
      <c r="G10" s="81"/>
      <c r="H10" s="114"/>
      <c r="I10" s="18">
        <f>Area*Unit_Cost</f>
        <v>0</v>
      </c>
      <c r="J10" s="15"/>
      <c r="K10" s="19"/>
      <c r="L10" s="81"/>
    </row>
    <row r="11" spans="1:12" ht="12.75">
      <c r="A11" s="31"/>
      <c r="B11" s="26" t="s">
        <v>44</v>
      </c>
      <c r="C11" s="81"/>
      <c r="D11" s="81"/>
      <c r="E11" s="81"/>
      <c r="F11" s="81"/>
      <c r="G11" s="81"/>
      <c r="H11" s="161"/>
      <c r="I11" s="81"/>
      <c r="J11" s="15"/>
      <c r="K11" s="19"/>
      <c r="L11" s="81"/>
    </row>
    <row r="12" spans="1:12" ht="12.75">
      <c r="A12" s="31"/>
      <c r="B12" s="26" t="s">
        <v>45</v>
      </c>
      <c r="C12" s="81"/>
      <c r="D12" s="81"/>
      <c r="E12" s="81"/>
      <c r="F12" s="81"/>
      <c r="G12" s="81"/>
      <c r="H12" s="161"/>
      <c r="I12" s="81"/>
      <c r="J12" s="15"/>
      <c r="K12" s="19"/>
      <c r="L12" s="81"/>
    </row>
    <row r="13" spans="1:12" ht="12.75">
      <c r="A13" s="31"/>
      <c r="B13" s="26" t="s">
        <v>46</v>
      </c>
      <c r="C13" s="81"/>
      <c r="D13" s="113"/>
      <c r="E13" s="81"/>
      <c r="F13" s="81"/>
      <c r="G13" s="81"/>
      <c r="H13" s="114"/>
      <c r="I13" s="18">
        <f aca="true" t="shared" si="0" ref="I13:I23">Area*Unit_Cost</f>
        <v>0</v>
      </c>
      <c r="J13" s="15"/>
      <c r="K13" s="19"/>
      <c r="L13" s="81"/>
    </row>
    <row r="14" spans="1:12" ht="12.75">
      <c r="A14" s="31"/>
      <c r="B14" s="124" t="s">
        <v>47</v>
      </c>
      <c r="C14" s="81"/>
      <c r="D14" s="113"/>
      <c r="E14" s="81"/>
      <c r="F14" s="81"/>
      <c r="G14" s="81"/>
      <c r="H14" s="114"/>
      <c r="I14" s="18">
        <f t="shared" si="0"/>
        <v>0</v>
      </c>
      <c r="J14" s="15"/>
      <c r="K14" s="19"/>
      <c r="L14" s="81"/>
    </row>
    <row r="15" spans="1:12" ht="12.75">
      <c r="A15" s="31"/>
      <c r="B15" s="15" t="s">
        <v>150</v>
      </c>
      <c r="C15" s="81"/>
      <c r="D15" s="113"/>
      <c r="E15" s="81"/>
      <c r="F15" s="81"/>
      <c r="G15" s="81"/>
      <c r="H15" s="114"/>
      <c r="I15" s="18">
        <f t="shared" si="0"/>
        <v>0</v>
      </c>
      <c r="J15" s="15"/>
      <c r="K15" s="19"/>
      <c r="L15" s="81"/>
    </row>
    <row r="16" spans="1:12" ht="12.75">
      <c r="A16" s="31"/>
      <c r="B16" s="112" t="s">
        <v>48</v>
      </c>
      <c r="C16" s="81"/>
      <c r="D16" s="113"/>
      <c r="E16" s="81"/>
      <c r="F16" s="81"/>
      <c r="G16" s="81"/>
      <c r="H16" s="114"/>
      <c r="I16" s="18">
        <f t="shared" si="0"/>
        <v>0</v>
      </c>
      <c r="J16" s="15"/>
      <c r="K16" s="19"/>
      <c r="L16" s="81"/>
    </row>
    <row r="17" spans="1:12" ht="12.75">
      <c r="A17" s="31"/>
      <c r="B17" s="112" t="s">
        <v>48</v>
      </c>
      <c r="C17" s="81"/>
      <c r="D17" s="113"/>
      <c r="E17" s="81"/>
      <c r="F17" s="81"/>
      <c r="G17" s="81"/>
      <c r="H17" s="114"/>
      <c r="I17" s="18">
        <f t="shared" si="0"/>
        <v>0</v>
      </c>
      <c r="J17" s="15"/>
      <c r="K17" s="19"/>
      <c r="L17" s="81"/>
    </row>
    <row r="18" spans="1:12" ht="12.75">
      <c r="A18" s="31"/>
      <c r="B18" s="112" t="s">
        <v>48</v>
      </c>
      <c r="C18" s="81"/>
      <c r="D18" s="113"/>
      <c r="E18" s="81"/>
      <c r="F18" s="81"/>
      <c r="G18" s="81"/>
      <c r="H18" s="114"/>
      <c r="I18" s="18">
        <f t="shared" si="0"/>
        <v>0</v>
      </c>
      <c r="J18" s="15"/>
      <c r="K18" s="19"/>
      <c r="L18" s="81"/>
    </row>
    <row r="19" spans="1:12" ht="12.75">
      <c r="A19" s="31"/>
      <c r="B19" s="112" t="s">
        <v>48</v>
      </c>
      <c r="C19" s="81"/>
      <c r="D19" s="113"/>
      <c r="E19" s="81"/>
      <c r="F19" s="81"/>
      <c r="G19" s="81"/>
      <c r="H19" s="114"/>
      <c r="I19" s="18">
        <f t="shared" si="0"/>
        <v>0</v>
      </c>
      <c r="J19" s="15"/>
      <c r="K19" s="19"/>
      <c r="L19" s="81"/>
    </row>
    <row r="20" spans="1:12" ht="12.75">
      <c r="A20" s="31"/>
      <c r="B20" s="112" t="s">
        <v>48</v>
      </c>
      <c r="C20" s="81"/>
      <c r="D20" s="113"/>
      <c r="E20" s="81"/>
      <c r="F20" s="81"/>
      <c r="G20" s="81"/>
      <c r="H20" s="114"/>
      <c r="I20" s="18">
        <f t="shared" si="0"/>
        <v>0</v>
      </c>
      <c r="J20" s="15"/>
      <c r="K20" s="19"/>
      <c r="L20" s="81"/>
    </row>
    <row r="21" spans="1:12" ht="12.75">
      <c r="A21" s="31"/>
      <c r="B21" s="112" t="s">
        <v>48</v>
      </c>
      <c r="C21" s="81"/>
      <c r="D21" s="113"/>
      <c r="E21" s="81"/>
      <c r="F21" s="81"/>
      <c r="G21" s="81"/>
      <c r="H21" s="114"/>
      <c r="I21" s="18">
        <f t="shared" si="0"/>
        <v>0</v>
      </c>
      <c r="J21" s="15"/>
      <c r="K21" s="19"/>
      <c r="L21" s="81"/>
    </row>
    <row r="22" spans="1:12" ht="12.75">
      <c r="A22" s="31"/>
      <c r="B22" s="112" t="s">
        <v>48</v>
      </c>
      <c r="C22" s="81"/>
      <c r="D22" s="113"/>
      <c r="E22" s="81"/>
      <c r="F22" s="81"/>
      <c r="G22" s="81"/>
      <c r="H22" s="114"/>
      <c r="I22" s="18">
        <f t="shared" si="0"/>
        <v>0</v>
      </c>
      <c r="J22" s="15"/>
      <c r="K22" s="19"/>
      <c r="L22" s="81"/>
    </row>
    <row r="23" spans="1:12" ht="13.5" thickBot="1">
      <c r="A23" s="31"/>
      <c r="B23" s="112" t="s">
        <v>48</v>
      </c>
      <c r="C23" s="81"/>
      <c r="D23" s="113"/>
      <c r="E23" s="81"/>
      <c r="F23" s="81"/>
      <c r="G23" s="81"/>
      <c r="H23" s="114"/>
      <c r="I23" s="18">
        <f t="shared" si="0"/>
        <v>0</v>
      </c>
      <c r="J23" s="15"/>
      <c r="K23" s="19"/>
      <c r="L23" s="81"/>
    </row>
    <row r="24" spans="1:12" ht="13.5" thickTop="1">
      <c r="A24" s="31"/>
      <c r="B24" s="15"/>
      <c r="C24" s="15"/>
      <c r="D24" s="16"/>
      <c r="E24" s="15"/>
      <c r="F24" s="15"/>
      <c r="G24" s="18"/>
      <c r="H24" s="18"/>
      <c r="I24" s="18"/>
      <c r="J24" s="15"/>
      <c r="K24" s="38">
        <f>SUM(sum_siteprep)</f>
        <v>0</v>
      </c>
      <c r="L24" s="81"/>
    </row>
    <row r="25" spans="1:12" ht="3" customHeight="1">
      <c r="A25" s="79"/>
      <c r="B25" s="15"/>
      <c r="C25" s="15"/>
      <c r="D25" s="16"/>
      <c r="E25" s="15"/>
      <c r="F25" s="15"/>
      <c r="G25" s="18"/>
      <c r="H25" s="18"/>
      <c r="I25" s="76"/>
      <c r="J25" s="69"/>
      <c r="K25" s="71"/>
      <c r="L25" s="81"/>
    </row>
    <row r="26" spans="1:12" ht="12.75">
      <c r="A26" s="77" t="s">
        <v>49</v>
      </c>
      <c r="B26" s="15"/>
      <c r="C26" s="24"/>
      <c r="D26" s="21" t="s">
        <v>37</v>
      </c>
      <c r="E26" s="20" t="s">
        <v>50</v>
      </c>
      <c r="F26" s="20" t="s">
        <v>51</v>
      </c>
      <c r="G26" s="23" t="s">
        <v>52</v>
      </c>
      <c r="H26" s="20" t="s">
        <v>38</v>
      </c>
      <c r="I26" s="72" t="s">
        <v>39</v>
      </c>
      <c r="J26" s="74" t="s">
        <v>43</v>
      </c>
      <c r="K26" s="73" t="s">
        <v>53</v>
      </c>
      <c r="L26" s="81"/>
    </row>
    <row r="27" spans="1:12" ht="12.75">
      <c r="A27" s="77"/>
      <c r="B27" s="12" t="s">
        <v>11</v>
      </c>
      <c r="C27" s="20"/>
      <c r="D27" s="21" t="s">
        <v>41</v>
      </c>
      <c r="E27" s="22" t="s">
        <v>54</v>
      </c>
      <c r="F27" s="29"/>
      <c r="G27" s="30" t="s">
        <v>55</v>
      </c>
      <c r="H27" s="30" t="s">
        <v>55</v>
      </c>
      <c r="I27" s="74" t="s">
        <v>43</v>
      </c>
      <c r="J27" s="78"/>
      <c r="K27" s="73"/>
      <c r="L27" s="81"/>
    </row>
    <row r="28" spans="1:12" ht="3" customHeight="1">
      <c r="A28" s="79"/>
      <c r="B28" s="12"/>
      <c r="C28" s="12"/>
      <c r="D28" s="32"/>
      <c r="E28" s="15"/>
      <c r="F28" s="33"/>
      <c r="G28" s="18"/>
      <c r="H28" s="18"/>
      <c r="I28" s="76"/>
      <c r="J28" s="70"/>
      <c r="K28" s="71"/>
      <c r="L28" s="81"/>
    </row>
    <row r="29" spans="1:12" ht="12.75">
      <c r="A29" s="79"/>
      <c r="B29" s="26" t="s">
        <v>56</v>
      </c>
      <c r="C29" s="15"/>
      <c r="D29" s="112"/>
      <c r="E29" s="15"/>
      <c r="F29" s="33"/>
      <c r="G29" s="115"/>
      <c r="H29" s="18">
        <f>Appl._Cost</f>
        <v>0</v>
      </c>
      <c r="I29" s="76">
        <f>Area*Unit_Cost</f>
        <v>0</v>
      </c>
      <c r="J29" s="70"/>
      <c r="K29" s="71"/>
      <c r="L29" s="81"/>
    </row>
    <row r="30" spans="1:12" ht="12.75">
      <c r="A30" s="79"/>
      <c r="B30" s="26" t="s">
        <v>57</v>
      </c>
      <c r="C30" s="15"/>
      <c r="D30" s="112"/>
      <c r="E30" s="112"/>
      <c r="F30" s="33">
        <f>Area*Rate</f>
        <v>0</v>
      </c>
      <c r="G30" s="18"/>
      <c r="H30" s="18">
        <f>seedmix*Rate</f>
        <v>0</v>
      </c>
      <c r="I30" s="76">
        <f>Area*Unit_Cost</f>
        <v>0</v>
      </c>
      <c r="J30" s="70"/>
      <c r="K30" s="71"/>
      <c r="L30" s="81"/>
    </row>
    <row r="31" spans="1:12" ht="12.75">
      <c r="A31" s="79"/>
      <c r="B31" s="26" t="s">
        <v>58</v>
      </c>
      <c r="C31" s="26"/>
      <c r="D31" s="112"/>
      <c r="E31" s="112"/>
      <c r="F31" s="33">
        <f>Area*Rate</f>
        <v>0</v>
      </c>
      <c r="G31" s="18"/>
      <c r="H31" s="18">
        <f>fertilizer*Rate</f>
        <v>0</v>
      </c>
      <c r="I31" s="76">
        <f>Area*Unit_Cost</f>
        <v>0</v>
      </c>
      <c r="J31" s="70"/>
      <c r="K31" s="71"/>
      <c r="L31" s="81"/>
    </row>
    <row r="32" spans="1:11" s="81" customFormat="1" ht="12.75">
      <c r="A32" s="79"/>
      <c r="B32" s="26"/>
      <c r="C32" s="26"/>
      <c r="D32" s="15"/>
      <c r="E32" s="15"/>
      <c r="F32" s="15"/>
      <c r="G32" s="18"/>
      <c r="H32" s="18"/>
      <c r="I32" s="76"/>
      <c r="J32" s="70">
        <f>SUM(aerialcost)</f>
        <v>0</v>
      </c>
      <c r="K32" s="71"/>
    </row>
    <row r="33" spans="1:12" ht="12.75">
      <c r="A33" s="79"/>
      <c r="B33" s="415" t="s">
        <v>59</v>
      </c>
      <c r="C33" s="26"/>
      <c r="D33" s="112"/>
      <c r="E33" s="15"/>
      <c r="F33" s="15"/>
      <c r="G33" s="115"/>
      <c r="H33" s="18">
        <f>Appl._Cost</f>
        <v>0</v>
      </c>
      <c r="I33" s="76">
        <f>Area*Unit_Cost</f>
        <v>0</v>
      </c>
      <c r="J33" s="70"/>
      <c r="K33" s="71"/>
      <c r="L33" s="81"/>
    </row>
    <row r="34" spans="1:12" ht="12.75">
      <c r="A34" s="79"/>
      <c r="B34" s="26" t="s">
        <v>57</v>
      </c>
      <c r="C34" s="15"/>
      <c r="D34" s="112"/>
      <c r="E34" s="112"/>
      <c r="F34" s="33">
        <f>Area*Rate</f>
        <v>0</v>
      </c>
      <c r="G34" s="18"/>
      <c r="H34" s="18">
        <f>seedmix*Rate</f>
        <v>0</v>
      </c>
      <c r="I34" s="76">
        <f>Area*Unit_Cost</f>
        <v>0</v>
      </c>
      <c r="J34" s="70"/>
      <c r="K34" s="71"/>
      <c r="L34" s="81"/>
    </row>
    <row r="35" spans="1:12" ht="12.75">
      <c r="A35" s="79"/>
      <c r="B35" s="26" t="s">
        <v>58</v>
      </c>
      <c r="C35" s="26"/>
      <c r="D35" s="112"/>
      <c r="E35" s="112"/>
      <c r="F35" s="33">
        <f>Area*Rate</f>
        <v>0</v>
      </c>
      <c r="G35" s="18"/>
      <c r="H35" s="18">
        <f>fertilizer*Rate</f>
        <v>0</v>
      </c>
      <c r="I35" s="76">
        <f>Area*Unit_Cost</f>
        <v>0</v>
      </c>
      <c r="J35" s="70"/>
      <c r="K35" s="71"/>
      <c r="L35" s="81"/>
    </row>
    <row r="36" spans="1:12" ht="12.75">
      <c r="A36" s="79"/>
      <c r="B36" s="15"/>
      <c r="C36" s="26"/>
      <c r="D36" s="34"/>
      <c r="E36" s="15"/>
      <c r="F36" s="15"/>
      <c r="G36" s="18"/>
      <c r="H36" s="18"/>
      <c r="I36" s="76"/>
      <c r="J36" s="70">
        <f>SUM(tractorcost)</f>
        <v>0</v>
      </c>
      <c r="K36" s="71"/>
      <c r="L36" s="81"/>
    </row>
    <row r="37" spans="1:12" ht="12.75">
      <c r="A37" s="79"/>
      <c r="B37" s="35" t="s">
        <v>60</v>
      </c>
      <c r="C37" s="15"/>
      <c r="D37" s="15"/>
      <c r="E37" s="15"/>
      <c r="F37" s="15"/>
      <c r="G37" s="18"/>
      <c r="H37" s="18"/>
      <c r="I37" s="76"/>
      <c r="J37" s="70"/>
      <c r="K37" s="71"/>
      <c r="L37" s="81"/>
    </row>
    <row r="38" spans="1:12" ht="12.75">
      <c r="A38" s="79"/>
      <c r="B38" s="36" t="s">
        <v>61</v>
      </c>
      <c r="C38" s="37"/>
      <c r="D38" s="112"/>
      <c r="E38" s="15"/>
      <c r="F38" s="15"/>
      <c r="G38" s="115"/>
      <c r="H38" s="18">
        <f>Appl._Cost</f>
        <v>0</v>
      </c>
      <c r="I38" s="76">
        <f>Area*Unit_Cost</f>
        <v>0</v>
      </c>
      <c r="J38" s="70"/>
      <c r="K38" s="71"/>
      <c r="L38" s="81"/>
    </row>
    <row r="39" spans="1:12" ht="12.75">
      <c r="A39" s="79"/>
      <c r="B39" s="15" t="s">
        <v>57</v>
      </c>
      <c r="C39" s="15"/>
      <c r="D39" s="112"/>
      <c r="E39" s="112"/>
      <c r="F39" s="33">
        <f>Area*Rate</f>
        <v>0</v>
      </c>
      <c r="G39"/>
      <c r="H39" s="18">
        <f>seedmix*Rate</f>
        <v>0</v>
      </c>
      <c r="I39" s="76">
        <f>Area*Unit_Cost</f>
        <v>0</v>
      </c>
      <c r="J39" s="70"/>
      <c r="K39" s="71"/>
      <c r="L39" s="81"/>
    </row>
    <row r="40" spans="1:12" ht="12.75">
      <c r="A40" s="79"/>
      <c r="B40" s="15" t="s">
        <v>58</v>
      </c>
      <c r="C40" s="15"/>
      <c r="D40" s="112"/>
      <c r="E40" s="112"/>
      <c r="F40" s="33">
        <f>Area*Rate</f>
        <v>0</v>
      </c>
      <c r="G40" s="18"/>
      <c r="H40" s="18">
        <f>fertilizer*Rate</f>
        <v>0</v>
      </c>
      <c r="I40" s="76">
        <f>Area*Unit_Cost</f>
        <v>0</v>
      </c>
      <c r="J40" s="70"/>
      <c r="K40" s="71"/>
      <c r="L40" s="81"/>
    </row>
    <row r="41" spans="1:12" ht="12.75">
      <c r="A41" s="79"/>
      <c r="B41" s="15" t="s">
        <v>62</v>
      </c>
      <c r="C41" s="15"/>
      <c r="D41" s="112"/>
      <c r="E41" s="112"/>
      <c r="F41" s="33">
        <f>Area*Rate</f>
        <v>0</v>
      </c>
      <c r="G41" s="18"/>
      <c r="H41" s="18">
        <f>mulch*Rate</f>
        <v>0</v>
      </c>
      <c r="I41" s="76">
        <f>Area*Unit_Cost</f>
        <v>0</v>
      </c>
      <c r="J41" s="70"/>
      <c r="K41" s="71"/>
      <c r="L41" s="81"/>
    </row>
    <row r="42" spans="1:12" ht="12.75">
      <c r="A42" s="79"/>
      <c r="B42" s="15" t="s">
        <v>63</v>
      </c>
      <c r="C42" s="15"/>
      <c r="D42" s="112"/>
      <c r="E42" s="112"/>
      <c r="F42" s="33">
        <f>Area*Rate</f>
        <v>0</v>
      </c>
      <c r="G42" s="18"/>
      <c r="H42" s="18">
        <f>tackifier*Rate</f>
        <v>0</v>
      </c>
      <c r="I42" s="76">
        <f>Area*Unit_Cost</f>
        <v>0</v>
      </c>
      <c r="J42" s="70"/>
      <c r="K42" s="71"/>
      <c r="L42" s="81"/>
    </row>
    <row r="43" spans="1:12" s="83" customFormat="1" ht="12.75">
      <c r="A43" s="79"/>
      <c r="B43" s="15"/>
      <c r="C43" s="15"/>
      <c r="D43" s="15"/>
      <c r="E43" s="15"/>
      <c r="F43" s="15"/>
      <c r="G43" s="15"/>
      <c r="H43" s="15"/>
      <c r="I43" s="69"/>
      <c r="J43" s="76">
        <f>SUM(hydroseedcost)</f>
        <v>0</v>
      </c>
      <c r="K43" s="82"/>
      <c r="L43" s="81"/>
    </row>
    <row r="44" spans="1:12" ht="12.75">
      <c r="A44" s="79"/>
      <c r="B44" s="116" t="s">
        <v>64</v>
      </c>
      <c r="C44" s="15"/>
      <c r="D44" s="112"/>
      <c r="E44" s="112"/>
      <c r="F44" s="33">
        <f>Area*Rate</f>
        <v>0</v>
      </c>
      <c r="G44" s="115"/>
      <c r="H44" s="18">
        <f>Appl._Cost</f>
        <v>0</v>
      </c>
      <c r="I44" s="76">
        <f>Area*Unit_Cost</f>
        <v>0</v>
      </c>
      <c r="J44" s="70"/>
      <c r="K44" s="71"/>
      <c r="L44" s="81"/>
    </row>
    <row r="45" spans="1:12" ht="12.75">
      <c r="A45" s="79"/>
      <c r="B45" s="116" t="s">
        <v>65</v>
      </c>
      <c r="C45" s="15"/>
      <c r="D45" s="112"/>
      <c r="E45" s="112"/>
      <c r="F45" s="33">
        <f>Area*Rate</f>
        <v>0</v>
      </c>
      <c r="G45" s="115"/>
      <c r="H45" s="18">
        <f>material_1*Rate</f>
        <v>0</v>
      </c>
      <c r="I45" s="76">
        <f>Area*Unit_Cost</f>
        <v>0</v>
      </c>
      <c r="J45" s="70"/>
      <c r="K45" s="71"/>
      <c r="L45" s="81"/>
    </row>
    <row r="46" spans="1:12" ht="12.75">
      <c r="A46" s="79"/>
      <c r="B46" s="116" t="s">
        <v>66</v>
      </c>
      <c r="C46" s="15"/>
      <c r="D46" s="112"/>
      <c r="E46" s="112"/>
      <c r="F46" s="33">
        <f>Area*Rate</f>
        <v>0</v>
      </c>
      <c r="G46" s="115"/>
      <c r="H46" s="18">
        <f>material_2*Rate</f>
        <v>0</v>
      </c>
      <c r="I46" s="76">
        <f>Area*Unit_Cost</f>
        <v>0</v>
      </c>
      <c r="J46" s="69"/>
      <c r="K46" s="84"/>
      <c r="L46" s="81"/>
    </row>
    <row r="47" spans="1:12" ht="12.75">
      <c r="A47" s="79"/>
      <c r="B47" s="15"/>
      <c r="C47" s="15"/>
      <c r="D47" s="16"/>
      <c r="E47" s="15"/>
      <c r="F47" s="33"/>
      <c r="G47" s="18"/>
      <c r="H47" s="18"/>
      <c r="I47" s="76"/>
      <c r="J47" s="76">
        <f>SUM(optioncost)</f>
        <v>0</v>
      </c>
      <c r="K47" s="84"/>
      <c r="L47" s="81"/>
    </row>
    <row r="48" spans="1:12" ht="12.75">
      <c r="A48" s="79"/>
      <c r="B48" s="15"/>
      <c r="C48" s="24"/>
      <c r="D48" s="21" t="s">
        <v>37</v>
      </c>
      <c r="E48" s="22" t="s">
        <v>67</v>
      </c>
      <c r="F48" s="22" t="s">
        <v>68</v>
      </c>
      <c r="G48" s="23" t="s">
        <v>52</v>
      </c>
      <c r="H48" s="20" t="s">
        <v>38</v>
      </c>
      <c r="I48" s="72" t="s">
        <v>39</v>
      </c>
      <c r="J48" s="72"/>
      <c r="K48" s="84"/>
      <c r="L48" s="81"/>
    </row>
    <row r="49" spans="1:12" ht="12.75">
      <c r="A49" s="79"/>
      <c r="B49" s="35" t="s">
        <v>69</v>
      </c>
      <c r="C49" s="24"/>
      <c r="D49" s="21" t="s">
        <v>41</v>
      </c>
      <c r="E49" s="22" t="s">
        <v>70</v>
      </c>
      <c r="F49" s="20" t="s">
        <v>71</v>
      </c>
      <c r="G49" s="30" t="s">
        <v>72</v>
      </c>
      <c r="H49" s="30" t="s">
        <v>55</v>
      </c>
      <c r="I49" s="74" t="s">
        <v>43</v>
      </c>
      <c r="J49" s="85"/>
      <c r="K49" s="71"/>
      <c r="L49" s="81"/>
    </row>
    <row r="50" spans="1:12" ht="12.75">
      <c r="A50" s="79"/>
      <c r="B50" s="36" t="s">
        <v>73</v>
      </c>
      <c r="C50" s="15"/>
      <c r="D50" s="112"/>
      <c r="E50" s="112"/>
      <c r="F50" s="15"/>
      <c r="G50" s="118"/>
      <c r="H50" s="18">
        <f>Rate*Appl._Cost</f>
        <v>0</v>
      </c>
      <c r="I50" s="76">
        <f aca="true" t="shared" si="1" ref="I50:I55">Area*Unit_Cost</f>
        <v>0</v>
      </c>
      <c r="J50" s="70"/>
      <c r="K50" s="71"/>
      <c r="L50" s="81"/>
    </row>
    <row r="51" spans="1:12" ht="12.75">
      <c r="A51" s="79"/>
      <c r="B51" s="26" t="s">
        <v>74</v>
      </c>
      <c r="C51" s="15"/>
      <c r="D51" s="112"/>
      <c r="E51" s="112"/>
      <c r="F51" s="33">
        <f>Area*Rate</f>
        <v>0</v>
      </c>
      <c r="G51" s="27"/>
      <c r="H51" s="18">
        <f>seedlings*Rate</f>
        <v>0</v>
      </c>
      <c r="I51" s="76">
        <f t="shared" si="1"/>
        <v>0</v>
      </c>
      <c r="J51" s="70"/>
      <c r="K51" s="71"/>
      <c r="L51" s="81"/>
    </row>
    <row r="52" spans="1:12" ht="12.75">
      <c r="A52" s="79"/>
      <c r="B52" s="26" t="s">
        <v>75</v>
      </c>
      <c r="C52" s="15"/>
      <c r="D52" s="112"/>
      <c r="E52" s="112"/>
      <c r="F52" s="33">
        <f>Area*Rate</f>
        <v>0</v>
      </c>
      <c r="G52" s="27"/>
      <c r="H52" s="18">
        <f>fertabs*Rate</f>
        <v>0</v>
      </c>
      <c r="I52" s="76">
        <f t="shared" si="1"/>
        <v>0</v>
      </c>
      <c r="J52" s="70"/>
      <c r="K52" s="71"/>
      <c r="L52" s="81"/>
    </row>
    <row r="53" spans="1:12" ht="12.75">
      <c r="A53" s="79"/>
      <c r="B53" s="26" t="s">
        <v>76</v>
      </c>
      <c r="C53" s="15"/>
      <c r="D53" s="112"/>
      <c r="E53" s="112"/>
      <c r="F53" s="33">
        <f>Area*Rate</f>
        <v>0</v>
      </c>
      <c r="G53" s="118"/>
      <c r="H53" s="18">
        <f>(protectors+Appl._Cost)*Rate</f>
        <v>0</v>
      </c>
      <c r="I53" s="76">
        <f t="shared" si="1"/>
        <v>0</v>
      </c>
      <c r="J53" s="70"/>
      <c r="K53" s="71"/>
      <c r="L53" s="81"/>
    </row>
    <row r="54" spans="1:12" ht="12.75">
      <c r="A54" s="79"/>
      <c r="B54" s="116" t="s">
        <v>77</v>
      </c>
      <c r="C54" s="15"/>
      <c r="D54" s="112"/>
      <c r="E54" s="112"/>
      <c r="F54" s="33">
        <f>Area*Rate</f>
        <v>0</v>
      </c>
      <c r="G54" s="27"/>
      <c r="H54" s="18">
        <f>material_3*Rate</f>
        <v>0</v>
      </c>
      <c r="I54" s="76">
        <f t="shared" si="1"/>
        <v>0</v>
      </c>
      <c r="J54" s="70"/>
      <c r="K54" s="71"/>
      <c r="L54" s="81"/>
    </row>
    <row r="55" spans="1:12" ht="13.5" thickBot="1">
      <c r="A55" s="79"/>
      <c r="B55" s="116" t="s">
        <v>78</v>
      </c>
      <c r="C55" s="15"/>
      <c r="D55" s="112"/>
      <c r="E55" s="112"/>
      <c r="F55" s="33">
        <f>Area*Rate</f>
        <v>0</v>
      </c>
      <c r="G55" s="27"/>
      <c r="H55" s="18">
        <f>material_4*Rate</f>
        <v>0</v>
      </c>
      <c r="I55" s="76">
        <f t="shared" si="1"/>
        <v>0</v>
      </c>
      <c r="J55" s="70">
        <f>SUM(woodycost)</f>
        <v>0</v>
      </c>
      <c r="K55" s="71"/>
      <c r="L55" s="81"/>
    </row>
    <row r="56" spans="1:12" ht="13.5" thickTop="1">
      <c r="A56" s="79"/>
      <c r="B56" s="15"/>
      <c r="C56" s="15"/>
      <c r="D56" s="15"/>
      <c r="E56" s="15"/>
      <c r="F56" s="15"/>
      <c r="G56" s="18"/>
      <c r="H56" s="18"/>
      <c r="I56" s="69"/>
      <c r="J56" s="69"/>
      <c r="K56" s="86">
        <f>SUM(sum_reveg)</f>
        <v>0</v>
      </c>
      <c r="L56" s="81"/>
    </row>
    <row r="57" spans="1:12" ht="3" customHeight="1">
      <c r="A57" s="79"/>
      <c r="B57" s="15"/>
      <c r="C57" s="15"/>
      <c r="D57" s="16"/>
      <c r="E57" s="15"/>
      <c r="F57" s="15"/>
      <c r="G57" s="18"/>
      <c r="H57" s="18"/>
      <c r="I57" s="76"/>
      <c r="J57" s="70"/>
      <c r="K57" s="71"/>
      <c r="L57" s="81"/>
    </row>
    <row r="58" spans="1:12" ht="12.75">
      <c r="A58" s="77" t="s">
        <v>79</v>
      </c>
      <c r="B58" s="15"/>
      <c r="C58" s="20" t="s">
        <v>80</v>
      </c>
      <c r="D58" s="21" t="s">
        <v>37</v>
      </c>
      <c r="E58" s="20" t="s">
        <v>50</v>
      </c>
      <c r="F58" s="20" t="s">
        <v>51</v>
      </c>
      <c r="G58" s="23" t="s">
        <v>52</v>
      </c>
      <c r="H58" s="23" t="s">
        <v>38</v>
      </c>
      <c r="I58" s="85" t="s">
        <v>43</v>
      </c>
      <c r="J58" s="74" t="s">
        <v>43</v>
      </c>
      <c r="K58" s="73" t="s">
        <v>53</v>
      </c>
      <c r="L58" s="81"/>
    </row>
    <row r="59" spans="1:12" ht="12.75">
      <c r="A59" s="77"/>
      <c r="B59" s="12" t="s">
        <v>12</v>
      </c>
      <c r="C59" s="20"/>
      <c r="D59" s="21" t="s">
        <v>41</v>
      </c>
      <c r="E59" s="22" t="s">
        <v>54</v>
      </c>
      <c r="F59" s="29"/>
      <c r="G59" s="30" t="s">
        <v>55</v>
      </c>
      <c r="H59" s="30" t="s">
        <v>55</v>
      </c>
      <c r="I59" s="85" t="s">
        <v>81</v>
      </c>
      <c r="J59" s="87"/>
      <c r="K59" s="73"/>
      <c r="L59" s="81"/>
    </row>
    <row r="60" spans="1:12" ht="3" customHeight="1">
      <c r="A60" s="79"/>
      <c r="B60" s="15"/>
      <c r="C60" s="15"/>
      <c r="D60" s="16"/>
      <c r="E60" s="15"/>
      <c r="F60" s="33"/>
      <c r="G60" s="18"/>
      <c r="H60" s="18"/>
      <c r="I60" s="76"/>
      <c r="J60" s="70"/>
      <c r="K60" s="71"/>
      <c r="L60" s="81"/>
    </row>
    <row r="61" spans="1:12" ht="12.75">
      <c r="A61" s="79"/>
      <c r="B61" s="26" t="s">
        <v>56</v>
      </c>
      <c r="C61" s="112"/>
      <c r="D61" s="112"/>
      <c r="E61" s="15"/>
      <c r="F61" s="33"/>
      <c r="G61" s="115"/>
      <c r="H61" s="18">
        <f>Appl._Cost</f>
        <v>0</v>
      </c>
      <c r="I61" s="76">
        <f>Unit_Cost*Area</f>
        <v>0</v>
      </c>
      <c r="J61" s="145"/>
      <c r="K61" s="71"/>
      <c r="L61" s="81"/>
    </row>
    <row r="62" spans="1:12" ht="12.75">
      <c r="A62" s="79"/>
      <c r="B62" s="26" t="s">
        <v>57</v>
      </c>
      <c r="C62" s="15"/>
      <c r="D62" s="112"/>
      <c r="E62" s="112"/>
      <c r="F62" s="33">
        <f>Area*Rate</f>
        <v>0</v>
      </c>
      <c r="G62" s="18"/>
      <c r="H62" s="18">
        <f>seedmix*Rate</f>
        <v>0</v>
      </c>
      <c r="I62" s="76">
        <f>Area*Unit_Cost</f>
        <v>0</v>
      </c>
      <c r="J62" s="145"/>
      <c r="K62" s="71"/>
      <c r="L62" s="81"/>
    </row>
    <row r="63" spans="1:12" ht="12.75">
      <c r="A63" s="79"/>
      <c r="B63" s="26" t="s">
        <v>58</v>
      </c>
      <c r="C63" s="15"/>
      <c r="D63" s="112"/>
      <c r="E63" s="112"/>
      <c r="F63" s="33">
        <f>Area*Rate</f>
        <v>0</v>
      </c>
      <c r="G63" s="18"/>
      <c r="H63" s="18">
        <f>fertilizer*Rate</f>
        <v>0</v>
      </c>
      <c r="I63" s="76">
        <f>Area*Unit_Cost</f>
        <v>0</v>
      </c>
      <c r="J63" s="145"/>
      <c r="K63" s="71"/>
      <c r="L63" s="81"/>
    </row>
    <row r="64" spans="1:12" ht="12.75">
      <c r="A64" s="79"/>
      <c r="B64" s="26"/>
      <c r="C64" s="15"/>
      <c r="D64" s="34"/>
      <c r="E64" s="15"/>
      <c r="F64" s="33"/>
      <c r="G64" s="18"/>
      <c r="H64" s="18"/>
      <c r="I64" s="76"/>
      <c r="J64" s="70">
        <f>SUM(maint_aerial)*(years_aerial_maint)</f>
        <v>0</v>
      </c>
      <c r="K64" s="71"/>
      <c r="L64" s="81"/>
    </row>
    <row r="65" spans="1:12" ht="12.75">
      <c r="A65" s="79"/>
      <c r="B65" s="415" t="s">
        <v>59</v>
      </c>
      <c r="C65" s="112"/>
      <c r="D65" s="112"/>
      <c r="E65" s="15"/>
      <c r="F65" s="15"/>
      <c r="G65" s="115"/>
      <c r="H65" s="18">
        <f>Appl._Cost</f>
        <v>0</v>
      </c>
      <c r="I65" s="76">
        <f>Area*Unit_Cost</f>
        <v>0</v>
      </c>
      <c r="J65" s="70"/>
      <c r="K65" s="71"/>
      <c r="L65" s="81"/>
    </row>
    <row r="66" spans="1:12" ht="12.75">
      <c r="A66" s="79"/>
      <c r="B66" s="26" t="s">
        <v>57</v>
      </c>
      <c r="C66" s="15"/>
      <c r="D66" s="112"/>
      <c r="E66" s="112"/>
      <c r="F66" s="33">
        <f>Area*Rate</f>
        <v>0</v>
      </c>
      <c r="G66" s="18"/>
      <c r="H66" s="18">
        <f>seedmix*Rate</f>
        <v>0</v>
      </c>
      <c r="I66" s="76">
        <f>Area*Unit_Cost</f>
        <v>0</v>
      </c>
      <c r="J66" s="70"/>
      <c r="K66" s="71"/>
      <c r="L66" s="81"/>
    </row>
    <row r="67" spans="1:12" ht="12.75">
      <c r="A67" s="79"/>
      <c r="B67" s="26" t="s">
        <v>58</v>
      </c>
      <c r="C67" s="26"/>
      <c r="D67" s="112"/>
      <c r="E67" s="112"/>
      <c r="F67" s="33">
        <f>Area*Rate</f>
        <v>0</v>
      </c>
      <c r="G67" s="18"/>
      <c r="H67" s="18">
        <f>fertilizer*Rate</f>
        <v>0</v>
      </c>
      <c r="I67" s="76">
        <f>Area*Unit_Cost</f>
        <v>0</v>
      </c>
      <c r="J67" s="70"/>
      <c r="K67" s="71"/>
      <c r="L67" s="81"/>
    </row>
    <row r="68" spans="1:12" ht="12.75">
      <c r="A68" s="79"/>
      <c r="B68" s="15"/>
      <c r="C68" s="26"/>
      <c r="D68" s="34"/>
      <c r="E68" s="15"/>
      <c r="F68" s="15"/>
      <c r="G68" s="18"/>
      <c r="H68" s="18"/>
      <c r="I68" s="76"/>
      <c r="J68" s="70">
        <f>SUM(maint_tractor)*(years_tractor_maint)</f>
        <v>0</v>
      </c>
      <c r="K68" s="71"/>
      <c r="L68" s="81"/>
    </row>
    <row r="69" spans="1:12" ht="12.75">
      <c r="A69" s="79"/>
      <c r="B69" s="35" t="s">
        <v>60</v>
      </c>
      <c r="C69" s="15"/>
      <c r="D69" s="16"/>
      <c r="E69" s="15"/>
      <c r="F69" s="33"/>
      <c r="G69" s="18"/>
      <c r="H69" s="18"/>
      <c r="I69" s="76"/>
      <c r="J69" s="70"/>
      <c r="K69" s="71"/>
      <c r="L69" s="81"/>
    </row>
    <row r="70" spans="1:12" ht="12.75">
      <c r="A70" s="79"/>
      <c r="B70" s="36" t="s">
        <v>61</v>
      </c>
      <c r="C70" s="112"/>
      <c r="D70" s="113"/>
      <c r="E70" s="15"/>
      <c r="F70" s="15"/>
      <c r="G70" s="115"/>
      <c r="H70" s="18">
        <f>Appl._Cost</f>
        <v>0</v>
      </c>
      <c r="I70" s="76">
        <f>Area*Unit_Cost</f>
        <v>0</v>
      </c>
      <c r="J70" s="70"/>
      <c r="K70" s="71"/>
      <c r="L70" s="81"/>
    </row>
    <row r="71" spans="1:12" ht="12.75">
      <c r="A71" s="79"/>
      <c r="B71" s="15" t="s">
        <v>57</v>
      </c>
      <c r="C71" s="15"/>
      <c r="D71" s="112"/>
      <c r="E71" s="112"/>
      <c r="F71" s="33">
        <f>Area*Rate</f>
        <v>0</v>
      </c>
      <c r="G71" s="18"/>
      <c r="H71" s="18">
        <f>seedmix*Rate</f>
        <v>0</v>
      </c>
      <c r="I71" s="76">
        <f>Area*Unit_Cost</f>
        <v>0</v>
      </c>
      <c r="J71" s="70"/>
      <c r="K71" s="71"/>
      <c r="L71" s="81"/>
    </row>
    <row r="72" spans="1:12" ht="12.75">
      <c r="A72" s="79"/>
      <c r="B72" s="15" t="s">
        <v>58</v>
      </c>
      <c r="C72" s="39"/>
      <c r="D72" s="112"/>
      <c r="E72" s="112"/>
      <c r="F72" s="33">
        <f>Area*Rate</f>
        <v>0</v>
      </c>
      <c r="G72" s="18"/>
      <c r="H72" s="18">
        <f>fertilizer*Rate</f>
        <v>0</v>
      </c>
      <c r="I72" s="76">
        <f>Area*Unit_Cost</f>
        <v>0</v>
      </c>
      <c r="J72" s="70"/>
      <c r="K72" s="71"/>
      <c r="L72" s="81"/>
    </row>
    <row r="73" spans="1:12" ht="12.75">
      <c r="A73" s="79"/>
      <c r="B73" s="15" t="s">
        <v>62</v>
      </c>
      <c r="C73" s="39"/>
      <c r="D73" s="112"/>
      <c r="E73" s="112"/>
      <c r="F73" s="33">
        <f>Area*Rate</f>
        <v>0</v>
      </c>
      <c r="G73" s="18"/>
      <c r="H73" s="18">
        <f>mulch*Rate</f>
        <v>0</v>
      </c>
      <c r="I73" s="76">
        <f>Area*Unit_Cost</f>
        <v>0</v>
      </c>
      <c r="J73" s="70"/>
      <c r="K73" s="71"/>
      <c r="L73" s="81"/>
    </row>
    <row r="74" spans="1:12" ht="12.75">
      <c r="A74" s="79"/>
      <c r="B74" s="15" t="s">
        <v>63</v>
      </c>
      <c r="C74" s="39"/>
      <c r="D74" s="112"/>
      <c r="E74" s="112"/>
      <c r="F74" s="33">
        <f>Area*Rate</f>
        <v>0</v>
      </c>
      <c r="G74" s="18"/>
      <c r="H74" s="18">
        <f>tackifier*Rate</f>
        <v>0</v>
      </c>
      <c r="I74" s="76">
        <f>Area*Unit_Cost</f>
        <v>0</v>
      </c>
      <c r="J74" s="70"/>
      <c r="K74" s="71"/>
      <c r="L74" s="81"/>
    </row>
    <row r="75" spans="1:12" ht="12.75">
      <c r="A75" s="79"/>
      <c r="B75" s="15"/>
      <c r="C75" s="39"/>
      <c r="D75" s="15"/>
      <c r="E75" s="15"/>
      <c r="F75" s="33"/>
      <c r="G75" s="15"/>
      <c r="H75" s="18"/>
      <c r="I75" s="76"/>
      <c r="J75" s="70">
        <f>SUM(maint_hydroseed)*(years_hydro_maint)</f>
        <v>0</v>
      </c>
      <c r="K75" s="71"/>
      <c r="L75" s="81"/>
    </row>
    <row r="76" spans="1:12" ht="12.75">
      <c r="A76" s="79"/>
      <c r="B76" s="116" t="s">
        <v>64</v>
      </c>
      <c r="C76" s="112"/>
      <c r="D76" s="112"/>
      <c r="E76" s="112"/>
      <c r="F76" s="33">
        <f>Area*Rate</f>
        <v>0</v>
      </c>
      <c r="G76" s="115"/>
      <c r="H76" s="18">
        <f>Appl._Cost</f>
        <v>0</v>
      </c>
      <c r="I76" s="76">
        <f>Area*Unit_Cost</f>
        <v>0</v>
      </c>
      <c r="J76" s="70"/>
      <c r="K76" s="71"/>
      <c r="L76" s="81"/>
    </row>
    <row r="77" spans="1:12" ht="12.75">
      <c r="A77" s="79"/>
      <c r="B77" s="116" t="s">
        <v>82</v>
      </c>
      <c r="C77" s="39"/>
      <c r="D77" s="112"/>
      <c r="E77" s="112"/>
      <c r="F77" s="33">
        <f>Area*Rate</f>
        <v>0</v>
      </c>
      <c r="G77" s="18"/>
      <c r="H77" s="18">
        <f>maint.material_1*Rate</f>
        <v>0</v>
      </c>
      <c r="I77" s="76">
        <f>Area*Unit_Cost</f>
        <v>0</v>
      </c>
      <c r="J77" s="70"/>
      <c r="K77" s="71"/>
      <c r="L77" s="81"/>
    </row>
    <row r="78" spans="1:12" ht="12.75">
      <c r="A78" s="79"/>
      <c r="B78" s="116" t="s">
        <v>83</v>
      </c>
      <c r="C78" s="15"/>
      <c r="D78" s="117"/>
      <c r="E78" s="112"/>
      <c r="F78" s="33">
        <f>Area*Rate</f>
        <v>0</v>
      </c>
      <c r="G78" s="18"/>
      <c r="H78" s="18">
        <f>maint.material_2*Rate</f>
        <v>0</v>
      </c>
      <c r="I78" s="76">
        <f>Area*Unit_Cost</f>
        <v>0</v>
      </c>
      <c r="J78" s="69"/>
      <c r="K78" s="71"/>
      <c r="L78" s="81"/>
    </row>
    <row r="79" spans="1:12" ht="13.5" thickBot="1">
      <c r="A79" s="79"/>
      <c r="B79" s="26"/>
      <c r="C79" s="15"/>
      <c r="D79" s="40"/>
      <c r="E79" s="15"/>
      <c r="F79" s="33"/>
      <c r="G79" s="18"/>
      <c r="H79" s="15"/>
      <c r="I79" s="76"/>
      <c r="J79" s="76">
        <f>SUM(maint_option)*(years_option_maint)</f>
        <v>0</v>
      </c>
      <c r="K79" s="71"/>
      <c r="L79" s="81"/>
    </row>
    <row r="80" spans="1:12" ht="14.25" thickBot="1" thickTop="1">
      <c r="A80" s="79"/>
      <c r="B80" s="15"/>
      <c r="C80" s="15"/>
      <c r="D80" s="40"/>
      <c r="E80" s="15"/>
      <c r="F80" s="15"/>
      <c r="G80" s="18"/>
      <c r="H80" s="15"/>
      <c r="I80" s="69"/>
      <c r="J80" s="70"/>
      <c r="K80" s="86">
        <f>SUM(sum_maintenance)</f>
        <v>0</v>
      </c>
      <c r="L80" s="81"/>
    </row>
    <row r="81" spans="1:12" ht="3" customHeight="1">
      <c r="A81" s="146"/>
      <c r="B81" s="41"/>
      <c r="C81" s="42"/>
      <c r="D81" s="43"/>
      <c r="E81" s="42"/>
      <c r="F81" s="42"/>
      <c r="G81" s="133"/>
      <c r="H81" s="133"/>
      <c r="I81" s="147"/>
      <c r="J81" s="148"/>
      <c r="K81" s="149"/>
      <c r="L81" s="81"/>
    </row>
    <row r="82" spans="1:12" ht="12.75">
      <c r="A82" s="79"/>
      <c r="B82" s="88" t="s">
        <v>84</v>
      </c>
      <c r="C82" s="15"/>
      <c r="D82" s="40"/>
      <c r="E82" s="15"/>
      <c r="F82" s="15"/>
      <c r="G82" s="18"/>
      <c r="H82" s="18"/>
      <c r="I82" s="76"/>
      <c r="J82" s="70"/>
      <c r="K82" s="71">
        <f>SUM(K1:K80)</f>
        <v>0</v>
      </c>
      <c r="L82" s="81"/>
    </row>
    <row r="83" spans="1:12" ht="3" customHeight="1" thickBot="1">
      <c r="A83" s="125"/>
      <c r="B83" s="44"/>
      <c r="C83" s="44"/>
      <c r="D83" s="45"/>
      <c r="E83" s="44"/>
      <c r="F83" s="44"/>
      <c r="G83" s="126"/>
      <c r="H83" s="44"/>
      <c r="I83" s="127"/>
      <c r="J83" s="128"/>
      <c r="K83" s="156"/>
      <c r="L83" s="81"/>
    </row>
    <row r="84" spans="1:12" ht="12.75">
      <c r="A84" s="69"/>
      <c r="B84" s="15"/>
      <c r="C84" s="15"/>
      <c r="D84" s="40"/>
      <c r="E84" s="15"/>
      <c r="F84" s="15"/>
      <c r="G84" s="18"/>
      <c r="H84" s="15"/>
      <c r="I84" s="69"/>
      <c r="J84" s="70"/>
      <c r="K84" s="131"/>
      <c r="L84" s="81"/>
    </row>
    <row r="85" spans="1:12" ht="12.75">
      <c r="A85" s="69"/>
      <c r="B85" s="15"/>
      <c r="C85" s="15"/>
      <c r="D85" s="40"/>
      <c r="E85" s="15"/>
      <c r="F85" s="15"/>
      <c r="G85" s="18"/>
      <c r="H85" s="15"/>
      <c r="I85" s="69"/>
      <c r="J85" s="70"/>
      <c r="K85" s="131"/>
      <c r="L85" s="81"/>
    </row>
    <row r="86" spans="1:12" ht="12.75">
      <c r="A86" s="69"/>
      <c r="B86" s="15"/>
      <c r="C86" s="15"/>
      <c r="D86" s="40"/>
      <c r="E86" s="15"/>
      <c r="F86" s="15"/>
      <c r="G86" s="18"/>
      <c r="H86" s="15"/>
      <c r="I86" s="69"/>
      <c r="J86" s="70"/>
      <c r="K86" s="131"/>
      <c r="L86" s="81"/>
    </row>
    <row r="87" spans="1:12" ht="12.75">
      <c r="A87" s="69"/>
      <c r="B87" s="15"/>
      <c r="C87" s="15"/>
      <c r="D87" s="40"/>
      <c r="E87" s="15"/>
      <c r="F87" s="15"/>
      <c r="G87" s="18"/>
      <c r="H87" s="15"/>
      <c r="I87" s="69"/>
      <c r="J87" s="70"/>
      <c r="K87" s="131"/>
      <c r="L87" s="81"/>
    </row>
    <row r="88" spans="1:12" ht="12.75">
      <c r="A88" s="69"/>
      <c r="B88" s="15"/>
      <c r="C88" s="15"/>
      <c r="D88" s="40"/>
      <c r="E88" s="15"/>
      <c r="F88" s="15"/>
      <c r="G88" s="18"/>
      <c r="H88" s="15"/>
      <c r="I88" s="69"/>
      <c r="J88" s="70"/>
      <c r="K88" s="131"/>
      <c r="L88" s="81"/>
    </row>
    <row r="89" spans="1:12" ht="12.75">
      <c r="A89" s="69"/>
      <c r="B89" s="15"/>
      <c r="C89" s="15"/>
      <c r="D89" s="40"/>
      <c r="E89" s="15"/>
      <c r="F89" s="15"/>
      <c r="G89" s="18"/>
      <c r="H89" s="15"/>
      <c r="I89" s="69"/>
      <c r="J89" s="70"/>
      <c r="K89" s="131"/>
      <c r="L89" s="81"/>
    </row>
    <row r="90" spans="1:12" ht="13.5" thickBot="1">
      <c r="A90" s="81"/>
      <c r="B90" s="10"/>
      <c r="C90" s="10"/>
      <c r="D90" s="134"/>
      <c r="E90" s="10"/>
      <c r="F90" s="10"/>
      <c r="G90" s="135"/>
      <c r="H90" s="10"/>
      <c r="I90" s="81"/>
      <c r="J90" s="157"/>
      <c r="K90" s="131"/>
      <c r="L90" s="81"/>
    </row>
    <row r="91" spans="1:12" s="66" customFormat="1" ht="13.5" thickTop="1">
      <c r="A91" s="63"/>
      <c r="B91" s="46"/>
      <c r="C91" s="47"/>
      <c r="D91" s="136"/>
      <c r="E91" s="47"/>
      <c r="F91" s="48" t="s">
        <v>85</v>
      </c>
      <c r="G91" s="49" t="s">
        <v>38</v>
      </c>
      <c r="H91" s="50" t="s">
        <v>43</v>
      </c>
      <c r="I91" s="81"/>
      <c r="J91" s="157"/>
      <c r="K91" s="158"/>
      <c r="L91" s="155"/>
    </row>
    <row r="92" spans="1:12" s="66" customFormat="1" ht="12.75">
      <c r="A92" s="69"/>
      <c r="B92" s="94" t="s">
        <v>86</v>
      </c>
      <c r="C92" s="12"/>
      <c r="D92" s="137"/>
      <c r="E92" s="15"/>
      <c r="F92" s="51" t="s">
        <v>87</v>
      </c>
      <c r="G92" s="312" t="s">
        <v>88</v>
      </c>
      <c r="H92" s="52"/>
      <c r="I92" s="81"/>
      <c r="J92" s="157"/>
      <c r="K92" s="158"/>
      <c r="L92" s="155"/>
    </row>
    <row r="93" spans="1:12" s="66" customFormat="1" ht="12.75">
      <c r="A93" s="69"/>
      <c r="B93" s="53"/>
      <c r="C93" s="15"/>
      <c r="D93" s="16"/>
      <c r="E93" s="15"/>
      <c r="F93" s="33"/>
      <c r="G93" s="54"/>
      <c r="H93" s="55"/>
      <c r="I93" s="81"/>
      <c r="J93" s="157"/>
      <c r="K93" s="158"/>
      <c r="L93" s="155"/>
    </row>
    <row r="94" spans="1:12" s="66" customFormat="1" ht="12.75">
      <c r="A94" s="69"/>
      <c r="B94" s="53" t="s">
        <v>89</v>
      </c>
      <c r="C94" s="15"/>
      <c r="D94" s="16"/>
      <c r="E94" s="15"/>
      <c r="F94" s="33">
        <f>SUM(kg_seed)</f>
        <v>0</v>
      </c>
      <c r="G94" s="118"/>
      <c r="H94" s="55">
        <f>No_kg*material_unit_cost</f>
        <v>0</v>
      </c>
      <c r="I94" s="81"/>
      <c r="J94" s="157"/>
      <c r="K94" s="158"/>
      <c r="L94" s="155"/>
    </row>
    <row r="95" spans="1:12" s="66" customFormat="1" ht="12.75">
      <c r="A95" s="69"/>
      <c r="B95" s="53" t="s">
        <v>58</v>
      </c>
      <c r="C95" s="15"/>
      <c r="D95" s="16"/>
      <c r="E95" s="15"/>
      <c r="F95" s="33">
        <f>SUM(kg_fertilizer)</f>
        <v>0</v>
      </c>
      <c r="G95" s="118"/>
      <c r="H95" s="55">
        <f>No_kg*material_unit_cost</f>
        <v>0</v>
      </c>
      <c r="I95" s="81"/>
      <c r="J95" s="157"/>
      <c r="K95" s="158"/>
      <c r="L95" s="81"/>
    </row>
    <row r="96" spans="1:12" ht="12.75">
      <c r="A96" s="69"/>
      <c r="B96" s="53" t="s">
        <v>62</v>
      </c>
      <c r="C96" s="15"/>
      <c r="D96" s="16"/>
      <c r="E96" s="15"/>
      <c r="F96" s="33">
        <f>SUM(kg_mulch)</f>
        <v>0</v>
      </c>
      <c r="G96" s="118"/>
      <c r="H96" s="55">
        <f>No_kg*material_unit_cost</f>
        <v>0</v>
      </c>
      <c r="I96" s="81"/>
      <c r="J96" s="157"/>
      <c r="K96" s="158"/>
      <c r="L96" s="81"/>
    </row>
    <row r="97" spans="1:12" ht="12.75">
      <c r="A97" s="69"/>
      <c r="B97" s="53" t="s">
        <v>63</v>
      </c>
      <c r="C97" s="15"/>
      <c r="D97" s="16"/>
      <c r="E97" s="15"/>
      <c r="F97" s="33">
        <f>SUM(kg_tackifier)</f>
        <v>0</v>
      </c>
      <c r="G97" s="118"/>
      <c r="H97" s="55">
        <f>No_kg*material_unit_cost</f>
        <v>0</v>
      </c>
      <c r="I97" s="81"/>
      <c r="J97" s="157"/>
      <c r="K97" s="158"/>
      <c r="L97" s="81"/>
    </row>
    <row r="98" spans="1:12" ht="12.75">
      <c r="A98" s="69"/>
      <c r="B98" s="53"/>
      <c r="C98" s="15"/>
      <c r="D98" s="16"/>
      <c r="E98" s="15"/>
      <c r="F98" s="33"/>
      <c r="G98" s="27"/>
      <c r="H98" s="55"/>
      <c r="I98" s="81"/>
      <c r="J98" s="157"/>
      <c r="K98" s="158"/>
      <c r="L98" s="81"/>
    </row>
    <row r="99" spans="1:12" ht="12.75">
      <c r="A99" s="69"/>
      <c r="B99" s="56" t="s">
        <v>69</v>
      </c>
      <c r="C99" s="35"/>
      <c r="D99" s="57"/>
      <c r="E99" s="15"/>
      <c r="F99" s="33"/>
      <c r="G99" s="27"/>
      <c r="H99" s="55"/>
      <c r="I99" s="81"/>
      <c r="J99" s="157"/>
      <c r="K99" s="158"/>
      <c r="L99" s="81"/>
    </row>
    <row r="100" spans="1:12" ht="12.75">
      <c r="A100" s="69"/>
      <c r="B100" s="58" t="s">
        <v>90</v>
      </c>
      <c r="C100" s="26"/>
      <c r="D100" s="34"/>
      <c r="E100" s="15"/>
      <c r="F100" s="33">
        <f>SUM(no_seedlings)</f>
        <v>0</v>
      </c>
      <c r="G100" s="118"/>
      <c r="H100" s="55">
        <f>No_kg*material_unit_cost</f>
        <v>0</v>
      </c>
      <c r="I100" s="81"/>
      <c r="J100" s="157"/>
      <c r="K100" s="158"/>
      <c r="L100" s="81"/>
    </row>
    <row r="101" spans="1:12" ht="12.75">
      <c r="A101" s="69"/>
      <c r="B101" s="58" t="s">
        <v>91</v>
      </c>
      <c r="C101" s="26"/>
      <c r="D101" s="34"/>
      <c r="E101" s="15"/>
      <c r="F101" s="33">
        <f>SUM(no_fertabs)</f>
        <v>0</v>
      </c>
      <c r="G101" s="118"/>
      <c r="H101" s="55">
        <f>No_kg*material_unit_cost</f>
        <v>0</v>
      </c>
      <c r="I101" s="81"/>
      <c r="J101" s="157"/>
      <c r="K101" s="158"/>
      <c r="L101" s="81"/>
    </row>
    <row r="102" spans="1:12" ht="12.75">
      <c r="A102" s="69"/>
      <c r="B102" s="58" t="s">
        <v>92</v>
      </c>
      <c r="C102" s="26"/>
      <c r="D102" s="34"/>
      <c r="E102" s="15"/>
      <c r="F102" s="33">
        <f>SUM(no_protectors)</f>
        <v>0</v>
      </c>
      <c r="G102" s="118"/>
      <c r="H102" s="55">
        <f>No_kg*material_unit_cost</f>
        <v>0</v>
      </c>
      <c r="I102" s="81"/>
      <c r="J102" s="157"/>
      <c r="K102" s="158"/>
      <c r="L102" s="81"/>
    </row>
    <row r="103" spans="1:12" ht="12.75">
      <c r="A103" s="69"/>
      <c r="B103" s="53"/>
      <c r="C103" s="15"/>
      <c r="D103" s="15"/>
      <c r="E103" s="15"/>
      <c r="F103" s="33"/>
      <c r="G103" s="27"/>
      <c r="H103" s="59"/>
      <c r="I103" s="81"/>
      <c r="J103" s="81"/>
      <c r="K103" s="159"/>
      <c r="L103" s="81"/>
    </row>
    <row r="104" spans="1:12" ht="12.75">
      <c r="A104" s="69"/>
      <c r="B104" s="119" t="s">
        <v>93</v>
      </c>
      <c r="C104" s="15"/>
      <c r="D104" s="40"/>
      <c r="E104" s="15"/>
      <c r="F104" s="33">
        <f>SUM(kg_material1)</f>
        <v>0</v>
      </c>
      <c r="G104" s="118"/>
      <c r="H104" s="55">
        <f>No_kg*material_unit_cost</f>
        <v>0</v>
      </c>
      <c r="I104" s="81"/>
      <c r="J104" s="157"/>
      <c r="K104" s="158"/>
      <c r="L104" s="81"/>
    </row>
    <row r="105" spans="1:12" ht="12.75">
      <c r="A105" s="69"/>
      <c r="B105" s="119" t="s">
        <v>66</v>
      </c>
      <c r="C105" s="15"/>
      <c r="D105" s="40"/>
      <c r="E105" s="15"/>
      <c r="F105" s="33">
        <f>SUM(kg_material2)</f>
        <v>0</v>
      </c>
      <c r="G105" s="118"/>
      <c r="H105" s="55">
        <f>No_kg*material_unit_cost</f>
        <v>0</v>
      </c>
      <c r="I105" s="81"/>
      <c r="J105" s="157"/>
      <c r="K105" s="158"/>
      <c r="L105" s="81"/>
    </row>
    <row r="106" spans="1:12" ht="12.75">
      <c r="A106" s="69"/>
      <c r="B106" s="120" t="s">
        <v>77</v>
      </c>
      <c r="C106" s="15"/>
      <c r="D106" s="40"/>
      <c r="E106" s="15"/>
      <c r="F106" s="33">
        <f>SUM(kg_material3)</f>
        <v>0</v>
      </c>
      <c r="G106" s="118"/>
      <c r="H106" s="55">
        <f>No_kg*material_unit_cost</f>
        <v>0</v>
      </c>
      <c r="I106" s="81"/>
      <c r="J106" s="157"/>
      <c r="K106" s="158"/>
      <c r="L106" s="81"/>
    </row>
    <row r="107" spans="1:12" ht="12.75">
      <c r="A107" s="69"/>
      <c r="B107" s="120" t="s">
        <v>78</v>
      </c>
      <c r="C107" s="15"/>
      <c r="D107" s="40"/>
      <c r="E107" s="15"/>
      <c r="F107" s="33">
        <f>SUM(kg_material4)</f>
        <v>0</v>
      </c>
      <c r="G107" s="118"/>
      <c r="H107" s="55">
        <f>No_kg*material_unit_cost</f>
        <v>0</v>
      </c>
      <c r="I107" s="81"/>
      <c r="J107" s="157"/>
      <c r="K107" s="158"/>
      <c r="L107" s="81"/>
    </row>
    <row r="108" spans="1:12" ht="12.75">
      <c r="A108" s="69"/>
      <c r="B108" s="58"/>
      <c r="C108" s="15"/>
      <c r="D108" s="40"/>
      <c r="E108" s="15"/>
      <c r="F108" s="33"/>
      <c r="G108" s="27"/>
      <c r="H108" s="59"/>
      <c r="I108" s="81"/>
      <c r="J108" s="157"/>
      <c r="K108" s="158"/>
      <c r="L108" s="81"/>
    </row>
    <row r="109" spans="1:12" ht="12.75">
      <c r="A109" s="69"/>
      <c r="B109" s="121" t="s">
        <v>94</v>
      </c>
      <c r="C109" s="15"/>
      <c r="D109" s="40"/>
      <c r="E109" s="15"/>
      <c r="F109" s="33">
        <f>SUM(kg_maint.material1)</f>
        <v>0</v>
      </c>
      <c r="G109" s="118"/>
      <c r="H109" s="55">
        <f>No_kg*material_unit_cost</f>
        <v>0</v>
      </c>
      <c r="I109" s="81"/>
      <c r="J109" s="157"/>
      <c r="K109" s="158"/>
      <c r="L109" s="81"/>
    </row>
    <row r="110" spans="1:12" ht="12.75">
      <c r="A110" s="69"/>
      <c r="B110" s="121" t="s">
        <v>95</v>
      </c>
      <c r="C110" s="15"/>
      <c r="D110" s="40"/>
      <c r="E110" s="15"/>
      <c r="F110" s="33">
        <f>SUM(kg_maint.material2)</f>
        <v>0</v>
      </c>
      <c r="G110" s="118"/>
      <c r="H110" s="55">
        <f>No_kg*material_unit_cost</f>
        <v>0</v>
      </c>
      <c r="I110" s="81"/>
      <c r="J110" s="157"/>
      <c r="K110" s="158"/>
      <c r="L110" s="81"/>
    </row>
    <row r="111" spans="1:12" ht="13.5" thickBot="1">
      <c r="A111" s="69"/>
      <c r="B111" s="150"/>
      <c r="C111" s="69"/>
      <c r="D111" s="96"/>
      <c r="E111" s="69"/>
      <c r="F111" s="97"/>
      <c r="G111" s="151"/>
      <c r="H111" s="98"/>
      <c r="I111" s="81"/>
      <c r="J111" s="157"/>
      <c r="K111" s="158"/>
      <c r="L111" s="81"/>
    </row>
    <row r="112" spans="1:12" ht="12.75">
      <c r="A112" s="69"/>
      <c r="B112" s="150"/>
      <c r="C112" s="69"/>
      <c r="D112" s="96"/>
      <c r="E112" s="69"/>
      <c r="F112" s="97"/>
      <c r="G112" s="151"/>
      <c r="H112" s="99">
        <f>SUM(H93:H111)</f>
        <v>0</v>
      </c>
      <c r="I112" s="81"/>
      <c r="J112" s="157"/>
      <c r="K112" s="158"/>
      <c r="L112" s="81"/>
    </row>
    <row r="113" spans="1:12" ht="13.5" thickBot="1">
      <c r="A113" s="69"/>
      <c r="B113" s="100"/>
      <c r="C113" s="152"/>
      <c r="D113" s="153"/>
      <c r="E113" s="152"/>
      <c r="F113" s="101"/>
      <c r="G113" s="102"/>
      <c r="H113" s="103"/>
      <c r="I113" s="81"/>
      <c r="J113" s="157"/>
      <c r="K113" s="158"/>
      <c r="L113" s="81"/>
    </row>
    <row r="114" spans="1:12" ht="13.5" thickTop="1">
      <c r="A114" s="81"/>
      <c r="C114" s="81"/>
      <c r="D114" s="154"/>
      <c r="E114" s="81"/>
      <c r="F114" s="105"/>
      <c r="G114" s="106"/>
      <c r="H114" s="81"/>
      <c r="I114" s="81"/>
      <c r="J114" s="157"/>
      <c r="K114" s="158"/>
      <c r="L114" s="81"/>
    </row>
    <row r="115" spans="1:12" ht="12.75">
      <c r="A115" s="81"/>
      <c r="C115" s="81"/>
      <c r="D115" s="154"/>
      <c r="E115" s="81"/>
      <c r="F115" s="105"/>
      <c r="G115" s="106"/>
      <c r="H115" s="81"/>
      <c r="I115" s="81"/>
      <c r="J115" s="157"/>
      <c r="K115" s="158"/>
      <c r="L115" s="81"/>
    </row>
    <row r="116" spans="1:12" s="83" customFormat="1" ht="12.75">
      <c r="A116" s="81"/>
      <c r="B116" s="160" t="s">
        <v>96</v>
      </c>
      <c r="C116" s="81"/>
      <c r="D116" s="154"/>
      <c r="E116" s="81"/>
      <c r="F116" s="81"/>
      <c r="G116" s="159"/>
      <c r="H116" s="81"/>
      <c r="I116" s="81"/>
      <c r="J116" s="157"/>
      <c r="K116" s="158"/>
      <c r="L116" s="81"/>
    </row>
    <row r="117" spans="2:11" s="83" customFormat="1" ht="12.75">
      <c r="B117"/>
      <c r="C117" s="104"/>
      <c r="G117" s="109"/>
      <c r="J117" s="110"/>
      <c r="K117" s="111"/>
    </row>
    <row r="118" spans="2:11" s="83" customFormat="1" ht="12.75">
      <c r="B118" s="104" t="s">
        <v>97</v>
      </c>
      <c r="C118" s="104" t="s">
        <v>583</v>
      </c>
      <c r="G118" s="109"/>
      <c r="J118" s="110"/>
      <c r="K118" s="111"/>
    </row>
    <row r="119" spans="2:11" s="83" customFormat="1" ht="12.75">
      <c r="B119" s="104" t="s">
        <v>98</v>
      </c>
      <c r="C119" s="104" t="s">
        <v>584</v>
      </c>
      <c r="G119" s="109"/>
      <c r="J119" s="110"/>
      <c r="K119" s="111"/>
    </row>
    <row r="120" spans="2:11" s="83" customFormat="1" ht="12.75">
      <c r="B120" s="104" t="s">
        <v>37</v>
      </c>
      <c r="C120" s="104" t="s">
        <v>585</v>
      </c>
      <c r="G120" s="109"/>
      <c r="J120" s="110"/>
      <c r="K120" s="111"/>
    </row>
    <row r="121" spans="2:11" s="83" customFormat="1" ht="12.75">
      <c r="B121" s="104" t="s">
        <v>99</v>
      </c>
      <c r="C121" s="104" t="s">
        <v>586</v>
      </c>
      <c r="G121" s="109"/>
      <c r="J121" s="110"/>
      <c r="K121" s="111"/>
    </row>
    <row r="122" spans="2:11" s="83" customFormat="1" ht="12.75">
      <c r="B122" s="104" t="s">
        <v>100</v>
      </c>
      <c r="C122" s="104" t="s">
        <v>587</v>
      </c>
      <c r="G122" s="109"/>
      <c r="J122" s="110"/>
      <c r="K122" s="111"/>
    </row>
    <row r="123" spans="2:11" s="83" customFormat="1" ht="12.75">
      <c r="B123" s="104" t="s">
        <v>101</v>
      </c>
      <c r="C123" s="104" t="s">
        <v>588</v>
      </c>
      <c r="G123" s="109"/>
      <c r="J123" s="110"/>
      <c r="K123" s="111"/>
    </row>
    <row r="124" spans="2:11" s="83" customFormat="1" ht="12.75">
      <c r="B124" s="104" t="s">
        <v>102</v>
      </c>
      <c r="C124" s="104" t="s">
        <v>589</v>
      </c>
      <c r="G124" s="109"/>
      <c r="J124" s="110"/>
      <c r="K124" s="111"/>
    </row>
    <row r="125" spans="2:11" s="83" customFormat="1" ht="12.75">
      <c r="B125" s="104" t="s">
        <v>103</v>
      </c>
      <c r="C125" s="104" t="s">
        <v>590</v>
      </c>
      <c r="G125" s="109"/>
      <c r="J125" s="110"/>
      <c r="K125" s="111"/>
    </row>
    <row r="126" spans="2:11" s="83" customFormat="1" ht="12.75">
      <c r="B126" s="104" t="s">
        <v>104</v>
      </c>
      <c r="C126" s="104" t="s">
        <v>591</v>
      </c>
      <c r="G126" s="109"/>
      <c r="J126" s="110"/>
      <c r="K126" s="111"/>
    </row>
    <row r="127" spans="2:11" s="83" customFormat="1" ht="12.75">
      <c r="B127" s="104" t="s">
        <v>105</v>
      </c>
      <c r="C127" s="104" t="s">
        <v>592</v>
      </c>
      <c r="G127" s="109"/>
      <c r="J127" s="110"/>
      <c r="K127" s="111"/>
    </row>
    <row r="128" spans="2:11" s="83" customFormat="1" ht="12.75">
      <c r="B128" s="104" t="s">
        <v>106</v>
      </c>
      <c r="C128" s="104" t="s">
        <v>593</v>
      </c>
      <c r="G128" s="109"/>
      <c r="J128" s="110"/>
      <c r="K128" s="111"/>
    </row>
    <row r="129" spans="2:11" s="83" customFormat="1" ht="12.75">
      <c r="B129" s="104" t="s">
        <v>107</v>
      </c>
      <c r="C129" s="104" t="s">
        <v>594</v>
      </c>
      <c r="G129" s="109"/>
      <c r="J129" s="110"/>
      <c r="K129" s="111"/>
    </row>
    <row r="130" spans="2:11" s="83" customFormat="1" ht="12.75">
      <c r="B130" s="104" t="s">
        <v>108</v>
      </c>
      <c r="C130" s="104" t="s">
        <v>595</v>
      </c>
      <c r="G130" s="109"/>
      <c r="J130" s="110"/>
      <c r="K130" s="111"/>
    </row>
    <row r="131" spans="2:11" s="83" customFormat="1" ht="12.75">
      <c r="B131" s="104" t="s">
        <v>109</v>
      </c>
      <c r="C131" s="104" t="s">
        <v>596</v>
      </c>
      <c r="G131" s="109"/>
      <c r="J131" s="110"/>
      <c r="K131" s="111"/>
    </row>
    <row r="132" spans="2:11" s="83" customFormat="1" ht="12.75">
      <c r="B132" s="104" t="s">
        <v>110</v>
      </c>
      <c r="C132" s="104" t="s">
        <v>597</v>
      </c>
      <c r="G132" s="109"/>
      <c r="J132" s="110"/>
      <c r="K132" s="111"/>
    </row>
    <row r="133" spans="2:11" s="83" customFormat="1" ht="12.75">
      <c r="B133" s="104" t="s">
        <v>111</v>
      </c>
      <c r="C133" s="104" t="s">
        <v>598</v>
      </c>
      <c r="G133" s="109"/>
      <c r="J133" s="110"/>
      <c r="K133" s="111"/>
    </row>
    <row r="134" spans="2:11" s="83" customFormat="1" ht="12.75">
      <c r="B134" s="104" t="s">
        <v>112</v>
      </c>
      <c r="C134" s="104" t="s">
        <v>599</v>
      </c>
      <c r="G134" s="109"/>
      <c r="J134" s="110"/>
      <c r="K134" s="111"/>
    </row>
    <row r="135" spans="2:11" s="83" customFormat="1" ht="12.75">
      <c r="B135" s="104" t="s">
        <v>113</v>
      </c>
      <c r="C135" s="104" t="s">
        <v>600</v>
      </c>
      <c r="G135" s="109"/>
      <c r="J135" s="110"/>
      <c r="K135" s="111"/>
    </row>
    <row r="136" spans="2:11" s="83" customFormat="1" ht="12.75">
      <c r="B136" s="104" t="s">
        <v>114</v>
      </c>
      <c r="C136" s="104" t="s">
        <v>601</v>
      </c>
      <c r="G136" s="109"/>
      <c r="J136" s="110"/>
      <c r="K136" s="111"/>
    </row>
    <row r="137" spans="2:11" s="83" customFormat="1" ht="12.75">
      <c r="B137" s="104" t="s">
        <v>115</v>
      </c>
      <c r="C137" s="104" t="s">
        <v>602</v>
      </c>
      <c r="G137" s="109"/>
      <c r="J137" s="110"/>
      <c r="K137" s="111"/>
    </row>
    <row r="138" spans="2:11" s="83" customFormat="1" ht="12.75">
      <c r="B138" s="104" t="s">
        <v>116</v>
      </c>
      <c r="C138" s="104" t="s">
        <v>603</v>
      </c>
      <c r="G138" s="109"/>
      <c r="J138" s="110"/>
      <c r="K138" s="111"/>
    </row>
    <row r="139" spans="2:11" s="83" customFormat="1" ht="12.75">
      <c r="B139" s="104" t="s">
        <v>117</v>
      </c>
      <c r="C139" s="104" t="s">
        <v>604</v>
      </c>
      <c r="G139" s="109"/>
      <c r="J139" s="110"/>
      <c r="K139" s="111"/>
    </row>
    <row r="140" spans="2:11" s="83" customFormat="1" ht="12.75">
      <c r="B140" s="104" t="s">
        <v>118</v>
      </c>
      <c r="C140" s="104" t="s">
        <v>605</v>
      </c>
      <c r="G140" s="109"/>
      <c r="J140" s="110"/>
      <c r="K140" s="111"/>
    </row>
    <row r="141" spans="2:11" s="83" customFormat="1" ht="12.75">
      <c r="B141" s="104" t="s">
        <v>119</v>
      </c>
      <c r="C141" s="104" t="s">
        <v>606</v>
      </c>
      <c r="G141" s="109"/>
      <c r="J141" s="110"/>
      <c r="K141" s="111"/>
    </row>
    <row r="142" spans="2:11" s="83" customFormat="1" ht="12.75">
      <c r="B142" s="104" t="s">
        <v>120</v>
      </c>
      <c r="C142" s="104" t="s">
        <v>607</v>
      </c>
      <c r="G142" s="109"/>
      <c r="J142" s="110"/>
      <c r="K142" s="111"/>
    </row>
    <row r="143" spans="2:11" s="83" customFormat="1" ht="12.75">
      <c r="B143" s="104" t="s">
        <v>121</v>
      </c>
      <c r="C143" s="104" t="s">
        <v>608</v>
      </c>
      <c r="G143" s="109"/>
      <c r="J143" s="110"/>
      <c r="K143" s="111"/>
    </row>
    <row r="144" spans="2:11" s="83" customFormat="1" ht="12.75">
      <c r="B144" s="104" t="s">
        <v>122</v>
      </c>
      <c r="C144" s="104" t="s">
        <v>609</v>
      </c>
      <c r="G144" s="109"/>
      <c r="J144" s="110"/>
      <c r="K144" s="111"/>
    </row>
    <row r="145" spans="2:11" s="83" customFormat="1" ht="12.75">
      <c r="B145" s="104" t="s">
        <v>123</v>
      </c>
      <c r="C145" s="104" t="s">
        <v>610</v>
      </c>
      <c r="G145" s="109"/>
      <c r="J145" s="110"/>
      <c r="K145" s="111"/>
    </row>
    <row r="146" spans="2:11" s="83" customFormat="1" ht="12.75">
      <c r="B146" s="104" t="s">
        <v>124</v>
      </c>
      <c r="C146" s="104" t="s">
        <v>611</v>
      </c>
      <c r="G146" s="109"/>
      <c r="J146" s="110"/>
      <c r="K146" s="111"/>
    </row>
    <row r="147" spans="2:11" s="83" customFormat="1" ht="12.75">
      <c r="B147" s="104" t="s">
        <v>125</v>
      </c>
      <c r="C147" s="104" t="s">
        <v>612</v>
      </c>
      <c r="G147" s="109"/>
      <c r="J147" s="110"/>
      <c r="K147" s="111"/>
    </row>
    <row r="148" spans="2:11" s="83" customFormat="1" ht="12.75">
      <c r="B148" s="104" t="s">
        <v>126</v>
      </c>
      <c r="C148" s="104" t="s">
        <v>613</v>
      </c>
      <c r="G148" s="109"/>
      <c r="J148" s="110"/>
      <c r="K148" s="111"/>
    </row>
    <row r="149" spans="2:11" s="83" customFormat="1" ht="12.75">
      <c r="B149" s="104" t="s">
        <v>127</v>
      </c>
      <c r="C149" s="104" t="s">
        <v>614</v>
      </c>
      <c r="G149" s="109"/>
      <c r="J149" s="110"/>
      <c r="K149" s="111"/>
    </row>
    <row r="150" spans="2:11" s="83" customFormat="1" ht="12.75">
      <c r="B150" s="104" t="s">
        <v>128</v>
      </c>
      <c r="C150" s="104" t="s">
        <v>615</v>
      </c>
      <c r="D150" s="104"/>
      <c r="G150" s="109"/>
      <c r="J150" s="110"/>
      <c r="K150" s="111"/>
    </row>
    <row r="151" spans="2:11" s="83" customFormat="1" ht="12.75">
      <c r="B151" s="104" t="s">
        <v>129</v>
      </c>
      <c r="C151" s="104" t="s">
        <v>616</v>
      </c>
      <c r="D151" s="104"/>
      <c r="G151" s="109"/>
      <c r="J151" s="110"/>
      <c r="K151" s="111"/>
    </row>
    <row r="152" spans="2:11" s="83" customFormat="1" ht="12.75">
      <c r="B152" s="104" t="s">
        <v>130</v>
      </c>
      <c r="C152" s="104" t="s">
        <v>617</v>
      </c>
      <c r="D152" s="104"/>
      <c r="G152" s="109"/>
      <c r="J152" s="110"/>
      <c r="K152" s="111"/>
    </row>
    <row r="153" spans="2:11" s="83" customFormat="1" ht="12.75">
      <c r="B153" s="104" t="s">
        <v>131</v>
      </c>
      <c r="C153" s="104" t="s">
        <v>618</v>
      </c>
      <c r="D153" s="104"/>
      <c r="G153" s="109"/>
      <c r="J153" s="110"/>
      <c r="K153" s="111"/>
    </row>
    <row r="154" spans="2:11" s="83" customFormat="1" ht="12.75">
      <c r="B154" s="104" t="s">
        <v>132</v>
      </c>
      <c r="C154" s="104" t="s">
        <v>619</v>
      </c>
      <c r="D154" s="104"/>
      <c r="G154" s="109"/>
      <c r="J154" s="110"/>
      <c r="K154" s="111"/>
    </row>
    <row r="155" spans="2:11" s="83" customFormat="1" ht="12.75">
      <c r="B155" s="104" t="s">
        <v>133</v>
      </c>
      <c r="C155" s="104" t="s">
        <v>620</v>
      </c>
      <c r="D155" s="104"/>
      <c r="G155" s="109"/>
      <c r="J155" s="110"/>
      <c r="K155" s="111"/>
    </row>
    <row r="156" spans="2:11" s="83" customFormat="1" ht="12.75">
      <c r="B156" s="104" t="s">
        <v>134</v>
      </c>
      <c r="C156" s="104" t="s">
        <v>621</v>
      </c>
      <c r="D156" s="104"/>
      <c r="G156" s="109"/>
      <c r="J156" s="110"/>
      <c r="K156" s="111"/>
    </row>
    <row r="157" spans="2:11" s="83" customFormat="1" ht="12.75">
      <c r="B157" s="104" t="s">
        <v>135</v>
      </c>
      <c r="C157" s="104" t="s">
        <v>622</v>
      </c>
      <c r="D157" s="104"/>
      <c r="G157" s="109"/>
      <c r="J157" s="110"/>
      <c r="K157" s="111"/>
    </row>
    <row r="158" spans="2:11" s="83" customFormat="1" ht="12.75">
      <c r="B158" s="104" t="s">
        <v>136</v>
      </c>
      <c r="C158" s="104" t="s">
        <v>623</v>
      </c>
      <c r="D158" s="104"/>
      <c r="G158" s="109"/>
      <c r="J158" s="110"/>
      <c r="K158" s="111"/>
    </row>
    <row r="159" spans="2:11" s="83" customFormat="1" ht="12.75">
      <c r="B159" s="104" t="s">
        <v>137</v>
      </c>
      <c r="C159" s="104" t="s">
        <v>624</v>
      </c>
      <c r="D159" s="104"/>
      <c r="G159" s="109"/>
      <c r="J159" s="110"/>
      <c r="K159" s="111"/>
    </row>
    <row r="160" spans="2:11" s="83" customFormat="1" ht="12.75">
      <c r="B160" s="104" t="s">
        <v>138</v>
      </c>
      <c r="C160" s="104" t="s">
        <v>625</v>
      </c>
      <c r="D160" s="104"/>
      <c r="G160" s="109"/>
      <c r="J160" s="110"/>
      <c r="K160" s="111"/>
    </row>
    <row r="161" spans="2:11" s="83" customFormat="1" ht="12.75">
      <c r="B161" s="104" t="s">
        <v>139</v>
      </c>
      <c r="C161" s="104" t="s">
        <v>626</v>
      </c>
      <c r="D161" s="104"/>
      <c r="G161" s="109"/>
      <c r="J161" s="110"/>
      <c r="K161" s="111"/>
    </row>
    <row r="162" spans="2:11" s="83" customFormat="1" ht="12.75">
      <c r="B162" s="104" t="s">
        <v>140</v>
      </c>
      <c r="C162" s="104" t="s">
        <v>627</v>
      </c>
      <c r="D162" s="104"/>
      <c r="G162" s="109"/>
      <c r="J162" s="110"/>
      <c r="K162" s="111"/>
    </row>
    <row r="163" spans="2:11" s="83" customFormat="1" ht="12.75">
      <c r="B163" s="104" t="s">
        <v>141</v>
      </c>
      <c r="C163" s="104" t="s">
        <v>628</v>
      </c>
      <c r="D163" s="104"/>
      <c r="G163" s="109"/>
      <c r="J163" s="110"/>
      <c r="K163" s="111"/>
    </row>
    <row r="164" spans="2:11" s="83" customFormat="1" ht="12.75">
      <c r="B164" s="104" t="s">
        <v>142</v>
      </c>
      <c r="C164" s="104" t="s">
        <v>629</v>
      </c>
      <c r="D164" s="104"/>
      <c r="G164" s="109"/>
      <c r="J164" s="110"/>
      <c r="K164" s="111"/>
    </row>
    <row r="165" spans="2:11" s="83" customFormat="1" ht="12.75">
      <c r="B165" s="104" t="s">
        <v>143</v>
      </c>
      <c r="C165" s="104" t="s">
        <v>630</v>
      </c>
      <c r="D165" s="104"/>
      <c r="G165" s="109"/>
      <c r="J165" s="110"/>
      <c r="K165" s="111"/>
    </row>
    <row r="166" spans="4:11" s="83" customFormat="1" ht="12.75">
      <c r="D166" s="104"/>
      <c r="G166" s="109"/>
      <c r="J166" s="110"/>
      <c r="K166" s="111"/>
    </row>
    <row r="167" spans="4:11" s="83" customFormat="1" ht="12.75">
      <c r="D167" s="104"/>
      <c r="G167" s="109"/>
      <c r="J167" s="110"/>
      <c r="K167" s="111"/>
    </row>
    <row r="168" spans="4:11" s="83" customFormat="1" ht="12.75">
      <c r="D168" s="104"/>
      <c r="G168" s="109"/>
      <c r="J168" s="110"/>
      <c r="K168" s="111"/>
    </row>
    <row r="169" spans="4:11" s="83" customFormat="1" ht="12.75">
      <c r="D169" s="104"/>
      <c r="G169" s="109"/>
      <c r="J169" s="110"/>
      <c r="K169" s="111"/>
    </row>
    <row r="170" spans="4:11" s="83" customFormat="1" ht="12.75">
      <c r="D170" s="104"/>
      <c r="G170" s="109"/>
      <c r="J170" s="110"/>
      <c r="K170" s="111"/>
    </row>
    <row r="171" spans="4:11" s="83" customFormat="1" ht="12.75">
      <c r="D171" s="104"/>
      <c r="G171" s="109"/>
      <c r="J171" s="110"/>
      <c r="K171" s="111"/>
    </row>
    <row r="172" spans="4:11" s="83" customFormat="1" ht="12.75">
      <c r="D172" s="104"/>
      <c r="G172" s="109"/>
      <c r="J172" s="110"/>
      <c r="K172" s="111"/>
    </row>
    <row r="173" spans="4:11" s="83" customFormat="1" ht="12.75">
      <c r="D173" s="104"/>
      <c r="G173" s="109"/>
      <c r="J173" s="110"/>
      <c r="K173" s="111"/>
    </row>
    <row r="174" spans="4:11" s="83" customFormat="1" ht="12.75">
      <c r="D174" s="104"/>
      <c r="G174" s="109"/>
      <c r="J174" s="110"/>
      <c r="K174" s="111"/>
    </row>
    <row r="175" spans="4:11" s="83" customFormat="1" ht="12.75">
      <c r="D175" s="104"/>
      <c r="G175" s="109"/>
      <c r="J175" s="110"/>
      <c r="K175" s="111"/>
    </row>
    <row r="176" spans="4:11" s="83" customFormat="1" ht="12.75">
      <c r="D176" s="104"/>
      <c r="G176" s="109"/>
      <c r="J176" s="110"/>
      <c r="K176" s="111"/>
    </row>
    <row r="177" spans="4:11" s="83" customFormat="1" ht="12.75">
      <c r="D177" s="104"/>
      <c r="G177" s="109"/>
      <c r="J177" s="110"/>
      <c r="K177" s="111"/>
    </row>
    <row r="178" spans="4:11" s="83" customFormat="1" ht="12.75">
      <c r="D178" s="104"/>
      <c r="G178" s="109"/>
      <c r="J178" s="110"/>
      <c r="K178" s="111"/>
    </row>
    <row r="179" spans="4:11" s="83" customFormat="1" ht="12.75">
      <c r="D179" s="104"/>
      <c r="G179" s="109"/>
      <c r="J179" s="110"/>
      <c r="K179" s="111"/>
    </row>
    <row r="180" spans="4:11" s="83" customFormat="1" ht="12.75">
      <c r="D180" s="104"/>
      <c r="G180" s="109"/>
      <c r="J180" s="110"/>
      <c r="K180" s="111"/>
    </row>
    <row r="181" spans="4:11" s="83" customFormat="1" ht="12.75">
      <c r="D181" s="104"/>
      <c r="G181" s="109"/>
      <c r="J181" s="110"/>
      <c r="K181" s="111"/>
    </row>
    <row r="182" spans="4:11" s="83" customFormat="1" ht="12.75">
      <c r="D182" s="104"/>
      <c r="G182" s="109"/>
      <c r="J182" s="110"/>
      <c r="K182" s="111"/>
    </row>
    <row r="183" spans="4:11" s="83" customFormat="1" ht="12.75">
      <c r="D183" s="104"/>
      <c r="G183" s="109"/>
      <c r="J183" s="110"/>
      <c r="K183" s="111"/>
    </row>
    <row r="184" spans="4:11" s="83" customFormat="1" ht="12.75">
      <c r="D184" s="104"/>
      <c r="G184" s="109"/>
      <c r="J184" s="110"/>
      <c r="K184" s="111"/>
    </row>
    <row r="185" spans="4:11" s="83" customFormat="1" ht="12.75">
      <c r="D185" s="104"/>
      <c r="G185" s="109"/>
      <c r="J185" s="110"/>
      <c r="K185" s="111"/>
    </row>
    <row r="186" spans="4:11" s="83" customFormat="1" ht="12.75">
      <c r="D186" s="104"/>
      <c r="G186" s="109"/>
      <c r="J186" s="110"/>
      <c r="K186" s="111"/>
    </row>
    <row r="187" spans="4:11" s="83" customFormat="1" ht="12.75">
      <c r="D187" s="104"/>
      <c r="G187" s="109"/>
      <c r="J187" s="110"/>
      <c r="K187" s="111"/>
    </row>
    <row r="188" spans="4:11" s="83" customFormat="1" ht="12.75">
      <c r="D188" s="104"/>
      <c r="G188" s="109"/>
      <c r="J188" s="110"/>
      <c r="K188" s="111"/>
    </row>
    <row r="189" spans="4:11" s="83" customFormat="1" ht="12.75">
      <c r="D189" s="104"/>
      <c r="G189" s="109"/>
      <c r="J189" s="110"/>
      <c r="K189" s="111"/>
    </row>
    <row r="190" spans="4:11" s="83" customFormat="1" ht="12.75">
      <c r="D190" s="104"/>
      <c r="G190" s="109"/>
      <c r="J190" s="110"/>
      <c r="K190" s="111"/>
    </row>
    <row r="191" spans="4:11" s="83" customFormat="1" ht="12.75">
      <c r="D191" s="104"/>
      <c r="G191" s="109"/>
      <c r="J191" s="110"/>
      <c r="K191" s="111"/>
    </row>
    <row r="192" spans="4:11" s="83" customFormat="1" ht="12.75">
      <c r="D192" s="104"/>
      <c r="G192" s="109"/>
      <c r="J192" s="110"/>
      <c r="K192" s="111"/>
    </row>
    <row r="193" spans="4:11" s="83" customFormat="1" ht="12.75">
      <c r="D193" s="104"/>
      <c r="G193" s="109"/>
      <c r="J193" s="110"/>
      <c r="K193" s="111"/>
    </row>
    <row r="194" spans="4:11" s="83" customFormat="1" ht="12.75">
      <c r="D194" s="104"/>
      <c r="G194" s="109"/>
      <c r="J194" s="110"/>
      <c r="K194" s="111"/>
    </row>
    <row r="195" spans="4:11" s="83" customFormat="1" ht="12.75">
      <c r="D195" s="104"/>
      <c r="G195" s="109"/>
      <c r="J195" s="110"/>
      <c r="K195" s="111"/>
    </row>
    <row r="196" spans="4:11" s="83" customFormat="1" ht="12.75">
      <c r="D196" s="104"/>
      <c r="G196" s="109"/>
      <c r="J196" s="110"/>
      <c r="K196" s="111"/>
    </row>
    <row r="197" spans="4:11" s="83" customFormat="1" ht="12.75">
      <c r="D197" s="104"/>
      <c r="G197" s="109"/>
      <c r="J197" s="110"/>
      <c r="K197" s="111"/>
    </row>
    <row r="198" spans="4:11" s="83" customFormat="1" ht="12.75">
      <c r="D198" s="104"/>
      <c r="G198" s="109"/>
      <c r="J198" s="110"/>
      <c r="K198" s="111"/>
    </row>
    <row r="199" spans="4:11" s="83" customFormat="1" ht="12.75">
      <c r="D199" s="104"/>
      <c r="G199" s="109"/>
      <c r="J199" s="110"/>
      <c r="K199" s="111"/>
    </row>
    <row r="200" spans="4:11" s="83" customFormat="1" ht="12.75">
      <c r="D200" s="104"/>
      <c r="G200" s="109"/>
      <c r="J200" s="110"/>
      <c r="K200" s="111"/>
    </row>
  </sheetData>
  <sheetProtection password="CA11" sheet="1" objects="1" scenarios="1"/>
  <printOptions gridLines="1" horizontalCentered="1"/>
  <pageMargins left="0.498031496" right="0.498031496" top="1.05" bottom="0.734251969" header="0.5" footer="0.5"/>
  <pageSetup horizontalDpi="300" verticalDpi="300" orientation="portrait" scale="60" r:id="rId3"/>
  <headerFooter alignWithMargins="0">
    <oddHeader>&amp;L&amp;F
Version 3.5.1&amp;CMine Reclamation Costing&amp;"MS Sans Serif,Bold"
&amp;18&amp;A&amp;R&amp;T
&amp;D</oddHeader>
    <oddFooter>&amp;CPage &amp;P of &amp;N</oddFooter>
  </headerFooter>
  <legacyDrawing r:id="rId2"/>
</worksheet>
</file>

<file path=xl/worksheets/sheet12.xml><?xml version="1.0" encoding="utf-8"?>
<worksheet xmlns="http://schemas.openxmlformats.org/spreadsheetml/2006/main" xmlns:r="http://schemas.openxmlformats.org/officeDocument/2006/relationships">
  <dimension ref="A1:L194"/>
  <sheetViews>
    <sheetView zoomScale="75" zoomScaleNormal="75" workbookViewId="0" topLeftCell="A142">
      <selection activeCell="H127" sqref="H127"/>
    </sheetView>
  </sheetViews>
  <sheetFormatPr defaultColWidth="9.140625" defaultRowHeight="12.75"/>
  <cols>
    <col min="1" max="1" width="2.7109375" style="0" customWidth="1"/>
    <col min="2" max="2" width="27.7109375" style="81" customWidth="1"/>
    <col min="3" max="3" width="9.140625" style="83" customWidth="1"/>
    <col min="4" max="4" width="6.7109375" style="104" customWidth="1"/>
    <col min="5" max="5" width="11.8515625" style="0" customWidth="1"/>
    <col min="6" max="6" width="12.7109375" style="0" customWidth="1"/>
    <col min="7" max="7" width="13.7109375" style="95" customWidth="1"/>
    <col min="8" max="8" width="13.7109375" style="0" customWidth="1"/>
    <col min="9" max="9" width="12.7109375" style="0" customWidth="1"/>
    <col min="10" max="10" width="11.7109375" style="92" customWidth="1"/>
    <col min="11" max="11" width="17.7109375" style="93" customWidth="1"/>
  </cols>
  <sheetData>
    <row r="1" spans="1:12" s="66" customFormat="1" ht="15.75">
      <c r="A1" s="372" t="s">
        <v>32</v>
      </c>
      <c r="B1" s="351"/>
      <c r="C1" s="336">
        <f>SUMMARY!$B$4</f>
        <v>0</v>
      </c>
      <c r="D1" s="337"/>
      <c r="E1" s="338"/>
      <c r="F1" s="338"/>
      <c r="G1" s="339"/>
      <c r="H1" s="337"/>
      <c r="I1" s="337"/>
      <c r="J1" s="339"/>
      <c r="K1" s="340"/>
      <c r="L1" s="155"/>
    </row>
    <row r="2" spans="1:12" s="66" customFormat="1" ht="15.75">
      <c r="A2" s="373" t="s">
        <v>33</v>
      </c>
      <c r="B2"/>
      <c r="C2" s="68" t="e">
        <f>SUMMARY!#REF!</f>
        <v>#REF!</v>
      </c>
      <c r="D2" s="63"/>
      <c r="E2" s="12"/>
      <c r="F2" s="12"/>
      <c r="G2" s="131"/>
      <c r="H2" s="63"/>
      <c r="I2" s="63"/>
      <c r="J2" s="131"/>
      <c r="K2" s="71"/>
      <c r="L2" s="155"/>
    </row>
    <row r="3" spans="1:12" s="66" customFormat="1" ht="15.75">
      <c r="A3" s="373" t="s">
        <v>34</v>
      </c>
      <c r="B3"/>
      <c r="C3" s="68" t="str">
        <f>SUMMARY!$A$22</f>
        <v>        Master 11</v>
      </c>
      <c r="D3" s="63"/>
      <c r="E3" s="12"/>
      <c r="F3" s="12"/>
      <c r="G3" s="131"/>
      <c r="H3" s="63"/>
      <c r="I3" s="63"/>
      <c r="J3" s="131"/>
      <c r="K3" s="71"/>
      <c r="L3" s="155"/>
    </row>
    <row r="4" spans="1:12" s="66" customFormat="1" ht="15.75">
      <c r="A4" s="374" t="s">
        <v>144</v>
      </c>
      <c r="B4"/>
      <c r="C4" s="68">
        <f>SUMMARY!$E$22</f>
        <v>0</v>
      </c>
      <c r="D4" s="63"/>
      <c r="E4" s="12"/>
      <c r="F4" s="12"/>
      <c r="G4" s="131"/>
      <c r="H4" s="63"/>
      <c r="I4" s="63"/>
      <c r="J4" s="131"/>
      <c r="K4" s="71"/>
      <c r="L4" s="155"/>
    </row>
    <row r="5" spans="1:12" s="66" customFormat="1" ht="15.75">
      <c r="A5" s="375" t="s">
        <v>35</v>
      </c>
      <c r="B5"/>
      <c r="C5" s="354"/>
      <c r="D5" s="356"/>
      <c r="E5" s="366"/>
      <c r="F5" s="12"/>
      <c r="G5" s="132"/>
      <c r="H5" s="12"/>
      <c r="I5" s="63"/>
      <c r="J5" s="131"/>
      <c r="K5" s="71"/>
      <c r="L5" s="155"/>
    </row>
    <row r="6" spans="1:12" s="66" customFormat="1" ht="3" customHeight="1">
      <c r="A6" s="367"/>
      <c r="B6" s="14"/>
      <c r="C6" s="88"/>
      <c r="D6" s="12"/>
      <c r="E6" s="12"/>
      <c r="F6" s="12"/>
      <c r="G6" s="132"/>
      <c r="H6" s="12"/>
      <c r="I6" s="63"/>
      <c r="J6" s="131"/>
      <c r="K6" s="71"/>
      <c r="L6" s="155"/>
    </row>
    <row r="7" spans="1:12" ht="12.75">
      <c r="A7" s="368"/>
      <c r="B7" s="15"/>
      <c r="C7" s="15"/>
      <c r="D7" s="16"/>
      <c r="E7" s="15"/>
      <c r="F7" s="17" t="s">
        <v>145</v>
      </c>
      <c r="G7" s="18"/>
      <c r="H7" s="15"/>
      <c r="I7" s="15"/>
      <c r="J7" s="11"/>
      <c r="K7" s="19"/>
      <c r="L7" s="81"/>
    </row>
    <row r="8" spans="1:12" ht="12.75">
      <c r="A8" s="369" t="s">
        <v>36</v>
      </c>
      <c r="B8" s="15"/>
      <c r="C8" s="81"/>
      <c r="D8" s="21" t="s">
        <v>37</v>
      </c>
      <c r="E8" s="81"/>
      <c r="F8" s="81"/>
      <c r="G8" s="81"/>
      <c r="H8" s="22" t="s">
        <v>38</v>
      </c>
      <c r="I8" s="20" t="s">
        <v>39</v>
      </c>
      <c r="J8" s="24"/>
      <c r="K8" s="25" t="s">
        <v>40</v>
      </c>
      <c r="L8" s="81"/>
    </row>
    <row r="9" spans="1:12" ht="12.75">
      <c r="A9" s="368"/>
      <c r="B9" s="17" t="s">
        <v>146</v>
      </c>
      <c r="C9" s="81"/>
      <c r="D9" s="21" t="s">
        <v>41</v>
      </c>
      <c r="E9" s="81"/>
      <c r="F9" s="81"/>
      <c r="G9" s="81"/>
      <c r="H9" s="22" t="s">
        <v>42</v>
      </c>
      <c r="I9" s="22" t="s">
        <v>43</v>
      </c>
      <c r="J9" s="24"/>
      <c r="K9" s="25"/>
      <c r="L9" s="81"/>
    </row>
    <row r="10" spans="1:12" ht="12.75">
      <c r="A10" s="368"/>
      <c r="B10" s="15" t="s">
        <v>148</v>
      </c>
      <c r="C10" s="81"/>
      <c r="D10" s="113"/>
      <c r="E10" s="81"/>
      <c r="F10" s="81"/>
      <c r="G10" s="81"/>
      <c r="H10" s="114"/>
      <c r="I10" s="18">
        <f>Area*Unit_Cost</f>
        <v>0</v>
      </c>
      <c r="J10" s="15"/>
      <c r="K10" s="19"/>
      <c r="L10" s="81"/>
    </row>
    <row r="11" spans="1:12" ht="12.75">
      <c r="A11" s="368"/>
      <c r="B11" s="26" t="s">
        <v>44</v>
      </c>
      <c r="C11" s="81"/>
      <c r="D11" s="81"/>
      <c r="E11" s="81"/>
      <c r="F11" s="81"/>
      <c r="G11" s="81"/>
      <c r="H11" s="161"/>
      <c r="I11" s="81"/>
      <c r="J11" s="15"/>
      <c r="K11" s="19"/>
      <c r="L11" s="81"/>
    </row>
    <row r="12" spans="1:12" ht="12.75">
      <c r="A12" s="368"/>
      <c r="B12" s="26" t="s">
        <v>45</v>
      </c>
      <c r="C12" s="81"/>
      <c r="D12" s="81"/>
      <c r="E12" s="81"/>
      <c r="F12" s="81"/>
      <c r="G12" s="81"/>
      <c r="H12" s="161"/>
      <c r="I12" s="81"/>
      <c r="J12" s="15"/>
      <c r="K12" s="19"/>
      <c r="L12" s="81"/>
    </row>
    <row r="13" spans="1:12" ht="12.75">
      <c r="A13" s="368"/>
      <c r="B13" s="26" t="s">
        <v>46</v>
      </c>
      <c r="C13" s="81"/>
      <c r="D13" s="113"/>
      <c r="E13" s="81"/>
      <c r="F13" s="81"/>
      <c r="G13" s="81"/>
      <c r="H13" s="114"/>
      <c r="I13" s="18">
        <f aca="true" t="shared" si="0" ref="I13:I23">Area*Unit_Cost</f>
        <v>0</v>
      </c>
      <c r="J13" s="15"/>
      <c r="K13" s="19"/>
      <c r="L13" s="81"/>
    </row>
    <row r="14" spans="1:12" ht="12.75">
      <c r="A14" s="368"/>
      <c r="B14" s="124" t="s">
        <v>47</v>
      </c>
      <c r="C14" s="81"/>
      <c r="D14" s="113"/>
      <c r="E14" s="81"/>
      <c r="F14" s="81"/>
      <c r="G14" s="81"/>
      <c r="H14" s="114"/>
      <c r="I14" s="18">
        <f t="shared" si="0"/>
        <v>0</v>
      </c>
      <c r="J14" s="15"/>
      <c r="K14" s="19"/>
      <c r="L14" s="81"/>
    </row>
    <row r="15" spans="1:12" ht="12.75">
      <c r="A15" s="368"/>
      <c r="B15" s="15" t="s">
        <v>150</v>
      </c>
      <c r="C15" s="81"/>
      <c r="D15" s="113"/>
      <c r="E15" s="81"/>
      <c r="F15" s="81"/>
      <c r="G15" s="81"/>
      <c r="H15" s="114"/>
      <c r="I15" s="18">
        <f t="shared" si="0"/>
        <v>0</v>
      </c>
      <c r="J15" s="15"/>
      <c r="K15" s="19"/>
      <c r="L15" s="81"/>
    </row>
    <row r="16" spans="1:12" ht="12.75">
      <c r="A16" s="368"/>
      <c r="B16" s="112" t="s">
        <v>48</v>
      </c>
      <c r="C16" s="81"/>
      <c r="D16" s="113"/>
      <c r="E16" s="81"/>
      <c r="F16" s="81"/>
      <c r="G16" s="81"/>
      <c r="H16" s="114"/>
      <c r="I16" s="18">
        <f t="shared" si="0"/>
        <v>0</v>
      </c>
      <c r="J16" s="15"/>
      <c r="K16" s="19"/>
      <c r="L16" s="81"/>
    </row>
    <row r="17" spans="1:12" ht="12.75">
      <c r="A17" s="368"/>
      <c r="B17" s="112" t="s">
        <v>48</v>
      </c>
      <c r="C17" s="81"/>
      <c r="D17" s="113"/>
      <c r="E17" s="81"/>
      <c r="F17" s="81"/>
      <c r="G17" s="81"/>
      <c r="H17" s="114"/>
      <c r="I17" s="18">
        <f t="shared" si="0"/>
        <v>0</v>
      </c>
      <c r="J17" s="15"/>
      <c r="K17" s="19"/>
      <c r="L17" s="81"/>
    </row>
    <row r="18" spans="1:12" ht="12.75">
      <c r="A18" s="368"/>
      <c r="B18" s="112" t="s">
        <v>48</v>
      </c>
      <c r="C18" s="81"/>
      <c r="D18" s="113"/>
      <c r="E18" s="81"/>
      <c r="F18" s="81"/>
      <c r="G18" s="81"/>
      <c r="H18" s="114"/>
      <c r="I18" s="18">
        <f t="shared" si="0"/>
        <v>0</v>
      </c>
      <c r="J18" s="15"/>
      <c r="K18" s="19"/>
      <c r="L18" s="81"/>
    </row>
    <row r="19" spans="1:12" ht="12.75">
      <c r="A19" s="368"/>
      <c r="B19" s="112" t="s">
        <v>48</v>
      </c>
      <c r="C19" s="81"/>
      <c r="D19" s="113"/>
      <c r="E19" s="81"/>
      <c r="F19" s="81"/>
      <c r="G19" s="81"/>
      <c r="H19" s="114"/>
      <c r="I19" s="18">
        <f t="shared" si="0"/>
        <v>0</v>
      </c>
      <c r="J19" s="15"/>
      <c r="K19" s="19"/>
      <c r="L19" s="81"/>
    </row>
    <row r="20" spans="1:12" ht="12.75">
      <c r="A20" s="368"/>
      <c r="B20" s="112" t="s">
        <v>48</v>
      </c>
      <c r="C20" s="81"/>
      <c r="D20" s="113"/>
      <c r="E20" s="81"/>
      <c r="F20" s="81"/>
      <c r="G20" s="81"/>
      <c r="H20" s="114"/>
      <c r="I20" s="18">
        <f t="shared" si="0"/>
        <v>0</v>
      </c>
      <c r="J20" s="15"/>
      <c r="K20" s="19"/>
      <c r="L20" s="81"/>
    </row>
    <row r="21" spans="1:12" ht="12.75">
      <c r="A21" s="368"/>
      <c r="B21" s="112" t="s">
        <v>48</v>
      </c>
      <c r="C21" s="81"/>
      <c r="D21" s="113"/>
      <c r="E21" s="81"/>
      <c r="F21" s="81"/>
      <c r="G21" s="81"/>
      <c r="H21" s="114"/>
      <c r="I21" s="18">
        <f t="shared" si="0"/>
        <v>0</v>
      </c>
      <c r="J21" s="15"/>
      <c r="K21" s="19"/>
      <c r="L21" s="81"/>
    </row>
    <row r="22" spans="1:12" ht="12.75">
      <c r="A22" s="368"/>
      <c r="B22" s="112" t="s">
        <v>48</v>
      </c>
      <c r="C22" s="81"/>
      <c r="D22" s="113"/>
      <c r="E22" s="81"/>
      <c r="F22" s="81"/>
      <c r="G22" s="81"/>
      <c r="H22" s="114"/>
      <c r="I22" s="18">
        <f t="shared" si="0"/>
        <v>0</v>
      </c>
      <c r="J22" s="15"/>
      <c r="K22" s="19"/>
      <c r="L22" s="81"/>
    </row>
    <row r="23" spans="1:12" ht="13.5" thickBot="1">
      <c r="A23" s="368"/>
      <c r="B23" s="112" t="s">
        <v>48</v>
      </c>
      <c r="C23" s="81"/>
      <c r="D23" s="113"/>
      <c r="E23" s="81"/>
      <c r="F23" s="81"/>
      <c r="G23" s="81"/>
      <c r="H23" s="114"/>
      <c r="I23" s="18">
        <f t="shared" si="0"/>
        <v>0</v>
      </c>
      <c r="J23" s="15"/>
      <c r="K23" s="19"/>
      <c r="L23" s="81"/>
    </row>
    <row r="24" spans="1:12" ht="13.5" thickTop="1">
      <c r="A24" s="368"/>
      <c r="B24" s="15"/>
      <c r="C24" s="15"/>
      <c r="D24" s="16"/>
      <c r="E24" s="15"/>
      <c r="F24" s="15"/>
      <c r="G24" s="18"/>
      <c r="H24" s="18"/>
      <c r="I24" s="18"/>
      <c r="J24" s="15"/>
      <c r="K24" s="38">
        <f>SUM(sum_siteprep)</f>
        <v>0</v>
      </c>
      <c r="L24" s="81"/>
    </row>
    <row r="25" spans="1:12" ht="3" customHeight="1">
      <c r="A25" s="370"/>
      <c r="B25" s="15"/>
      <c r="C25" s="15"/>
      <c r="D25" s="16"/>
      <c r="E25" s="15"/>
      <c r="F25" s="15"/>
      <c r="G25" s="18"/>
      <c r="H25" s="18"/>
      <c r="I25" s="76"/>
      <c r="J25" s="69"/>
      <c r="K25" s="71"/>
      <c r="L25" s="81"/>
    </row>
    <row r="26" spans="1:12" ht="12.75">
      <c r="A26" s="367" t="s">
        <v>49</v>
      </c>
      <c r="B26" s="15"/>
      <c r="C26" s="24"/>
      <c r="D26" s="21" t="s">
        <v>37</v>
      </c>
      <c r="E26" s="20" t="s">
        <v>50</v>
      </c>
      <c r="F26" s="20" t="s">
        <v>51</v>
      </c>
      <c r="G26" s="23" t="s">
        <v>52</v>
      </c>
      <c r="H26" s="20" t="s">
        <v>38</v>
      </c>
      <c r="I26" s="72" t="s">
        <v>39</v>
      </c>
      <c r="J26" s="74" t="s">
        <v>43</v>
      </c>
      <c r="K26" s="73" t="s">
        <v>53</v>
      </c>
      <c r="L26" s="81"/>
    </row>
    <row r="27" spans="1:12" ht="12.75">
      <c r="A27" s="367"/>
      <c r="B27" s="12" t="s">
        <v>11</v>
      </c>
      <c r="C27" s="20"/>
      <c r="D27" s="21" t="s">
        <v>41</v>
      </c>
      <c r="E27" s="22" t="s">
        <v>54</v>
      </c>
      <c r="F27" s="29"/>
      <c r="G27" s="30" t="s">
        <v>55</v>
      </c>
      <c r="H27" s="30" t="s">
        <v>55</v>
      </c>
      <c r="I27" s="74" t="s">
        <v>43</v>
      </c>
      <c r="J27" s="78"/>
      <c r="K27" s="73"/>
      <c r="L27" s="81"/>
    </row>
    <row r="28" spans="1:12" ht="3" customHeight="1">
      <c r="A28" s="370"/>
      <c r="B28" s="12"/>
      <c r="C28" s="12"/>
      <c r="D28" s="32"/>
      <c r="E28" s="15"/>
      <c r="F28" s="33"/>
      <c r="G28" s="18"/>
      <c r="H28" s="18"/>
      <c r="I28" s="76"/>
      <c r="J28" s="70"/>
      <c r="K28" s="71"/>
      <c r="L28" s="81"/>
    </row>
    <row r="29" spans="1:12" ht="12.75">
      <c r="A29" s="370"/>
      <c r="B29" s="26" t="s">
        <v>56</v>
      </c>
      <c r="C29" s="15"/>
      <c r="D29" s="112"/>
      <c r="E29" s="15"/>
      <c r="F29" s="33"/>
      <c r="G29" s="115"/>
      <c r="H29" s="18">
        <f>Appl._Cost</f>
        <v>0</v>
      </c>
      <c r="I29" s="76">
        <f>Area*Unit_Cost</f>
        <v>0</v>
      </c>
      <c r="J29" s="70"/>
      <c r="K29" s="71"/>
      <c r="L29" s="81"/>
    </row>
    <row r="30" spans="1:12" ht="12.75">
      <c r="A30" s="370"/>
      <c r="B30" s="26" t="s">
        <v>57</v>
      </c>
      <c r="C30" s="15"/>
      <c r="D30" s="112"/>
      <c r="E30" s="112"/>
      <c r="F30" s="33">
        <f>Area*Rate</f>
        <v>0</v>
      </c>
      <c r="G30" s="18"/>
      <c r="H30" s="18">
        <f>seedmix*Rate</f>
        <v>0</v>
      </c>
      <c r="I30" s="76">
        <f>Area*Unit_Cost</f>
        <v>0</v>
      </c>
      <c r="J30" s="70"/>
      <c r="K30" s="71"/>
      <c r="L30" s="81"/>
    </row>
    <row r="31" spans="1:12" ht="12.75">
      <c r="A31" s="370"/>
      <c r="B31" s="26" t="s">
        <v>58</v>
      </c>
      <c r="C31" s="26"/>
      <c r="D31" s="112"/>
      <c r="E31" s="112"/>
      <c r="F31" s="33">
        <f>Area*Rate</f>
        <v>0</v>
      </c>
      <c r="G31" s="18"/>
      <c r="H31" s="18">
        <f>fertilizer*Rate</f>
        <v>0</v>
      </c>
      <c r="I31" s="76">
        <f>Area*Unit_Cost</f>
        <v>0</v>
      </c>
      <c r="J31" s="70"/>
      <c r="K31" s="71"/>
      <c r="L31" s="81"/>
    </row>
    <row r="32" spans="1:11" s="81" customFormat="1" ht="12.75">
      <c r="A32" s="370"/>
      <c r="B32" s="26"/>
      <c r="C32" s="26"/>
      <c r="D32" s="15"/>
      <c r="E32" s="15"/>
      <c r="F32" s="15"/>
      <c r="G32" s="18"/>
      <c r="H32" s="18"/>
      <c r="I32" s="76"/>
      <c r="J32" s="70">
        <f>SUM(aerialcost)</f>
        <v>0</v>
      </c>
      <c r="K32" s="71"/>
    </row>
    <row r="33" spans="1:12" ht="12.75">
      <c r="A33" s="370"/>
      <c r="B33" s="26" t="s">
        <v>59</v>
      </c>
      <c r="C33" s="26"/>
      <c r="D33" s="112"/>
      <c r="E33" s="15"/>
      <c r="F33" s="15"/>
      <c r="G33" s="115"/>
      <c r="H33" s="18">
        <f>Appl._Cost</f>
        <v>0</v>
      </c>
      <c r="I33" s="76">
        <f>Area*Unit_Cost</f>
        <v>0</v>
      </c>
      <c r="J33" s="70"/>
      <c r="K33" s="71"/>
      <c r="L33" s="81"/>
    </row>
    <row r="34" spans="1:12" ht="12.75">
      <c r="A34" s="370"/>
      <c r="B34" s="26" t="s">
        <v>57</v>
      </c>
      <c r="C34" s="15"/>
      <c r="D34" s="112"/>
      <c r="E34" s="112"/>
      <c r="F34" s="33">
        <f>Area*Rate</f>
        <v>0</v>
      </c>
      <c r="G34" s="18"/>
      <c r="H34" s="18">
        <f>seedmix*Rate</f>
        <v>0</v>
      </c>
      <c r="I34" s="76">
        <f>Area*Unit_Cost</f>
        <v>0</v>
      </c>
      <c r="J34" s="70"/>
      <c r="K34" s="71"/>
      <c r="L34" s="81"/>
    </row>
    <row r="35" spans="1:12" ht="12.75">
      <c r="A35" s="370"/>
      <c r="B35" s="26" t="s">
        <v>58</v>
      </c>
      <c r="C35" s="26"/>
      <c r="D35" s="112"/>
      <c r="E35" s="112"/>
      <c r="F35" s="33">
        <f>Area*Rate</f>
        <v>0</v>
      </c>
      <c r="G35" s="18"/>
      <c r="H35" s="18">
        <f>fertilizer*Rate</f>
        <v>0</v>
      </c>
      <c r="I35" s="76">
        <f>Area*Unit_Cost</f>
        <v>0</v>
      </c>
      <c r="J35" s="70"/>
      <c r="K35" s="71"/>
      <c r="L35" s="81"/>
    </row>
    <row r="36" spans="1:12" ht="12.75">
      <c r="A36" s="370"/>
      <c r="B36" s="15"/>
      <c r="C36" s="26"/>
      <c r="D36" s="34"/>
      <c r="E36" s="15"/>
      <c r="F36" s="15"/>
      <c r="G36" s="18"/>
      <c r="H36" s="18"/>
      <c r="I36" s="76"/>
      <c r="J36" s="70">
        <f>SUM(tractorcost)</f>
        <v>0</v>
      </c>
      <c r="K36" s="71"/>
      <c r="L36" s="81"/>
    </row>
    <row r="37" spans="1:12" ht="12.75">
      <c r="A37" s="370"/>
      <c r="B37" s="35" t="s">
        <v>60</v>
      </c>
      <c r="C37" s="15"/>
      <c r="D37" s="15"/>
      <c r="E37" s="15"/>
      <c r="F37" s="15"/>
      <c r="G37" s="18"/>
      <c r="H37" s="18"/>
      <c r="I37" s="76"/>
      <c r="J37" s="70"/>
      <c r="K37" s="71"/>
      <c r="L37" s="81"/>
    </row>
    <row r="38" spans="1:12" ht="12.75">
      <c r="A38" s="370"/>
      <c r="B38" s="36" t="s">
        <v>61</v>
      </c>
      <c r="C38" s="37"/>
      <c r="D38" s="112"/>
      <c r="E38" s="15"/>
      <c r="F38" s="15"/>
      <c r="G38" s="115"/>
      <c r="H38" s="18">
        <f>Appl._Cost</f>
        <v>0</v>
      </c>
      <c r="I38" s="76">
        <f>Area*Unit_Cost</f>
        <v>0</v>
      </c>
      <c r="J38" s="70"/>
      <c r="K38" s="71"/>
      <c r="L38" s="81"/>
    </row>
    <row r="39" spans="1:12" ht="12.75">
      <c r="A39" s="370"/>
      <c r="B39" s="15" t="s">
        <v>57</v>
      </c>
      <c r="C39" s="15"/>
      <c r="D39" s="112"/>
      <c r="E39" s="112"/>
      <c r="F39" s="33">
        <f>Area*Rate</f>
        <v>0</v>
      </c>
      <c r="G39"/>
      <c r="H39" s="18">
        <f>seedmix*Rate</f>
        <v>0</v>
      </c>
      <c r="I39" s="76">
        <f>Area*Unit_Cost</f>
        <v>0</v>
      </c>
      <c r="J39" s="70"/>
      <c r="K39" s="71"/>
      <c r="L39" s="81"/>
    </row>
    <row r="40" spans="1:12" ht="12.75">
      <c r="A40" s="370"/>
      <c r="B40" s="15" t="s">
        <v>58</v>
      </c>
      <c r="C40" s="15"/>
      <c r="D40" s="112"/>
      <c r="E40" s="112"/>
      <c r="F40" s="33">
        <f>Area*Rate</f>
        <v>0</v>
      </c>
      <c r="G40" s="18"/>
      <c r="H40" s="18">
        <f>fertilizer*Rate</f>
        <v>0</v>
      </c>
      <c r="I40" s="76">
        <f>Area*Unit_Cost</f>
        <v>0</v>
      </c>
      <c r="J40" s="70"/>
      <c r="K40" s="71"/>
      <c r="L40" s="81"/>
    </row>
    <row r="41" spans="1:12" ht="12.75">
      <c r="A41" s="370"/>
      <c r="B41" s="15" t="s">
        <v>62</v>
      </c>
      <c r="C41" s="15"/>
      <c r="D41" s="112"/>
      <c r="E41" s="112"/>
      <c r="F41" s="33">
        <f>Area*Rate</f>
        <v>0</v>
      </c>
      <c r="G41" s="18"/>
      <c r="H41" s="18">
        <f>mulch*Rate</f>
        <v>0</v>
      </c>
      <c r="I41" s="76">
        <f>Area*Unit_Cost</f>
        <v>0</v>
      </c>
      <c r="J41" s="70"/>
      <c r="K41" s="71"/>
      <c r="L41" s="81"/>
    </row>
    <row r="42" spans="1:12" ht="12.75">
      <c r="A42" s="370"/>
      <c r="B42" s="15" t="s">
        <v>63</v>
      </c>
      <c r="C42" s="15"/>
      <c r="D42" s="112"/>
      <c r="E42" s="112"/>
      <c r="F42" s="33">
        <f>Area*Rate</f>
        <v>0</v>
      </c>
      <c r="G42" s="18"/>
      <c r="H42" s="18">
        <f>tackifier*Rate</f>
        <v>0</v>
      </c>
      <c r="I42" s="76">
        <f>Area*Unit_Cost</f>
        <v>0</v>
      </c>
      <c r="J42" s="70"/>
      <c r="K42" s="71"/>
      <c r="L42" s="81"/>
    </row>
    <row r="43" spans="1:12" s="83" customFormat="1" ht="12.75">
      <c r="A43" s="370"/>
      <c r="B43" s="15"/>
      <c r="C43" s="15"/>
      <c r="D43" s="15"/>
      <c r="E43" s="15"/>
      <c r="F43" s="15"/>
      <c r="G43" s="15"/>
      <c r="H43" s="15"/>
      <c r="I43" s="69"/>
      <c r="J43" s="76">
        <f>SUM(hydroseedcost)</f>
        <v>0</v>
      </c>
      <c r="K43" s="82"/>
      <c r="L43" s="81"/>
    </row>
    <row r="44" spans="1:12" ht="12.75">
      <c r="A44" s="370"/>
      <c r="B44" s="116" t="s">
        <v>64</v>
      </c>
      <c r="C44" s="15"/>
      <c r="D44" s="112"/>
      <c r="E44" s="112"/>
      <c r="F44" s="33">
        <f>Area*Rate</f>
        <v>0</v>
      </c>
      <c r="G44" s="115"/>
      <c r="H44" s="18">
        <f>Appl._Cost</f>
        <v>0</v>
      </c>
      <c r="I44" s="76">
        <f>Area*Unit_Cost</f>
        <v>0</v>
      </c>
      <c r="J44" s="70"/>
      <c r="K44" s="71"/>
      <c r="L44" s="81"/>
    </row>
    <row r="45" spans="1:12" ht="12.75">
      <c r="A45" s="370"/>
      <c r="B45" s="116" t="s">
        <v>65</v>
      </c>
      <c r="C45" s="15"/>
      <c r="D45" s="112"/>
      <c r="E45" s="112"/>
      <c r="F45" s="33">
        <f>Area*Rate</f>
        <v>0</v>
      </c>
      <c r="G45" s="115"/>
      <c r="H45" s="18">
        <f>material_1*Rate</f>
        <v>0</v>
      </c>
      <c r="I45" s="76">
        <f>Area*Unit_Cost</f>
        <v>0</v>
      </c>
      <c r="J45" s="70"/>
      <c r="K45" s="71"/>
      <c r="L45" s="81"/>
    </row>
    <row r="46" spans="1:12" ht="12.75">
      <c r="A46" s="370"/>
      <c r="B46" s="116" t="s">
        <v>66</v>
      </c>
      <c r="C46" s="15"/>
      <c r="D46" s="112"/>
      <c r="E46" s="112"/>
      <c r="F46" s="33">
        <f>Area*Rate</f>
        <v>0</v>
      </c>
      <c r="G46" s="115"/>
      <c r="H46" s="18">
        <f>material_2*Rate</f>
        <v>0</v>
      </c>
      <c r="I46" s="76">
        <f>Area*Unit_Cost</f>
        <v>0</v>
      </c>
      <c r="J46" s="69"/>
      <c r="K46" s="84"/>
      <c r="L46" s="81"/>
    </row>
    <row r="47" spans="1:12" ht="12.75">
      <c r="A47" s="370"/>
      <c r="B47" s="15"/>
      <c r="C47" s="15"/>
      <c r="D47" s="16"/>
      <c r="E47" s="15"/>
      <c r="F47" s="33"/>
      <c r="G47" s="18"/>
      <c r="H47" s="18"/>
      <c r="I47" s="76"/>
      <c r="J47" s="76">
        <f>SUM(optioncost)</f>
        <v>0</v>
      </c>
      <c r="K47" s="84"/>
      <c r="L47" s="81"/>
    </row>
    <row r="48" spans="1:12" ht="12.75">
      <c r="A48" s="370"/>
      <c r="B48" s="15"/>
      <c r="C48" s="24"/>
      <c r="D48" s="21" t="s">
        <v>37</v>
      </c>
      <c r="E48" s="22" t="s">
        <v>67</v>
      </c>
      <c r="F48" s="22" t="s">
        <v>68</v>
      </c>
      <c r="G48" s="23" t="s">
        <v>52</v>
      </c>
      <c r="H48" s="20" t="s">
        <v>38</v>
      </c>
      <c r="I48" s="72" t="s">
        <v>39</v>
      </c>
      <c r="J48" s="72"/>
      <c r="K48" s="84"/>
      <c r="L48" s="81"/>
    </row>
    <row r="49" spans="1:12" ht="12.75">
      <c r="A49" s="370"/>
      <c r="B49" s="35" t="s">
        <v>69</v>
      </c>
      <c r="C49" s="24"/>
      <c r="D49" s="21" t="s">
        <v>41</v>
      </c>
      <c r="E49" s="22" t="s">
        <v>70</v>
      </c>
      <c r="F49" s="20" t="s">
        <v>71</v>
      </c>
      <c r="G49" s="30" t="s">
        <v>72</v>
      </c>
      <c r="H49" s="30" t="s">
        <v>55</v>
      </c>
      <c r="I49" s="74" t="s">
        <v>43</v>
      </c>
      <c r="J49" s="85"/>
      <c r="K49" s="71"/>
      <c r="L49" s="81"/>
    </row>
    <row r="50" spans="1:12" ht="12.75">
      <c r="A50" s="370"/>
      <c r="B50" s="36" t="s">
        <v>73</v>
      </c>
      <c r="C50" s="15"/>
      <c r="D50" s="112"/>
      <c r="E50" s="112"/>
      <c r="F50" s="15"/>
      <c r="G50" s="118"/>
      <c r="H50" s="18">
        <f>Rate*Appl._Cost</f>
        <v>0</v>
      </c>
      <c r="I50" s="76">
        <f aca="true" t="shared" si="1" ref="I50:I55">Area*Unit_Cost</f>
        <v>0</v>
      </c>
      <c r="J50" s="70"/>
      <c r="K50" s="71"/>
      <c r="L50" s="81"/>
    </row>
    <row r="51" spans="1:12" ht="12.75">
      <c r="A51" s="370"/>
      <c r="B51" s="26" t="s">
        <v>74</v>
      </c>
      <c r="C51" s="15"/>
      <c r="D51" s="112"/>
      <c r="E51" s="112"/>
      <c r="F51" s="33">
        <f>Area*Rate</f>
        <v>0</v>
      </c>
      <c r="G51" s="27"/>
      <c r="H51" s="18">
        <f>seedlings*Rate</f>
        <v>0</v>
      </c>
      <c r="I51" s="76">
        <f t="shared" si="1"/>
        <v>0</v>
      </c>
      <c r="J51" s="70"/>
      <c r="K51" s="71"/>
      <c r="L51" s="81"/>
    </row>
    <row r="52" spans="1:12" ht="12.75">
      <c r="A52" s="370"/>
      <c r="B52" s="26" t="s">
        <v>75</v>
      </c>
      <c r="C52" s="15"/>
      <c r="D52" s="112"/>
      <c r="E52" s="112"/>
      <c r="F52" s="33">
        <f>Area*Rate</f>
        <v>0</v>
      </c>
      <c r="G52" s="27"/>
      <c r="H52" s="18">
        <f>fertabs*Rate</f>
        <v>0</v>
      </c>
      <c r="I52" s="76">
        <f t="shared" si="1"/>
        <v>0</v>
      </c>
      <c r="J52" s="70"/>
      <c r="K52" s="71"/>
      <c r="L52" s="81"/>
    </row>
    <row r="53" spans="1:12" ht="12.75">
      <c r="A53" s="370"/>
      <c r="B53" s="26" t="s">
        <v>76</v>
      </c>
      <c r="C53" s="15"/>
      <c r="D53" s="112"/>
      <c r="E53" s="112"/>
      <c r="F53" s="33">
        <f>Area*Rate</f>
        <v>0</v>
      </c>
      <c r="G53" s="118"/>
      <c r="H53" s="18">
        <f>(protectors+Appl._Cost)*Rate</f>
        <v>0</v>
      </c>
      <c r="I53" s="76">
        <f t="shared" si="1"/>
        <v>0</v>
      </c>
      <c r="J53" s="70"/>
      <c r="K53" s="71"/>
      <c r="L53" s="81"/>
    </row>
    <row r="54" spans="1:12" ht="12.75">
      <c r="A54" s="370"/>
      <c r="B54" s="116" t="s">
        <v>77</v>
      </c>
      <c r="C54" s="15"/>
      <c r="D54" s="112"/>
      <c r="E54" s="112"/>
      <c r="F54" s="33">
        <f>Area*Rate</f>
        <v>0</v>
      </c>
      <c r="G54" s="27"/>
      <c r="H54" s="18">
        <f>material_3*Rate</f>
        <v>0</v>
      </c>
      <c r="I54" s="76">
        <f t="shared" si="1"/>
        <v>0</v>
      </c>
      <c r="J54" s="70"/>
      <c r="K54" s="71"/>
      <c r="L54" s="81"/>
    </row>
    <row r="55" spans="1:12" ht="13.5" thickBot="1">
      <c r="A55" s="370"/>
      <c r="B55" s="116" t="s">
        <v>78</v>
      </c>
      <c r="C55" s="15"/>
      <c r="D55" s="112"/>
      <c r="E55" s="112"/>
      <c r="F55" s="33">
        <f>Area*Rate</f>
        <v>0</v>
      </c>
      <c r="G55" s="27"/>
      <c r="H55" s="18">
        <f>material_4*Rate</f>
        <v>0</v>
      </c>
      <c r="I55" s="76">
        <f t="shared" si="1"/>
        <v>0</v>
      </c>
      <c r="J55" s="70">
        <f>SUM(woodycost)</f>
        <v>0</v>
      </c>
      <c r="K55" s="71"/>
      <c r="L55" s="81"/>
    </row>
    <row r="56" spans="1:12" ht="13.5" thickTop="1">
      <c r="A56" s="370"/>
      <c r="B56" s="15"/>
      <c r="C56" s="15"/>
      <c r="D56" s="15"/>
      <c r="E56" s="15"/>
      <c r="F56" s="15"/>
      <c r="G56" s="18"/>
      <c r="H56" s="18"/>
      <c r="I56" s="69"/>
      <c r="J56" s="69"/>
      <c r="K56" s="86">
        <f>SUM(sum_reveg)</f>
        <v>0</v>
      </c>
      <c r="L56" s="81"/>
    </row>
    <row r="57" spans="1:12" ht="3" customHeight="1">
      <c r="A57" s="370"/>
      <c r="B57" s="15"/>
      <c r="C57" s="15"/>
      <c r="D57" s="16"/>
      <c r="E57" s="15"/>
      <c r="F57" s="15"/>
      <c r="G57" s="18"/>
      <c r="H57" s="18"/>
      <c r="I57" s="76"/>
      <c r="J57" s="70"/>
      <c r="K57" s="71"/>
      <c r="L57" s="81"/>
    </row>
    <row r="58" spans="1:12" ht="12.75">
      <c r="A58" s="367" t="s">
        <v>79</v>
      </c>
      <c r="B58" s="15"/>
      <c r="C58" s="20" t="s">
        <v>80</v>
      </c>
      <c r="D58" s="21" t="s">
        <v>37</v>
      </c>
      <c r="E58" s="20" t="s">
        <v>50</v>
      </c>
      <c r="F58" s="20" t="s">
        <v>51</v>
      </c>
      <c r="G58" s="23" t="s">
        <v>52</v>
      </c>
      <c r="H58" s="23" t="s">
        <v>38</v>
      </c>
      <c r="I58" s="85" t="s">
        <v>43</v>
      </c>
      <c r="J58" s="74" t="s">
        <v>43</v>
      </c>
      <c r="K58" s="73" t="s">
        <v>53</v>
      </c>
      <c r="L58" s="81"/>
    </row>
    <row r="59" spans="1:12" ht="12.75">
      <c r="A59" s="367"/>
      <c r="B59" s="12" t="s">
        <v>12</v>
      </c>
      <c r="C59" s="20"/>
      <c r="D59" s="21" t="s">
        <v>41</v>
      </c>
      <c r="E59" s="22" t="s">
        <v>54</v>
      </c>
      <c r="F59" s="29"/>
      <c r="G59" s="30" t="s">
        <v>55</v>
      </c>
      <c r="H59" s="30" t="s">
        <v>55</v>
      </c>
      <c r="I59" s="85" t="s">
        <v>81</v>
      </c>
      <c r="J59" s="87"/>
      <c r="K59" s="73"/>
      <c r="L59" s="81"/>
    </row>
    <row r="60" spans="1:12" ht="3" customHeight="1">
      <c r="A60" s="370"/>
      <c r="B60" s="15"/>
      <c r="C60" s="15"/>
      <c r="D60" s="16"/>
      <c r="E60" s="15"/>
      <c r="F60" s="33"/>
      <c r="G60" s="18"/>
      <c r="H60" s="18"/>
      <c r="I60" s="76"/>
      <c r="J60" s="70"/>
      <c r="K60" s="71"/>
      <c r="L60" s="81"/>
    </row>
    <row r="61" spans="1:12" ht="12.75">
      <c r="A61" s="370"/>
      <c r="B61" s="26" t="s">
        <v>56</v>
      </c>
      <c r="C61" s="112"/>
      <c r="D61" s="112"/>
      <c r="E61" s="15"/>
      <c r="F61" s="33"/>
      <c r="G61" s="115"/>
      <c r="H61" s="18">
        <f>Appl._Cost</f>
        <v>0</v>
      </c>
      <c r="I61" s="76">
        <f>Unit_Cost*Area</f>
        <v>0</v>
      </c>
      <c r="J61" s="145"/>
      <c r="K61" s="71"/>
      <c r="L61" s="81"/>
    </row>
    <row r="62" spans="1:12" ht="12.75">
      <c r="A62" s="370"/>
      <c r="B62" s="26" t="s">
        <v>57</v>
      </c>
      <c r="C62" s="15"/>
      <c r="D62" s="112"/>
      <c r="E62" s="112"/>
      <c r="F62" s="33">
        <f>Area*Rate</f>
        <v>0</v>
      </c>
      <c r="G62" s="18"/>
      <c r="H62" s="18">
        <f>seedmix*Rate</f>
        <v>0</v>
      </c>
      <c r="I62" s="76">
        <f>Area*Unit_Cost</f>
        <v>0</v>
      </c>
      <c r="J62" s="145"/>
      <c r="K62" s="71"/>
      <c r="L62" s="81"/>
    </row>
    <row r="63" spans="1:12" ht="12.75">
      <c r="A63" s="370"/>
      <c r="B63" s="26" t="s">
        <v>58</v>
      </c>
      <c r="C63" s="15"/>
      <c r="D63" s="112"/>
      <c r="E63" s="112"/>
      <c r="F63" s="33">
        <f>Area*Rate</f>
        <v>0</v>
      </c>
      <c r="G63" s="18"/>
      <c r="H63" s="18">
        <f>fertilizer*Rate</f>
        <v>0</v>
      </c>
      <c r="I63" s="76">
        <f>Area*Unit_Cost</f>
        <v>0</v>
      </c>
      <c r="J63" s="145"/>
      <c r="K63" s="71"/>
      <c r="L63" s="81"/>
    </row>
    <row r="64" spans="1:12" ht="12.75">
      <c r="A64" s="370"/>
      <c r="B64" s="26"/>
      <c r="C64" s="15"/>
      <c r="D64" s="34"/>
      <c r="E64" s="15"/>
      <c r="F64" s="33"/>
      <c r="G64" s="18"/>
      <c r="H64" s="18"/>
      <c r="I64" s="76"/>
      <c r="J64" s="70">
        <f>SUM(maint_aerial)*(years_aerial_maint)</f>
        <v>0</v>
      </c>
      <c r="K64" s="71"/>
      <c r="L64" s="81"/>
    </row>
    <row r="65" spans="1:12" ht="12.75">
      <c r="A65" s="370"/>
      <c r="B65" s="26" t="s">
        <v>59</v>
      </c>
      <c r="C65" s="112"/>
      <c r="D65" s="112"/>
      <c r="E65" s="15"/>
      <c r="F65" s="15"/>
      <c r="G65" s="115"/>
      <c r="H65" s="18">
        <f>Appl._Cost</f>
        <v>0</v>
      </c>
      <c r="I65" s="76">
        <f>Area*Unit_Cost</f>
        <v>0</v>
      </c>
      <c r="J65" s="70"/>
      <c r="K65" s="71"/>
      <c r="L65" s="81"/>
    </row>
    <row r="66" spans="1:12" ht="12.75">
      <c r="A66" s="370"/>
      <c r="B66" s="26" t="s">
        <v>57</v>
      </c>
      <c r="C66" s="15"/>
      <c r="D66" s="112"/>
      <c r="E66" s="112"/>
      <c r="F66" s="33">
        <f>Area*Rate</f>
        <v>0</v>
      </c>
      <c r="G66" s="18"/>
      <c r="H66" s="18">
        <f>seedmix*Rate</f>
        <v>0</v>
      </c>
      <c r="I66" s="76">
        <f>Area*Unit_Cost</f>
        <v>0</v>
      </c>
      <c r="J66" s="70"/>
      <c r="K66" s="71"/>
      <c r="L66" s="81"/>
    </row>
    <row r="67" spans="1:12" ht="12.75">
      <c r="A67" s="370"/>
      <c r="B67" s="26" t="s">
        <v>58</v>
      </c>
      <c r="C67" s="26"/>
      <c r="D67" s="112"/>
      <c r="E67" s="112"/>
      <c r="F67" s="33">
        <f>Area*Rate</f>
        <v>0</v>
      </c>
      <c r="G67" s="18"/>
      <c r="H67" s="18">
        <f>fertilizer*Rate</f>
        <v>0</v>
      </c>
      <c r="I67" s="76">
        <f>Area*Unit_Cost</f>
        <v>0</v>
      </c>
      <c r="J67" s="70"/>
      <c r="K67" s="71"/>
      <c r="L67" s="81"/>
    </row>
    <row r="68" spans="1:12" ht="12.75">
      <c r="A68" s="370"/>
      <c r="B68" s="15"/>
      <c r="C68" s="26"/>
      <c r="D68" s="34"/>
      <c r="E68" s="15"/>
      <c r="F68" s="15"/>
      <c r="G68" s="18"/>
      <c r="H68" s="18"/>
      <c r="I68" s="76"/>
      <c r="J68" s="70">
        <f>SUM(maint_tractor)*(years_tractor_maint)</f>
        <v>0</v>
      </c>
      <c r="K68" s="71"/>
      <c r="L68" s="81"/>
    </row>
    <row r="69" spans="1:12" ht="12.75">
      <c r="A69" s="370"/>
      <c r="B69" s="35" t="s">
        <v>60</v>
      </c>
      <c r="C69" s="15"/>
      <c r="D69" s="16"/>
      <c r="E69" s="15"/>
      <c r="F69" s="33"/>
      <c r="G69" s="18"/>
      <c r="H69" s="18"/>
      <c r="I69" s="76"/>
      <c r="J69" s="70"/>
      <c r="K69" s="71"/>
      <c r="L69" s="81"/>
    </row>
    <row r="70" spans="1:12" ht="12.75">
      <c r="A70" s="370"/>
      <c r="B70" s="36" t="s">
        <v>61</v>
      </c>
      <c r="C70" s="112"/>
      <c r="D70" s="113"/>
      <c r="E70" s="15"/>
      <c r="F70" s="15"/>
      <c r="G70" s="115"/>
      <c r="H70" s="18">
        <f>Appl._Cost</f>
        <v>0</v>
      </c>
      <c r="I70" s="76">
        <f>Area*Unit_Cost</f>
        <v>0</v>
      </c>
      <c r="J70" s="70"/>
      <c r="K70" s="71"/>
      <c r="L70" s="81"/>
    </row>
    <row r="71" spans="1:12" ht="12.75">
      <c r="A71" s="370"/>
      <c r="B71" s="15" t="s">
        <v>57</v>
      </c>
      <c r="C71" s="15"/>
      <c r="D71" s="112"/>
      <c r="E71" s="112"/>
      <c r="F71" s="33">
        <f>Area*Rate</f>
        <v>0</v>
      </c>
      <c r="G71" s="18"/>
      <c r="H71" s="18">
        <f>seedmix*Rate</f>
        <v>0</v>
      </c>
      <c r="I71" s="76">
        <f>Area*Unit_Cost</f>
        <v>0</v>
      </c>
      <c r="J71" s="70"/>
      <c r="K71" s="71"/>
      <c r="L71" s="81"/>
    </row>
    <row r="72" spans="1:12" ht="12.75">
      <c r="A72" s="370"/>
      <c r="B72" s="15" t="s">
        <v>58</v>
      </c>
      <c r="C72" s="39"/>
      <c r="D72" s="112"/>
      <c r="E72" s="112"/>
      <c r="F72" s="33">
        <f>Area*Rate</f>
        <v>0</v>
      </c>
      <c r="G72" s="18"/>
      <c r="H72" s="18">
        <f>fertilizer*Rate</f>
        <v>0</v>
      </c>
      <c r="I72" s="76">
        <f>Area*Unit_Cost</f>
        <v>0</v>
      </c>
      <c r="J72" s="70"/>
      <c r="K72" s="71"/>
      <c r="L72" s="81"/>
    </row>
    <row r="73" spans="1:12" ht="12.75">
      <c r="A73" s="370"/>
      <c r="B73" s="15" t="s">
        <v>62</v>
      </c>
      <c r="C73" s="39"/>
      <c r="D73" s="112"/>
      <c r="E73" s="112"/>
      <c r="F73" s="33">
        <f>Area*Rate</f>
        <v>0</v>
      </c>
      <c r="G73" s="18"/>
      <c r="H73" s="18">
        <f>mulch*Rate</f>
        <v>0</v>
      </c>
      <c r="I73" s="76">
        <f>Area*Unit_Cost</f>
        <v>0</v>
      </c>
      <c r="J73" s="70"/>
      <c r="K73" s="71"/>
      <c r="L73" s="81"/>
    </row>
    <row r="74" spans="1:12" ht="12.75">
      <c r="A74" s="370"/>
      <c r="B74" s="15" t="s">
        <v>63</v>
      </c>
      <c r="C74" s="39"/>
      <c r="D74" s="112"/>
      <c r="E74" s="112"/>
      <c r="F74" s="33">
        <f>Area*Rate</f>
        <v>0</v>
      </c>
      <c r="G74" s="18"/>
      <c r="H74" s="18">
        <f>tackifier*Rate</f>
        <v>0</v>
      </c>
      <c r="I74" s="76">
        <f>Area*Unit_Cost</f>
        <v>0</v>
      </c>
      <c r="J74" s="70"/>
      <c r="K74" s="71"/>
      <c r="L74" s="81"/>
    </row>
    <row r="75" spans="1:12" ht="12.75">
      <c r="A75" s="370"/>
      <c r="B75" s="15"/>
      <c r="C75" s="39"/>
      <c r="D75" s="15"/>
      <c r="E75" s="15"/>
      <c r="F75" s="33"/>
      <c r="G75" s="15"/>
      <c r="H75" s="18"/>
      <c r="I75" s="76"/>
      <c r="J75" s="70">
        <f>SUM(maint_hydroseed)*(years_hydro_maint)</f>
        <v>0</v>
      </c>
      <c r="K75" s="71"/>
      <c r="L75" s="81"/>
    </row>
    <row r="76" spans="1:12" ht="12.75">
      <c r="A76" s="370"/>
      <c r="B76" s="116" t="s">
        <v>64</v>
      </c>
      <c r="C76" s="112"/>
      <c r="D76" s="112"/>
      <c r="E76" s="112"/>
      <c r="F76" s="33">
        <f>Area*Rate</f>
        <v>0</v>
      </c>
      <c r="G76" s="115"/>
      <c r="H76" s="18">
        <f>Appl._Cost</f>
        <v>0</v>
      </c>
      <c r="I76" s="76">
        <f>Area*Unit_Cost</f>
        <v>0</v>
      </c>
      <c r="J76" s="70"/>
      <c r="K76" s="71"/>
      <c r="L76" s="81"/>
    </row>
    <row r="77" spans="1:12" ht="12.75">
      <c r="A77" s="370"/>
      <c r="B77" s="116" t="s">
        <v>82</v>
      </c>
      <c r="C77" s="39"/>
      <c r="D77" s="112"/>
      <c r="E77" s="112"/>
      <c r="F77" s="33">
        <f>Area*Rate</f>
        <v>0</v>
      </c>
      <c r="G77" s="18"/>
      <c r="H77" s="18">
        <f>maint.material_1*Rate</f>
        <v>0</v>
      </c>
      <c r="I77" s="76">
        <f>Area*Unit_Cost</f>
        <v>0</v>
      </c>
      <c r="J77" s="70"/>
      <c r="K77" s="71"/>
      <c r="L77" s="81"/>
    </row>
    <row r="78" spans="1:12" ht="12.75">
      <c r="A78" s="370"/>
      <c r="B78" s="116" t="s">
        <v>83</v>
      </c>
      <c r="C78" s="15"/>
      <c r="D78" s="117"/>
      <c r="E78" s="112"/>
      <c r="F78" s="33">
        <f>Area*Rate</f>
        <v>0</v>
      </c>
      <c r="G78" s="18"/>
      <c r="H78" s="18">
        <f>maint.material_2*Rate</f>
        <v>0</v>
      </c>
      <c r="I78" s="76">
        <f>Area*Unit_Cost</f>
        <v>0</v>
      </c>
      <c r="J78" s="69"/>
      <c r="K78" s="71"/>
      <c r="L78" s="81"/>
    </row>
    <row r="79" spans="1:12" ht="13.5" thickBot="1">
      <c r="A79" s="370"/>
      <c r="B79" s="26"/>
      <c r="C79" s="15"/>
      <c r="D79" s="40"/>
      <c r="E79" s="15"/>
      <c r="F79" s="33"/>
      <c r="G79" s="18"/>
      <c r="H79" s="15"/>
      <c r="I79" s="76"/>
      <c r="J79" s="76">
        <f>SUM(maint_option)*(years_option_maint)</f>
        <v>0</v>
      </c>
      <c r="K79" s="71"/>
      <c r="L79" s="81"/>
    </row>
    <row r="80" spans="1:12" ht="14.25" thickBot="1" thickTop="1">
      <c r="A80" s="370"/>
      <c r="B80" s="15"/>
      <c r="C80" s="15"/>
      <c r="D80" s="40"/>
      <c r="E80" s="15"/>
      <c r="F80" s="15"/>
      <c r="G80" s="18"/>
      <c r="H80" s="15"/>
      <c r="I80" s="69"/>
      <c r="J80" s="70"/>
      <c r="K80" s="86">
        <f>SUM(sum_maintenance)</f>
        <v>0</v>
      </c>
      <c r="L80" s="81"/>
    </row>
    <row r="81" spans="1:12" ht="3" customHeight="1">
      <c r="A81" s="371"/>
      <c r="B81" s="41"/>
      <c r="C81" s="42"/>
      <c r="D81" s="43"/>
      <c r="E81" s="42"/>
      <c r="F81" s="42"/>
      <c r="G81" s="133"/>
      <c r="H81" s="133"/>
      <c r="I81" s="147"/>
      <c r="J81" s="148"/>
      <c r="K81" s="149"/>
      <c r="L81" s="81"/>
    </row>
    <row r="82" spans="1:12" ht="12.75">
      <c r="A82" s="370"/>
      <c r="B82" s="88" t="s">
        <v>84</v>
      </c>
      <c r="C82" s="15"/>
      <c r="D82" s="40"/>
      <c r="E82" s="15"/>
      <c r="F82" s="15"/>
      <c r="G82" s="18"/>
      <c r="H82" s="18"/>
      <c r="I82" s="76"/>
      <c r="J82" s="70"/>
      <c r="K82" s="71">
        <f>SUM(K1:K80)</f>
        <v>0</v>
      </c>
      <c r="L82" s="81"/>
    </row>
    <row r="83" spans="1:12" ht="3" customHeight="1" thickBot="1">
      <c r="A83" s="125"/>
      <c r="B83" s="44"/>
      <c r="C83" s="44"/>
      <c r="D83" s="45"/>
      <c r="E83" s="44"/>
      <c r="F83" s="44"/>
      <c r="G83" s="126"/>
      <c r="H83" s="44"/>
      <c r="I83" s="127"/>
      <c r="J83" s="128"/>
      <c r="K83" s="156"/>
      <c r="L83" s="81"/>
    </row>
    <row r="84" spans="1:12" ht="12.75">
      <c r="A84" s="69"/>
      <c r="B84" s="15"/>
      <c r="C84" s="15"/>
      <c r="D84" s="40"/>
      <c r="E84" s="15"/>
      <c r="F84" s="15"/>
      <c r="G84" s="18"/>
      <c r="H84" s="15"/>
      <c r="I84" s="69"/>
      <c r="J84" s="70"/>
      <c r="K84" s="131"/>
      <c r="L84" s="81"/>
    </row>
    <row r="85" spans="1:12" ht="12.75">
      <c r="A85" s="69"/>
      <c r="B85" s="15"/>
      <c r="C85" s="15"/>
      <c r="D85" s="40"/>
      <c r="E85" s="15"/>
      <c r="F85" s="15"/>
      <c r="G85" s="18"/>
      <c r="H85" s="15"/>
      <c r="I85" s="69"/>
      <c r="J85" s="70"/>
      <c r="K85" s="131"/>
      <c r="L85" s="81"/>
    </row>
    <row r="86" spans="1:12" ht="12.75">
      <c r="A86" s="69"/>
      <c r="B86" s="15"/>
      <c r="C86" s="15"/>
      <c r="D86" s="40"/>
      <c r="E86" s="15"/>
      <c r="F86" s="15"/>
      <c r="G86" s="18"/>
      <c r="H86" s="15"/>
      <c r="I86" s="69"/>
      <c r="J86" s="70"/>
      <c r="K86" s="131"/>
      <c r="L86" s="81"/>
    </row>
    <row r="87" spans="1:12" ht="12.75">
      <c r="A87" s="69"/>
      <c r="B87" s="15"/>
      <c r="C87" s="15"/>
      <c r="D87" s="40"/>
      <c r="E87" s="15"/>
      <c r="F87" s="15"/>
      <c r="G87" s="18"/>
      <c r="H87" s="15"/>
      <c r="I87" s="69"/>
      <c r="J87" s="70"/>
      <c r="K87" s="131"/>
      <c r="L87" s="81"/>
    </row>
    <row r="88" spans="1:12" ht="12.75">
      <c r="A88" s="69"/>
      <c r="B88" s="15"/>
      <c r="C88" s="15"/>
      <c r="D88" s="40"/>
      <c r="E88" s="15"/>
      <c r="F88" s="15"/>
      <c r="G88" s="18"/>
      <c r="H88" s="15"/>
      <c r="I88" s="69"/>
      <c r="J88" s="70"/>
      <c r="K88" s="131"/>
      <c r="L88" s="81"/>
    </row>
    <row r="89" spans="1:12" ht="12.75">
      <c r="A89" s="69"/>
      <c r="B89" s="15"/>
      <c r="C89" s="15"/>
      <c r="D89" s="40"/>
      <c r="E89" s="15"/>
      <c r="F89" s="15"/>
      <c r="G89" s="18"/>
      <c r="H89" s="15"/>
      <c r="I89" s="69"/>
      <c r="J89" s="70"/>
      <c r="K89" s="131"/>
      <c r="L89" s="81"/>
    </row>
    <row r="90" spans="1:12" ht="13.5" thickBot="1">
      <c r="A90" s="81"/>
      <c r="B90" s="10"/>
      <c r="C90" s="10"/>
      <c r="D90" s="134"/>
      <c r="E90" s="10"/>
      <c r="F90" s="10"/>
      <c r="G90" s="135"/>
      <c r="H90" s="10"/>
      <c r="I90" s="81"/>
      <c r="J90" s="157"/>
      <c r="K90" s="131"/>
      <c r="L90" s="81"/>
    </row>
    <row r="91" spans="1:12" s="66" customFormat="1" ht="13.5" thickTop="1">
      <c r="A91" s="63"/>
      <c r="B91" s="46"/>
      <c r="C91" s="47"/>
      <c r="D91" s="136"/>
      <c r="E91" s="47"/>
      <c r="F91" s="48" t="s">
        <v>85</v>
      </c>
      <c r="G91" s="49" t="s">
        <v>38</v>
      </c>
      <c r="H91" s="50" t="s">
        <v>43</v>
      </c>
      <c r="I91" s="81"/>
      <c r="J91" s="157"/>
      <c r="K91" s="158"/>
      <c r="L91" s="155"/>
    </row>
    <row r="92" spans="1:12" s="66" customFormat="1" ht="12.75">
      <c r="A92" s="69"/>
      <c r="B92" s="94" t="s">
        <v>86</v>
      </c>
      <c r="C92" s="12"/>
      <c r="D92" s="137"/>
      <c r="E92" s="15"/>
      <c r="F92" s="51" t="s">
        <v>87</v>
      </c>
      <c r="G92" s="312" t="s">
        <v>88</v>
      </c>
      <c r="H92" s="52"/>
      <c r="I92" s="81"/>
      <c r="J92" s="157"/>
      <c r="K92" s="158"/>
      <c r="L92" s="155"/>
    </row>
    <row r="93" spans="1:12" s="66" customFormat="1" ht="12.75">
      <c r="A93" s="69"/>
      <c r="B93" s="53"/>
      <c r="C93" s="15"/>
      <c r="D93" s="16"/>
      <c r="E93" s="15"/>
      <c r="F93" s="33"/>
      <c r="G93" s="54"/>
      <c r="H93" s="55"/>
      <c r="I93" s="81"/>
      <c r="J93" s="157"/>
      <c r="K93" s="158"/>
      <c r="L93" s="155"/>
    </row>
    <row r="94" spans="1:12" s="66" customFormat="1" ht="12.75">
      <c r="A94" s="69"/>
      <c r="B94" s="53" t="s">
        <v>89</v>
      </c>
      <c r="C94" s="15"/>
      <c r="D94" s="16"/>
      <c r="E94" s="15"/>
      <c r="F94" s="33">
        <f>SUM(kg_seed)</f>
        <v>0</v>
      </c>
      <c r="G94" s="118"/>
      <c r="H94" s="55">
        <f>No_kg*material_unit_cost</f>
        <v>0</v>
      </c>
      <c r="I94" s="81"/>
      <c r="J94" s="157"/>
      <c r="K94" s="158"/>
      <c r="L94" s="155"/>
    </row>
    <row r="95" spans="1:12" s="66" customFormat="1" ht="12.75">
      <c r="A95" s="69"/>
      <c r="B95" s="53" t="s">
        <v>58</v>
      </c>
      <c r="C95" s="15"/>
      <c r="D95" s="16"/>
      <c r="E95" s="15"/>
      <c r="F95" s="33">
        <f>SUM(kg_fertilizer)</f>
        <v>0</v>
      </c>
      <c r="G95" s="118"/>
      <c r="H95" s="55">
        <f>No_kg*material_unit_cost</f>
        <v>0</v>
      </c>
      <c r="I95" s="81"/>
      <c r="J95" s="157"/>
      <c r="K95" s="158"/>
      <c r="L95" s="81"/>
    </row>
    <row r="96" spans="1:12" ht="12.75">
      <c r="A96" s="69"/>
      <c r="B96" s="53" t="s">
        <v>62</v>
      </c>
      <c r="C96" s="15"/>
      <c r="D96" s="16"/>
      <c r="E96" s="15"/>
      <c r="F96" s="33">
        <f>SUM(kg_mulch)</f>
        <v>0</v>
      </c>
      <c r="G96" s="118"/>
      <c r="H96" s="55">
        <f>No_kg*material_unit_cost</f>
        <v>0</v>
      </c>
      <c r="I96" s="81"/>
      <c r="J96" s="157"/>
      <c r="K96" s="158"/>
      <c r="L96" s="81"/>
    </row>
    <row r="97" spans="1:12" ht="12.75">
      <c r="A97" s="69"/>
      <c r="B97" s="53" t="s">
        <v>63</v>
      </c>
      <c r="C97" s="15"/>
      <c r="D97" s="16"/>
      <c r="E97" s="15"/>
      <c r="F97" s="33">
        <f>SUM(kg_tackifier)</f>
        <v>0</v>
      </c>
      <c r="G97" s="118"/>
      <c r="H97" s="55">
        <f>No_kg*material_unit_cost</f>
        <v>0</v>
      </c>
      <c r="I97" s="81"/>
      <c r="J97" s="157"/>
      <c r="K97" s="158"/>
      <c r="L97" s="81"/>
    </row>
    <row r="98" spans="1:12" ht="12.75">
      <c r="A98" s="69"/>
      <c r="B98" s="53"/>
      <c r="C98" s="15"/>
      <c r="D98" s="16"/>
      <c r="E98" s="15"/>
      <c r="F98" s="33"/>
      <c r="G98" s="27"/>
      <c r="H98" s="55"/>
      <c r="I98" s="81"/>
      <c r="J98" s="157"/>
      <c r="K98" s="158"/>
      <c r="L98" s="81"/>
    </row>
    <row r="99" spans="1:12" ht="12.75">
      <c r="A99" s="69"/>
      <c r="B99" s="56" t="s">
        <v>69</v>
      </c>
      <c r="C99" s="35"/>
      <c r="D99" s="57"/>
      <c r="E99" s="15"/>
      <c r="F99" s="33"/>
      <c r="G99" s="27"/>
      <c r="H99" s="55"/>
      <c r="I99" s="81"/>
      <c r="J99" s="157"/>
      <c r="K99" s="158"/>
      <c r="L99" s="81"/>
    </row>
    <row r="100" spans="1:12" ht="12.75">
      <c r="A100" s="69"/>
      <c r="B100" s="58" t="s">
        <v>90</v>
      </c>
      <c r="C100" s="26"/>
      <c r="D100" s="34"/>
      <c r="E100" s="15"/>
      <c r="F100" s="33">
        <f>SUM(no_seedlings)</f>
        <v>0</v>
      </c>
      <c r="G100" s="118"/>
      <c r="H100" s="55">
        <f>No_kg*material_unit_cost</f>
        <v>0</v>
      </c>
      <c r="I100" s="81"/>
      <c r="J100" s="157"/>
      <c r="K100" s="158"/>
      <c r="L100" s="81"/>
    </row>
    <row r="101" spans="1:12" ht="12.75">
      <c r="A101" s="69"/>
      <c r="B101" s="58" t="s">
        <v>91</v>
      </c>
      <c r="C101" s="26"/>
      <c r="D101" s="34"/>
      <c r="E101" s="15"/>
      <c r="F101" s="33">
        <f>SUM(no_fertabs)</f>
        <v>0</v>
      </c>
      <c r="G101" s="118"/>
      <c r="H101" s="55">
        <f>No_kg*material_unit_cost</f>
        <v>0</v>
      </c>
      <c r="I101" s="81"/>
      <c r="J101" s="157"/>
      <c r="K101" s="158"/>
      <c r="L101" s="81"/>
    </row>
    <row r="102" spans="1:12" ht="12.75">
      <c r="A102" s="69"/>
      <c r="B102" s="58" t="s">
        <v>92</v>
      </c>
      <c r="C102" s="26"/>
      <c r="D102" s="34"/>
      <c r="E102" s="15"/>
      <c r="F102" s="33">
        <f>SUM(no_protectors)</f>
        <v>0</v>
      </c>
      <c r="G102" s="118"/>
      <c r="H102" s="55">
        <f>No_kg*material_unit_cost</f>
        <v>0</v>
      </c>
      <c r="I102" s="81"/>
      <c r="J102" s="157"/>
      <c r="K102" s="158"/>
      <c r="L102" s="81"/>
    </row>
    <row r="103" spans="1:12" ht="12.75">
      <c r="A103" s="69"/>
      <c r="B103" s="53"/>
      <c r="C103" s="15"/>
      <c r="D103" s="15"/>
      <c r="E103" s="15"/>
      <c r="F103" s="33"/>
      <c r="G103" s="27"/>
      <c r="H103" s="59"/>
      <c r="I103" s="81"/>
      <c r="J103" s="81"/>
      <c r="K103" s="159"/>
      <c r="L103" s="81"/>
    </row>
    <row r="104" spans="1:12" ht="12.75">
      <c r="A104" s="69"/>
      <c r="B104" s="119" t="s">
        <v>93</v>
      </c>
      <c r="C104" s="15"/>
      <c r="D104" s="40"/>
      <c r="E104" s="15"/>
      <c r="F104" s="33">
        <f>SUM(kg_material1)</f>
        <v>0</v>
      </c>
      <c r="G104" s="118"/>
      <c r="H104" s="55">
        <f>No_kg*material_unit_cost</f>
        <v>0</v>
      </c>
      <c r="I104" s="81"/>
      <c r="J104" s="157"/>
      <c r="K104" s="158"/>
      <c r="L104" s="81"/>
    </row>
    <row r="105" spans="1:12" ht="12.75">
      <c r="A105" s="69"/>
      <c r="B105" s="119" t="s">
        <v>66</v>
      </c>
      <c r="C105" s="15"/>
      <c r="D105" s="40"/>
      <c r="E105" s="15"/>
      <c r="F105" s="33">
        <f>SUM(kg_material2)</f>
        <v>0</v>
      </c>
      <c r="G105" s="118"/>
      <c r="H105" s="55">
        <f>No_kg*material_unit_cost</f>
        <v>0</v>
      </c>
      <c r="I105" s="81"/>
      <c r="J105" s="157"/>
      <c r="K105" s="158"/>
      <c r="L105" s="81"/>
    </row>
    <row r="106" spans="1:12" ht="12.75">
      <c r="A106" s="69"/>
      <c r="B106" s="120" t="s">
        <v>77</v>
      </c>
      <c r="C106" s="15"/>
      <c r="D106" s="40"/>
      <c r="E106" s="15"/>
      <c r="F106" s="33">
        <f>SUM(kg_material3)</f>
        <v>0</v>
      </c>
      <c r="G106" s="118"/>
      <c r="H106" s="55">
        <f>No_kg*material_unit_cost</f>
        <v>0</v>
      </c>
      <c r="I106" s="81"/>
      <c r="J106" s="157"/>
      <c r="K106" s="158"/>
      <c r="L106" s="81"/>
    </row>
    <row r="107" spans="1:12" ht="12.75">
      <c r="A107" s="69"/>
      <c r="B107" s="120" t="s">
        <v>78</v>
      </c>
      <c r="C107" s="15"/>
      <c r="D107" s="40"/>
      <c r="E107" s="15"/>
      <c r="F107" s="33">
        <f>SUM(kg_material4)</f>
        <v>0</v>
      </c>
      <c r="G107" s="118"/>
      <c r="H107" s="55">
        <f>No_kg*material_unit_cost</f>
        <v>0</v>
      </c>
      <c r="I107" s="81"/>
      <c r="J107" s="157"/>
      <c r="K107" s="158"/>
      <c r="L107" s="81"/>
    </row>
    <row r="108" spans="1:12" ht="12.75">
      <c r="A108" s="69"/>
      <c r="B108" s="58"/>
      <c r="C108" s="15"/>
      <c r="D108" s="40"/>
      <c r="E108" s="15"/>
      <c r="F108" s="33"/>
      <c r="G108" s="27"/>
      <c r="H108" s="59"/>
      <c r="I108" s="81"/>
      <c r="J108" s="157"/>
      <c r="K108" s="158"/>
      <c r="L108" s="81"/>
    </row>
    <row r="109" spans="1:12" ht="12.75">
      <c r="A109" s="69"/>
      <c r="B109" s="121" t="s">
        <v>94</v>
      </c>
      <c r="C109" s="15"/>
      <c r="D109" s="40"/>
      <c r="E109" s="15"/>
      <c r="F109" s="33">
        <f>SUM(kg_maint.material1)</f>
        <v>0</v>
      </c>
      <c r="G109" s="118"/>
      <c r="H109" s="55">
        <f>No_kg*material_unit_cost</f>
        <v>0</v>
      </c>
      <c r="I109" s="81"/>
      <c r="J109" s="157"/>
      <c r="K109" s="158"/>
      <c r="L109" s="81"/>
    </row>
    <row r="110" spans="1:12" ht="12.75">
      <c r="A110" s="69"/>
      <c r="B110" s="121" t="s">
        <v>95</v>
      </c>
      <c r="C110" s="15"/>
      <c r="D110" s="40"/>
      <c r="E110" s="15"/>
      <c r="F110" s="33">
        <f>SUM(kg_maint.material2)</f>
        <v>0</v>
      </c>
      <c r="G110" s="118"/>
      <c r="H110" s="55">
        <f>No_kg*material_unit_cost</f>
        <v>0</v>
      </c>
      <c r="I110" s="81"/>
      <c r="J110" s="157"/>
      <c r="K110" s="158"/>
      <c r="L110" s="81"/>
    </row>
    <row r="111" spans="1:12" ht="13.5" thickBot="1">
      <c r="A111" s="69"/>
      <c r="B111" s="150"/>
      <c r="C111" s="69"/>
      <c r="D111" s="96"/>
      <c r="E111" s="69"/>
      <c r="F111" s="97"/>
      <c r="G111" s="151"/>
      <c r="H111" s="98"/>
      <c r="I111" s="81"/>
      <c r="J111" s="157"/>
      <c r="K111" s="158"/>
      <c r="L111" s="81"/>
    </row>
    <row r="112" spans="1:12" ht="12.75">
      <c r="A112" s="69"/>
      <c r="B112" s="150"/>
      <c r="C112" s="69"/>
      <c r="D112" s="96"/>
      <c r="E112" s="69"/>
      <c r="F112" s="97"/>
      <c r="G112" s="151"/>
      <c r="H112" s="99">
        <f>SUM(H93:H111)</f>
        <v>0</v>
      </c>
      <c r="I112" s="81"/>
      <c r="J112" s="157"/>
      <c r="K112" s="158"/>
      <c r="L112" s="81"/>
    </row>
    <row r="113" spans="1:12" ht="13.5" thickBot="1">
      <c r="A113" s="69"/>
      <c r="B113" s="100"/>
      <c r="C113" s="152"/>
      <c r="D113" s="153"/>
      <c r="E113" s="152"/>
      <c r="F113" s="101"/>
      <c r="G113" s="102"/>
      <c r="H113" s="103"/>
      <c r="I113" s="81"/>
      <c r="J113" s="157"/>
      <c r="K113" s="158"/>
      <c r="L113" s="81"/>
    </row>
    <row r="114" spans="1:12" ht="13.5" thickTop="1">
      <c r="A114" s="81"/>
      <c r="C114" s="81"/>
      <c r="D114" s="154"/>
      <c r="E114" s="81"/>
      <c r="F114" s="105"/>
      <c r="G114" s="106"/>
      <c r="H114" s="81"/>
      <c r="I114" s="81"/>
      <c r="J114" s="157"/>
      <c r="K114" s="158"/>
      <c r="L114" s="81"/>
    </row>
    <row r="115" spans="1:12" ht="12.75">
      <c r="A115" s="81"/>
      <c r="C115" s="81"/>
      <c r="D115" s="154"/>
      <c r="E115" s="81"/>
      <c r="F115" s="105"/>
      <c r="G115" s="106"/>
      <c r="H115" s="81"/>
      <c r="I115" s="81"/>
      <c r="J115" s="157"/>
      <c r="K115" s="158"/>
      <c r="L115" s="81"/>
    </row>
    <row r="116" spans="1:12" s="83" customFormat="1" ht="12.75">
      <c r="A116" s="81"/>
      <c r="B116" s="160" t="s">
        <v>96</v>
      </c>
      <c r="C116" s="81"/>
      <c r="D116" s="154"/>
      <c r="E116" s="81"/>
      <c r="F116" s="81"/>
      <c r="G116" s="159"/>
      <c r="H116" s="81"/>
      <c r="I116" s="81"/>
      <c r="J116" s="157"/>
      <c r="K116" s="158"/>
      <c r="L116" s="81"/>
    </row>
    <row r="117" spans="2:11" s="83" customFormat="1" ht="12.75">
      <c r="B117"/>
      <c r="C117" s="104"/>
      <c r="G117" s="109"/>
      <c r="J117" s="110"/>
      <c r="K117" s="111"/>
    </row>
    <row r="118" spans="2:11" s="83" customFormat="1" ht="12.75">
      <c r="B118" s="104" t="s">
        <v>97</v>
      </c>
      <c r="C118" s="104" t="s">
        <v>631</v>
      </c>
      <c r="G118" s="109"/>
      <c r="J118" s="110"/>
      <c r="K118" s="111"/>
    </row>
    <row r="119" spans="2:11" s="83" customFormat="1" ht="12.75">
      <c r="B119" s="104" t="s">
        <v>98</v>
      </c>
      <c r="C119" s="104" t="s">
        <v>632</v>
      </c>
      <c r="G119" s="109"/>
      <c r="J119" s="110"/>
      <c r="K119" s="111"/>
    </row>
    <row r="120" spans="2:11" s="83" customFormat="1" ht="12.75">
      <c r="B120" s="104" t="s">
        <v>37</v>
      </c>
      <c r="C120" s="104" t="s">
        <v>633</v>
      </c>
      <c r="G120" s="109"/>
      <c r="J120" s="110"/>
      <c r="K120" s="111"/>
    </row>
    <row r="121" spans="2:11" s="83" customFormat="1" ht="12.75">
      <c r="B121" s="104" t="s">
        <v>99</v>
      </c>
      <c r="C121" s="104" t="s">
        <v>634</v>
      </c>
      <c r="G121" s="109"/>
      <c r="J121" s="110"/>
      <c r="K121" s="111"/>
    </row>
    <row r="122" spans="2:11" s="83" customFormat="1" ht="12.75">
      <c r="B122" s="104" t="s">
        <v>100</v>
      </c>
      <c r="C122" s="104" t="s">
        <v>635</v>
      </c>
      <c r="G122" s="109"/>
      <c r="J122" s="110"/>
      <c r="K122" s="111"/>
    </row>
    <row r="123" spans="2:11" s="83" customFormat="1" ht="12.75">
      <c r="B123" s="104" t="s">
        <v>101</v>
      </c>
      <c r="C123" s="104" t="s">
        <v>636</v>
      </c>
      <c r="G123" s="109"/>
      <c r="J123" s="110"/>
      <c r="K123" s="111"/>
    </row>
    <row r="124" spans="2:11" s="83" customFormat="1" ht="12.75">
      <c r="B124" s="104" t="s">
        <v>102</v>
      </c>
      <c r="C124" s="104" t="s">
        <v>637</v>
      </c>
      <c r="G124" s="109"/>
      <c r="J124" s="110"/>
      <c r="K124" s="111"/>
    </row>
    <row r="125" spans="2:11" s="83" customFormat="1" ht="12.75">
      <c r="B125" s="104" t="s">
        <v>103</v>
      </c>
      <c r="C125" s="104" t="s">
        <v>638</v>
      </c>
      <c r="G125" s="109"/>
      <c r="J125" s="110"/>
      <c r="K125" s="111"/>
    </row>
    <row r="126" spans="2:11" s="83" customFormat="1" ht="12.75">
      <c r="B126" s="104" t="s">
        <v>104</v>
      </c>
      <c r="C126" s="104" t="s">
        <v>639</v>
      </c>
      <c r="G126" s="109"/>
      <c r="J126" s="110"/>
      <c r="K126" s="111"/>
    </row>
    <row r="127" spans="2:11" s="83" customFormat="1" ht="12.75">
      <c r="B127" s="104" t="s">
        <v>105</v>
      </c>
      <c r="C127" s="104" t="s">
        <v>640</v>
      </c>
      <c r="G127" s="109"/>
      <c r="J127" s="110"/>
      <c r="K127" s="111"/>
    </row>
    <row r="128" spans="2:11" s="83" customFormat="1" ht="12.75">
      <c r="B128" s="104" t="s">
        <v>106</v>
      </c>
      <c r="C128" s="104" t="s">
        <v>641</v>
      </c>
      <c r="G128" s="109"/>
      <c r="J128" s="110"/>
      <c r="K128" s="111"/>
    </row>
    <row r="129" spans="2:11" s="83" customFormat="1" ht="12.75">
      <c r="B129" s="104" t="s">
        <v>107</v>
      </c>
      <c r="C129" s="104" t="s">
        <v>642</v>
      </c>
      <c r="G129" s="109"/>
      <c r="J129" s="110"/>
      <c r="K129" s="111"/>
    </row>
    <row r="130" spans="2:11" s="83" customFormat="1" ht="12.75">
      <c r="B130" s="104" t="s">
        <v>108</v>
      </c>
      <c r="C130" s="104" t="s">
        <v>643</v>
      </c>
      <c r="G130" s="109"/>
      <c r="J130" s="110"/>
      <c r="K130" s="111"/>
    </row>
    <row r="131" spans="2:11" s="83" customFormat="1" ht="12.75">
      <c r="B131" s="104" t="s">
        <v>109</v>
      </c>
      <c r="C131" s="104" t="s">
        <v>644</v>
      </c>
      <c r="G131" s="109"/>
      <c r="J131" s="110"/>
      <c r="K131" s="111"/>
    </row>
    <row r="132" spans="2:11" s="83" customFormat="1" ht="12.75">
      <c r="B132" s="104" t="s">
        <v>110</v>
      </c>
      <c r="C132" s="104" t="s">
        <v>645</v>
      </c>
      <c r="G132" s="109"/>
      <c r="J132" s="110"/>
      <c r="K132" s="111"/>
    </row>
    <row r="133" spans="2:11" s="83" customFormat="1" ht="12.75">
      <c r="B133" s="104" t="s">
        <v>111</v>
      </c>
      <c r="C133" s="104" t="s">
        <v>646</v>
      </c>
      <c r="G133" s="109"/>
      <c r="J133" s="110"/>
      <c r="K133" s="111"/>
    </row>
    <row r="134" spans="2:11" s="83" customFormat="1" ht="12.75">
      <c r="B134" s="104" t="s">
        <v>112</v>
      </c>
      <c r="C134" s="104" t="s">
        <v>647</v>
      </c>
      <c r="G134" s="109"/>
      <c r="J134" s="110"/>
      <c r="K134" s="111"/>
    </row>
    <row r="135" spans="2:11" s="83" customFormat="1" ht="12.75">
      <c r="B135" s="104" t="s">
        <v>113</v>
      </c>
      <c r="C135" s="104" t="s">
        <v>648</v>
      </c>
      <c r="G135" s="109"/>
      <c r="J135" s="110"/>
      <c r="K135" s="111"/>
    </row>
    <row r="136" spans="2:11" s="83" customFormat="1" ht="12.75">
      <c r="B136" s="104" t="s">
        <v>114</v>
      </c>
      <c r="C136" s="104" t="s">
        <v>649</v>
      </c>
      <c r="G136" s="109"/>
      <c r="J136" s="110"/>
      <c r="K136" s="111"/>
    </row>
    <row r="137" spans="2:11" s="83" customFormat="1" ht="12.75">
      <c r="B137" s="104" t="s">
        <v>115</v>
      </c>
      <c r="C137" s="104" t="s">
        <v>650</v>
      </c>
      <c r="G137" s="109"/>
      <c r="J137" s="110"/>
      <c r="K137" s="111"/>
    </row>
    <row r="138" spans="2:11" s="83" customFormat="1" ht="12.75">
      <c r="B138" s="104" t="s">
        <v>116</v>
      </c>
      <c r="C138" s="104" t="s">
        <v>651</v>
      </c>
      <c r="G138" s="109"/>
      <c r="J138" s="110"/>
      <c r="K138" s="111"/>
    </row>
    <row r="139" spans="2:11" s="83" customFormat="1" ht="12.75">
      <c r="B139" s="104" t="s">
        <v>117</v>
      </c>
      <c r="C139" s="104" t="s">
        <v>652</v>
      </c>
      <c r="G139" s="109"/>
      <c r="J139" s="110"/>
      <c r="K139" s="111"/>
    </row>
    <row r="140" spans="2:11" s="83" customFormat="1" ht="12.75">
      <c r="B140" s="104" t="s">
        <v>118</v>
      </c>
      <c r="C140" s="104" t="s">
        <v>653</v>
      </c>
      <c r="G140" s="109"/>
      <c r="J140" s="110"/>
      <c r="K140" s="111"/>
    </row>
    <row r="141" spans="2:11" s="83" customFormat="1" ht="12.75">
      <c r="B141" s="104" t="s">
        <v>119</v>
      </c>
      <c r="C141" s="104" t="s">
        <v>654</v>
      </c>
      <c r="G141" s="109"/>
      <c r="J141" s="110"/>
      <c r="K141" s="111"/>
    </row>
    <row r="142" spans="2:11" s="83" customFormat="1" ht="12.75">
      <c r="B142" s="104" t="s">
        <v>120</v>
      </c>
      <c r="C142" s="104" t="s">
        <v>655</v>
      </c>
      <c r="G142" s="109"/>
      <c r="J142" s="110"/>
      <c r="K142" s="111"/>
    </row>
    <row r="143" spans="2:11" s="83" customFormat="1" ht="12.75">
      <c r="B143" s="104" t="s">
        <v>121</v>
      </c>
      <c r="C143" s="104" t="s">
        <v>656</v>
      </c>
      <c r="G143" s="109"/>
      <c r="J143" s="110"/>
      <c r="K143" s="111"/>
    </row>
    <row r="144" spans="2:11" s="83" customFormat="1" ht="12.75">
      <c r="B144" s="104" t="s">
        <v>122</v>
      </c>
      <c r="C144" s="104" t="s">
        <v>657</v>
      </c>
      <c r="G144" s="109"/>
      <c r="J144" s="110"/>
      <c r="K144" s="111"/>
    </row>
    <row r="145" spans="2:11" s="83" customFormat="1" ht="12.75">
      <c r="B145" s="104" t="s">
        <v>123</v>
      </c>
      <c r="C145" s="104" t="s">
        <v>658</v>
      </c>
      <c r="G145" s="109"/>
      <c r="J145" s="110"/>
      <c r="K145" s="111"/>
    </row>
    <row r="146" spans="2:11" s="83" customFormat="1" ht="12.75">
      <c r="B146" s="104" t="s">
        <v>124</v>
      </c>
      <c r="C146" s="104" t="s">
        <v>659</v>
      </c>
      <c r="G146" s="109"/>
      <c r="J146" s="110"/>
      <c r="K146" s="111"/>
    </row>
    <row r="147" spans="2:11" s="83" customFormat="1" ht="12.75">
      <c r="B147" s="104" t="s">
        <v>125</v>
      </c>
      <c r="C147" s="104" t="s">
        <v>660</v>
      </c>
      <c r="G147" s="109"/>
      <c r="J147" s="110"/>
      <c r="K147" s="111"/>
    </row>
    <row r="148" spans="2:11" s="83" customFormat="1" ht="12.75">
      <c r="B148" s="104" t="s">
        <v>126</v>
      </c>
      <c r="C148" s="104" t="s">
        <v>661</v>
      </c>
      <c r="G148" s="109"/>
      <c r="J148" s="110"/>
      <c r="K148" s="111"/>
    </row>
    <row r="149" spans="2:11" s="83" customFormat="1" ht="12.75">
      <c r="B149" s="104" t="s">
        <v>127</v>
      </c>
      <c r="C149" s="104" t="s">
        <v>662</v>
      </c>
      <c r="G149" s="109"/>
      <c r="J149" s="110"/>
      <c r="K149" s="111"/>
    </row>
    <row r="150" spans="2:11" s="83" customFormat="1" ht="12.75">
      <c r="B150" s="104" t="s">
        <v>128</v>
      </c>
      <c r="C150" s="104" t="s">
        <v>663</v>
      </c>
      <c r="D150" s="104"/>
      <c r="G150" s="109"/>
      <c r="J150" s="110"/>
      <c r="K150" s="111"/>
    </row>
    <row r="151" spans="2:11" s="83" customFormat="1" ht="12.75">
      <c r="B151" s="104" t="s">
        <v>129</v>
      </c>
      <c r="C151" s="104" t="s">
        <v>664</v>
      </c>
      <c r="D151" s="104"/>
      <c r="G151" s="109"/>
      <c r="J151" s="110"/>
      <c r="K151" s="111"/>
    </row>
    <row r="152" spans="2:11" s="83" customFormat="1" ht="12.75">
      <c r="B152" s="104" t="s">
        <v>130</v>
      </c>
      <c r="C152" s="104" t="s">
        <v>665</v>
      </c>
      <c r="D152" s="104"/>
      <c r="G152" s="109"/>
      <c r="J152" s="110"/>
      <c r="K152" s="111"/>
    </row>
    <row r="153" spans="2:11" s="83" customFormat="1" ht="12.75">
      <c r="B153" s="104" t="s">
        <v>131</v>
      </c>
      <c r="C153" s="104" t="s">
        <v>666</v>
      </c>
      <c r="D153" s="104"/>
      <c r="G153" s="109"/>
      <c r="J153" s="110"/>
      <c r="K153" s="111"/>
    </row>
    <row r="154" spans="2:11" s="83" customFormat="1" ht="12.75">
      <c r="B154" s="104" t="s">
        <v>132</v>
      </c>
      <c r="C154" s="104" t="s">
        <v>667</v>
      </c>
      <c r="D154" s="104"/>
      <c r="G154" s="109"/>
      <c r="J154" s="110"/>
      <c r="K154" s="111"/>
    </row>
    <row r="155" spans="2:11" s="83" customFormat="1" ht="12.75">
      <c r="B155" s="104" t="s">
        <v>133</v>
      </c>
      <c r="C155" s="104" t="s">
        <v>668</v>
      </c>
      <c r="D155" s="104"/>
      <c r="G155" s="109"/>
      <c r="J155" s="110"/>
      <c r="K155" s="111"/>
    </row>
    <row r="156" spans="2:11" s="83" customFormat="1" ht="12.75">
      <c r="B156" s="104" t="s">
        <v>134</v>
      </c>
      <c r="C156" s="104" t="s">
        <v>669</v>
      </c>
      <c r="D156" s="104"/>
      <c r="G156" s="109"/>
      <c r="J156" s="110"/>
      <c r="K156" s="111"/>
    </row>
    <row r="157" spans="2:11" s="83" customFormat="1" ht="12.75">
      <c r="B157" s="104" t="s">
        <v>135</v>
      </c>
      <c r="C157" s="104" t="s">
        <v>670</v>
      </c>
      <c r="D157" s="104"/>
      <c r="G157" s="109"/>
      <c r="J157" s="110"/>
      <c r="K157" s="111"/>
    </row>
    <row r="158" spans="2:11" s="83" customFormat="1" ht="12.75">
      <c r="B158" s="104" t="s">
        <v>136</v>
      </c>
      <c r="C158" s="104" t="s">
        <v>671</v>
      </c>
      <c r="D158" s="104"/>
      <c r="G158" s="109"/>
      <c r="J158" s="110"/>
      <c r="K158" s="111"/>
    </row>
    <row r="159" spans="2:11" s="83" customFormat="1" ht="12.75">
      <c r="B159" s="104" t="s">
        <v>137</v>
      </c>
      <c r="C159" s="104" t="s">
        <v>672</v>
      </c>
      <c r="D159" s="104"/>
      <c r="G159" s="109"/>
      <c r="J159" s="110"/>
      <c r="K159" s="111"/>
    </row>
    <row r="160" spans="2:11" s="83" customFormat="1" ht="12.75">
      <c r="B160" s="104" t="s">
        <v>138</v>
      </c>
      <c r="C160" s="104" t="s">
        <v>673</v>
      </c>
      <c r="D160" s="104"/>
      <c r="G160" s="109"/>
      <c r="J160" s="110"/>
      <c r="K160" s="111"/>
    </row>
    <row r="161" spans="2:11" s="83" customFormat="1" ht="12.75">
      <c r="B161" s="104" t="s">
        <v>139</v>
      </c>
      <c r="C161" s="104" t="s">
        <v>674</v>
      </c>
      <c r="D161" s="104"/>
      <c r="G161" s="109"/>
      <c r="J161" s="110"/>
      <c r="K161" s="111"/>
    </row>
    <row r="162" spans="2:11" s="83" customFormat="1" ht="12.75">
      <c r="B162" s="104" t="s">
        <v>140</v>
      </c>
      <c r="C162" s="104" t="s">
        <v>675</v>
      </c>
      <c r="D162" s="104"/>
      <c r="G162" s="109"/>
      <c r="J162" s="110"/>
      <c r="K162" s="111"/>
    </row>
    <row r="163" spans="2:11" s="83" customFormat="1" ht="12.75">
      <c r="B163" s="104" t="s">
        <v>141</v>
      </c>
      <c r="C163" s="104" t="s">
        <v>676</v>
      </c>
      <c r="D163" s="104"/>
      <c r="G163" s="109"/>
      <c r="J163" s="110"/>
      <c r="K163" s="111"/>
    </row>
    <row r="164" spans="2:11" s="83" customFormat="1" ht="12.75">
      <c r="B164" s="104" t="s">
        <v>142</v>
      </c>
      <c r="C164" s="104" t="s">
        <v>677</v>
      </c>
      <c r="D164" s="104"/>
      <c r="G164" s="109"/>
      <c r="J164" s="110"/>
      <c r="K164" s="111"/>
    </row>
    <row r="165" spans="2:11" s="83" customFormat="1" ht="12.75">
      <c r="B165" s="104" t="s">
        <v>143</v>
      </c>
      <c r="C165" s="104" t="s">
        <v>678</v>
      </c>
      <c r="D165" s="104"/>
      <c r="G165" s="109"/>
      <c r="J165" s="110"/>
      <c r="K165" s="111"/>
    </row>
    <row r="166" spans="4:11" s="83" customFormat="1" ht="12.75">
      <c r="D166" s="104"/>
      <c r="G166" s="109"/>
      <c r="J166" s="110"/>
      <c r="K166" s="111"/>
    </row>
    <row r="167" spans="4:11" s="83" customFormat="1" ht="12.75">
      <c r="D167" s="104"/>
      <c r="G167" s="109"/>
      <c r="J167" s="110"/>
      <c r="K167" s="111"/>
    </row>
    <row r="168" spans="4:11" s="83" customFormat="1" ht="12.75">
      <c r="D168" s="104"/>
      <c r="G168" s="109"/>
      <c r="J168" s="110"/>
      <c r="K168" s="111"/>
    </row>
    <row r="169" spans="4:11" s="83" customFormat="1" ht="12.75">
      <c r="D169" s="104"/>
      <c r="G169" s="109"/>
      <c r="J169" s="110"/>
      <c r="K169" s="111"/>
    </row>
    <row r="170" spans="4:11" s="83" customFormat="1" ht="12.75">
      <c r="D170" s="104"/>
      <c r="G170" s="109"/>
      <c r="J170" s="110"/>
      <c r="K170" s="111"/>
    </row>
    <row r="171" spans="4:11" s="83" customFormat="1" ht="12.75">
      <c r="D171" s="104"/>
      <c r="G171" s="109"/>
      <c r="J171" s="110"/>
      <c r="K171" s="111"/>
    </row>
    <row r="172" spans="4:11" s="83" customFormat="1" ht="12.75">
      <c r="D172" s="104"/>
      <c r="G172" s="109"/>
      <c r="J172" s="110"/>
      <c r="K172" s="111"/>
    </row>
    <row r="173" spans="4:11" s="83" customFormat="1" ht="12.75">
      <c r="D173" s="104"/>
      <c r="G173" s="109"/>
      <c r="J173" s="110"/>
      <c r="K173" s="111"/>
    </row>
    <row r="174" spans="4:11" s="83" customFormat="1" ht="12.75">
      <c r="D174" s="104"/>
      <c r="G174" s="109"/>
      <c r="J174" s="110"/>
      <c r="K174" s="111"/>
    </row>
    <row r="175" spans="4:11" s="83" customFormat="1" ht="12.75">
      <c r="D175" s="104"/>
      <c r="G175" s="109"/>
      <c r="J175" s="110"/>
      <c r="K175" s="111"/>
    </row>
    <row r="176" spans="4:11" s="83" customFormat="1" ht="12.75">
      <c r="D176" s="104"/>
      <c r="G176" s="109"/>
      <c r="J176" s="110"/>
      <c r="K176" s="111"/>
    </row>
    <row r="177" spans="4:11" s="83" customFormat="1" ht="12.75">
      <c r="D177" s="104"/>
      <c r="G177" s="109"/>
      <c r="J177" s="110"/>
      <c r="K177" s="111"/>
    </row>
    <row r="178" spans="4:11" s="83" customFormat="1" ht="12.75">
      <c r="D178" s="104"/>
      <c r="G178" s="109"/>
      <c r="J178" s="110"/>
      <c r="K178" s="111"/>
    </row>
    <row r="179" spans="4:11" s="83" customFormat="1" ht="12.75">
      <c r="D179" s="104"/>
      <c r="G179" s="109"/>
      <c r="J179" s="110"/>
      <c r="K179" s="111"/>
    </row>
    <row r="180" spans="4:11" s="83" customFormat="1" ht="12.75">
      <c r="D180" s="104"/>
      <c r="G180" s="109"/>
      <c r="J180" s="110"/>
      <c r="K180" s="111"/>
    </row>
    <row r="181" spans="4:11" s="83" customFormat="1" ht="12.75">
      <c r="D181" s="104"/>
      <c r="G181" s="109"/>
      <c r="J181" s="110"/>
      <c r="K181" s="111"/>
    </row>
    <row r="182" spans="4:11" s="83" customFormat="1" ht="12.75">
      <c r="D182" s="104"/>
      <c r="G182" s="109"/>
      <c r="J182" s="110"/>
      <c r="K182" s="111"/>
    </row>
    <row r="183" spans="4:11" s="83" customFormat="1" ht="12.75">
      <c r="D183" s="104"/>
      <c r="G183" s="109"/>
      <c r="J183" s="110"/>
      <c r="K183" s="111"/>
    </row>
    <row r="184" spans="4:11" s="83" customFormat="1" ht="12.75">
      <c r="D184" s="104"/>
      <c r="G184" s="109"/>
      <c r="J184" s="110"/>
      <c r="K184" s="111"/>
    </row>
    <row r="185" spans="4:11" s="83" customFormat="1" ht="12.75">
      <c r="D185" s="104"/>
      <c r="G185" s="109"/>
      <c r="J185" s="110"/>
      <c r="K185" s="111"/>
    </row>
    <row r="186" spans="4:11" s="83" customFormat="1" ht="12.75">
      <c r="D186" s="104"/>
      <c r="G186" s="109"/>
      <c r="J186" s="110"/>
      <c r="K186" s="111"/>
    </row>
    <row r="187" spans="4:11" s="83" customFormat="1" ht="12.75">
      <c r="D187" s="104"/>
      <c r="G187" s="109"/>
      <c r="J187" s="110"/>
      <c r="K187" s="111"/>
    </row>
    <row r="188" spans="4:11" s="83" customFormat="1" ht="12.75">
      <c r="D188" s="104"/>
      <c r="G188" s="109"/>
      <c r="J188" s="110"/>
      <c r="K188" s="111"/>
    </row>
    <row r="189" spans="4:11" s="83" customFormat="1" ht="12.75">
      <c r="D189" s="104"/>
      <c r="G189" s="109"/>
      <c r="J189" s="110"/>
      <c r="K189" s="111"/>
    </row>
    <row r="190" spans="4:11" s="83" customFormat="1" ht="12.75">
      <c r="D190" s="104"/>
      <c r="G190" s="109"/>
      <c r="J190" s="110"/>
      <c r="K190" s="111"/>
    </row>
    <row r="191" spans="4:11" s="83" customFormat="1" ht="12.75">
      <c r="D191" s="104"/>
      <c r="G191" s="109"/>
      <c r="J191" s="110"/>
      <c r="K191" s="111"/>
    </row>
    <row r="192" spans="4:11" s="83" customFormat="1" ht="12.75">
      <c r="D192" s="104"/>
      <c r="G192" s="109"/>
      <c r="J192" s="110"/>
      <c r="K192" s="111"/>
    </row>
    <row r="193" spans="4:11" s="83" customFormat="1" ht="12.75">
      <c r="D193" s="104"/>
      <c r="G193" s="109"/>
      <c r="J193" s="110"/>
      <c r="K193" s="111"/>
    </row>
    <row r="194" spans="4:11" s="83" customFormat="1" ht="12.75">
      <c r="D194" s="104"/>
      <c r="G194" s="109"/>
      <c r="J194" s="110"/>
      <c r="K194" s="111"/>
    </row>
  </sheetData>
  <sheetProtection password="CA11" sheet="1" objects="1" scenarios="1"/>
  <printOptions gridLines="1" horizontalCentered="1"/>
  <pageMargins left="0.498031496" right="0.498031496" top="1.05" bottom="0.734251969" header="0.5" footer="0.5"/>
  <pageSetup horizontalDpi="300" verticalDpi="300" orientation="portrait" scale="60" r:id="rId3"/>
  <headerFooter alignWithMargins="0">
    <oddHeader>&amp;L&amp;F
Version 3.5.1&amp;CMine Reclamation Costing&amp;"MS Sans Serif,Bold"
&amp;18&amp;A&amp;R&amp;T
&amp;D</oddHeader>
    <oddFooter>&amp;CPage &amp;P of &amp;N</oddFooter>
  </headerFooter>
  <legacyDrawing r:id="rId2"/>
</worksheet>
</file>

<file path=xl/worksheets/sheet13.xml><?xml version="1.0" encoding="utf-8"?>
<worksheet xmlns="http://schemas.openxmlformats.org/spreadsheetml/2006/main" xmlns:r="http://schemas.openxmlformats.org/officeDocument/2006/relationships">
  <dimension ref="A1:L200"/>
  <sheetViews>
    <sheetView zoomScale="75" zoomScaleNormal="75" workbookViewId="0" topLeftCell="A142">
      <selection activeCell="G117" sqref="G117"/>
    </sheetView>
  </sheetViews>
  <sheetFormatPr defaultColWidth="9.140625" defaultRowHeight="12.75"/>
  <cols>
    <col min="1" max="1" width="2.7109375" style="0" customWidth="1"/>
    <col min="2" max="2" width="27.7109375" style="81" customWidth="1"/>
    <col min="3" max="3" width="9.140625" style="83" customWidth="1"/>
    <col min="4" max="4" width="6.7109375" style="104" customWidth="1"/>
    <col min="5" max="5" width="11.8515625" style="0" customWidth="1"/>
    <col min="6" max="6" width="12.7109375" style="0" customWidth="1"/>
    <col min="7" max="7" width="13.7109375" style="95" customWidth="1"/>
    <col min="8" max="8" width="13.7109375" style="0" customWidth="1"/>
    <col min="9" max="9" width="12.7109375" style="0" customWidth="1"/>
    <col min="10" max="10" width="11.7109375" style="92" customWidth="1"/>
    <col min="11" max="11" width="17.7109375" style="93" customWidth="1"/>
  </cols>
  <sheetData>
    <row r="1" spans="1:12" s="66" customFormat="1" ht="15.75">
      <c r="A1" s="335" t="s">
        <v>32</v>
      </c>
      <c r="B1"/>
      <c r="C1" s="336">
        <f>SUMMARY!$B$4</f>
        <v>0</v>
      </c>
      <c r="D1" s="337"/>
      <c r="E1" s="338"/>
      <c r="F1" s="338"/>
      <c r="G1" s="339"/>
      <c r="H1" s="337"/>
      <c r="I1" s="337"/>
      <c r="J1" s="339"/>
      <c r="K1" s="340"/>
      <c r="L1" s="155"/>
    </row>
    <row r="2" spans="1:12" s="66" customFormat="1" ht="15.75">
      <c r="A2" s="67" t="s">
        <v>33</v>
      </c>
      <c r="B2"/>
      <c r="C2" s="68" t="e">
        <f>SUMMARY!#REF!</f>
        <v>#REF!</v>
      </c>
      <c r="D2" s="63"/>
      <c r="E2" s="12"/>
      <c r="F2" s="12"/>
      <c r="G2" s="131"/>
      <c r="H2" s="63"/>
      <c r="I2" s="63"/>
      <c r="J2" s="131"/>
      <c r="K2" s="71"/>
      <c r="L2" s="155"/>
    </row>
    <row r="3" spans="1:12" s="66" customFormat="1" ht="15.75">
      <c r="A3" s="67" t="s">
        <v>34</v>
      </c>
      <c r="B3"/>
      <c r="C3" s="62" t="str">
        <f>SUMMARY!$A$23</f>
        <v>        Master 12</v>
      </c>
      <c r="D3" s="63"/>
      <c r="E3" s="12"/>
      <c r="F3" s="12"/>
      <c r="G3" s="131"/>
      <c r="H3" s="63"/>
      <c r="I3" s="63"/>
      <c r="J3" s="131"/>
      <c r="K3" s="71"/>
      <c r="L3" s="155"/>
    </row>
    <row r="4" spans="1:12" s="66" customFormat="1" ht="15.75">
      <c r="A4" s="61" t="s">
        <v>144</v>
      </c>
      <c r="B4"/>
      <c r="C4" s="68">
        <f>SUMMARY!$E$23</f>
        <v>0</v>
      </c>
      <c r="D4" s="63"/>
      <c r="E4" s="12"/>
      <c r="F4" s="12"/>
      <c r="G4" s="131"/>
      <c r="H4" s="63"/>
      <c r="I4" s="63"/>
      <c r="J4" s="131"/>
      <c r="K4" s="71"/>
      <c r="L4" s="155"/>
    </row>
    <row r="5" spans="1:12" s="66" customFormat="1" ht="15.75">
      <c r="A5" s="13" t="s">
        <v>35</v>
      </c>
      <c r="B5"/>
      <c r="C5" s="354"/>
      <c r="D5" s="365"/>
      <c r="E5" s="366"/>
      <c r="F5" s="12"/>
      <c r="G5" s="132"/>
      <c r="H5" s="12"/>
      <c r="I5" s="63"/>
      <c r="J5" s="131"/>
      <c r="K5" s="71"/>
      <c r="L5" s="155"/>
    </row>
    <row r="6" spans="1:12" s="66" customFormat="1" ht="9.75" customHeight="1">
      <c r="A6" s="77"/>
      <c r="B6" s="14"/>
      <c r="C6" s="88"/>
      <c r="D6" s="12"/>
      <c r="E6" s="12"/>
      <c r="F6" s="12"/>
      <c r="G6" s="132"/>
      <c r="H6" s="12"/>
      <c r="I6" s="63"/>
      <c r="J6" s="131"/>
      <c r="K6" s="71"/>
      <c r="L6" s="155"/>
    </row>
    <row r="7" spans="1:12" ht="14.25" customHeight="1">
      <c r="A7" s="31"/>
      <c r="B7" s="15"/>
      <c r="C7" s="15"/>
      <c r="D7" s="16"/>
      <c r="E7" s="15"/>
      <c r="F7" s="17" t="s">
        <v>145</v>
      </c>
      <c r="G7" s="18"/>
      <c r="H7" s="15"/>
      <c r="I7" s="15"/>
      <c r="J7" s="11"/>
      <c r="K7" s="19"/>
      <c r="L7" s="81"/>
    </row>
    <row r="8" spans="1:12" ht="12.75">
      <c r="A8" s="28" t="s">
        <v>36</v>
      </c>
      <c r="B8" s="15"/>
      <c r="C8" s="81"/>
      <c r="D8" s="21" t="s">
        <v>37</v>
      </c>
      <c r="E8" s="81"/>
      <c r="F8" s="81"/>
      <c r="G8" s="81"/>
      <c r="H8" s="22" t="s">
        <v>38</v>
      </c>
      <c r="I8" s="20" t="s">
        <v>39</v>
      </c>
      <c r="J8" s="24"/>
      <c r="K8" s="25" t="s">
        <v>40</v>
      </c>
      <c r="L8" s="81"/>
    </row>
    <row r="9" spans="1:12" ht="12.75">
      <c r="A9" s="31"/>
      <c r="B9" s="17" t="s">
        <v>146</v>
      </c>
      <c r="C9" s="81"/>
      <c r="D9" s="21" t="s">
        <v>41</v>
      </c>
      <c r="E9" s="81"/>
      <c r="F9" s="81"/>
      <c r="G9" s="81"/>
      <c r="H9" s="22" t="s">
        <v>42</v>
      </c>
      <c r="I9" s="22" t="s">
        <v>43</v>
      </c>
      <c r="J9" s="24"/>
      <c r="K9" s="25"/>
      <c r="L9" s="81"/>
    </row>
    <row r="10" spans="1:12" ht="12.75">
      <c r="A10" s="31"/>
      <c r="B10" s="15" t="s">
        <v>148</v>
      </c>
      <c r="C10" s="81"/>
      <c r="D10" s="113"/>
      <c r="E10" s="81"/>
      <c r="F10" s="81"/>
      <c r="G10" s="81"/>
      <c r="H10" s="114"/>
      <c r="I10" s="18">
        <f>Area*Unit_Cost</f>
        <v>0</v>
      </c>
      <c r="J10" s="15"/>
      <c r="K10" s="19"/>
      <c r="L10" s="81"/>
    </row>
    <row r="11" spans="1:12" ht="12.75">
      <c r="A11" s="31"/>
      <c r="B11" s="26" t="s">
        <v>44</v>
      </c>
      <c r="C11" s="81"/>
      <c r="D11" s="81"/>
      <c r="E11" s="81"/>
      <c r="F11" s="81"/>
      <c r="G11" s="81"/>
      <c r="H11" s="161"/>
      <c r="I11" s="81"/>
      <c r="J11" s="15"/>
      <c r="K11" s="19"/>
      <c r="L11" s="81"/>
    </row>
    <row r="12" spans="1:12" ht="12.75">
      <c r="A12" s="31"/>
      <c r="B12" s="26" t="s">
        <v>45</v>
      </c>
      <c r="C12" s="81"/>
      <c r="D12" s="81"/>
      <c r="E12" s="81"/>
      <c r="F12" s="81"/>
      <c r="G12" s="81"/>
      <c r="H12" s="161"/>
      <c r="I12" s="81"/>
      <c r="J12" s="15"/>
      <c r="K12" s="19"/>
      <c r="L12" s="81"/>
    </row>
    <row r="13" spans="1:12" ht="12.75">
      <c r="A13" s="31"/>
      <c r="B13" s="26" t="s">
        <v>46</v>
      </c>
      <c r="C13" s="81"/>
      <c r="D13" s="113"/>
      <c r="E13" s="81"/>
      <c r="F13" s="81"/>
      <c r="G13" s="81"/>
      <c r="H13" s="114"/>
      <c r="I13" s="18">
        <f aca="true" t="shared" si="0" ref="I13:I23">Area*Unit_Cost</f>
        <v>0</v>
      </c>
      <c r="J13" s="15"/>
      <c r="K13" s="19"/>
      <c r="L13" s="81"/>
    </row>
    <row r="14" spans="1:12" ht="12.75">
      <c r="A14" s="31"/>
      <c r="B14" s="124" t="s">
        <v>47</v>
      </c>
      <c r="C14" s="81"/>
      <c r="D14" s="113"/>
      <c r="E14" s="81"/>
      <c r="F14" s="81"/>
      <c r="G14" s="81"/>
      <c r="H14" s="114"/>
      <c r="I14" s="18">
        <f t="shared" si="0"/>
        <v>0</v>
      </c>
      <c r="J14" s="15"/>
      <c r="K14" s="19"/>
      <c r="L14" s="81"/>
    </row>
    <row r="15" spans="1:12" ht="12.75">
      <c r="A15" s="31"/>
      <c r="B15" s="15" t="s">
        <v>150</v>
      </c>
      <c r="C15" s="81"/>
      <c r="D15" s="113"/>
      <c r="E15" s="81"/>
      <c r="F15" s="81"/>
      <c r="G15" s="81"/>
      <c r="H15" s="114"/>
      <c r="I15" s="18">
        <f t="shared" si="0"/>
        <v>0</v>
      </c>
      <c r="J15" s="15"/>
      <c r="K15" s="19"/>
      <c r="L15" s="81"/>
    </row>
    <row r="16" spans="1:12" ht="12.75">
      <c r="A16" s="31"/>
      <c r="B16" s="112" t="s">
        <v>48</v>
      </c>
      <c r="C16" s="81"/>
      <c r="D16" s="113"/>
      <c r="E16" s="81"/>
      <c r="F16" s="81"/>
      <c r="G16" s="81"/>
      <c r="H16" s="114"/>
      <c r="I16" s="18">
        <f t="shared" si="0"/>
        <v>0</v>
      </c>
      <c r="J16" s="15"/>
      <c r="K16" s="19"/>
      <c r="L16" s="81"/>
    </row>
    <row r="17" spans="1:12" ht="12.75">
      <c r="A17" s="31"/>
      <c r="B17" s="112" t="s">
        <v>48</v>
      </c>
      <c r="C17" s="81"/>
      <c r="D17" s="113"/>
      <c r="E17" s="81"/>
      <c r="F17" s="81"/>
      <c r="G17" s="81"/>
      <c r="H17" s="114"/>
      <c r="I17" s="18">
        <f t="shared" si="0"/>
        <v>0</v>
      </c>
      <c r="J17" s="15"/>
      <c r="K17" s="19"/>
      <c r="L17" s="81"/>
    </row>
    <row r="18" spans="1:12" ht="12.75">
      <c r="A18" s="31"/>
      <c r="B18" s="112" t="s">
        <v>48</v>
      </c>
      <c r="C18" s="81"/>
      <c r="D18" s="113"/>
      <c r="E18" s="81"/>
      <c r="F18" s="81"/>
      <c r="G18" s="81"/>
      <c r="H18" s="114"/>
      <c r="I18" s="18">
        <f t="shared" si="0"/>
        <v>0</v>
      </c>
      <c r="J18" s="15"/>
      <c r="K18" s="19"/>
      <c r="L18" s="81"/>
    </row>
    <row r="19" spans="1:12" ht="12.75">
      <c r="A19" s="31"/>
      <c r="B19" s="112" t="s">
        <v>48</v>
      </c>
      <c r="C19" s="81"/>
      <c r="D19" s="113"/>
      <c r="E19" s="81"/>
      <c r="F19" s="81"/>
      <c r="G19" s="81"/>
      <c r="H19" s="114"/>
      <c r="I19" s="18">
        <f t="shared" si="0"/>
        <v>0</v>
      </c>
      <c r="J19" s="15"/>
      <c r="K19" s="19"/>
      <c r="L19" s="81"/>
    </row>
    <row r="20" spans="1:12" ht="12.75">
      <c r="A20" s="31"/>
      <c r="B20" s="112" t="s">
        <v>48</v>
      </c>
      <c r="C20" s="81"/>
      <c r="D20" s="113"/>
      <c r="E20" s="81"/>
      <c r="F20" s="81"/>
      <c r="G20" s="81"/>
      <c r="H20" s="114"/>
      <c r="I20" s="18">
        <f t="shared" si="0"/>
        <v>0</v>
      </c>
      <c r="J20" s="15"/>
      <c r="K20" s="19"/>
      <c r="L20" s="81"/>
    </row>
    <row r="21" spans="1:12" ht="12.75">
      <c r="A21" s="31"/>
      <c r="B21" s="112" t="s">
        <v>48</v>
      </c>
      <c r="C21" s="81"/>
      <c r="D21" s="113"/>
      <c r="E21" s="81"/>
      <c r="F21" s="81"/>
      <c r="G21" s="81"/>
      <c r="H21" s="114"/>
      <c r="I21" s="18">
        <f t="shared" si="0"/>
        <v>0</v>
      </c>
      <c r="J21" s="15"/>
      <c r="K21" s="19"/>
      <c r="L21" s="81"/>
    </row>
    <row r="22" spans="1:12" ht="12.75">
      <c r="A22" s="31"/>
      <c r="B22" s="112" t="s">
        <v>48</v>
      </c>
      <c r="C22" s="81"/>
      <c r="D22" s="113"/>
      <c r="E22" s="81"/>
      <c r="F22" s="81"/>
      <c r="G22" s="81"/>
      <c r="H22" s="114"/>
      <c r="I22" s="18">
        <f t="shared" si="0"/>
        <v>0</v>
      </c>
      <c r="J22" s="15"/>
      <c r="K22" s="19"/>
      <c r="L22" s="81"/>
    </row>
    <row r="23" spans="1:12" ht="13.5" thickBot="1">
      <c r="A23" s="31"/>
      <c r="B23" s="112" t="s">
        <v>48</v>
      </c>
      <c r="C23" s="81"/>
      <c r="D23" s="113"/>
      <c r="E23" s="81"/>
      <c r="F23" s="81"/>
      <c r="G23" s="81"/>
      <c r="H23" s="114"/>
      <c r="I23" s="18">
        <f t="shared" si="0"/>
        <v>0</v>
      </c>
      <c r="J23" s="15"/>
      <c r="K23" s="19"/>
      <c r="L23" s="81"/>
    </row>
    <row r="24" spans="1:12" ht="13.5" thickTop="1">
      <c r="A24" s="31"/>
      <c r="B24" s="15"/>
      <c r="C24" s="15"/>
      <c r="D24" s="16"/>
      <c r="E24" s="15"/>
      <c r="F24" s="15"/>
      <c r="G24" s="18"/>
      <c r="H24" s="18"/>
      <c r="I24" s="18"/>
      <c r="J24" s="15"/>
      <c r="K24" s="38">
        <f>SUM(sum_siteprep)</f>
        <v>0</v>
      </c>
      <c r="L24" s="81"/>
    </row>
    <row r="25" spans="1:12" ht="3" customHeight="1">
      <c r="A25" s="79"/>
      <c r="B25" s="15"/>
      <c r="C25" s="15"/>
      <c r="D25" s="16"/>
      <c r="E25" s="15"/>
      <c r="F25" s="15"/>
      <c r="G25" s="18"/>
      <c r="H25" s="18"/>
      <c r="I25" s="76"/>
      <c r="J25" s="69"/>
      <c r="K25" s="71"/>
      <c r="L25" s="81"/>
    </row>
    <row r="26" spans="1:12" ht="12.75">
      <c r="A26" s="77" t="s">
        <v>49</v>
      </c>
      <c r="B26" s="15"/>
      <c r="C26" s="24"/>
      <c r="D26" s="21" t="s">
        <v>37</v>
      </c>
      <c r="E26" s="20" t="s">
        <v>50</v>
      </c>
      <c r="F26" s="20" t="s">
        <v>51</v>
      </c>
      <c r="G26" s="23" t="s">
        <v>52</v>
      </c>
      <c r="H26" s="20" t="s">
        <v>38</v>
      </c>
      <c r="I26" s="72" t="s">
        <v>39</v>
      </c>
      <c r="J26" s="74" t="s">
        <v>43</v>
      </c>
      <c r="K26" s="73" t="s">
        <v>53</v>
      </c>
      <c r="L26" s="81"/>
    </row>
    <row r="27" spans="1:12" ht="12.75">
      <c r="A27" s="77"/>
      <c r="B27" s="12" t="s">
        <v>11</v>
      </c>
      <c r="C27" s="20"/>
      <c r="D27" s="21" t="s">
        <v>41</v>
      </c>
      <c r="E27" s="22" t="s">
        <v>54</v>
      </c>
      <c r="F27" s="29"/>
      <c r="G27" s="30" t="s">
        <v>55</v>
      </c>
      <c r="H27" s="30" t="s">
        <v>55</v>
      </c>
      <c r="I27" s="74" t="s">
        <v>43</v>
      </c>
      <c r="J27" s="78"/>
      <c r="K27" s="73"/>
      <c r="L27" s="81"/>
    </row>
    <row r="28" spans="1:12" ht="3" customHeight="1">
      <c r="A28" s="79"/>
      <c r="B28" s="12"/>
      <c r="C28" s="12"/>
      <c r="D28" s="32"/>
      <c r="E28" s="15"/>
      <c r="F28" s="33"/>
      <c r="G28" s="18"/>
      <c r="H28" s="18"/>
      <c r="I28" s="76"/>
      <c r="J28" s="70"/>
      <c r="K28" s="71"/>
      <c r="L28" s="81"/>
    </row>
    <row r="29" spans="1:12" ht="12.75">
      <c r="A29" s="79"/>
      <c r="B29" s="26" t="s">
        <v>56</v>
      </c>
      <c r="C29" s="15"/>
      <c r="D29" s="112"/>
      <c r="E29" s="15"/>
      <c r="F29" s="33"/>
      <c r="G29" s="115"/>
      <c r="H29" s="18">
        <f>Appl._Cost</f>
        <v>0</v>
      </c>
      <c r="I29" s="76">
        <f>Area*Unit_Cost</f>
        <v>0</v>
      </c>
      <c r="J29" s="70"/>
      <c r="K29" s="71"/>
      <c r="L29" s="81"/>
    </row>
    <row r="30" spans="1:12" ht="12.75">
      <c r="A30" s="79"/>
      <c r="B30" s="26" t="s">
        <v>57</v>
      </c>
      <c r="C30" s="15"/>
      <c r="D30" s="112"/>
      <c r="E30" s="112"/>
      <c r="F30" s="33">
        <f>Area*Rate</f>
        <v>0</v>
      </c>
      <c r="G30" s="18"/>
      <c r="H30" s="18">
        <f>seedmix*Rate</f>
        <v>0</v>
      </c>
      <c r="I30" s="76">
        <f>Area*Unit_Cost</f>
        <v>0</v>
      </c>
      <c r="J30" s="70"/>
      <c r="K30" s="71"/>
      <c r="L30" s="81"/>
    </row>
    <row r="31" spans="1:12" ht="12.75">
      <c r="A31" s="79"/>
      <c r="B31" s="26" t="s">
        <v>58</v>
      </c>
      <c r="C31" s="26"/>
      <c r="D31" s="112"/>
      <c r="E31" s="112"/>
      <c r="F31" s="33">
        <f>Area*Rate</f>
        <v>0</v>
      </c>
      <c r="G31" s="18"/>
      <c r="H31" s="18">
        <f>fertilizer*Rate</f>
        <v>0</v>
      </c>
      <c r="I31" s="76">
        <f>Area*Unit_Cost</f>
        <v>0</v>
      </c>
      <c r="J31" s="70"/>
      <c r="K31" s="71"/>
      <c r="L31" s="81"/>
    </row>
    <row r="32" spans="1:11" s="81" customFormat="1" ht="12.75">
      <c r="A32" s="79"/>
      <c r="B32" s="26"/>
      <c r="C32" s="26"/>
      <c r="D32" s="15"/>
      <c r="E32" s="15"/>
      <c r="F32" s="15"/>
      <c r="G32" s="18"/>
      <c r="H32" s="18"/>
      <c r="I32" s="76"/>
      <c r="J32" s="70">
        <f>SUM(aerialcost)</f>
        <v>0</v>
      </c>
      <c r="K32" s="71"/>
    </row>
    <row r="33" spans="1:12" ht="12.75">
      <c r="A33" s="79"/>
      <c r="B33" s="26" t="s">
        <v>59</v>
      </c>
      <c r="C33" s="26"/>
      <c r="D33" s="112"/>
      <c r="E33" s="15"/>
      <c r="F33" s="15"/>
      <c r="G33" s="115"/>
      <c r="H33" s="18">
        <f>Appl._Cost</f>
        <v>0</v>
      </c>
      <c r="I33" s="76">
        <f>Area*Unit_Cost</f>
        <v>0</v>
      </c>
      <c r="J33" s="70"/>
      <c r="K33" s="71"/>
      <c r="L33" s="81"/>
    </row>
    <row r="34" spans="1:12" ht="12.75">
      <c r="A34" s="79"/>
      <c r="B34" s="26" t="s">
        <v>57</v>
      </c>
      <c r="C34" s="15"/>
      <c r="D34" s="112"/>
      <c r="E34" s="112"/>
      <c r="F34" s="33">
        <f>Area*Rate</f>
        <v>0</v>
      </c>
      <c r="G34" s="18"/>
      <c r="H34" s="18">
        <f>seedmix*Rate</f>
        <v>0</v>
      </c>
      <c r="I34" s="76">
        <f>Area*Unit_Cost</f>
        <v>0</v>
      </c>
      <c r="J34" s="70"/>
      <c r="K34" s="71"/>
      <c r="L34" s="81"/>
    </row>
    <row r="35" spans="1:12" ht="12.75">
      <c r="A35" s="79"/>
      <c r="B35" s="26" t="s">
        <v>58</v>
      </c>
      <c r="C35" s="26"/>
      <c r="D35" s="112"/>
      <c r="E35" s="112"/>
      <c r="F35" s="33">
        <f>Area*Rate</f>
        <v>0</v>
      </c>
      <c r="G35" s="18"/>
      <c r="H35" s="18">
        <f>fertilizer*Rate</f>
        <v>0</v>
      </c>
      <c r="I35" s="76">
        <f>Area*Unit_Cost</f>
        <v>0</v>
      </c>
      <c r="J35" s="70"/>
      <c r="K35" s="71"/>
      <c r="L35" s="81"/>
    </row>
    <row r="36" spans="1:12" ht="12.75">
      <c r="A36" s="79"/>
      <c r="B36" s="15"/>
      <c r="C36" s="26"/>
      <c r="D36" s="34"/>
      <c r="E36" s="15"/>
      <c r="F36" s="15"/>
      <c r="G36" s="18"/>
      <c r="H36" s="18"/>
      <c r="I36" s="76"/>
      <c r="J36" s="70">
        <f>SUM(tractorcost)</f>
        <v>0</v>
      </c>
      <c r="K36" s="71"/>
      <c r="L36" s="81"/>
    </row>
    <row r="37" spans="1:12" ht="12.75">
      <c r="A37" s="79"/>
      <c r="B37" s="35" t="s">
        <v>60</v>
      </c>
      <c r="C37" s="15"/>
      <c r="D37" s="15"/>
      <c r="E37" s="15"/>
      <c r="F37" s="15"/>
      <c r="G37" s="18"/>
      <c r="H37" s="18"/>
      <c r="I37" s="76"/>
      <c r="J37" s="70"/>
      <c r="K37" s="71"/>
      <c r="L37" s="81"/>
    </row>
    <row r="38" spans="1:12" ht="12.75">
      <c r="A38" s="79"/>
      <c r="B38" s="36" t="s">
        <v>61</v>
      </c>
      <c r="C38" s="37"/>
      <c r="D38" s="112"/>
      <c r="E38" s="15"/>
      <c r="F38" s="15"/>
      <c r="G38" s="115"/>
      <c r="H38" s="18">
        <f>Appl._Cost</f>
        <v>0</v>
      </c>
      <c r="I38" s="76">
        <f>Area*Unit_Cost</f>
        <v>0</v>
      </c>
      <c r="J38" s="70"/>
      <c r="K38" s="71"/>
      <c r="L38" s="81"/>
    </row>
    <row r="39" spans="1:12" ht="12.75">
      <c r="A39" s="79"/>
      <c r="B39" s="15" t="s">
        <v>57</v>
      </c>
      <c r="C39" s="15"/>
      <c r="D39" s="112"/>
      <c r="E39" s="112"/>
      <c r="F39" s="33">
        <f>Area*Rate</f>
        <v>0</v>
      </c>
      <c r="G39"/>
      <c r="H39" s="18">
        <f>seedmix*Rate</f>
        <v>0</v>
      </c>
      <c r="I39" s="76">
        <f>Area*Unit_Cost</f>
        <v>0</v>
      </c>
      <c r="J39" s="70"/>
      <c r="K39" s="71"/>
      <c r="L39" s="81"/>
    </row>
    <row r="40" spans="1:12" ht="12.75">
      <c r="A40" s="79"/>
      <c r="B40" s="15" t="s">
        <v>58</v>
      </c>
      <c r="C40" s="15"/>
      <c r="D40" s="112"/>
      <c r="E40" s="112"/>
      <c r="F40" s="33">
        <f>Area*Rate</f>
        <v>0</v>
      </c>
      <c r="G40" s="18"/>
      <c r="H40" s="18">
        <f>fertilizer*Rate</f>
        <v>0</v>
      </c>
      <c r="I40" s="76">
        <f>Area*Unit_Cost</f>
        <v>0</v>
      </c>
      <c r="J40" s="70"/>
      <c r="K40" s="71"/>
      <c r="L40" s="81"/>
    </row>
    <row r="41" spans="1:12" ht="12.75">
      <c r="A41" s="79"/>
      <c r="B41" s="15" t="s">
        <v>62</v>
      </c>
      <c r="C41" s="15"/>
      <c r="D41" s="112"/>
      <c r="E41" s="112"/>
      <c r="F41" s="33">
        <f>Area*Rate</f>
        <v>0</v>
      </c>
      <c r="G41" s="18"/>
      <c r="H41" s="18">
        <f>mulch*Rate</f>
        <v>0</v>
      </c>
      <c r="I41" s="76">
        <f>Area*Unit_Cost</f>
        <v>0</v>
      </c>
      <c r="J41" s="70"/>
      <c r="K41" s="71"/>
      <c r="L41" s="81"/>
    </row>
    <row r="42" spans="1:12" ht="12.75">
      <c r="A42" s="79"/>
      <c r="B42" s="15" t="s">
        <v>63</v>
      </c>
      <c r="C42" s="15"/>
      <c r="D42" s="112"/>
      <c r="E42" s="112"/>
      <c r="F42" s="33">
        <f>Area*Rate</f>
        <v>0</v>
      </c>
      <c r="G42" s="18"/>
      <c r="H42" s="18">
        <f>tackifier*Rate</f>
        <v>0</v>
      </c>
      <c r="I42" s="76">
        <f>Area*Unit_Cost</f>
        <v>0</v>
      </c>
      <c r="J42" s="70"/>
      <c r="K42" s="71"/>
      <c r="L42" s="81"/>
    </row>
    <row r="43" spans="1:12" s="83" customFormat="1" ht="12.75">
      <c r="A43" s="79"/>
      <c r="B43" s="15"/>
      <c r="C43" s="15"/>
      <c r="D43" s="15"/>
      <c r="E43" s="15"/>
      <c r="F43" s="15"/>
      <c r="G43" s="15"/>
      <c r="H43" s="15"/>
      <c r="I43" s="69"/>
      <c r="J43" s="76">
        <f>SUM(hydroseedcost)</f>
        <v>0</v>
      </c>
      <c r="K43" s="82"/>
      <c r="L43" s="81"/>
    </row>
    <row r="44" spans="1:12" ht="12.75">
      <c r="A44" s="79"/>
      <c r="B44" s="116" t="s">
        <v>64</v>
      </c>
      <c r="C44" s="15"/>
      <c r="D44" s="112"/>
      <c r="E44" s="112"/>
      <c r="F44" s="33">
        <f>Area*Rate</f>
        <v>0</v>
      </c>
      <c r="G44" s="115"/>
      <c r="H44" s="18">
        <f>Appl._Cost</f>
        <v>0</v>
      </c>
      <c r="I44" s="76">
        <f>Area*Unit_Cost</f>
        <v>0</v>
      </c>
      <c r="J44" s="70"/>
      <c r="K44" s="71"/>
      <c r="L44" s="81"/>
    </row>
    <row r="45" spans="1:12" ht="12.75">
      <c r="A45" s="79"/>
      <c r="B45" s="116" t="s">
        <v>65</v>
      </c>
      <c r="C45" s="15"/>
      <c r="D45" s="112"/>
      <c r="E45" s="112"/>
      <c r="F45" s="33">
        <f>Area*Rate</f>
        <v>0</v>
      </c>
      <c r="G45" s="115"/>
      <c r="H45" s="18">
        <f>material_1*Rate</f>
        <v>0</v>
      </c>
      <c r="I45" s="76">
        <f>Area*Unit_Cost</f>
        <v>0</v>
      </c>
      <c r="J45" s="70"/>
      <c r="K45" s="71"/>
      <c r="L45" s="81"/>
    </row>
    <row r="46" spans="1:12" ht="12.75">
      <c r="A46" s="79"/>
      <c r="B46" s="116" t="s">
        <v>66</v>
      </c>
      <c r="C46" s="15"/>
      <c r="D46" s="112"/>
      <c r="E46" s="112"/>
      <c r="F46" s="33">
        <f>Area*Rate</f>
        <v>0</v>
      </c>
      <c r="G46" s="115"/>
      <c r="H46" s="18">
        <f>material_2*Rate</f>
        <v>0</v>
      </c>
      <c r="I46" s="76">
        <f>Area*Unit_Cost</f>
        <v>0</v>
      </c>
      <c r="J46" s="69"/>
      <c r="K46" s="84"/>
      <c r="L46" s="81"/>
    </row>
    <row r="47" spans="1:12" ht="12.75">
      <c r="A47" s="79"/>
      <c r="B47" s="15"/>
      <c r="C47" s="15"/>
      <c r="D47" s="16"/>
      <c r="E47" s="15"/>
      <c r="F47" s="33"/>
      <c r="G47" s="18"/>
      <c r="H47" s="18"/>
      <c r="I47" s="76"/>
      <c r="J47" s="76">
        <f>SUM(optioncost)</f>
        <v>0</v>
      </c>
      <c r="K47" s="84"/>
      <c r="L47" s="81"/>
    </row>
    <row r="48" spans="1:12" ht="12.75">
      <c r="A48" s="79"/>
      <c r="B48" s="15"/>
      <c r="C48" s="24"/>
      <c r="D48" s="21" t="s">
        <v>37</v>
      </c>
      <c r="E48" s="22" t="s">
        <v>67</v>
      </c>
      <c r="F48" s="22" t="s">
        <v>68</v>
      </c>
      <c r="G48" s="23" t="s">
        <v>52</v>
      </c>
      <c r="H48" s="20" t="s">
        <v>38</v>
      </c>
      <c r="I48" s="72" t="s">
        <v>39</v>
      </c>
      <c r="J48" s="72"/>
      <c r="K48" s="84"/>
      <c r="L48" s="81"/>
    </row>
    <row r="49" spans="1:12" ht="12.75">
      <c r="A49" s="79"/>
      <c r="B49" s="35" t="s">
        <v>69</v>
      </c>
      <c r="C49" s="24"/>
      <c r="D49" s="21" t="s">
        <v>41</v>
      </c>
      <c r="E49" s="22" t="s">
        <v>70</v>
      </c>
      <c r="F49" s="20" t="s">
        <v>71</v>
      </c>
      <c r="G49" s="30" t="s">
        <v>72</v>
      </c>
      <c r="H49" s="30" t="s">
        <v>55</v>
      </c>
      <c r="I49" s="74" t="s">
        <v>43</v>
      </c>
      <c r="J49" s="85"/>
      <c r="K49" s="71"/>
      <c r="L49" s="81"/>
    </row>
    <row r="50" spans="1:12" ht="12.75">
      <c r="A50" s="79"/>
      <c r="B50" s="36" t="s">
        <v>73</v>
      </c>
      <c r="C50" s="15"/>
      <c r="D50" s="112"/>
      <c r="E50" s="112"/>
      <c r="F50" s="15"/>
      <c r="G50" s="118"/>
      <c r="H50" s="18">
        <f>Rate*Appl._Cost</f>
        <v>0</v>
      </c>
      <c r="I50" s="76">
        <f aca="true" t="shared" si="1" ref="I50:I55">Area*Unit_Cost</f>
        <v>0</v>
      </c>
      <c r="J50" s="70"/>
      <c r="K50" s="71"/>
      <c r="L50" s="81"/>
    </row>
    <row r="51" spans="1:12" ht="12.75">
      <c r="A51" s="79"/>
      <c r="B51" s="26" t="s">
        <v>74</v>
      </c>
      <c r="C51" s="15"/>
      <c r="D51" s="112"/>
      <c r="E51" s="112"/>
      <c r="F51" s="33">
        <f>Area*Rate</f>
        <v>0</v>
      </c>
      <c r="G51" s="27"/>
      <c r="H51" s="18">
        <f>seedlings*Rate</f>
        <v>0</v>
      </c>
      <c r="I51" s="76">
        <f t="shared" si="1"/>
        <v>0</v>
      </c>
      <c r="J51" s="70"/>
      <c r="K51" s="71"/>
      <c r="L51" s="81"/>
    </row>
    <row r="52" spans="1:12" ht="12.75">
      <c r="A52" s="79"/>
      <c r="B52" s="26" t="s">
        <v>75</v>
      </c>
      <c r="C52" s="15"/>
      <c r="D52" s="112"/>
      <c r="E52" s="112"/>
      <c r="F52" s="33">
        <f>Area*Rate</f>
        <v>0</v>
      </c>
      <c r="G52" s="27"/>
      <c r="H52" s="18">
        <f>fertabs*Rate</f>
        <v>0</v>
      </c>
      <c r="I52" s="76">
        <f t="shared" si="1"/>
        <v>0</v>
      </c>
      <c r="J52" s="70"/>
      <c r="K52" s="71"/>
      <c r="L52" s="81"/>
    </row>
    <row r="53" spans="1:12" ht="12.75">
      <c r="A53" s="79"/>
      <c r="B53" s="26" t="s">
        <v>76</v>
      </c>
      <c r="C53" s="15"/>
      <c r="D53" s="112"/>
      <c r="E53" s="112"/>
      <c r="F53" s="33">
        <f>Area*Rate</f>
        <v>0</v>
      </c>
      <c r="G53" s="118"/>
      <c r="H53" s="18">
        <f>(protectors+Appl._Cost)*Rate</f>
        <v>0</v>
      </c>
      <c r="I53" s="76">
        <f t="shared" si="1"/>
        <v>0</v>
      </c>
      <c r="J53" s="70"/>
      <c r="K53" s="71"/>
      <c r="L53" s="81"/>
    </row>
    <row r="54" spans="1:12" ht="12.75">
      <c r="A54" s="79"/>
      <c r="B54" s="116" t="s">
        <v>77</v>
      </c>
      <c r="C54" s="15"/>
      <c r="D54" s="112"/>
      <c r="E54" s="112"/>
      <c r="F54" s="33">
        <f>Area*Rate</f>
        <v>0</v>
      </c>
      <c r="G54" s="27"/>
      <c r="H54" s="18">
        <f>material_3*Rate</f>
        <v>0</v>
      </c>
      <c r="I54" s="76">
        <f t="shared" si="1"/>
        <v>0</v>
      </c>
      <c r="J54" s="70"/>
      <c r="K54" s="71"/>
      <c r="L54" s="81"/>
    </row>
    <row r="55" spans="1:12" ht="13.5" thickBot="1">
      <c r="A55" s="79"/>
      <c r="B55" s="116" t="s">
        <v>78</v>
      </c>
      <c r="C55" s="15"/>
      <c r="D55" s="112"/>
      <c r="E55" s="112"/>
      <c r="F55" s="33">
        <f>Area*Rate</f>
        <v>0</v>
      </c>
      <c r="G55" s="27"/>
      <c r="H55" s="18">
        <f>material_4*Rate</f>
        <v>0</v>
      </c>
      <c r="I55" s="76">
        <f t="shared" si="1"/>
        <v>0</v>
      </c>
      <c r="J55" s="70">
        <f>SUM(woodycost)</f>
        <v>0</v>
      </c>
      <c r="K55" s="71"/>
      <c r="L55" s="81"/>
    </row>
    <row r="56" spans="1:12" ht="13.5" thickTop="1">
      <c r="A56" s="79"/>
      <c r="B56" s="15"/>
      <c r="C56" s="15"/>
      <c r="D56" s="15"/>
      <c r="E56" s="15"/>
      <c r="F56" s="15"/>
      <c r="G56" s="18"/>
      <c r="H56" s="18"/>
      <c r="I56" s="69"/>
      <c r="J56" s="69"/>
      <c r="K56" s="86">
        <f>SUM(sum_reveg)</f>
        <v>0</v>
      </c>
      <c r="L56" s="81"/>
    </row>
    <row r="57" spans="1:12" ht="3" customHeight="1">
      <c r="A57" s="79"/>
      <c r="B57" s="15"/>
      <c r="C57" s="15"/>
      <c r="D57" s="16"/>
      <c r="E57" s="15"/>
      <c r="F57" s="15"/>
      <c r="G57" s="18"/>
      <c r="H57" s="18"/>
      <c r="I57" s="76"/>
      <c r="J57" s="70"/>
      <c r="K57" s="71"/>
      <c r="L57" s="81"/>
    </row>
    <row r="58" spans="1:12" ht="12.75">
      <c r="A58" s="77" t="s">
        <v>79</v>
      </c>
      <c r="B58" s="15"/>
      <c r="C58" s="20" t="s">
        <v>80</v>
      </c>
      <c r="D58" s="21" t="s">
        <v>37</v>
      </c>
      <c r="E58" s="20" t="s">
        <v>50</v>
      </c>
      <c r="F58" s="20" t="s">
        <v>51</v>
      </c>
      <c r="G58" s="23" t="s">
        <v>52</v>
      </c>
      <c r="H58" s="23" t="s">
        <v>38</v>
      </c>
      <c r="I58" s="85" t="s">
        <v>43</v>
      </c>
      <c r="J58" s="74" t="s">
        <v>43</v>
      </c>
      <c r="K58" s="73" t="s">
        <v>53</v>
      </c>
      <c r="L58" s="81"/>
    </row>
    <row r="59" spans="1:12" ht="12.75">
      <c r="A59" s="77"/>
      <c r="B59" s="12" t="s">
        <v>12</v>
      </c>
      <c r="C59" s="20"/>
      <c r="D59" s="21" t="s">
        <v>41</v>
      </c>
      <c r="E59" s="22" t="s">
        <v>54</v>
      </c>
      <c r="F59" s="29"/>
      <c r="G59" s="30" t="s">
        <v>55</v>
      </c>
      <c r="H59" s="30" t="s">
        <v>55</v>
      </c>
      <c r="I59" s="85" t="s">
        <v>81</v>
      </c>
      <c r="J59" s="87"/>
      <c r="K59" s="73"/>
      <c r="L59" s="81"/>
    </row>
    <row r="60" spans="1:12" ht="3" customHeight="1">
      <c r="A60" s="79"/>
      <c r="B60" s="15"/>
      <c r="C60" s="15"/>
      <c r="D60" s="16"/>
      <c r="E60" s="15"/>
      <c r="F60" s="33"/>
      <c r="G60" s="18"/>
      <c r="H60" s="18"/>
      <c r="I60" s="76"/>
      <c r="J60" s="70"/>
      <c r="K60" s="71"/>
      <c r="L60" s="81"/>
    </row>
    <row r="61" spans="1:12" ht="12.75">
      <c r="A61" s="79"/>
      <c r="B61" s="26" t="s">
        <v>56</v>
      </c>
      <c r="C61" s="112"/>
      <c r="D61" s="112"/>
      <c r="E61" s="15"/>
      <c r="F61" s="33"/>
      <c r="G61" s="115"/>
      <c r="H61" s="18">
        <f>Appl._Cost</f>
        <v>0</v>
      </c>
      <c r="I61" s="76">
        <f>Unit_Cost*Area</f>
        <v>0</v>
      </c>
      <c r="J61" s="145"/>
      <c r="K61" s="71"/>
      <c r="L61" s="81"/>
    </row>
    <row r="62" spans="1:12" ht="12.75">
      <c r="A62" s="79"/>
      <c r="B62" s="26" t="s">
        <v>57</v>
      </c>
      <c r="C62" s="15"/>
      <c r="D62" s="112"/>
      <c r="E62" s="112"/>
      <c r="F62" s="33">
        <f>Area*Rate</f>
        <v>0</v>
      </c>
      <c r="G62" s="18"/>
      <c r="H62" s="18">
        <f>seedmix*Rate</f>
        <v>0</v>
      </c>
      <c r="I62" s="76">
        <f>Area*Unit_Cost</f>
        <v>0</v>
      </c>
      <c r="J62" s="145"/>
      <c r="K62" s="71"/>
      <c r="L62" s="81"/>
    </row>
    <row r="63" spans="1:12" ht="12.75">
      <c r="A63" s="79"/>
      <c r="B63" s="26" t="s">
        <v>58</v>
      </c>
      <c r="C63" s="15"/>
      <c r="D63" s="112"/>
      <c r="E63" s="112"/>
      <c r="F63" s="33">
        <f>Area*Rate</f>
        <v>0</v>
      </c>
      <c r="G63" s="18"/>
      <c r="H63" s="18">
        <f>fertilizer*Rate</f>
        <v>0</v>
      </c>
      <c r="I63" s="76">
        <f>Area*Unit_Cost</f>
        <v>0</v>
      </c>
      <c r="J63" s="145"/>
      <c r="K63" s="71"/>
      <c r="L63" s="81"/>
    </row>
    <row r="64" spans="1:12" ht="12.75">
      <c r="A64" s="79"/>
      <c r="B64" s="26"/>
      <c r="C64" s="15"/>
      <c r="D64" s="34"/>
      <c r="E64" s="15"/>
      <c r="F64" s="33"/>
      <c r="G64" s="18"/>
      <c r="H64" s="18"/>
      <c r="I64" s="76"/>
      <c r="J64" s="70">
        <f>SUM(maint_aerial)*(years_aerial_maint)</f>
        <v>0</v>
      </c>
      <c r="K64" s="71"/>
      <c r="L64" s="81"/>
    </row>
    <row r="65" spans="1:12" ht="12.75">
      <c r="A65" s="79"/>
      <c r="B65" s="26" t="s">
        <v>59</v>
      </c>
      <c r="C65" s="112"/>
      <c r="D65" s="112"/>
      <c r="E65" s="15"/>
      <c r="F65" s="15"/>
      <c r="G65" s="115"/>
      <c r="H65" s="18">
        <f>Appl._Cost</f>
        <v>0</v>
      </c>
      <c r="I65" s="76">
        <f>Area*Unit_Cost</f>
        <v>0</v>
      </c>
      <c r="J65" s="70"/>
      <c r="K65" s="71"/>
      <c r="L65" s="81"/>
    </row>
    <row r="66" spans="1:12" ht="12.75">
      <c r="A66" s="79"/>
      <c r="B66" s="26" t="s">
        <v>57</v>
      </c>
      <c r="C66" s="15"/>
      <c r="D66" s="112"/>
      <c r="E66" s="112"/>
      <c r="F66" s="33">
        <f>Area*Rate</f>
        <v>0</v>
      </c>
      <c r="G66" s="18"/>
      <c r="H66" s="18">
        <f>seedmix*Rate</f>
        <v>0</v>
      </c>
      <c r="I66" s="76">
        <f>Area*Unit_Cost</f>
        <v>0</v>
      </c>
      <c r="J66" s="70"/>
      <c r="K66" s="71"/>
      <c r="L66" s="81"/>
    </row>
    <row r="67" spans="1:12" ht="12.75">
      <c r="A67" s="79"/>
      <c r="B67" s="26" t="s">
        <v>58</v>
      </c>
      <c r="C67" s="26"/>
      <c r="D67" s="112"/>
      <c r="E67" s="112"/>
      <c r="F67" s="33">
        <f>Area*Rate</f>
        <v>0</v>
      </c>
      <c r="G67" s="18"/>
      <c r="H67" s="18">
        <f>fertilizer*Rate</f>
        <v>0</v>
      </c>
      <c r="I67" s="76">
        <f>Area*Unit_Cost</f>
        <v>0</v>
      </c>
      <c r="J67" s="70"/>
      <c r="K67" s="71"/>
      <c r="L67" s="81"/>
    </row>
    <row r="68" spans="1:12" ht="12.75">
      <c r="A68" s="79"/>
      <c r="B68" s="15"/>
      <c r="C68" s="26"/>
      <c r="D68" s="34"/>
      <c r="E68" s="15"/>
      <c r="F68" s="15"/>
      <c r="G68" s="18"/>
      <c r="H68" s="18"/>
      <c r="I68" s="76"/>
      <c r="J68" s="70">
        <f>SUM(maint_tractor)*(years_tractor_maint)</f>
        <v>0</v>
      </c>
      <c r="K68" s="71"/>
      <c r="L68" s="81"/>
    </row>
    <row r="69" spans="1:12" ht="12.75">
      <c r="A69" s="79"/>
      <c r="B69" s="35" t="s">
        <v>60</v>
      </c>
      <c r="C69" s="15"/>
      <c r="D69" s="16"/>
      <c r="E69" s="15"/>
      <c r="F69" s="33"/>
      <c r="G69" s="18"/>
      <c r="H69" s="18"/>
      <c r="I69" s="76"/>
      <c r="J69" s="70"/>
      <c r="K69" s="71"/>
      <c r="L69" s="81"/>
    </row>
    <row r="70" spans="1:12" ht="12.75">
      <c r="A70" s="79"/>
      <c r="B70" s="36" t="s">
        <v>61</v>
      </c>
      <c r="C70" s="112"/>
      <c r="D70" s="113"/>
      <c r="E70" s="15"/>
      <c r="F70" s="15"/>
      <c r="G70" s="115"/>
      <c r="H70" s="18">
        <f>Appl._Cost</f>
        <v>0</v>
      </c>
      <c r="I70" s="76">
        <f>Area*Unit_Cost</f>
        <v>0</v>
      </c>
      <c r="J70" s="70"/>
      <c r="K70" s="71"/>
      <c r="L70" s="81"/>
    </row>
    <row r="71" spans="1:12" ht="12.75">
      <c r="A71" s="79"/>
      <c r="B71" s="15" t="s">
        <v>57</v>
      </c>
      <c r="C71" s="15"/>
      <c r="D71" s="112"/>
      <c r="E71" s="112"/>
      <c r="F71" s="33">
        <f>Area*Rate</f>
        <v>0</v>
      </c>
      <c r="G71" s="18"/>
      <c r="H71" s="18">
        <f>seedmix*Rate</f>
        <v>0</v>
      </c>
      <c r="I71" s="76">
        <f>Area*Unit_Cost</f>
        <v>0</v>
      </c>
      <c r="J71" s="70"/>
      <c r="K71" s="71"/>
      <c r="L71" s="81"/>
    </row>
    <row r="72" spans="1:12" ht="12.75">
      <c r="A72" s="79"/>
      <c r="B72" s="15" t="s">
        <v>58</v>
      </c>
      <c r="C72" s="39"/>
      <c r="D72" s="112"/>
      <c r="E72" s="112"/>
      <c r="F72" s="33">
        <f>Area*Rate</f>
        <v>0</v>
      </c>
      <c r="G72" s="18"/>
      <c r="H72" s="18">
        <f>fertilizer*Rate</f>
        <v>0</v>
      </c>
      <c r="I72" s="76">
        <f>Area*Unit_Cost</f>
        <v>0</v>
      </c>
      <c r="J72" s="70"/>
      <c r="K72" s="71"/>
      <c r="L72" s="81"/>
    </row>
    <row r="73" spans="1:12" ht="12.75">
      <c r="A73" s="79"/>
      <c r="B73" s="15" t="s">
        <v>62</v>
      </c>
      <c r="C73" s="39"/>
      <c r="D73" s="112"/>
      <c r="E73" s="112"/>
      <c r="F73" s="33">
        <f>Area*Rate</f>
        <v>0</v>
      </c>
      <c r="G73" s="18"/>
      <c r="H73" s="18">
        <f>mulch*Rate</f>
        <v>0</v>
      </c>
      <c r="I73" s="76">
        <f>Area*Unit_Cost</f>
        <v>0</v>
      </c>
      <c r="J73" s="70"/>
      <c r="K73" s="71"/>
      <c r="L73" s="81"/>
    </row>
    <row r="74" spans="1:12" ht="12.75">
      <c r="A74" s="79"/>
      <c r="B74" s="15" t="s">
        <v>63</v>
      </c>
      <c r="C74" s="39"/>
      <c r="D74" s="112"/>
      <c r="E74" s="112"/>
      <c r="F74" s="33">
        <f>Area*Rate</f>
        <v>0</v>
      </c>
      <c r="G74" s="18"/>
      <c r="H74" s="18">
        <f>tackifier*Rate</f>
        <v>0</v>
      </c>
      <c r="I74" s="76">
        <f>Area*Unit_Cost</f>
        <v>0</v>
      </c>
      <c r="J74" s="70"/>
      <c r="K74" s="71"/>
      <c r="L74" s="81"/>
    </row>
    <row r="75" spans="1:12" ht="12.75">
      <c r="A75" s="79"/>
      <c r="B75" s="15"/>
      <c r="C75" s="39"/>
      <c r="D75" s="15"/>
      <c r="E75" s="15"/>
      <c r="F75" s="33"/>
      <c r="G75" s="15"/>
      <c r="H75" s="18"/>
      <c r="I75" s="76"/>
      <c r="J75" s="70">
        <f>SUM(maint_hydroseed)*(years_hydro_maint)</f>
        <v>0</v>
      </c>
      <c r="K75" s="71"/>
      <c r="L75" s="81"/>
    </row>
    <row r="76" spans="1:12" ht="12.75">
      <c r="A76" s="79"/>
      <c r="B76" s="116" t="s">
        <v>64</v>
      </c>
      <c r="C76" s="112"/>
      <c r="D76" s="112"/>
      <c r="E76" s="112"/>
      <c r="F76" s="33">
        <f>Area*Rate</f>
        <v>0</v>
      </c>
      <c r="G76" s="115"/>
      <c r="H76" s="18">
        <f>Appl._Cost</f>
        <v>0</v>
      </c>
      <c r="I76" s="76">
        <f>Area*Unit_Cost</f>
        <v>0</v>
      </c>
      <c r="J76" s="70"/>
      <c r="K76" s="71"/>
      <c r="L76" s="81"/>
    </row>
    <row r="77" spans="1:12" ht="12.75">
      <c r="A77" s="79"/>
      <c r="B77" s="116" t="s">
        <v>82</v>
      </c>
      <c r="C77" s="39"/>
      <c r="D77" s="112"/>
      <c r="E77" s="112"/>
      <c r="F77" s="33">
        <f>Area*Rate</f>
        <v>0</v>
      </c>
      <c r="G77" s="18"/>
      <c r="H77" s="18">
        <f>maint.material_1*Rate</f>
        <v>0</v>
      </c>
      <c r="I77" s="76">
        <f>Area*Unit_Cost</f>
        <v>0</v>
      </c>
      <c r="J77" s="70"/>
      <c r="K77" s="71"/>
      <c r="L77" s="81"/>
    </row>
    <row r="78" spans="1:12" ht="12.75">
      <c r="A78" s="79"/>
      <c r="B78" s="116" t="s">
        <v>83</v>
      </c>
      <c r="C78" s="15"/>
      <c r="D78" s="117"/>
      <c r="E78" s="112"/>
      <c r="F78" s="33">
        <f>Area*Rate</f>
        <v>0</v>
      </c>
      <c r="G78" s="18"/>
      <c r="H78" s="18">
        <f>maint.material_2*Rate</f>
        <v>0</v>
      </c>
      <c r="I78" s="76">
        <f>Area*Unit_Cost</f>
        <v>0</v>
      </c>
      <c r="J78" s="69"/>
      <c r="K78" s="71"/>
      <c r="L78" s="81"/>
    </row>
    <row r="79" spans="1:12" ht="13.5" thickBot="1">
      <c r="A79" s="79"/>
      <c r="B79" s="26"/>
      <c r="C79" s="15"/>
      <c r="D79" s="40"/>
      <c r="E79" s="15"/>
      <c r="F79" s="33"/>
      <c r="G79" s="18"/>
      <c r="H79" s="15"/>
      <c r="I79" s="76"/>
      <c r="J79" s="76">
        <f>SUM(maint_option)*(years_option_maint)</f>
        <v>0</v>
      </c>
      <c r="K79" s="71"/>
      <c r="L79" s="81"/>
    </row>
    <row r="80" spans="1:12" ht="14.25" thickBot="1" thickTop="1">
      <c r="A80" s="79"/>
      <c r="B80" s="15"/>
      <c r="C80" s="15"/>
      <c r="D80" s="40"/>
      <c r="E80" s="15"/>
      <c r="F80" s="15"/>
      <c r="G80" s="18"/>
      <c r="H80" s="15"/>
      <c r="I80" s="69"/>
      <c r="J80" s="70"/>
      <c r="K80" s="86">
        <f>SUM(sum_maintenance)</f>
        <v>0</v>
      </c>
      <c r="L80" s="81"/>
    </row>
    <row r="81" spans="1:12" ht="3" customHeight="1">
      <c r="A81" s="146"/>
      <c r="B81" s="41"/>
      <c r="C81" s="42"/>
      <c r="D81" s="43"/>
      <c r="E81" s="42"/>
      <c r="F81" s="42"/>
      <c r="G81" s="133"/>
      <c r="H81" s="133"/>
      <c r="I81" s="147"/>
      <c r="J81" s="148"/>
      <c r="K81" s="149"/>
      <c r="L81" s="81"/>
    </row>
    <row r="82" spans="1:12" ht="12.75">
      <c r="A82" s="79"/>
      <c r="B82" s="88" t="s">
        <v>84</v>
      </c>
      <c r="C82" s="15"/>
      <c r="D82" s="40"/>
      <c r="E82" s="15"/>
      <c r="F82" s="15"/>
      <c r="G82" s="18"/>
      <c r="H82" s="18"/>
      <c r="I82" s="76"/>
      <c r="J82" s="70"/>
      <c r="K82" s="71">
        <f>SUM(K1:K80)</f>
        <v>0</v>
      </c>
      <c r="L82" s="81"/>
    </row>
    <row r="83" spans="1:12" ht="3" customHeight="1" thickBot="1">
      <c r="A83" s="125"/>
      <c r="B83" s="44"/>
      <c r="C83" s="44"/>
      <c r="D83" s="45"/>
      <c r="E83" s="44"/>
      <c r="F83" s="44"/>
      <c r="G83" s="126"/>
      <c r="H83" s="44"/>
      <c r="I83" s="127"/>
      <c r="J83" s="128"/>
      <c r="K83" s="156"/>
      <c r="L83" s="81"/>
    </row>
    <row r="84" spans="1:12" ht="12.75">
      <c r="A84" s="69"/>
      <c r="B84" s="15"/>
      <c r="C84" s="15"/>
      <c r="D84" s="40"/>
      <c r="E84" s="15"/>
      <c r="F84" s="15"/>
      <c r="G84" s="18"/>
      <c r="H84" s="15"/>
      <c r="I84" s="69"/>
      <c r="J84" s="70"/>
      <c r="K84" s="131"/>
      <c r="L84" s="81"/>
    </row>
    <row r="85" spans="1:12" ht="12.75">
      <c r="A85" s="69"/>
      <c r="B85" s="15"/>
      <c r="C85" s="15"/>
      <c r="D85" s="40"/>
      <c r="E85" s="15"/>
      <c r="F85" s="15"/>
      <c r="G85" s="18"/>
      <c r="H85" s="15"/>
      <c r="I85" s="69"/>
      <c r="J85" s="70"/>
      <c r="K85" s="131"/>
      <c r="L85" s="81"/>
    </row>
    <row r="86" spans="1:12" ht="12.75">
      <c r="A86" s="69"/>
      <c r="B86" s="15"/>
      <c r="C86" s="15"/>
      <c r="D86" s="40"/>
      <c r="E86" s="15"/>
      <c r="F86" s="15"/>
      <c r="G86" s="18"/>
      <c r="H86" s="15"/>
      <c r="I86" s="69"/>
      <c r="J86" s="70"/>
      <c r="K86" s="131"/>
      <c r="L86" s="81"/>
    </row>
    <row r="87" spans="1:12" ht="12.75">
      <c r="A87" s="69"/>
      <c r="B87" s="15"/>
      <c r="C87" s="15"/>
      <c r="D87" s="40"/>
      <c r="E87" s="15"/>
      <c r="F87" s="15"/>
      <c r="G87" s="18"/>
      <c r="H87" s="15"/>
      <c r="I87" s="69"/>
      <c r="J87" s="70"/>
      <c r="K87" s="131"/>
      <c r="L87" s="81"/>
    </row>
    <row r="88" spans="1:12" ht="12.75">
      <c r="A88" s="69"/>
      <c r="B88" s="15"/>
      <c r="C88" s="15"/>
      <c r="D88" s="40"/>
      <c r="E88" s="15"/>
      <c r="F88" s="15"/>
      <c r="G88" s="18"/>
      <c r="H88" s="15"/>
      <c r="I88" s="69"/>
      <c r="J88" s="70"/>
      <c r="K88" s="131"/>
      <c r="L88" s="81"/>
    </row>
    <row r="89" spans="1:12" ht="12.75">
      <c r="A89" s="69"/>
      <c r="B89" s="15"/>
      <c r="C89" s="15"/>
      <c r="D89" s="40"/>
      <c r="E89" s="15"/>
      <c r="F89" s="15"/>
      <c r="G89" s="18"/>
      <c r="H89" s="15"/>
      <c r="I89" s="69"/>
      <c r="J89" s="70"/>
      <c r="K89" s="131"/>
      <c r="L89" s="81"/>
    </row>
    <row r="90" spans="1:12" ht="13.5" thickBot="1">
      <c r="A90" s="81"/>
      <c r="B90" s="10"/>
      <c r="C90" s="10"/>
      <c r="D90" s="134"/>
      <c r="E90" s="10"/>
      <c r="F90" s="10"/>
      <c r="G90" s="135"/>
      <c r="H90" s="10"/>
      <c r="I90" s="81"/>
      <c r="J90" s="157"/>
      <c r="K90" s="131"/>
      <c r="L90" s="81"/>
    </row>
    <row r="91" spans="1:12" s="66" customFormat="1" ht="13.5" thickTop="1">
      <c r="A91" s="63"/>
      <c r="B91" s="46"/>
      <c r="C91" s="47"/>
      <c r="D91" s="136"/>
      <c r="E91" s="47"/>
      <c r="F91" s="48" t="s">
        <v>85</v>
      </c>
      <c r="G91" s="49" t="s">
        <v>38</v>
      </c>
      <c r="H91" s="50" t="s">
        <v>43</v>
      </c>
      <c r="I91" s="81"/>
      <c r="J91" s="157"/>
      <c r="K91" s="158"/>
      <c r="L91" s="155"/>
    </row>
    <row r="92" spans="1:12" s="66" customFormat="1" ht="12.75">
      <c r="A92" s="69"/>
      <c r="B92" s="94" t="s">
        <v>86</v>
      </c>
      <c r="C92" s="12"/>
      <c r="D92" s="137"/>
      <c r="E92" s="15"/>
      <c r="F92" s="51" t="s">
        <v>87</v>
      </c>
      <c r="G92" s="312" t="s">
        <v>88</v>
      </c>
      <c r="H92" s="52"/>
      <c r="I92" s="81"/>
      <c r="J92" s="157"/>
      <c r="K92" s="158"/>
      <c r="L92" s="155"/>
    </row>
    <row r="93" spans="1:12" s="66" customFormat="1" ht="12.75">
      <c r="A93" s="69"/>
      <c r="B93" s="53"/>
      <c r="C93" s="15"/>
      <c r="D93" s="16"/>
      <c r="E93" s="15"/>
      <c r="F93" s="33"/>
      <c r="G93" s="54"/>
      <c r="H93" s="55"/>
      <c r="I93" s="81"/>
      <c r="J93" s="157"/>
      <c r="K93" s="158"/>
      <c r="L93" s="155"/>
    </row>
    <row r="94" spans="1:12" s="66" customFormat="1" ht="12.75">
      <c r="A94" s="69"/>
      <c r="B94" s="53" t="s">
        <v>89</v>
      </c>
      <c r="C94" s="15"/>
      <c r="D94" s="16"/>
      <c r="E94" s="15"/>
      <c r="F94" s="33">
        <f>SUM(kg_seed)</f>
        <v>0</v>
      </c>
      <c r="G94" s="118"/>
      <c r="H94" s="55">
        <f>No_kg*material_unit_cost</f>
        <v>0</v>
      </c>
      <c r="I94" s="81"/>
      <c r="J94" s="157"/>
      <c r="K94" s="158"/>
      <c r="L94" s="155"/>
    </row>
    <row r="95" spans="1:12" s="66" customFormat="1" ht="12.75">
      <c r="A95" s="69"/>
      <c r="B95" s="53" t="s">
        <v>58</v>
      </c>
      <c r="C95" s="15"/>
      <c r="D95" s="16"/>
      <c r="E95" s="15"/>
      <c r="F95" s="33">
        <f>SUM(kg_fertilizer)</f>
        <v>0</v>
      </c>
      <c r="G95" s="118"/>
      <c r="H95" s="55">
        <f>No_kg*material_unit_cost</f>
        <v>0</v>
      </c>
      <c r="I95" s="81"/>
      <c r="J95" s="157"/>
      <c r="K95" s="158"/>
      <c r="L95" s="81"/>
    </row>
    <row r="96" spans="1:12" ht="12.75">
      <c r="A96" s="69"/>
      <c r="B96" s="53" t="s">
        <v>62</v>
      </c>
      <c r="C96" s="15"/>
      <c r="D96" s="16"/>
      <c r="E96" s="15"/>
      <c r="F96" s="33">
        <f>SUM(kg_mulch)</f>
        <v>0</v>
      </c>
      <c r="G96" s="118"/>
      <c r="H96" s="55">
        <f>No_kg*material_unit_cost</f>
        <v>0</v>
      </c>
      <c r="I96" s="81"/>
      <c r="J96" s="157"/>
      <c r="K96" s="158"/>
      <c r="L96" s="81"/>
    </row>
    <row r="97" spans="1:12" ht="12.75">
      <c r="A97" s="69"/>
      <c r="B97" s="53" t="s">
        <v>63</v>
      </c>
      <c r="C97" s="15"/>
      <c r="D97" s="16"/>
      <c r="E97" s="15"/>
      <c r="F97" s="33">
        <f>SUM(kg_tackifier)</f>
        <v>0</v>
      </c>
      <c r="G97" s="118"/>
      <c r="H97" s="55">
        <f>No_kg*material_unit_cost</f>
        <v>0</v>
      </c>
      <c r="I97" s="81"/>
      <c r="J97" s="157"/>
      <c r="K97" s="158"/>
      <c r="L97" s="81"/>
    </row>
    <row r="98" spans="1:12" ht="12.75">
      <c r="A98" s="69"/>
      <c r="B98" s="53"/>
      <c r="C98" s="15"/>
      <c r="D98" s="16"/>
      <c r="E98" s="15"/>
      <c r="F98" s="33"/>
      <c r="G98" s="27"/>
      <c r="H98" s="55"/>
      <c r="I98" s="81"/>
      <c r="J98" s="157"/>
      <c r="K98" s="158"/>
      <c r="L98" s="81"/>
    </row>
    <row r="99" spans="1:12" ht="12.75">
      <c r="A99" s="69"/>
      <c r="B99" s="56" t="s">
        <v>69</v>
      </c>
      <c r="C99" s="35"/>
      <c r="D99" s="57"/>
      <c r="E99" s="15"/>
      <c r="F99" s="33"/>
      <c r="G99" s="27"/>
      <c r="H99" s="55"/>
      <c r="I99" s="81"/>
      <c r="J99" s="157"/>
      <c r="K99" s="158"/>
      <c r="L99" s="81"/>
    </row>
    <row r="100" spans="1:12" ht="12.75">
      <c r="A100" s="69"/>
      <c r="B100" s="58" t="s">
        <v>90</v>
      </c>
      <c r="C100" s="26"/>
      <c r="D100" s="34"/>
      <c r="E100" s="15"/>
      <c r="F100" s="33">
        <f>SUM(no_seedlings)</f>
        <v>0</v>
      </c>
      <c r="G100" s="118"/>
      <c r="H100" s="55">
        <f>No_kg*material_unit_cost</f>
        <v>0</v>
      </c>
      <c r="I100" s="81"/>
      <c r="J100" s="157"/>
      <c r="K100" s="158"/>
      <c r="L100" s="81"/>
    </row>
    <row r="101" spans="1:12" ht="12.75">
      <c r="A101" s="69"/>
      <c r="B101" s="58" t="s">
        <v>91</v>
      </c>
      <c r="C101" s="26"/>
      <c r="D101" s="34"/>
      <c r="E101" s="15"/>
      <c r="F101" s="33">
        <f>SUM(no_fertabs)</f>
        <v>0</v>
      </c>
      <c r="G101" s="118"/>
      <c r="H101" s="55">
        <f>No_kg*material_unit_cost</f>
        <v>0</v>
      </c>
      <c r="I101" s="81"/>
      <c r="J101" s="157"/>
      <c r="K101" s="158"/>
      <c r="L101" s="81"/>
    </row>
    <row r="102" spans="1:12" ht="12.75">
      <c r="A102" s="69"/>
      <c r="B102" s="58" t="s">
        <v>92</v>
      </c>
      <c r="C102" s="26"/>
      <c r="D102" s="34"/>
      <c r="E102" s="15"/>
      <c r="F102" s="33">
        <f>SUM(no_protectors)</f>
        <v>0</v>
      </c>
      <c r="G102" s="118"/>
      <c r="H102" s="55">
        <f>No_kg*material_unit_cost</f>
        <v>0</v>
      </c>
      <c r="I102" s="81"/>
      <c r="J102" s="157"/>
      <c r="K102" s="158"/>
      <c r="L102" s="81"/>
    </row>
    <row r="103" spans="1:12" ht="12.75">
      <c r="A103" s="69"/>
      <c r="B103" s="53"/>
      <c r="C103" s="15"/>
      <c r="D103" s="15"/>
      <c r="E103" s="15"/>
      <c r="F103" s="33"/>
      <c r="G103" s="27"/>
      <c r="H103" s="59"/>
      <c r="I103" s="81"/>
      <c r="J103" s="81"/>
      <c r="K103" s="159"/>
      <c r="L103" s="81"/>
    </row>
    <row r="104" spans="1:12" ht="12.75">
      <c r="A104" s="69"/>
      <c r="B104" s="119" t="s">
        <v>93</v>
      </c>
      <c r="C104" s="15"/>
      <c r="D104" s="40"/>
      <c r="E104" s="15"/>
      <c r="F104" s="33">
        <f>SUM(kg_material1)</f>
        <v>0</v>
      </c>
      <c r="G104" s="118"/>
      <c r="H104" s="55">
        <f>No_kg*material_unit_cost</f>
        <v>0</v>
      </c>
      <c r="I104" s="81"/>
      <c r="J104" s="157"/>
      <c r="K104" s="158"/>
      <c r="L104" s="81"/>
    </row>
    <row r="105" spans="1:12" ht="12.75">
      <c r="A105" s="69"/>
      <c r="B105" s="119" t="s">
        <v>66</v>
      </c>
      <c r="C105" s="15"/>
      <c r="D105" s="40"/>
      <c r="E105" s="15"/>
      <c r="F105" s="33">
        <f>SUM(kg_material2)</f>
        <v>0</v>
      </c>
      <c r="G105" s="118"/>
      <c r="H105" s="55">
        <f>No_kg*material_unit_cost</f>
        <v>0</v>
      </c>
      <c r="I105" s="81"/>
      <c r="J105" s="157"/>
      <c r="K105" s="158"/>
      <c r="L105" s="81"/>
    </row>
    <row r="106" spans="1:12" ht="12.75">
      <c r="A106" s="69"/>
      <c r="B106" s="120" t="s">
        <v>77</v>
      </c>
      <c r="C106" s="15"/>
      <c r="D106" s="40"/>
      <c r="E106" s="15"/>
      <c r="F106" s="33">
        <f>SUM(kg_material3)</f>
        <v>0</v>
      </c>
      <c r="G106" s="118"/>
      <c r="H106" s="55">
        <f>No_kg*material_unit_cost</f>
        <v>0</v>
      </c>
      <c r="I106" s="81"/>
      <c r="J106" s="157"/>
      <c r="K106" s="158"/>
      <c r="L106" s="81"/>
    </row>
    <row r="107" spans="1:12" ht="12.75">
      <c r="A107" s="69"/>
      <c r="B107" s="120" t="s">
        <v>78</v>
      </c>
      <c r="C107" s="15"/>
      <c r="D107" s="40"/>
      <c r="E107" s="15"/>
      <c r="F107" s="33">
        <f>SUM(kg_material4)</f>
        <v>0</v>
      </c>
      <c r="G107" s="118"/>
      <c r="H107" s="55">
        <f>No_kg*material_unit_cost</f>
        <v>0</v>
      </c>
      <c r="I107" s="81"/>
      <c r="J107" s="157"/>
      <c r="K107" s="158"/>
      <c r="L107" s="81"/>
    </row>
    <row r="108" spans="1:12" ht="12.75">
      <c r="A108" s="69"/>
      <c r="B108" s="58"/>
      <c r="C108" s="15"/>
      <c r="D108" s="40"/>
      <c r="E108" s="15"/>
      <c r="F108" s="33"/>
      <c r="G108" s="27"/>
      <c r="H108" s="59"/>
      <c r="I108" s="81"/>
      <c r="J108" s="157"/>
      <c r="K108" s="158"/>
      <c r="L108" s="81"/>
    </row>
    <row r="109" spans="1:12" ht="12.75">
      <c r="A109" s="69"/>
      <c r="B109" s="121" t="s">
        <v>94</v>
      </c>
      <c r="C109" s="15"/>
      <c r="D109" s="40"/>
      <c r="E109" s="15"/>
      <c r="F109" s="33">
        <f>SUM(kg_maint.material1)</f>
        <v>0</v>
      </c>
      <c r="G109" s="118"/>
      <c r="H109" s="55">
        <f>No_kg*material_unit_cost</f>
        <v>0</v>
      </c>
      <c r="I109" s="81"/>
      <c r="J109" s="157"/>
      <c r="K109" s="158"/>
      <c r="L109" s="81"/>
    </row>
    <row r="110" spans="1:12" ht="12.75">
      <c r="A110" s="69"/>
      <c r="B110" s="121" t="s">
        <v>95</v>
      </c>
      <c r="C110" s="15"/>
      <c r="D110" s="40"/>
      <c r="E110" s="15"/>
      <c r="F110" s="33">
        <f>SUM(kg_maint.material2)</f>
        <v>0</v>
      </c>
      <c r="G110" s="118"/>
      <c r="H110" s="55">
        <f>No_kg*material_unit_cost</f>
        <v>0</v>
      </c>
      <c r="I110" s="81"/>
      <c r="J110" s="157"/>
      <c r="K110" s="158"/>
      <c r="L110" s="81"/>
    </row>
    <row r="111" spans="1:12" ht="13.5" thickBot="1">
      <c r="A111" s="69"/>
      <c r="B111" s="150"/>
      <c r="C111" s="69"/>
      <c r="D111" s="96"/>
      <c r="E111" s="69"/>
      <c r="F111" s="97"/>
      <c r="G111" s="151"/>
      <c r="H111" s="98"/>
      <c r="I111" s="81"/>
      <c r="J111" s="157"/>
      <c r="K111" s="158"/>
      <c r="L111" s="81"/>
    </row>
    <row r="112" spans="1:12" ht="12.75">
      <c r="A112" s="69"/>
      <c r="B112" s="150"/>
      <c r="C112" s="69"/>
      <c r="D112" s="96"/>
      <c r="E112" s="69"/>
      <c r="F112" s="97"/>
      <c r="G112" s="151"/>
      <c r="H112" s="99">
        <f>SUM(H93:H111)</f>
        <v>0</v>
      </c>
      <c r="I112" s="81"/>
      <c r="J112" s="157"/>
      <c r="K112" s="158"/>
      <c r="L112" s="81"/>
    </row>
    <row r="113" spans="1:12" ht="13.5" thickBot="1">
      <c r="A113" s="69"/>
      <c r="B113" s="100"/>
      <c r="C113" s="152"/>
      <c r="D113" s="153"/>
      <c r="E113" s="152"/>
      <c r="F113" s="101"/>
      <c r="G113" s="102"/>
      <c r="H113" s="103"/>
      <c r="I113" s="81"/>
      <c r="J113" s="157"/>
      <c r="K113" s="158"/>
      <c r="L113" s="81"/>
    </row>
    <row r="114" spans="1:12" ht="13.5" thickTop="1">
      <c r="A114" s="81"/>
      <c r="C114" s="81"/>
      <c r="D114" s="154"/>
      <c r="E114" s="81"/>
      <c r="F114" s="105"/>
      <c r="G114" s="106"/>
      <c r="H114" s="81"/>
      <c r="I114" s="81"/>
      <c r="J114" s="157"/>
      <c r="K114" s="158"/>
      <c r="L114" s="81"/>
    </row>
    <row r="115" spans="1:12" ht="12.75">
      <c r="A115" s="81"/>
      <c r="C115" s="81"/>
      <c r="D115" s="154"/>
      <c r="E115" s="81"/>
      <c r="F115" s="105"/>
      <c r="G115" s="106"/>
      <c r="H115" s="81"/>
      <c r="I115" s="81"/>
      <c r="J115" s="157"/>
      <c r="K115" s="158"/>
      <c r="L115" s="81"/>
    </row>
    <row r="116" spans="1:12" s="83" customFormat="1" ht="12.75">
      <c r="A116" s="81"/>
      <c r="B116" s="160" t="s">
        <v>96</v>
      </c>
      <c r="C116" s="81"/>
      <c r="D116" s="154"/>
      <c r="E116" s="81"/>
      <c r="F116" s="81"/>
      <c r="G116" s="159"/>
      <c r="H116" s="81"/>
      <c r="I116" s="81"/>
      <c r="J116" s="157"/>
      <c r="K116" s="158"/>
      <c r="L116" s="81"/>
    </row>
    <row r="117" spans="2:11" s="83" customFormat="1" ht="12.75">
      <c r="B117"/>
      <c r="C117" s="104"/>
      <c r="G117" s="109"/>
      <c r="J117" s="110"/>
      <c r="K117" s="111"/>
    </row>
    <row r="118" spans="2:11" s="83" customFormat="1" ht="12.75">
      <c r="B118" s="104" t="s">
        <v>97</v>
      </c>
      <c r="C118" s="104" t="s">
        <v>679</v>
      </c>
      <c r="G118" s="109"/>
      <c r="J118" s="110"/>
      <c r="K118" s="111"/>
    </row>
    <row r="119" spans="2:11" s="83" customFormat="1" ht="12.75">
      <c r="B119" s="104" t="s">
        <v>98</v>
      </c>
      <c r="C119" s="104" t="s">
        <v>680</v>
      </c>
      <c r="G119" s="109"/>
      <c r="J119" s="110"/>
      <c r="K119" s="111"/>
    </row>
    <row r="120" spans="2:11" s="83" customFormat="1" ht="12.75">
      <c r="B120" s="104" t="s">
        <v>37</v>
      </c>
      <c r="C120" s="104" t="s">
        <v>681</v>
      </c>
      <c r="G120" s="109"/>
      <c r="J120" s="110"/>
      <c r="K120" s="111"/>
    </row>
    <row r="121" spans="2:11" s="83" customFormat="1" ht="12.75">
      <c r="B121" s="104" t="s">
        <v>99</v>
      </c>
      <c r="C121" s="104" t="s">
        <v>682</v>
      </c>
      <c r="G121" s="109"/>
      <c r="J121" s="110"/>
      <c r="K121" s="111"/>
    </row>
    <row r="122" spans="2:11" s="83" customFormat="1" ht="12.75">
      <c r="B122" s="104" t="s">
        <v>100</v>
      </c>
      <c r="C122" s="104" t="s">
        <v>683</v>
      </c>
      <c r="G122" s="109"/>
      <c r="J122" s="110"/>
      <c r="K122" s="111"/>
    </row>
    <row r="123" spans="2:11" s="83" customFormat="1" ht="12.75">
      <c r="B123" s="104" t="s">
        <v>101</v>
      </c>
      <c r="C123" s="104" t="s">
        <v>684</v>
      </c>
      <c r="G123" s="109"/>
      <c r="J123" s="110"/>
      <c r="K123" s="111"/>
    </row>
    <row r="124" spans="2:11" s="83" customFormat="1" ht="12.75">
      <c r="B124" s="104" t="s">
        <v>102</v>
      </c>
      <c r="C124" s="104" t="s">
        <v>685</v>
      </c>
      <c r="G124" s="109"/>
      <c r="J124" s="110"/>
      <c r="K124" s="111"/>
    </row>
    <row r="125" spans="2:11" s="83" customFormat="1" ht="12.75">
      <c r="B125" s="104" t="s">
        <v>103</v>
      </c>
      <c r="C125" s="104" t="s">
        <v>686</v>
      </c>
      <c r="G125" s="109"/>
      <c r="J125" s="110"/>
      <c r="K125" s="111"/>
    </row>
    <row r="126" spans="2:11" s="83" customFormat="1" ht="12.75">
      <c r="B126" s="104" t="s">
        <v>104</v>
      </c>
      <c r="C126" s="104" t="s">
        <v>687</v>
      </c>
      <c r="G126" s="109"/>
      <c r="J126" s="110"/>
      <c r="K126" s="111"/>
    </row>
    <row r="127" spans="2:11" s="83" customFormat="1" ht="12.75">
      <c r="B127" s="104" t="s">
        <v>105</v>
      </c>
      <c r="C127" s="104" t="s">
        <v>688</v>
      </c>
      <c r="G127" s="109"/>
      <c r="J127" s="110"/>
      <c r="K127" s="111"/>
    </row>
    <row r="128" spans="2:11" s="83" customFormat="1" ht="12.75">
      <c r="B128" s="104" t="s">
        <v>106</v>
      </c>
      <c r="C128" s="104" t="s">
        <v>689</v>
      </c>
      <c r="G128" s="109"/>
      <c r="J128" s="110"/>
      <c r="K128" s="111"/>
    </row>
    <row r="129" spans="2:11" s="83" customFormat="1" ht="12.75">
      <c r="B129" s="104" t="s">
        <v>107</v>
      </c>
      <c r="C129" s="104" t="s">
        <v>690</v>
      </c>
      <c r="G129" s="109"/>
      <c r="J129" s="110"/>
      <c r="K129" s="111"/>
    </row>
    <row r="130" spans="2:11" s="83" customFormat="1" ht="12.75">
      <c r="B130" s="104" t="s">
        <v>108</v>
      </c>
      <c r="C130" s="104" t="s">
        <v>691</v>
      </c>
      <c r="G130" s="109"/>
      <c r="J130" s="110"/>
      <c r="K130" s="111"/>
    </row>
    <row r="131" spans="2:11" s="83" customFormat="1" ht="12.75">
      <c r="B131" s="104" t="s">
        <v>109</v>
      </c>
      <c r="C131" s="104" t="s">
        <v>692</v>
      </c>
      <c r="G131" s="109"/>
      <c r="J131" s="110"/>
      <c r="K131" s="111"/>
    </row>
    <row r="132" spans="2:11" s="83" customFormat="1" ht="12.75">
      <c r="B132" s="104" t="s">
        <v>110</v>
      </c>
      <c r="C132" s="104" t="s">
        <v>693</v>
      </c>
      <c r="G132" s="109"/>
      <c r="J132" s="110"/>
      <c r="K132" s="111"/>
    </row>
    <row r="133" spans="2:11" s="83" customFormat="1" ht="12.75">
      <c r="B133" s="104" t="s">
        <v>111</v>
      </c>
      <c r="C133" s="104" t="s">
        <v>694</v>
      </c>
      <c r="G133" s="109"/>
      <c r="J133" s="110"/>
      <c r="K133" s="111"/>
    </row>
    <row r="134" spans="2:11" s="83" customFormat="1" ht="12.75">
      <c r="B134" s="104" t="s">
        <v>112</v>
      </c>
      <c r="C134" s="104" t="s">
        <v>695</v>
      </c>
      <c r="G134" s="109"/>
      <c r="J134" s="110"/>
      <c r="K134" s="111"/>
    </row>
    <row r="135" spans="2:11" s="83" customFormat="1" ht="12.75">
      <c r="B135" s="104" t="s">
        <v>113</v>
      </c>
      <c r="C135" s="104" t="s">
        <v>696</v>
      </c>
      <c r="G135" s="109"/>
      <c r="J135" s="110"/>
      <c r="K135" s="111"/>
    </row>
    <row r="136" spans="2:11" s="83" customFormat="1" ht="12.75">
      <c r="B136" s="104" t="s">
        <v>114</v>
      </c>
      <c r="C136" s="104" t="s">
        <v>697</v>
      </c>
      <c r="G136" s="109"/>
      <c r="J136" s="110"/>
      <c r="K136" s="111"/>
    </row>
    <row r="137" spans="2:11" s="83" customFormat="1" ht="12.75">
      <c r="B137" s="104" t="s">
        <v>115</v>
      </c>
      <c r="C137" s="104" t="s">
        <v>698</v>
      </c>
      <c r="G137" s="109"/>
      <c r="J137" s="110"/>
      <c r="K137" s="111"/>
    </row>
    <row r="138" spans="2:11" s="83" customFormat="1" ht="12.75">
      <c r="B138" s="104" t="s">
        <v>116</v>
      </c>
      <c r="C138" s="104" t="s">
        <v>699</v>
      </c>
      <c r="G138" s="109"/>
      <c r="J138" s="110"/>
      <c r="K138" s="111"/>
    </row>
    <row r="139" spans="2:11" s="83" customFormat="1" ht="12.75">
      <c r="B139" s="104" t="s">
        <v>117</v>
      </c>
      <c r="C139" s="104" t="s">
        <v>700</v>
      </c>
      <c r="G139" s="109"/>
      <c r="J139" s="110"/>
      <c r="K139" s="111"/>
    </row>
    <row r="140" spans="2:11" s="83" customFormat="1" ht="12.75">
      <c r="B140" s="104" t="s">
        <v>118</v>
      </c>
      <c r="C140" s="104" t="s">
        <v>701</v>
      </c>
      <c r="G140" s="109"/>
      <c r="J140" s="110"/>
      <c r="K140" s="111"/>
    </row>
    <row r="141" spans="2:11" s="83" customFormat="1" ht="12.75">
      <c r="B141" s="104" t="s">
        <v>119</v>
      </c>
      <c r="C141" s="104" t="s">
        <v>702</v>
      </c>
      <c r="G141" s="109"/>
      <c r="J141" s="110"/>
      <c r="K141" s="111"/>
    </row>
    <row r="142" spans="2:11" s="83" customFormat="1" ht="12.75">
      <c r="B142" s="104" t="s">
        <v>120</v>
      </c>
      <c r="C142" s="104" t="s">
        <v>703</v>
      </c>
      <c r="G142" s="109"/>
      <c r="J142" s="110"/>
      <c r="K142" s="111"/>
    </row>
    <row r="143" spans="2:11" s="83" customFormat="1" ht="12.75">
      <c r="B143" s="104" t="s">
        <v>121</v>
      </c>
      <c r="C143" s="104" t="s">
        <v>704</v>
      </c>
      <c r="G143" s="109"/>
      <c r="J143" s="110"/>
      <c r="K143" s="111"/>
    </row>
    <row r="144" spans="2:11" s="83" customFormat="1" ht="12.75">
      <c r="B144" s="104" t="s">
        <v>122</v>
      </c>
      <c r="C144" s="104" t="s">
        <v>705</v>
      </c>
      <c r="G144" s="109"/>
      <c r="J144" s="110"/>
      <c r="K144" s="111"/>
    </row>
    <row r="145" spans="2:11" s="83" customFormat="1" ht="12.75">
      <c r="B145" s="104" t="s">
        <v>123</v>
      </c>
      <c r="C145" s="104" t="s">
        <v>706</v>
      </c>
      <c r="G145" s="109"/>
      <c r="J145" s="110"/>
      <c r="K145" s="111"/>
    </row>
    <row r="146" spans="2:11" s="83" customFormat="1" ht="12.75">
      <c r="B146" s="104" t="s">
        <v>124</v>
      </c>
      <c r="C146" s="104" t="s">
        <v>707</v>
      </c>
      <c r="G146" s="109"/>
      <c r="J146" s="110"/>
      <c r="K146" s="111"/>
    </row>
    <row r="147" spans="2:11" s="83" customFormat="1" ht="12.75">
      <c r="B147" s="104" t="s">
        <v>125</v>
      </c>
      <c r="C147" s="104" t="s">
        <v>708</v>
      </c>
      <c r="G147" s="109"/>
      <c r="J147" s="110"/>
      <c r="K147" s="111"/>
    </row>
    <row r="148" spans="2:11" s="83" customFormat="1" ht="12.75">
      <c r="B148" s="104" t="s">
        <v>126</v>
      </c>
      <c r="C148" s="104" t="s">
        <v>709</v>
      </c>
      <c r="G148" s="109"/>
      <c r="J148" s="110"/>
      <c r="K148" s="111"/>
    </row>
    <row r="149" spans="2:11" s="83" customFormat="1" ht="12.75">
      <c r="B149" s="104" t="s">
        <v>127</v>
      </c>
      <c r="C149" s="104" t="s">
        <v>710</v>
      </c>
      <c r="G149" s="109"/>
      <c r="J149" s="110"/>
      <c r="K149" s="111"/>
    </row>
    <row r="150" spans="2:11" s="83" customFormat="1" ht="12.75">
      <c r="B150" s="104" t="s">
        <v>128</v>
      </c>
      <c r="C150" s="104" t="s">
        <v>711</v>
      </c>
      <c r="D150" s="104"/>
      <c r="G150" s="109"/>
      <c r="J150" s="110"/>
      <c r="K150" s="111"/>
    </row>
    <row r="151" spans="2:11" s="83" customFormat="1" ht="12.75">
      <c r="B151" s="104" t="s">
        <v>129</v>
      </c>
      <c r="C151" s="104" t="s">
        <v>712</v>
      </c>
      <c r="D151" s="104"/>
      <c r="G151" s="109"/>
      <c r="J151" s="110"/>
      <c r="K151" s="111"/>
    </row>
    <row r="152" spans="2:11" s="83" customFormat="1" ht="12.75">
      <c r="B152" s="104" t="s">
        <v>130</v>
      </c>
      <c r="C152" s="104" t="s">
        <v>713</v>
      </c>
      <c r="D152" s="104"/>
      <c r="G152" s="109"/>
      <c r="J152" s="110"/>
      <c r="K152" s="111"/>
    </row>
    <row r="153" spans="2:11" s="83" customFormat="1" ht="12.75">
      <c r="B153" s="104" t="s">
        <v>131</v>
      </c>
      <c r="C153" s="104" t="s">
        <v>714</v>
      </c>
      <c r="D153" s="104"/>
      <c r="G153" s="109"/>
      <c r="J153" s="110"/>
      <c r="K153" s="111"/>
    </row>
    <row r="154" spans="2:11" s="83" customFormat="1" ht="12.75">
      <c r="B154" s="104" t="s">
        <v>132</v>
      </c>
      <c r="C154" s="104" t="s">
        <v>715</v>
      </c>
      <c r="D154" s="104"/>
      <c r="G154" s="109"/>
      <c r="J154" s="110"/>
      <c r="K154" s="111"/>
    </row>
    <row r="155" spans="2:11" s="83" customFormat="1" ht="12.75">
      <c r="B155" s="104" t="s">
        <v>133</v>
      </c>
      <c r="C155" s="104" t="s">
        <v>716</v>
      </c>
      <c r="D155" s="104"/>
      <c r="G155" s="109"/>
      <c r="J155" s="110"/>
      <c r="K155" s="111"/>
    </row>
    <row r="156" spans="2:11" s="83" customFormat="1" ht="12.75">
      <c r="B156" s="104" t="s">
        <v>134</v>
      </c>
      <c r="C156" s="104" t="s">
        <v>717</v>
      </c>
      <c r="D156" s="104"/>
      <c r="G156" s="109"/>
      <c r="J156" s="110"/>
      <c r="K156" s="111"/>
    </row>
    <row r="157" spans="2:11" s="83" customFormat="1" ht="12.75">
      <c r="B157" s="104" t="s">
        <v>135</v>
      </c>
      <c r="C157" s="104" t="s">
        <v>718</v>
      </c>
      <c r="D157" s="104"/>
      <c r="G157" s="109"/>
      <c r="J157" s="110"/>
      <c r="K157" s="111"/>
    </row>
    <row r="158" spans="2:11" s="83" customFormat="1" ht="12.75">
      <c r="B158" s="104" t="s">
        <v>136</v>
      </c>
      <c r="C158" s="104" t="s">
        <v>719</v>
      </c>
      <c r="D158" s="104"/>
      <c r="G158" s="109"/>
      <c r="J158" s="110"/>
      <c r="K158" s="111"/>
    </row>
    <row r="159" spans="2:11" s="83" customFormat="1" ht="12.75">
      <c r="B159" s="104" t="s">
        <v>137</v>
      </c>
      <c r="C159" s="104" t="s">
        <v>720</v>
      </c>
      <c r="D159" s="104"/>
      <c r="G159" s="109"/>
      <c r="J159" s="110"/>
      <c r="K159" s="111"/>
    </row>
    <row r="160" spans="2:11" s="83" customFormat="1" ht="12.75">
      <c r="B160" s="104" t="s">
        <v>138</v>
      </c>
      <c r="C160" s="104" t="s">
        <v>721</v>
      </c>
      <c r="D160" s="104"/>
      <c r="G160" s="109"/>
      <c r="J160" s="110"/>
      <c r="K160" s="111"/>
    </row>
    <row r="161" spans="2:11" s="83" customFormat="1" ht="12.75">
      <c r="B161" s="104" t="s">
        <v>139</v>
      </c>
      <c r="C161" s="104" t="s">
        <v>722</v>
      </c>
      <c r="D161" s="104"/>
      <c r="G161" s="109"/>
      <c r="J161" s="110"/>
      <c r="K161" s="111"/>
    </row>
    <row r="162" spans="2:11" s="83" customFormat="1" ht="12.75">
      <c r="B162" s="104" t="s">
        <v>140</v>
      </c>
      <c r="C162" s="104" t="s">
        <v>723</v>
      </c>
      <c r="D162" s="104"/>
      <c r="G162" s="109"/>
      <c r="J162" s="110"/>
      <c r="K162" s="111"/>
    </row>
    <row r="163" spans="2:11" s="83" customFormat="1" ht="12.75">
      <c r="B163" s="104" t="s">
        <v>141</v>
      </c>
      <c r="C163" s="104" t="s">
        <v>724</v>
      </c>
      <c r="D163" s="104"/>
      <c r="G163" s="109"/>
      <c r="J163" s="110"/>
      <c r="K163" s="111"/>
    </row>
    <row r="164" spans="2:11" s="83" customFormat="1" ht="12.75">
      <c r="B164" s="104" t="s">
        <v>142</v>
      </c>
      <c r="C164" s="104" t="s">
        <v>725</v>
      </c>
      <c r="D164" s="104"/>
      <c r="G164" s="109"/>
      <c r="J164" s="110"/>
      <c r="K164" s="111"/>
    </row>
    <row r="165" spans="2:11" s="83" customFormat="1" ht="12.75">
      <c r="B165" s="104" t="s">
        <v>143</v>
      </c>
      <c r="C165" s="104" t="s">
        <v>726</v>
      </c>
      <c r="D165" s="104"/>
      <c r="G165" s="109"/>
      <c r="J165" s="110"/>
      <c r="K165" s="111"/>
    </row>
    <row r="166" spans="4:11" s="83" customFormat="1" ht="12.75">
      <c r="D166" s="104"/>
      <c r="G166" s="109"/>
      <c r="J166" s="110"/>
      <c r="K166" s="111"/>
    </row>
    <row r="167" spans="4:11" s="83" customFormat="1" ht="12.75">
      <c r="D167" s="104"/>
      <c r="G167" s="109"/>
      <c r="J167" s="110"/>
      <c r="K167" s="111"/>
    </row>
    <row r="168" spans="4:11" s="83" customFormat="1" ht="12.75">
      <c r="D168" s="104"/>
      <c r="G168" s="109"/>
      <c r="J168" s="110"/>
      <c r="K168" s="111"/>
    </row>
    <row r="169" spans="4:11" s="83" customFormat="1" ht="12.75">
      <c r="D169" s="104"/>
      <c r="G169" s="109"/>
      <c r="J169" s="110"/>
      <c r="K169" s="111"/>
    </row>
    <row r="170" spans="4:11" s="83" customFormat="1" ht="12.75">
      <c r="D170" s="104"/>
      <c r="G170" s="109"/>
      <c r="J170" s="110"/>
      <c r="K170" s="111"/>
    </row>
    <row r="171" spans="4:11" s="83" customFormat="1" ht="12.75">
      <c r="D171" s="104"/>
      <c r="G171" s="109"/>
      <c r="J171" s="110"/>
      <c r="K171" s="111"/>
    </row>
    <row r="172" spans="4:11" s="83" customFormat="1" ht="12.75">
      <c r="D172" s="104"/>
      <c r="G172" s="109"/>
      <c r="J172" s="110"/>
      <c r="K172" s="111"/>
    </row>
    <row r="173" spans="4:11" s="83" customFormat="1" ht="12.75">
      <c r="D173" s="104"/>
      <c r="G173" s="109"/>
      <c r="J173" s="110"/>
      <c r="K173" s="111"/>
    </row>
    <row r="174" spans="4:11" s="83" customFormat="1" ht="12.75">
      <c r="D174" s="104"/>
      <c r="G174" s="109"/>
      <c r="J174" s="110"/>
      <c r="K174" s="111"/>
    </row>
    <row r="175" spans="4:11" s="83" customFormat="1" ht="12.75">
      <c r="D175" s="104"/>
      <c r="G175" s="109"/>
      <c r="J175" s="110"/>
      <c r="K175" s="111"/>
    </row>
    <row r="176" spans="4:11" s="83" customFormat="1" ht="12.75">
      <c r="D176" s="104"/>
      <c r="G176" s="109"/>
      <c r="J176" s="110"/>
      <c r="K176" s="111"/>
    </row>
    <row r="177" spans="4:11" s="83" customFormat="1" ht="12.75">
      <c r="D177" s="104"/>
      <c r="G177" s="109"/>
      <c r="J177" s="110"/>
      <c r="K177" s="111"/>
    </row>
    <row r="178" spans="4:11" s="83" customFormat="1" ht="12.75">
      <c r="D178" s="104"/>
      <c r="G178" s="109"/>
      <c r="J178" s="110"/>
      <c r="K178" s="111"/>
    </row>
    <row r="179" spans="4:11" s="83" customFormat="1" ht="12.75">
      <c r="D179" s="104"/>
      <c r="G179" s="109"/>
      <c r="J179" s="110"/>
      <c r="K179" s="111"/>
    </row>
    <row r="180" spans="4:11" s="83" customFormat="1" ht="12.75">
      <c r="D180" s="104"/>
      <c r="G180" s="109"/>
      <c r="J180" s="110"/>
      <c r="K180" s="111"/>
    </row>
    <row r="181" spans="4:11" s="83" customFormat="1" ht="12.75">
      <c r="D181" s="104"/>
      <c r="G181" s="109"/>
      <c r="J181" s="110"/>
      <c r="K181" s="111"/>
    </row>
    <row r="182" spans="4:11" s="83" customFormat="1" ht="12.75">
      <c r="D182" s="104"/>
      <c r="G182" s="109"/>
      <c r="J182" s="110"/>
      <c r="K182" s="111"/>
    </row>
    <row r="183" spans="4:11" s="83" customFormat="1" ht="12.75">
      <c r="D183" s="104"/>
      <c r="G183" s="109"/>
      <c r="J183" s="110"/>
      <c r="K183" s="111"/>
    </row>
    <row r="184" spans="4:11" s="83" customFormat="1" ht="12.75">
      <c r="D184" s="104"/>
      <c r="G184" s="109"/>
      <c r="J184" s="110"/>
      <c r="K184" s="111"/>
    </row>
    <row r="185" spans="4:11" s="83" customFormat="1" ht="12.75">
      <c r="D185" s="104"/>
      <c r="G185" s="109"/>
      <c r="J185" s="110"/>
      <c r="K185" s="111"/>
    </row>
    <row r="186" spans="4:11" s="83" customFormat="1" ht="12.75">
      <c r="D186" s="104"/>
      <c r="G186" s="109"/>
      <c r="J186" s="110"/>
      <c r="K186" s="111"/>
    </row>
    <row r="187" spans="4:11" s="83" customFormat="1" ht="12.75">
      <c r="D187" s="104"/>
      <c r="G187" s="109"/>
      <c r="J187" s="110"/>
      <c r="K187" s="111"/>
    </row>
    <row r="188" spans="4:11" s="83" customFormat="1" ht="12.75">
      <c r="D188" s="104"/>
      <c r="G188" s="109"/>
      <c r="J188" s="110"/>
      <c r="K188" s="111"/>
    </row>
    <row r="189" spans="4:11" s="83" customFormat="1" ht="12.75">
      <c r="D189" s="104"/>
      <c r="G189" s="109"/>
      <c r="J189" s="110"/>
      <c r="K189" s="111"/>
    </row>
    <row r="190" spans="4:11" s="83" customFormat="1" ht="12.75">
      <c r="D190" s="104"/>
      <c r="G190" s="109"/>
      <c r="J190" s="110"/>
      <c r="K190" s="111"/>
    </row>
    <row r="191" spans="4:11" s="83" customFormat="1" ht="12.75">
      <c r="D191" s="104"/>
      <c r="G191" s="109"/>
      <c r="J191" s="110"/>
      <c r="K191" s="111"/>
    </row>
    <row r="192" spans="4:11" s="83" customFormat="1" ht="12.75">
      <c r="D192" s="104"/>
      <c r="G192" s="109"/>
      <c r="J192" s="110"/>
      <c r="K192" s="111"/>
    </row>
    <row r="193" spans="4:11" s="83" customFormat="1" ht="12.75">
      <c r="D193" s="104"/>
      <c r="G193" s="109"/>
      <c r="J193" s="110"/>
      <c r="K193" s="111"/>
    </row>
    <row r="194" spans="4:11" s="83" customFormat="1" ht="12.75">
      <c r="D194" s="104"/>
      <c r="G194" s="109"/>
      <c r="J194" s="110"/>
      <c r="K194" s="111"/>
    </row>
    <row r="195" spans="4:11" s="83" customFormat="1" ht="12.75">
      <c r="D195" s="104"/>
      <c r="G195" s="109"/>
      <c r="J195" s="110"/>
      <c r="K195" s="111"/>
    </row>
    <row r="196" spans="4:11" s="83" customFormat="1" ht="12.75">
      <c r="D196" s="104"/>
      <c r="G196" s="109"/>
      <c r="J196" s="110"/>
      <c r="K196" s="111"/>
    </row>
    <row r="197" spans="4:11" s="83" customFormat="1" ht="12.75">
      <c r="D197" s="104"/>
      <c r="G197" s="109"/>
      <c r="J197" s="110"/>
      <c r="K197" s="111"/>
    </row>
    <row r="198" spans="4:11" s="83" customFormat="1" ht="12.75">
      <c r="D198" s="104"/>
      <c r="G198" s="109"/>
      <c r="J198" s="110"/>
      <c r="K198" s="111"/>
    </row>
    <row r="199" spans="4:11" s="83" customFormat="1" ht="12.75">
      <c r="D199" s="104"/>
      <c r="G199" s="109"/>
      <c r="J199" s="110"/>
      <c r="K199" s="111"/>
    </row>
    <row r="200" spans="4:11" s="83" customFormat="1" ht="12.75">
      <c r="D200" s="104"/>
      <c r="G200" s="109"/>
      <c r="J200" s="110"/>
      <c r="K200" s="111"/>
    </row>
  </sheetData>
  <sheetProtection password="CA11" sheet="1" objects="1" scenarios="1"/>
  <printOptions gridLines="1" horizontalCentered="1"/>
  <pageMargins left="0.498031496" right="0.498031496" top="1.05" bottom="0.734251969" header="0.5" footer="0.5"/>
  <pageSetup horizontalDpi="300" verticalDpi="300" orientation="portrait" scale="60" r:id="rId3"/>
  <headerFooter alignWithMargins="0">
    <oddHeader>&amp;L&amp;F
Version 3.5.1&amp;CMine Reclamation Costing&amp;"MS Sans Serif,Bold"
&amp;18&amp;A&amp;R&amp;T
&amp;D</oddHeader>
    <oddFooter>&amp;CPage &amp;P of &amp;N</oddFooter>
  </headerFooter>
  <legacyDrawing r:id="rId2"/>
</worksheet>
</file>

<file path=xl/worksheets/sheet14.xml><?xml version="1.0" encoding="utf-8"?>
<worksheet xmlns="http://schemas.openxmlformats.org/spreadsheetml/2006/main" xmlns:r="http://schemas.openxmlformats.org/officeDocument/2006/relationships">
  <dimension ref="A1:L200"/>
  <sheetViews>
    <sheetView zoomScale="75" zoomScaleNormal="75" workbookViewId="0" topLeftCell="A33">
      <selection activeCell="H117" sqref="H117"/>
    </sheetView>
  </sheetViews>
  <sheetFormatPr defaultColWidth="9.140625" defaultRowHeight="12.75"/>
  <cols>
    <col min="1" max="1" width="2.7109375" style="0" customWidth="1"/>
    <col min="2" max="2" width="27.7109375" style="81" customWidth="1"/>
    <col min="3" max="3" width="9.140625" style="83" customWidth="1"/>
    <col min="4" max="4" width="6.7109375" style="104" customWidth="1"/>
    <col min="5" max="5" width="11.8515625" style="0" customWidth="1"/>
    <col min="6" max="6" width="12.7109375" style="0" customWidth="1"/>
    <col min="7" max="7" width="13.7109375" style="95" customWidth="1"/>
    <col min="8" max="8" width="13.7109375" style="0" customWidth="1"/>
    <col min="9" max="9" width="12.7109375" style="0" customWidth="1"/>
    <col min="10" max="10" width="11.7109375" style="92" customWidth="1"/>
    <col min="11" max="11" width="17.7109375" style="93" customWidth="1"/>
  </cols>
  <sheetData>
    <row r="1" spans="1:12" s="66" customFormat="1" ht="15.75">
      <c r="A1" s="372" t="s">
        <v>32</v>
      </c>
      <c r="B1" s="351"/>
      <c r="C1" s="336">
        <f>SUMMARY!$B$4</f>
        <v>0</v>
      </c>
      <c r="D1" s="337"/>
      <c r="E1" s="338"/>
      <c r="F1" s="338"/>
      <c r="G1" s="339"/>
      <c r="H1" s="337"/>
      <c r="I1" s="337"/>
      <c r="J1" s="339"/>
      <c r="K1" s="340"/>
      <c r="L1" s="155"/>
    </row>
    <row r="2" spans="1:12" s="66" customFormat="1" ht="15.75">
      <c r="A2" s="373" t="s">
        <v>33</v>
      </c>
      <c r="B2"/>
      <c r="C2" s="68" t="e">
        <f>SUMMARY!#REF!</f>
        <v>#REF!</v>
      </c>
      <c r="D2" s="63"/>
      <c r="E2" s="12"/>
      <c r="F2" s="12"/>
      <c r="G2" s="131"/>
      <c r="H2" s="63"/>
      <c r="I2" s="63"/>
      <c r="J2" s="131"/>
      <c r="K2" s="71"/>
      <c r="L2" s="155"/>
    </row>
    <row r="3" spans="1:12" s="66" customFormat="1" ht="15.75">
      <c r="A3" s="373" t="s">
        <v>34</v>
      </c>
      <c r="B3"/>
      <c r="C3" s="62" t="str">
        <f>SUMMARY!$A$24</f>
        <v>        Master 13</v>
      </c>
      <c r="D3" s="63"/>
      <c r="E3" s="12"/>
      <c r="F3" s="12"/>
      <c r="G3" s="131"/>
      <c r="H3" s="63"/>
      <c r="I3" s="63"/>
      <c r="J3" s="131"/>
      <c r="K3" s="71"/>
      <c r="L3" s="155"/>
    </row>
    <row r="4" spans="1:12" s="66" customFormat="1" ht="15.75">
      <c r="A4" s="374" t="s">
        <v>144</v>
      </c>
      <c r="B4"/>
      <c r="C4" s="68">
        <f>SUMMARY!$E$24</f>
        <v>0</v>
      </c>
      <c r="D4" s="63"/>
      <c r="E4" s="12"/>
      <c r="F4" s="12"/>
      <c r="G4" s="131"/>
      <c r="H4" s="63"/>
      <c r="I4" s="63"/>
      <c r="J4" s="131"/>
      <c r="K4" s="71"/>
      <c r="L4" s="155"/>
    </row>
    <row r="5" spans="1:12" s="66" customFormat="1" ht="15.75">
      <c r="A5" s="375" t="s">
        <v>35</v>
      </c>
      <c r="B5"/>
      <c r="C5" s="354"/>
      <c r="D5" s="365"/>
      <c r="E5" s="366"/>
      <c r="F5" s="12"/>
      <c r="G5" s="132"/>
      <c r="H5" s="12"/>
      <c r="I5" s="63"/>
      <c r="J5" s="131"/>
      <c r="K5" s="71"/>
      <c r="L5" s="155"/>
    </row>
    <row r="6" spans="1:12" s="66" customFormat="1" ht="12" customHeight="1">
      <c r="A6" s="367"/>
      <c r="B6" s="14"/>
      <c r="C6" s="88"/>
      <c r="D6" s="12"/>
      <c r="E6" s="12"/>
      <c r="F6" s="12"/>
      <c r="G6" s="132"/>
      <c r="H6" s="12"/>
      <c r="I6" s="63"/>
      <c r="J6" s="131"/>
      <c r="K6" s="71"/>
      <c r="L6" s="155"/>
    </row>
    <row r="7" spans="1:12" ht="12.75">
      <c r="A7" s="368"/>
      <c r="B7" s="15"/>
      <c r="C7" s="15"/>
      <c r="D7" s="16"/>
      <c r="E7" s="15"/>
      <c r="F7" s="17" t="s">
        <v>145</v>
      </c>
      <c r="G7" s="18"/>
      <c r="H7" s="15"/>
      <c r="I7" s="15"/>
      <c r="J7" s="11"/>
      <c r="K7" s="19"/>
      <c r="L7" s="81"/>
    </row>
    <row r="8" spans="1:12" ht="12.75">
      <c r="A8" s="369" t="s">
        <v>36</v>
      </c>
      <c r="B8" s="15"/>
      <c r="C8" s="81"/>
      <c r="D8" s="21" t="s">
        <v>37</v>
      </c>
      <c r="E8" s="81"/>
      <c r="F8" s="81"/>
      <c r="G8" s="81"/>
      <c r="H8" s="22" t="s">
        <v>38</v>
      </c>
      <c r="I8" s="20" t="s">
        <v>39</v>
      </c>
      <c r="J8" s="24"/>
      <c r="K8" s="25" t="s">
        <v>40</v>
      </c>
      <c r="L8" s="81"/>
    </row>
    <row r="9" spans="1:12" ht="12.75">
      <c r="A9" s="368"/>
      <c r="B9" s="17" t="s">
        <v>146</v>
      </c>
      <c r="C9" s="81"/>
      <c r="D9" s="21" t="s">
        <v>41</v>
      </c>
      <c r="E9" s="81"/>
      <c r="F9" s="81"/>
      <c r="G9" s="81"/>
      <c r="H9" s="22" t="s">
        <v>42</v>
      </c>
      <c r="I9" s="22" t="s">
        <v>43</v>
      </c>
      <c r="J9" s="24"/>
      <c r="K9" s="25"/>
      <c r="L9" s="81"/>
    </row>
    <row r="10" spans="1:12" ht="12.75">
      <c r="A10" s="368"/>
      <c r="B10" s="15" t="s">
        <v>148</v>
      </c>
      <c r="C10" s="81"/>
      <c r="D10" s="113"/>
      <c r="E10" s="81"/>
      <c r="F10" s="81"/>
      <c r="G10" s="81"/>
      <c r="H10" s="114"/>
      <c r="I10" s="18">
        <f>Area*Unit_Cost</f>
        <v>0</v>
      </c>
      <c r="J10" s="15"/>
      <c r="K10" s="19"/>
      <c r="L10" s="81"/>
    </row>
    <row r="11" spans="1:12" ht="12.75">
      <c r="A11" s="368"/>
      <c r="B11" s="26" t="s">
        <v>44</v>
      </c>
      <c r="C11" s="81"/>
      <c r="D11" s="81"/>
      <c r="E11" s="81"/>
      <c r="F11" s="81"/>
      <c r="G11" s="81"/>
      <c r="H11" s="161"/>
      <c r="I11" s="81"/>
      <c r="J11" s="15"/>
      <c r="K11" s="19"/>
      <c r="L11" s="81"/>
    </row>
    <row r="12" spans="1:12" ht="12.75">
      <c r="A12" s="368"/>
      <c r="B12" s="26" t="s">
        <v>45</v>
      </c>
      <c r="C12" s="81"/>
      <c r="D12" s="81"/>
      <c r="E12" s="81"/>
      <c r="F12" s="81"/>
      <c r="G12" s="81"/>
      <c r="H12" s="161"/>
      <c r="I12" s="81"/>
      <c r="J12" s="15"/>
      <c r="K12" s="19"/>
      <c r="L12" s="81"/>
    </row>
    <row r="13" spans="1:12" ht="12.75">
      <c r="A13" s="368"/>
      <c r="B13" s="26" t="s">
        <v>46</v>
      </c>
      <c r="C13" s="81"/>
      <c r="D13" s="113"/>
      <c r="E13" s="81"/>
      <c r="F13" s="81"/>
      <c r="G13" s="81"/>
      <c r="H13" s="114"/>
      <c r="I13" s="18">
        <f aca="true" t="shared" si="0" ref="I13:I23">Area*Unit_Cost</f>
        <v>0</v>
      </c>
      <c r="J13" s="15"/>
      <c r="K13" s="19"/>
      <c r="L13" s="81"/>
    </row>
    <row r="14" spans="1:12" ht="12.75">
      <c r="A14" s="368"/>
      <c r="B14" s="124" t="s">
        <v>47</v>
      </c>
      <c r="C14" s="81"/>
      <c r="D14" s="113"/>
      <c r="E14" s="81"/>
      <c r="F14" s="81"/>
      <c r="G14" s="81"/>
      <c r="H14" s="114"/>
      <c r="I14" s="18">
        <f t="shared" si="0"/>
        <v>0</v>
      </c>
      <c r="J14" s="15"/>
      <c r="K14" s="19"/>
      <c r="L14" s="81"/>
    </row>
    <row r="15" spans="1:12" ht="12.75">
      <c r="A15" s="368"/>
      <c r="B15" s="15" t="s">
        <v>150</v>
      </c>
      <c r="C15" s="81"/>
      <c r="D15" s="113"/>
      <c r="E15" s="81"/>
      <c r="F15" s="81"/>
      <c r="G15" s="81"/>
      <c r="H15" s="114"/>
      <c r="I15" s="18">
        <f t="shared" si="0"/>
        <v>0</v>
      </c>
      <c r="J15" s="15"/>
      <c r="K15" s="19"/>
      <c r="L15" s="81"/>
    </row>
    <row r="16" spans="1:12" ht="12.75">
      <c r="A16" s="368"/>
      <c r="B16" s="112" t="s">
        <v>48</v>
      </c>
      <c r="C16" s="81"/>
      <c r="D16" s="113"/>
      <c r="E16" s="81"/>
      <c r="F16" s="81"/>
      <c r="G16" s="81"/>
      <c r="H16" s="114"/>
      <c r="I16" s="18">
        <f t="shared" si="0"/>
        <v>0</v>
      </c>
      <c r="J16" s="15"/>
      <c r="K16" s="19"/>
      <c r="L16" s="81"/>
    </row>
    <row r="17" spans="1:12" ht="12.75">
      <c r="A17" s="368"/>
      <c r="B17" s="112" t="s">
        <v>48</v>
      </c>
      <c r="C17" s="81"/>
      <c r="D17" s="113"/>
      <c r="E17" s="81"/>
      <c r="F17" s="81"/>
      <c r="G17" s="81"/>
      <c r="H17" s="114"/>
      <c r="I17" s="18">
        <f t="shared" si="0"/>
        <v>0</v>
      </c>
      <c r="J17" s="15"/>
      <c r="K17" s="19"/>
      <c r="L17" s="81"/>
    </row>
    <row r="18" spans="1:12" ht="12.75">
      <c r="A18" s="368"/>
      <c r="B18" s="112" t="s">
        <v>48</v>
      </c>
      <c r="C18" s="81"/>
      <c r="D18" s="113"/>
      <c r="E18" s="81"/>
      <c r="F18" s="81"/>
      <c r="G18" s="81"/>
      <c r="H18" s="114"/>
      <c r="I18" s="18">
        <f t="shared" si="0"/>
        <v>0</v>
      </c>
      <c r="J18" s="15"/>
      <c r="K18" s="19"/>
      <c r="L18" s="81"/>
    </row>
    <row r="19" spans="1:12" ht="12.75">
      <c r="A19" s="368"/>
      <c r="B19" s="112" t="s">
        <v>48</v>
      </c>
      <c r="C19" s="81"/>
      <c r="D19" s="113"/>
      <c r="E19" s="81"/>
      <c r="F19" s="81"/>
      <c r="G19" s="81"/>
      <c r="H19" s="114"/>
      <c r="I19" s="18">
        <f t="shared" si="0"/>
        <v>0</v>
      </c>
      <c r="J19" s="15"/>
      <c r="K19" s="19"/>
      <c r="L19" s="81"/>
    </row>
    <row r="20" spans="1:12" ht="12.75">
      <c r="A20" s="368"/>
      <c r="B20" s="112" t="s">
        <v>48</v>
      </c>
      <c r="C20" s="81"/>
      <c r="D20" s="113"/>
      <c r="E20" s="81"/>
      <c r="F20" s="81"/>
      <c r="G20" s="81"/>
      <c r="H20" s="114"/>
      <c r="I20" s="18">
        <f t="shared" si="0"/>
        <v>0</v>
      </c>
      <c r="J20" s="15"/>
      <c r="K20" s="19"/>
      <c r="L20" s="81"/>
    </row>
    <row r="21" spans="1:12" ht="12.75">
      <c r="A21" s="368"/>
      <c r="B21" s="112" t="s">
        <v>48</v>
      </c>
      <c r="C21" s="81"/>
      <c r="D21" s="113"/>
      <c r="E21" s="81"/>
      <c r="F21" s="81"/>
      <c r="G21" s="81"/>
      <c r="H21" s="114"/>
      <c r="I21" s="18">
        <f t="shared" si="0"/>
        <v>0</v>
      </c>
      <c r="J21" s="15"/>
      <c r="K21" s="19"/>
      <c r="L21" s="81"/>
    </row>
    <row r="22" spans="1:12" ht="12.75">
      <c r="A22" s="368"/>
      <c r="B22" s="112" t="s">
        <v>48</v>
      </c>
      <c r="C22" s="81"/>
      <c r="D22" s="113"/>
      <c r="E22" s="81"/>
      <c r="F22" s="81"/>
      <c r="G22" s="81"/>
      <c r="H22" s="114"/>
      <c r="I22" s="18">
        <f t="shared" si="0"/>
        <v>0</v>
      </c>
      <c r="J22" s="15"/>
      <c r="K22" s="19"/>
      <c r="L22" s="81"/>
    </row>
    <row r="23" spans="1:12" ht="13.5" thickBot="1">
      <c r="A23" s="368"/>
      <c r="B23" s="112" t="s">
        <v>48</v>
      </c>
      <c r="C23" s="81"/>
      <c r="D23" s="113"/>
      <c r="E23" s="81"/>
      <c r="F23" s="81"/>
      <c r="G23" s="81"/>
      <c r="H23" s="114"/>
      <c r="I23" s="18">
        <f t="shared" si="0"/>
        <v>0</v>
      </c>
      <c r="J23" s="15"/>
      <c r="K23" s="19"/>
      <c r="L23" s="81"/>
    </row>
    <row r="24" spans="1:12" ht="13.5" thickTop="1">
      <c r="A24" s="368"/>
      <c r="B24" s="15"/>
      <c r="C24" s="15"/>
      <c r="D24" s="16"/>
      <c r="E24" s="15"/>
      <c r="F24" s="15"/>
      <c r="G24" s="18"/>
      <c r="H24" s="18"/>
      <c r="I24" s="18"/>
      <c r="J24" s="15"/>
      <c r="K24" s="38">
        <f>SUM(sum_siteprep)</f>
        <v>0</v>
      </c>
      <c r="L24" s="81"/>
    </row>
    <row r="25" spans="1:12" ht="3" customHeight="1">
      <c r="A25" s="370"/>
      <c r="B25" s="15"/>
      <c r="C25" s="15"/>
      <c r="D25" s="16"/>
      <c r="E25" s="15"/>
      <c r="F25" s="15"/>
      <c r="G25" s="18"/>
      <c r="H25" s="18"/>
      <c r="I25" s="76"/>
      <c r="J25" s="69"/>
      <c r="K25" s="71"/>
      <c r="L25" s="81"/>
    </row>
    <row r="26" spans="1:12" ht="12.75">
      <c r="A26" s="367" t="s">
        <v>49</v>
      </c>
      <c r="B26" s="15"/>
      <c r="C26" s="24"/>
      <c r="D26" s="21" t="s">
        <v>37</v>
      </c>
      <c r="E26" s="20" t="s">
        <v>50</v>
      </c>
      <c r="F26" s="20" t="s">
        <v>51</v>
      </c>
      <c r="G26" s="23" t="s">
        <v>52</v>
      </c>
      <c r="H26" s="20" t="s">
        <v>38</v>
      </c>
      <c r="I26" s="72" t="s">
        <v>39</v>
      </c>
      <c r="J26" s="74" t="s">
        <v>43</v>
      </c>
      <c r="K26" s="73" t="s">
        <v>53</v>
      </c>
      <c r="L26" s="81"/>
    </row>
    <row r="27" spans="1:12" ht="12.75">
      <c r="A27" s="367"/>
      <c r="B27" s="12" t="s">
        <v>11</v>
      </c>
      <c r="C27" s="20"/>
      <c r="D27" s="21" t="s">
        <v>41</v>
      </c>
      <c r="E27" s="22" t="s">
        <v>54</v>
      </c>
      <c r="F27" s="29"/>
      <c r="G27" s="30" t="s">
        <v>55</v>
      </c>
      <c r="H27" s="30" t="s">
        <v>55</v>
      </c>
      <c r="I27" s="74" t="s">
        <v>43</v>
      </c>
      <c r="J27" s="78"/>
      <c r="K27" s="73"/>
      <c r="L27" s="81"/>
    </row>
    <row r="28" spans="1:12" ht="3" customHeight="1">
      <c r="A28" s="370"/>
      <c r="B28" s="12"/>
      <c r="C28" s="12"/>
      <c r="D28" s="32"/>
      <c r="E28" s="15"/>
      <c r="F28" s="33"/>
      <c r="G28" s="18"/>
      <c r="H28" s="18"/>
      <c r="I28" s="76"/>
      <c r="J28" s="70"/>
      <c r="K28" s="71"/>
      <c r="L28" s="81"/>
    </row>
    <row r="29" spans="1:12" ht="12.75">
      <c r="A29" s="370"/>
      <c r="B29" s="26" t="s">
        <v>56</v>
      </c>
      <c r="C29" s="15"/>
      <c r="D29" s="112"/>
      <c r="E29" s="15"/>
      <c r="F29" s="33"/>
      <c r="G29" s="115"/>
      <c r="H29" s="18">
        <f>Appl._Cost</f>
        <v>0</v>
      </c>
      <c r="I29" s="76">
        <f>Area*Unit_Cost</f>
        <v>0</v>
      </c>
      <c r="J29" s="70"/>
      <c r="K29" s="71"/>
      <c r="L29" s="81"/>
    </row>
    <row r="30" spans="1:12" ht="12.75">
      <c r="A30" s="370"/>
      <c r="B30" s="26" t="s">
        <v>57</v>
      </c>
      <c r="C30" s="15"/>
      <c r="D30" s="112"/>
      <c r="E30" s="112"/>
      <c r="F30" s="33">
        <f>Area*Rate</f>
        <v>0</v>
      </c>
      <c r="G30" s="18"/>
      <c r="H30" s="18">
        <f>seedmix*Rate</f>
        <v>0</v>
      </c>
      <c r="I30" s="76">
        <f>Area*Unit_Cost</f>
        <v>0</v>
      </c>
      <c r="J30" s="70"/>
      <c r="K30" s="71"/>
      <c r="L30" s="81"/>
    </row>
    <row r="31" spans="1:12" ht="12.75">
      <c r="A31" s="370"/>
      <c r="B31" s="26" t="s">
        <v>58</v>
      </c>
      <c r="C31" s="26"/>
      <c r="D31" s="112"/>
      <c r="E31" s="112"/>
      <c r="F31" s="33">
        <f>Area*Rate</f>
        <v>0</v>
      </c>
      <c r="G31" s="18"/>
      <c r="H31" s="18">
        <f>fertilizer*Rate</f>
        <v>0</v>
      </c>
      <c r="I31" s="76">
        <f>Area*Unit_Cost</f>
        <v>0</v>
      </c>
      <c r="J31" s="70"/>
      <c r="K31" s="71"/>
      <c r="L31" s="81"/>
    </row>
    <row r="32" spans="1:11" s="81" customFormat="1" ht="12.75">
      <c r="A32" s="370"/>
      <c r="B32" s="26"/>
      <c r="C32" s="26"/>
      <c r="D32" s="15"/>
      <c r="E32" s="15"/>
      <c r="F32" s="15"/>
      <c r="G32" s="18"/>
      <c r="H32" s="18"/>
      <c r="I32" s="76"/>
      <c r="J32" s="70">
        <f>SUM(aerialcost)</f>
        <v>0</v>
      </c>
      <c r="K32" s="71"/>
    </row>
    <row r="33" spans="1:12" ht="12.75">
      <c r="A33" s="370"/>
      <c r="B33" s="26" t="s">
        <v>59</v>
      </c>
      <c r="C33" s="26"/>
      <c r="D33" s="112"/>
      <c r="E33" s="15"/>
      <c r="F33" s="15"/>
      <c r="G33" s="115"/>
      <c r="H33" s="18">
        <f>Appl._Cost</f>
        <v>0</v>
      </c>
      <c r="I33" s="76">
        <f>Area*Unit_Cost</f>
        <v>0</v>
      </c>
      <c r="J33" s="70"/>
      <c r="K33" s="71"/>
      <c r="L33" s="81"/>
    </row>
    <row r="34" spans="1:12" ht="12.75">
      <c r="A34" s="370"/>
      <c r="B34" s="26" t="s">
        <v>57</v>
      </c>
      <c r="C34" s="15"/>
      <c r="D34" s="112"/>
      <c r="E34" s="112"/>
      <c r="F34" s="33">
        <f>Area*Rate</f>
        <v>0</v>
      </c>
      <c r="G34" s="18"/>
      <c r="H34" s="18">
        <f>seedmix*Rate</f>
        <v>0</v>
      </c>
      <c r="I34" s="76">
        <f>Area*Unit_Cost</f>
        <v>0</v>
      </c>
      <c r="J34" s="70"/>
      <c r="K34" s="71"/>
      <c r="L34" s="81"/>
    </row>
    <row r="35" spans="1:12" ht="12.75">
      <c r="A35" s="370"/>
      <c r="B35" s="26" t="s">
        <v>58</v>
      </c>
      <c r="C35" s="26"/>
      <c r="D35" s="112"/>
      <c r="E35" s="112"/>
      <c r="F35" s="33">
        <f>Area*Rate</f>
        <v>0</v>
      </c>
      <c r="G35" s="18"/>
      <c r="H35" s="18">
        <f>fertilizer*Rate</f>
        <v>0</v>
      </c>
      <c r="I35" s="76">
        <f>Area*Unit_Cost</f>
        <v>0</v>
      </c>
      <c r="J35" s="70"/>
      <c r="K35" s="71"/>
      <c r="L35" s="81"/>
    </row>
    <row r="36" spans="1:12" ht="12.75">
      <c r="A36" s="370"/>
      <c r="B36" s="15"/>
      <c r="C36" s="26"/>
      <c r="D36" s="34"/>
      <c r="E36" s="15"/>
      <c r="F36" s="15"/>
      <c r="G36" s="18"/>
      <c r="H36" s="18"/>
      <c r="I36" s="76"/>
      <c r="J36" s="70">
        <f>SUM(tractorcost)</f>
        <v>0</v>
      </c>
      <c r="K36" s="71"/>
      <c r="L36" s="81"/>
    </row>
    <row r="37" spans="1:12" ht="12.75">
      <c r="A37" s="370"/>
      <c r="B37" s="35" t="s">
        <v>60</v>
      </c>
      <c r="C37" s="15"/>
      <c r="D37" s="15"/>
      <c r="E37" s="15"/>
      <c r="F37" s="15"/>
      <c r="G37" s="18"/>
      <c r="H37" s="18"/>
      <c r="I37" s="76"/>
      <c r="J37" s="70"/>
      <c r="K37" s="71"/>
      <c r="L37" s="81"/>
    </row>
    <row r="38" spans="1:12" ht="12.75">
      <c r="A38" s="370"/>
      <c r="B38" s="36" t="s">
        <v>61</v>
      </c>
      <c r="C38" s="37"/>
      <c r="D38" s="112"/>
      <c r="E38" s="15"/>
      <c r="F38" s="15"/>
      <c r="G38" s="115"/>
      <c r="H38" s="18">
        <f>Appl._Cost</f>
        <v>0</v>
      </c>
      <c r="I38" s="76">
        <f>Area*Unit_Cost</f>
        <v>0</v>
      </c>
      <c r="J38" s="70"/>
      <c r="K38" s="71"/>
      <c r="L38" s="81"/>
    </row>
    <row r="39" spans="1:12" ht="12.75">
      <c r="A39" s="370"/>
      <c r="B39" s="15" t="s">
        <v>57</v>
      </c>
      <c r="C39" s="15"/>
      <c r="D39" s="112"/>
      <c r="E39" s="112"/>
      <c r="F39" s="33">
        <f>Area*Rate</f>
        <v>0</v>
      </c>
      <c r="G39"/>
      <c r="H39" s="18">
        <f>seedmix*Rate</f>
        <v>0</v>
      </c>
      <c r="I39" s="76">
        <f>Area*Unit_Cost</f>
        <v>0</v>
      </c>
      <c r="J39" s="70"/>
      <c r="K39" s="71"/>
      <c r="L39" s="81"/>
    </row>
    <row r="40" spans="1:12" ht="12.75">
      <c r="A40" s="370"/>
      <c r="B40" s="15" t="s">
        <v>58</v>
      </c>
      <c r="C40" s="15"/>
      <c r="D40" s="112"/>
      <c r="E40" s="112"/>
      <c r="F40" s="33">
        <f>Area*Rate</f>
        <v>0</v>
      </c>
      <c r="G40" s="18"/>
      <c r="H40" s="18">
        <f>fertilizer*Rate</f>
        <v>0</v>
      </c>
      <c r="I40" s="76">
        <f>Area*Unit_Cost</f>
        <v>0</v>
      </c>
      <c r="J40" s="70"/>
      <c r="K40" s="71"/>
      <c r="L40" s="81"/>
    </row>
    <row r="41" spans="1:12" ht="12.75">
      <c r="A41" s="370"/>
      <c r="B41" s="15" t="s">
        <v>62</v>
      </c>
      <c r="C41" s="15"/>
      <c r="D41" s="112"/>
      <c r="E41" s="112"/>
      <c r="F41" s="33">
        <f>Area*Rate</f>
        <v>0</v>
      </c>
      <c r="G41" s="18"/>
      <c r="H41" s="18">
        <f>mulch*Rate</f>
        <v>0</v>
      </c>
      <c r="I41" s="76">
        <f>Area*Unit_Cost</f>
        <v>0</v>
      </c>
      <c r="J41" s="70"/>
      <c r="K41" s="71"/>
      <c r="L41" s="81"/>
    </row>
    <row r="42" spans="1:12" ht="12.75">
      <c r="A42" s="370"/>
      <c r="B42" s="15" t="s">
        <v>63</v>
      </c>
      <c r="C42" s="15"/>
      <c r="D42" s="112"/>
      <c r="E42" s="112"/>
      <c r="F42" s="33">
        <f>Area*Rate</f>
        <v>0</v>
      </c>
      <c r="G42" s="18"/>
      <c r="H42" s="18">
        <f>tackifier*Rate</f>
        <v>0</v>
      </c>
      <c r="I42" s="76">
        <f>Area*Unit_Cost</f>
        <v>0</v>
      </c>
      <c r="J42" s="70"/>
      <c r="K42" s="71"/>
      <c r="L42" s="81"/>
    </row>
    <row r="43" spans="1:12" s="83" customFormat="1" ht="12.75">
      <c r="A43" s="370"/>
      <c r="B43" s="15"/>
      <c r="C43" s="15"/>
      <c r="D43" s="15"/>
      <c r="E43" s="15"/>
      <c r="F43" s="15"/>
      <c r="G43" s="15"/>
      <c r="H43" s="15"/>
      <c r="I43" s="69"/>
      <c r="J43" s="76">
        <f>SUM(hydroseedcost)</f>
        <v>0</v>
      </c>
      <c r="K43" s="82"/>
      <c r="L43" s="81"/>
    </row>
    <row r="44" spans="1:12" ht="12.75">
      <c r="A44" s="370"/>
      <c r="B44" s="116" t="s">
        <v>64</v>
      </c>
      <c r="C44" s="15"/>
      <c r="D44" s="112"/>
      <c r="E44" s="112"/>
      <c r="F44" s="33">
        <f>Area*Rate</f>
        <v>0</v>
      </c>
      <c r="G44" s="115"/>
      <c r="H44" s="18">
        <f>Appl._Cost</f>
        <v>0</v>
      </c>
      <c r="I44" s="76">
        <f>Area*Unit_Cost</f>
        <v>0</v>
      </c>
      <c r="J44" s="70"/>
      <c r="K44" s="71"/>
      <c r="L44" s="81"/>
    </row>
    <row r="45" spans="1:12" ht="12.75">
      <c r="A45" s="370"/>
      <c r="B45" s="116" t="s">
        <v>65</v>
      </c>
      <c r="C45" s="15"/>
      <c r="D45" s="112"/>
      <c r="E45" s="112"/>
      <c r="F45" s="33">
        <f>Area*Rate</f>
        <v>0</v>
      </c>
      <c r="G45" s="115"/>
      <c r="H45" s="18">
        <f>material_1*Rate</f>
        <v>0</v>
      </c>
      <c r="I45" s="76">
        <f>Area*Unit_Cost</f>
        <v>0</v>
      </c>
      <c r="J45" s="70"/>
      <c r="K45" s="71"/>
      <c r="L45" s="81"/>
    </row>
    <row r="46" spans="1:12" ht="12.75">
      <c r="A46" s="370"/>
      <c r="B46" s="116" t="s">
        <v>66</v>
      </c>
      <c r="C46" s="15"/>
      <c r="D46" s="112"/>
      <c r="E46" s="112"/>
      <c r="F46" s="33">
        <f>Area*Rate</f>
        <v>0</v>
      </c>
      <c r="G46" s="115"/>
      <c r="H46" s="18">
        <f>material_2*Rate</f>
        <v>0</v>
      </c>
      <c r="I46" s="76">
        <f>Area*Unit_Cost</f>
        <v>0</v>
      </c>
      <c r="J46" s="69"/>
      <c r="K46" s="84"/>
      <c r="L46" s="81"/>
    </row>
    <row r="47" spans="1:12" ht="12.75">
      <c r="A47" s="370"/>
      <c r="B47" s="15"/>
      <c r="C47" s="15"/>
      <c r="D47" s="16"/>
      <c r="E47" s="15"/>
      <c r="F47" s="33"/>
      <c r="G47" s="18"/>
      <c r="H47" s="18"/>
      <c r="I47" s="76"/>
      <c r="J47" s="76">
        <f>SUM(optioncost)</f>
        <v>0</v>
      </c>
      <c r="K47" s="84"/>
      <c r="L47" s="81"/>
    </row>
    <row r="48" spans="1:12" ht="12.75">
      <c r="A48" s="370"/>
      <c r="B48" s="15"/>
      <c r="C48" s="24"/>
      <c r="D48" s="21" t="s">
        <v>37</v>
      </c>
      <c r="E48" s="22" t="s">
        <v>67</v>
      </c>
      <c r="F48" s="22" t="s">
        <v>68</v>
      </c>
      <c r="G48" s="23" t="s">
        <v>52</v>
      </c>
      <c r="H48" s="20" t="s">
        <v>38</v>
      </c>
      <c r="I48" s="72" t="s">
        <v>39</v>
      </c>
      <c r="J48" s="72"/>
      <c r="K48" s="84"/>
      <c r="L48" s="81"/>
    </row>
    <row r="49" spans="1:12" ht="12.75">
      <c r="A49" s="370"/>
      <c r="B49" s="35" t="s">
        <v>69</v>
      </c>
      <c r="C49" s="24"/>
      <c r="D49" s="21" t="s">
        <v>41</v>
      </c>
      <c r="E49" s="22" t="s">
        <v>70</v>
      </c>
      <c r="F49" s="20" t="s">
        <v>71</v>
      </c>
      <c r="G49" s="30" t="s">
        <v>72</v>
      </c>
      <c r="H49" s="30" t="s">
        <v>55</v>
      </c>
      <c r="I49" s="74" t="s">
        <v>43</v>
      </c>
      <c r="J49" s="85"/>
      <c r="K49" s="71"/>
      <c r="L49" s="81"/>
    </row>
    <row r="50" spans="1:12" ht="12.75">
      <c r="A50" s="370"/>
      <c r="B50" s="36" t="s">
        <v>73</v>
      </c>
      <c r="C50" s="15"/>
      <c r="D50" s="112"/>
      <c r="E50" s="112"/>
      <c r="F50" s="15"/>
      <c r="G50" s="118"/>
      <c r="H50" s="18">
        <f>Rate*Appl._Cost</f>
        <v>0</v>
      </c>
      <c r="I50" s="76">
        <f aca="true" t="shared" si="1" ref="I50:I55">Area*Unit_Cost</f>
        <v>0</v>
      </c>
      <c r="J50" s="70"/>
      <c r="K50" s="71"/>
      <c r="L50" s="81"/>
    </row>
    <row r="51" spans="1:12" ht="12.75">
      <c r="A51" s="370"/>
      <c r="B51" s="26" t="s">
        <v>74</v>
      </c>
      <c r="C51" s="15"/>
      <c r="D51" s="112"/>
      <c r="E51" s="112"/>
      <c r="F51" s="33">
        <f>Area*Rate</f>
        <v>0</v>
      </c>
      <c r="G51" s="27"/>
      <c r="H51" s="18">
        <f>seedlings*Rate</f>
        <v>0</v>
      </c>
      <c r="I51" s="76">
        <f t="shared" si="1"/>
        <v>0</v>
      </c>
      <c r="J51" s="70"/>
      <c r="K51" s="71"/>
      <c r="L51" s="81"/>
    </row>
    <row r="52" spans="1:12" ht="12.75">
      <c r="A52" s="370"/>
      <c r="B52" s="26" t="s">
        <v>75</v>
      </c>
      <c r="C52" s="15"/>
      <c r="D52" s="112"/>
      <c r="E52" s="112"/>
      <c r="F52" s="33">
        <f>Area*Rate</f>
        <v>0</v>
      </c>
      <c r="G52" s="27"/>
      <c r="H52" s="18">
        <f>fertabs*Rate</f>
        <v>0</v>
      </c>
      <c r="I52" s="76">
        <f t="shared" si="1"/>
        <v>0</v>
      </c>
      <c r="J52" s="70"/>
      <c r="K52" s="71"/>
      <c r="L52" s="81"/>
    </row>
    <row r="53" spans="1:12" ht="12.75">
      <c r="A53" s="370"/>
      <c r="B53" s="26" t="s">
        <v>76</v>
      </c>
      <c r="C53" s="15"/>
      <c r="D53" s="112"/>
      <c r="E53" s="112"/>
      <c r="F53" s="33">
        <f>Area*Rate</f>
        <v>0</v>
      </c>
      <c r="G53" s="118"/>
      <c r="H53" s="18">
        <f>(protectors+Appl._Cost)*Rate</f>
        <v>0</v>
      </c>
      <c r="I53" s="76">
        <f t="shared" si="1"/>
        <v>0</v>
      </c>
      <c r="J53" s="70"/>
      <c r="K53" s="71"/>
      <c r="L53" s="81"/>
    </row>
    <row r="54" spans="1:12" ht="12.75">
      <c r="A54" s="370"/>
      <c r="B54" s="116" t="s">
        <v>77</v>
      </c>
      <c r="C54" s="15"/>
      <c r="D54" s="112"/>
      <c r="E54" s="112"/>
      <c r="F54" s="33">
        <f>Area*Rate</f>
        <v>0</v>
      </c>
      <c r="G54" s="27"/>
      <c r="H54" s="18">
        <f>material_3*Rate</f>
        <v>0</v>
      </c>
      <c r="I54" s="76">
        <f t="shared" si="1"/>
        <v>0</v>
      </c>
      <c r="J54" s="70"/>
      <c r="K54" s="71"/>
      <c r="L54" s="81"/>
    </row>
    <row r="55" spans="1:12" ht="13.5" thickBot="1">
      <c r="A55" s="370"/>
      <c r="B55" s="116" t="s">
        <v>78</v>
      </c>
      <c r="C55" s="15"/>
      <c r="D55" s="112"/>
      <c r="E55" s="112"/>
      <c r="F55" s="33">
        <f>Area*Rate</f>
        <v>0</v>
      </c>
      <c r="G55" s="27"/>
      <c r="H55" s="18">
        <f>material_4*Rate</f>
        <v>0</v>
      </c>
      <c r="I55" s="76">
        <f t="shared" si="1"/>
        <v>0</v>
      </c>
      <c r="J55" s="70">
        <f>SUM(woodycost)</f>
        <v>0</v>
      </c>
      <c r="K55" s="71"/>
      <c r="L55" s="81"/>
    </row>
    <row r="56" spans="1:12" ht="13.5" thickTop="1">
      <c r="A56" s="370"/>
      <c r="B56" s="15"/>
      <c r="C56" s="15"/>
      <c r="D56" s="15"/>
      <c r="E56" s="15"/>
      <c r="F56" s="15"/>
      <c r="G56" s="18"/>
      <c r="H56" s="18"/>
      <c r="I56" s="69"/>
      <c r="J56" s="69"/>
      <c r="K56" s="86">
        <f>SUM(sum_reveg)</f>
        <v>0</v>
      </c>
      <c r="L56" s="81"/>
    </row>
    <row r="57" spans="1:12" ht="3" customHeight="1">
      <c r="A57" s="370"/>
      <c r="B57" s="15"/>
      <c r="C57" s="15"/>
      <c r="D57" s="16"/>
      <c r="E57" s="15"/>
      <c r="F57" s="15"/>
      <c r="G57" s="18"/>
      <c r="H57" s="18"/>
      <c r="I57" s="76"/>
      <c r="J57" s="70"/>
      <c r="K57" s="71"/>
      <c r="L57" s="81"/>
    </row>
    <row r="58" spans="1:12" ht="12.75">
      <c r="A58" s="367" t="s">
        <v>79</v>
      </c>
      <c r="B58" s="15"/>
      <c r="C58" s="20" t="s">
        <v>80</v>
      </c>
      <c r="D58" s="21" t="s">
        <v>37</v>
      </c>
      <c r="E58" s="20" t="s">
        <v>50</v>
      </c>
      <c r="F58" s="20" t="s">
        <v>51</v>
      </c>
      <c r="G58" s="23" t="s">
        <v>52</v>
      </c>
      <c r="H58" s="23" t="s">
        <v>38</v>
      </c>
      <c r="I58" s="85" t="s">
        <v>43</v>
      </c>
      <c r="J58" s="74" t="s">
        <v>43</v>
      </c>
      <c r="K58" s="73" t="s">
        <v>53</v>
      </c>
      <c r="L58" s="81"/>
    </row>
    <row r="59" spans="1:12" ht="12.75">
      <c r="A59" s="367"/>
      <c r="B59" s="12" t="s">
        <v>12</v>
      </c>
      <c r="C59" s="20"/>
      <c r="D59" s="21" t="s">
        <v>41</v>
      </c>
      <c r="E59" s="22" t="s">
        <v>54</v>
      </c>
      <c r="F59" s="29"/>
      <c r="G59" s="30" t="s">
        <v>55</v>
      </c>
      <c r="H59" s="30" t="s">
        <v>55</v>
      </c>
      <c r="I59" s="85" t="s">
        <v>81</v>
      </c>
      <c r="J59" s="87"/>
      <c r="K59" s="73"/>
      <c r="L59" s="81"/>
    </row>
    <row r="60" spans="1:12" ht="3" customHeight="1">
      <c r="A60" s="370"/>
      <c r="B60" s="15"/>
      <c r="C60" s="15"/>
      <c r="D60" s="16"/>
      <c r="E60" s="15"/>
      <c r="F60" s="33"/>
      <c r="G60" s="18"/>
      <c r="H60" s="18"/>
      <c r="I60" s="76"/>
      <c r="J60" s="70"/>
      <c r="K60" s="71"/>
      <c r="L60" s="81"/>
    </row>
    <row r="61" spans="1:12" ht="12.75">
      <c r="A61" s="370"/>
      <c r="B61" s="26" t="s">
        <v>56</v>
      </c>
      <c r="C61" s="112"/>
      <c r="D61" s="112"/>
      <c r="E61" s="15"/>
      <c r="F61" s="33"/>
      <c r="G61" s="115"/>
      <c r="H61" s="18">
        <f>Appl._Cost</f>
        <v>0</v>
      </c>
      <c r="I61" s="76">
        <f>Unit_Cost*Area</f>
        <v>0</v>
      </c>
      <c r="J61" s="145"/>
      <c r="K61" s="71"/>
      <c r="L61" s="81"/>
    </row>
    <row r="62" spans="1:12" ht="12.75">
      <c r="A62" s="370"/>
      <c r="B62" s="26" t="s">
        <v>57</v>
      </c>
      <c r="C62" s="15"/>
      <c r="D62" s="112"/>
      <c r="E62" s="112"/>
      <c r="F62" s="33">
        <f>Area*Rate</f>
        <v>0</v>
      </c>
      <c r="G62" s="18"/>
      <c r="H62" s="18">
        <f>seedmix*Rate</f>
        <v>0</v>
      </c>
      <c r="I62" s="76">
        <f>Area*Unit_Cost</f>
        <v>0</v>
      </c>
      <c r="J62" s="145"/>
      <c r="K62" s="71"/>
      <c r="L62" s="81"/>
    </row>
    <row r="63" spans="1:12" ht="12.75">
      <c r="A63" s="370"/>
      <c r="B63" s="26" t="s">
        <v>58</v>
      </c>
      <c r="C63" s="15"/>
      <c r="D63" s="112"/>
      <c r="E63" s="112"/>
      <c r="F63" s="33">
        <f>Area*Rate</f>
        <v>0</v>
      </c>
      <c r="G63" s="18"/>
      <c r="H63" s="18">
        <f>fertilizer*Rate</f>
        <v>0</v>
      </c>
      <c r="I63" s="76">
        <f>Area*Unit_Cost</f>
        <v>0</v>
      </c>
      <c r="J63" s="145"/>
      <c r="K63" s="71"/>
      <c r="L63" s="81"/>
    </row>
    <row r="64" spans="1:12" ht="12.75">
      <c r="A64" s="370"/>
      <c r="B64" s="26"/>
      <c r="C64" s="15"/>
      <c r="D64" s="34"/>
      <c r="E64" s="15"/>
      <c r="F64" s="33"/>
      <c r="G64" s="18"/>
      <c r="H64" s="18"/>
      <c r="I64" s="76"/>
      <c r="J64" s="70">
        <f>SUM(maint_aerial)*(years_aerial_maint)</f>
        <v>0</v>
      </c>
      <c r="K64" s="71"/>
      <c r="L64" s="81"/>
    </row>
    <row r="65" spans="1:12" ht="12.75">
      <c r="A65" s="370"/>
      <c r="B65" s="26" t="s">
        <v>59</v>
      </c>
      <c r="C65" s="112"/>
      <c r="D65" s="112"/>
      <c r="E65" s="15"/>
      <c r="F65" s="15"/>
      <c r="G65" s="115"/>
      <c r="H65" s="18">
        <f>Appl._Cost</f>
        <v>0</v>
      </c>
      <c r="I65" s="76">
        <f>Area*Unit_Cost</f>
        <v>0</v>
      </c>
      <c r="J65" s="70"/>
      <c r="K65" s="71"/>
      <c r="L65" s="81"/>
    </row>
    <row r="66" spans="1:12" ht="12.75">
      <c r="A66" s="370"/>
      <c r="B66" s="26" t="s">
        <v>57</v>
      </c>
      <c r="C66" s="15"/>
      <c r="D66" s="112"/>
      <c r="E66" s="112"/>
      <c r="F66" s="33">
        <f>Area*Rate</f>
        <v>0</v>
      </c>
      <c r="G66" s="18"/>
      <c r="H66" s="18">
        <f>seedmix*Rate</f>
        <v>0</v>
      </c>
      <c r="I66" s="76">
        <f>Area*Unit_Cost</f>
        <v>0</v>
      </c>
      <c r="J66" s="70"/>
      <c r="K66" s="71"/>
      <c r="L66" s="81"/>
    </row>
    <row r="67" spans="1:12" ht="12.75">
      <c r="A67" s="370"/>
      <c r="B67" s="26" t="s">
        <v>58</v>
      </c>
      <c r="C67" s="26"/>
      <c r="D67" s="112"/>
      <c r="E67" s="112"/>
      <c r="F67" s="33">
        <f>Area*Rate</f>
        <v>0</v>
      </c>
      <c r="G67" s="18"/>
      <c r="H67" s="18">
        <f>fertilizer*Rate</f>
        <v>0</v>
      </c>
      <c r="I67" s="76">
        <f>Area*Unit_Cost</f>
        <v>0</v>
      </c>
      <c r="J67" s="70"/>
      <c r="K67" s="71"/>
      <c r="L67" s="81"/>
    </row>
    <row r="68" spans="1:12" ht="12.75">
      <c r="A68" s="370"/>
      <c r="B68" s="15"/>
      <c r="C68" s="26"/>
      <c r="D68" s="34"/>
      <c r="E68" s="15"/>
      <c r="F68" s="15"/>
      <c r="G68" s="18"/>
      <c r="H68" s="18"/>
      <c r="I68" s="76"/>
      <c r="J68" s="70">
        <f>SUM(maint_tractor)*(years_tractor_maint)</f>
        <v>0</v>
      </c>
      <c r="K68" s="71"/>
      <c r="L68" s="81"/>
    </row>
    <row r="69" spans="1:12" ht="12.75">
      <c r="A69" s="370"/>
      <c r="B69" s="35" t="s">
        <v>60</v>
      </c>
      <c r="C69" s="15"/>
      <c r="D69" s="16"/>
      <c r="E69" s="15"/>
      <c r="F69" s="33"/>
      <c r="G69" s="18"/>
      <c r="H69" s="18"/>
      <c r="I69" s="76"/>
      <c r="J69" s="70"/>
      <c r="K69" s="71"/>
      <c r="L69" s="81"/>
    </row>
    <row r="70" spans="1:12" ht="12.75">
      <c r="A70" s="370"/>
      <c r="B70" s="36" t="s">
        <v>61</v>
      </c>
      <c r="C70" s="112"/>
      <c r="D70" s="113"/>
      <c r="E70" s="15"/>
      <c r="F70" s="15"/>
      <c r="G70" s="115"/>
      <c r="H70" s="18">
        <f>Appl._Cost</f>
        <v>0</v>
      </c>
      <c r="I70" s="76">
        <f>Area*Unit_Cost</f>
        <v>0</v>
      </c>
      <c r="J70" s="70"/>
      <c r="K70" s="71"/>
      <c r="L70" s="81"/>
    </row>
    <row r="71" spans="1:12" ht="12.75">
      <c r="A71" s="370"/>
      <c r="B71" s="15" t="s">
        <v>57</v>
      </c>
      <c r="C71" s="15"/>
      <c r="D71" s="112"/>
      <c r="E71" s="112"/>
      <c r="F71" s="33">
        <f>Area*Rate</f>
        <v>0</v>
      </c>
      <c r="G71" s="18"/>
      <c r="H71" s="18">
        <f>seedmix*Rate</f>
        <v>0</v>
      </c>
      <c r="I71" s="76">
        <f>Area*Unit_Cost</f>
        <v>0</v>
      </c>
      <c r="J71" s="70"/>
      <c r="K71" s="71"/>
      <c r="L71" s="81"/>
    </row>
    <row r="72" spans="1:12" ht="12.75">
      <c r="A72" s="370"/>
      <c r="B72" s="15" t="s">
        <v>58</v>
      </c>
      <c r="C72" s="39"/>
      <c r="D72" s="112"/>
      <c r="E72" s="112"/>
      <c r="F72" s="33">
        <f>Area*Rate</f>
        <v>0</v>
      </c>
      <c r="G72" s="18"/>
      <c r="H72" s="18">
        <f>fertilizer*Rate</f>
        <v>0</v>
      </c>
      <c r="I72" s="76">
        <f>Area*Unit_Cost</f>
        <v>0</v>
      </c>
      <c r="J72" s="70"/>
      <c r="K72" s="71"/>
      <c r="L72" s="81"/>
    </row>
    <row r="73" spans="1:12" ht="12.75">
      <c r="A73" s="370"/>
      <c r="B73" s="15" t="s">
        <v>62</v>
      </c>
      <c r="C73" s="39"/>
      <c r="D73" s="112"/>
      <c r="E73" s="112"/>
      <c r="F73" s="33">
        <f>Area*Rate</f>
        <v>0</v>
      </c>
      <c r="G73" s="18"/>
      <c r="H73" s="18">
        <f>mulch*Rate</f>
        <v>0</v>
      </c>
      <c r="I73" s="76">
        <f>Area*Unit_Cost</f>
        <v>0</v>
      </c>
      <c r="J73" s="70"/>
      <c r="K73" s="71"/>
      <c r="L73" s="81"/>
    </row>
    <row r="74" spans="1:12" ht="12.75">
      <c r="A74" s="370"/>
      <c r="B74" s="15" t="s">
        <v>63</v>
      </c>
      <c r="C74" s="39"/>
      <c r="D74" s="112"/>
      <c r="E74" s="112"/>
      <c r="F74" s="33">
        <f>Area*Rate</f>
        <v>0</v>
      </c>
      <c r="G74" s="18"/>
      <c r="H74" s="18">
        <f>tackifier*Rate</f>
        <v>0</v>
      </c>
      <c r="I74" s="76">
        <f>Area*Unit_Cost</f>
        <v>0</v>
      </c>
      <c r="J74" s="70"/>
      <c r="K74" s="71"/>
      <c r="L74" s="81"/>
    </row>
    <row r="75" spans="1:12" ht="12.75">
      <c r="A75" s="370"/>
      <c r="B75" s="15"/>
      <c r="C75" s="39"/>
      <c r="D75" s="15"/>
      <c r="E75" s="15"/>
      <c r="F75" s="33"/>
      <c r="G75" s="15"/>
      <c r="H75" s="18"/>
      <c r="I75" s="76"/>
      <c r="J75" s="70">
        <f>SUM(maint_hydroseed)*(years_hydro_maint)</f>
        <v>0</v>
      </c>
      <c r="K75" s="71"/>
      <c r="L75" s="81"/>
    </row>
    <row r="76" spans="1:12" ht="12.75">
      <c r="A76" s="370"/>
      <c r="B76" s="116" t="s">
        <v>64</v>
      </c>
      <c r="C76" s="112"/>
      <c r="D76" s="112"/>
      <c r="E76" s="112"/>
      <c r="F76" s="33">
        <f>Area*Rate</f>
        <v>0</v>
      </c>
      <c r="G76" s="115"/>
      <c r="H76" s="18">
        <f>Appl._Cost</f>
        <v>0</v>
      </c>
      <c r="I76" s="76">
        <f>Area*Unit_Cost</f>
        <v>0</v>
      </c>
      <c r="J76" s="70"/>
      <c r="K76" s="71"/>
      <c r="L76" s="81"/>
    </row>
    <row r="77" spans="1:12" ht="12.75">
      <c r="A77" s="370"/>
      <c r="B77" s="116" t="s">
        <v>82</v>
      </c>
      <c r="C77" s="39"/>
      <c r="D77" s="112"/>
      <c r="E77" s="112"/>
      <c r="F77" s="33">
        <f>Area*Rate</f>
        <v>0</v>
      </c>
      <c r="G77" s="18"/>
      <c r="H77" s="18">
        <f>maint.material_1*Rate</f>
        <v>0</v>
      </c>
      <c r="I77" s="76">
        <f>Area*Unit_Cost</f>
        <v>0</v>
      </c>
      <c r="J77" s="70"/>
      <c r="K77" s="71"/>
      <c r="L77" s="81"/>
    </row>
    <row r="78" spans="1:12" ht="12.75">
      <c r="A78" s="370"/>
      <c r="B78" s="116" t="s">
        <v>83</v>
      </c>
      <c r="C78" s="15"/>
      <c r="D78" s="117"/>
      <c r="E78" s="112"/>
      <c r="F78" s="33">
        <f>Area*Rate</f>
        <v>0</v>
      </c>
      <c r="G78" s="18"/>
      <c r="H78" s="18">
        <f>maint.material_2*Rate</f>
        <v>0</v>
      </c>
      <c r="I78" s="76">
        <f>Area*Unit_Cost</f>
        <v>0</v>
      </c>
      <c r="J78" s="69"/>
      <c r="K78" s="71"/>
      <c r="L78" s="81"/>
    </row>
    <row r="79" spans="1:12" ht="13.5" thickBot="1">
      <c r="A79" s="370"/>
      <c r="B79" s="26"/>
      <c r="C79" s="15"/>
      <c r="D79" s="40"/>
      <c r="E79" s="15"/>
      <c r="F79" s="33"/>
      <c r="G79" s="18"/>
      <c r="H79" s="15"/>
      <c r="I79" s="76"/>
      <c r="J79" s="76">
        <f>SUM(maint_option)*(years_option_maint)</f>
        <v>0</v>
      </c>
      <c r="K79" s="71"/>
      <c r="L79" s="81"/>
    </row>
    <row r="80" spans="1:12" ht="14.25" thickBot="1" thickTop="1">
      <c r="A80" s="370"/>
      <c r="B80" s="15"/>
      <c r="C80" s="15"/>
      <c r="D80" s="40"/>
      <c r="E80" s="15"/>
      <c r="F80" s="15"/>
      <c r="G80" s="18"/>
      <c r="H80" s="15"/>
      <c r="I80" s="69"/>
      <c r="J80" s="70"/>
      <c r="K80" s="86">
        <f>SUM(sum_maintenance)</f>
        <v>0</v>
      </c>
      <c r="L80" s="81"/>
    </row>
    <row r="81" spans="1:12" ht="3" customHeight="1">
      <c r="A81" s="371"/>
      <c r="B81" s="41"/>
      <c r="C81" s="42"/>
      <c r="D81" s="43"/>
      <c r="E81" s="42"/>
      <c r="F81" s="42"/>
      <c r="G81" s="133"/>
      <c r="H81" s="133"/>
      <c r="I81" s="147"/>
      <c r="J81" s="148"/>
      <c r="K81" s="149"/>
      <c r="L81" s="81"/>
    </row>
    <row r="82" spans="1:12" ht="12.75">
      <c r="A82" s="370"/>
      <c r="B82" s="88" t="s">
        <v>84</v>
      </c>
      <c r="C82" s="15"/>
      <c r="D82" s="40"/>
      <c r="E82" s="15"/>
      <c r="F82" s="15"/>
      <c r="G82" s="18"/>
      <c r="H82" s="18"/>
      <c r="I82" s="76"/>
      <c r="J82" s="70"/>
      <c r="K82" s="71">
        <f>SUM(K1:K80)</f>
        <v>0</v>
      </c>
      <c r="L82" s="81"/>
    </row>
    <row r="83" spans="1:12" ht="3" customHeight="1" thickBot="1">
      <c r="A83" s="125"/>
      <c r="B83" s="44"/>
      <c r="C83" s="44"/>
      <c r="D83" s="45"/>
      <c r="E83" s="44"/>
      <c r="F83" s="44"/>
      <c r="G83" s="126"/>
      <c r="H83" s="44"/>
      <c r="I83" s="127"/>
      <c r="J83" s="128"/>
      <c r="K83" s="156"/>
      <c r="L83" s="81"/>
    </row>
    <row r="84" spans="1:12" ht="12.75">
      <c r="A84" s="69"/>
      <c r="B84" s="15"/>
      <c r="C84" s="15"/>
      <c r="D84" s="40"/>
      <c r="E84" s="15"/>
      <c r="F84" s="15"/>
      <c r="G84" s="18"/>
      <c r="H84" s="15"/>
      <c r="I84" s="69"/>
      <c r="J84" s="70"/>
      <c r="K84" s="131"/>
      <c r="L84" s="81"/>
    </row>
    <row r="85" spans="1:12" ht="12.75">
      <c r="A85" s="69"/>
      <c r="B85" s="15"/>
      <c r="C85" s="15"/>
      <c r="D85" s="40"/>
      <c r="E85" s="15"/>
      <c r="F85" s="15"/>
      <c r="G85" s="18"/>
      <c r="H85" s="15"/>
      <c r="I85" s="69"/>
      <c r="J85" s="70"/>
      <c r="K85" s="131"/>
      <c r="L85" s="81"/>
    </row>
    <row r="86" spans="1:12" ht="12.75">
      <c r="A86" s="69"/>
      <c r="B86" s="15"/>
      <c r="C86" s="15"/>
      <c r="D86" s="40"/>
      <c r="E86" s="15"/>
      <c r="F86" s="15"/>
      <c r="G86" s="18"/>
      <c r="H86" s="15"/>
      <c r="I86" s="69"/>
      <c r="J86" s="70"/>
      <c r="K86" s="131"/>
      <c r="L86" s="81"/>
    </row>
    <row r="87" spans="1:12" ht="12.75">
      <c r="A87" s="69"/>
      <c r="B87" s="15"/>
      <c r="C87" s="15"/>
      <c r="D87" s="40"/>
      <c r="E87" s="15"/>
      <c r="F87" s="15"/>
      <c r="G87" s="18"/>
      <c r="H87" s="15"/>
      <c r="I87" s="69"/>
      <c r="J87" s="70"/>
      <c r="K87" s="131"/>
      <c r="L87" s="81"/>
    </row>
    <row r="88" spans="1:12" ht="12.75">
      <c r="A88" s="69"/>
      <c r="B88" s="15"/>
      <c r="C88" s="15"/>
      <c r="D88" s="40"/>
      <c r="E88" s="15"/>
      <c r="F88" s="15"/>
      <c r="G88" s="18"/>
      <c r="H88" s="15"/>
      <c r="I88" s="69"/>
      <c r="J88" s="70"/>
      <c r="K88" s="131"/>
      <c r="L88" s="81"/>
    </row>
    <row r="89" spans="1:12" ht="12.75">
      <c r="A89" s="69"/>
      <c r="B89" s="15"/>
      <c r="C89" s="15"/>
      <c r="D89" s="40"/>
      <c r="E89" s="15"/>
      <c r="F89" s="15"/>
      <c r="G89" s="18"/>
      <c r="H89" s="15"/>
      <c r="I89" s="69"/>
      <c r="J89" s="70"/>
      <c r="K89" s="131"/>
      <c r="L89" s="81"/>
    </row>
    <row r="90" spans="1:12" ht="13.5" thickBot="1">
      <c r="A90" s="81"/>
      <c r="B90" s="10"/>
      <c r="C90" s="10"/>
      <c r="D90" s="134"/>
      <c r="E90" s="10"/>
      <c r="F90" s="10"/>
      <c r="G90" s="135"/>
      <c r="H90" s="10"/>
      <c r="I90" s="81"/>
      <c r="J90" s="157"/>
      <c r="K90" s="131"/>
      <c r="L90" s="81"/>
    </row>
    <row r="91" spans="1:12" s="66" customFormat="1" ht="13.5" thickTop="1">
      <c r="A91" s="63"/>
      <c r="B91" s="46"/>
      <c r="C91" s="47"/>
      <c r="D91" s="136"/>
      <c r="E91" s="47"/>
      <c r="F91" s="48" t="s">
        <v>85</v>
      </c>
      <c r="G91" s="49" t="s">
        <v>38</v>
      </c>
      <c r="H91" s="50" t="s">
        <v>43</v>
      </c>
      <c r="I91" s="81"/>
      <c r="J91" s="157"/>
      <c r="K91" s="158"/>
      <c r="L91" s="155"/>
    </row>
    <row r="92" spans="1:12" s="66" customFormat="1" ht="12.75">
      <c r="A92" s="69"/>
      <c r="B92" s="94" t="s">
        <v>86</v>
      </c>
      <c r="C92" s="12"/>
      <c r="D92" s="137"/>
      <c r="E92" s="15"/>
      <c r="F92" s="51" t="s">
        <v>87</v>
      </c>
      <c r="G92" s="312" t="s">
        <v>88</v>
      </c>
      <c r="H92" s="52"/>
      <c r="I92" s="81"/>
      <c r="J92" s="157"/>
      <c r="K92" s="158"/>
      <c r="L92" s="155"/>
    </row>
    <row r="93" spans="1:12" s="66" customFormat="1" ht="12.75">
      <c r="A93" s="69"/>
      <c r="B93" s="53"/>
      <c r="C93" s="15"/>
      <c r="D93" s="16"/>
      <c r="E93" s="15"/>
      <c r="F93" s="33"/>
      <c r="G93" s="54"/>
      <c r="H93" s="55"/>
      <c r="I93" s="81"/>
      <c r="J93" s="157"/>
      <c r="K93" s="158"/>
      <c r="L93" s="155"/>
    </row>
    <row r="94" spans="1:12" s="66" customFormat="1" ht="12.75">
      <c r="A94" s="69"/>
      <c r="B94" s="53" t="s">
        <v>89</v>
      </c>
      <c r="C94" s="15"/>
      <c r="D94" s="16"/>
      <c r="E94" s="15"/>
      <c r="F94" s="33">
        <f>SUM(kg_seed)</f>
        <v>0</v>
      </c>
      <c r="G94" s="118"/>
      <c r="H94" s="55">
        <f>No_kg*material_unit_cost</f>
        <v>0</v>
      </c>
      <c r="I94" s="81"/>
      <c r="J94" s="157"/>
      <c r="K94" s="158"/>
      <c r="L94" s="155"/>
    </row>
    <row r="95" spans="1:12" s="66" customFormat="1" ht="12.75">
      <c r="A95" s="69"/>
      <c r="B95" s="53" t="s">
        <v>58</v>
      </c>
      <c r="C95" s="15"/>
      <c r="D95" s="16"/>
      <c r="E95" s="15"/>
      <c r="F95" s="33">
        <f>SUM(kg_fertilizer)</f>
        <v>0</v>
      </c>
      <c r="G95" s="118"/>
      <c r="H95" s="55">
        <f>No_kg*material_unit_cost</f>
        <v>0</v>
      </c>
      <c r="I95" s="81"/>
      <c r="J95" s="157"/>
      <c r="K95" s="158"/>
      <c r="L95" s="81"/>
    </row>
    <row r="96" spans="1:12" ht="12.75">
      <c r="A96" s="69"/>
      <c r="B96" s="53" t="s">
        <v>62</v>
      </c>
      <c r="C96" s="15"/>
      <c r="D96" s="16"/>
      <c r="E96" s="15"/>
      <c r="F96" s="33">
        <f>SUM(kg_mulch)</f>
        <v>0</v>
      </c>
      <c r="G96" s="118"/>
      <c r="H96" s="55">
        <f>No_kg*material_unit_cost</f>
        <v>0</v>
      </c>
      <c r="I96" s="81"/>
      <c r="J96" s="157"/>
      <c r="K96" s="158"/>
      <c r="L96" s="81"/>
    </row>
    <row r="97" spans="1:12" ht="12.75">
      <c r="A97" s="69"/>
      <c r="B97" s="53" t="s">
        <v>63</v>
      </c>
      <c r="C97" s="15"/>
      <c r="D97" s="16"/>
      <c r="E97" s="15"/>
      <c r="F97" s="33">
        <f>SUM(kg_tackifier)</f>
        <v>0</v>
      </c>
      <c r="G97" s="118"/>
      <c r="H97" s="55">
        <f>No_kg*material_unit_cost</f>
        <v>0</v>
      </c>
      <c r="I97" s="81"/>
      <c r="J97" s="157"/>
      <c r="K97" s="158"/>
      <c r="L97" s="81"/>
    </row>
    <row r="98" spans="1:12" ht="12.75">
      <c r="A98" s="69"/>
      <c r="B98" s="53"/>
      <c r="C98" s="15"/>
      <c r="D98" s="16"/>
      <c r="E98" s="15"/>
      <c r="F98" s="33"/>
      <c r="G98" s="27"/>
      <c r="H98" s="55"/>
      <c r="I98" s="81"/>
      <c r="J98" s="157"/>
      <c r="K98" s="158"/>
      <c r="L98" s="81"/>
    </row>
    <row r="99" spans="1:12" ht="12.75">
      <c r="A99" s="69"/>
      <c r="B99" s="56" t="s">
        <v>69</v>
      </c>
      <c r="C99" s="35"/>
      <c r="D99" s="57"/>
      <c r="E99" s="15"/>
      <c r="F99" s="33"/>
      <c r="G99" s="27"/>
      <c r="H99" s="55"/>
      <c r="I99" s="81"/>
      <c r="J99" s="157"/>
      <c r="K99" s="158"/>
      <c r="L99" s="81"/>
    </row>
    <row r="100" spans="1:12" ht="12.75">
      <c r="A100" s="69"/>
      <c r="B100" s="58" t="s">
        <v>90</v>
      </c>
      <c r="C100" s="26"/>
      <c r="D100" s="34"/>
      <c r="E100" s="15"/>
      <c r="F100" s="33">
        <f>SUM(no_seedlings)</f>
        <v>0</v>
      </c>
      <c r="G100" s="118"/>
      <c r="H100" s="55">
        <f>No_kg*material_unit_cost</f>
        <v>0</v>
      </c>
      <c r="I100" s="81"/>
      <c r="J100" s="157"/>
      <c r="K100" s="158"/>
      <c r="L100" s="81"/>
    </row>
    <row r="101" spans="1:12" ht="12.75">
      <c r="A101" s="69"/>
      <c r="B101" s="58" t="s">
        <v>91</v>
      </c>
      <c r="C101" s="26"/>
      <c r="D101" s="34"/>
      <c r="E101" s="15"/>
      <c r="F101" s="33">
        <f>SUM(no_fertabs)</f>
        <v>0</v>
      </c>
      <c r="G101" s="118"/>
      <c r="H101" s="55">
        <f>No_kg*material_unit_cost</f>
        <v>0</v>
      </c>
      <c r="I101" s="81"/>
      <c r="J101" s="157"/>
      <c r="K101" s="158"/>
      <c r="L101" s="81"/>
    </row>
    <row r="102" spans="1:12" ht="12.75">
      <c r="A102" s="69"/>
      <c r="B102" s="58" t="s">
        <v>92</v>
      </c>
      <c r="C102" s="26"/>
      <c r="D102" s="34"/>
      <c r="E102" s="15"/>
      <c r="F102" s="33">
        <f>SUM(no_protectors)</f>
        <v>0</v>
      </c>
      <c r="G102" s="118"/>
      <c r="H102" s="55">
        <f>No_kg*material_unit_cost</f>
        <v>0</v>
      </c>
      <c r="I102" s="81"/>
      <c r="J102" s="157"/>
      <c r="K102" s="158"/>
      <c r="L102" s="81"/>
    </row>
    <row r="103" spans="1:12" ht="12.75">
      <c r="A103" s="69"/>
      <c r="B103" s="53"/>
      <c r="C103" s="15"/>
      <c r="D103" s="15"/>
      <c r="E103" s="15"/>
      <c r="F103" s="33"/>
      <c r="G103" s="27"/>
      <c r="H103" s="59"/>
      <c r="I103" s="81"/>
      <c r="J103" s="81"/>
      <c r="K103" s="159"/>
      <c r="L103" s="81"/>
    </row>
    <row r="104" spans="1:12" ht="12.75">
      <c r="A104" s="69"/>
      <c r="B104" s="119" t="s">
        <v>93</v>
      </c>
      <c r="C104" s="15"/>
      <c r="D104" s="40"/>
      <c r="E104" s="15"/>
      <c r="F104" s="33">
        <f>SUM(kg_material1)</f>
        <v>0</v>
      </c>
      <c r="G104" s="118"/>
      <c r="H104" s="55">
        <f>No_kg*material_unit_cost</f>
        <v>0</v>
      </c>
      <c r="I104" s="81"/>
      <c r="J104" s="157"/>
      <c r="K104" s="158"/>
      <c r="L104" s="81"/>
    </row>
    <row r="105" spans="1:12" ht="12.75">
      <c r="A105" s="69"/>
      <c r="B105" s="119" t="s">
        <v>66</v>
      </c>
      <c r="C105" s="15"/>
      <c r="D105" s="40"/>
      <c r="E105" s="15"/>
      <c r="F105" s="33">
        <f>SUM(kg_material2)</f>
        <v>0</v>
      </c>
      <c r="G105" s="118"/>
      <c r="H105" s="55">
        <f>No_kg*material_unit_cost</f>
        <v>0</v>
      </c>
      <c r="I105" s="81"/>
      <c r="J105" s="157"/>
      <c r="K105" s="158"/>
      <c r="L105" s="81"/>
    </row>
    <row r="106" spans="1:12" ht="12.75">
      <c r="A106" s="69"/>
      <c r="B106" s="120" t="s">
        <v>77</v>
      </c>
      <c r="C106" s="15"/>
      <c r="D106" s="40"/>
      <c r="E106" s="15"/>
      <c r="F106" s="33">
        <f>SUM(kg_material3)</f>
        <v>0</v>
      </c>
      <c r="G106" s="118"/>
      <c r="H106" s="55">
        <f>No_kg*material_unit_cost</f>
        <v>0</v>
      </c>
      <c r="I106" s="81"/>
      <c r="J106" s="157"/>
      <c r="K106" s="158"/>
      <c r="L106" s="81"/>
    </row>
    <row r="107" spans="1:12" ht="12.75">
      <c r="A107" s="69"/>
      <c r="B107" s="120" t="s">
        <v>78</v>
      </c>
      <c r="C107" s="15"/>
      <c r="D107" s="40"/>
      <c r="E107" s="15"/>
      <c r="F107" s="33">
        <f>SUM(kg_material4)</f>
        <v>0</v>
      </c>
      <c r="G107" s="118"/>
      <c r="H107" s="55">
        <f>No_kg*material_unit_cost</f>
        <v>0</v>
      </c>
      <c r="I107" s="81"/>
      <c r="J107" s="157"/>
      <c r="K107" s="158"/>
      <c r="L107" s="81"/>
    </row>
    <row r="108" spans="1:12" ht="12.75">
      <c r="A108" s="69"/>
      <c r="B108" s="58"/>
      <c r="C108" s="15"/>
      <c r="D108" s="40"/>
      <c r="E108" s="15"/>
      <c r="F108" s="33"/>
      <c r="G108" s="27"/>
      <c r="H108" s="59"/>
      <c r="I108" s="81"/>
      <c r="J108" s="157"/>
      <c r="K108" s="158"/>
      <c r="L108" s="81"/>
    </row>
    <row r="109" spans="1:12" ht="12.75">
      <c r="A109" s="69"/>
      <c r="B109" s="121" t="s">
        <v>94</v>
      </c>
      <c r="C109" s="15"/>
      <c r="D109" s="40"/>
      <c r="E109" s="15"/>
      <c r="F109" s="33">
        <f>SUM(kg_maint.material1)</f>
        <v>0</v>
      </c>
      <c r="G109" s="118"/>
      <c r="H109" s="55">
        <f>No_kg*material_unit_cost</f>
        <v>0</v>
      </c>
      <c r="I109" s="81"/>
      <c r="J109" s="157"/>
      <c r="K109" s="158"/>
      <c r="L109" s="81"/>
    </row>
    <row r="110" spans="1:12" ht="12.75">
      <c r="A110" s="69"/>
      <c r="B110" s="121" t="s">
        <v>95</v>
      </c>
      <c r="C110" s="15"/>
      <c r="D110" s="40"/>
      <c r="E110" s="15"/>
      <c r="F110" s="33">
        <f>SUM(kg_maint.material2)</f>
        <v>0</v>
      </c>
      <c r="G110" s="118"/>
      <c r="H110" s="55">
        <f>No_kg*material_unit_cost</f>
        <v>0</v>
      </c>
      <c r="I110" s="81"/>
      <c r="J110" s="157"/>
      <c r="K110" s="158"/>
      <c r="L110" s="81"/>
    </row>
    <row r="111" spans="1:12" ht="13.5" thickBot="1">
      <c r="A111" s="69"/>
      <c r="B111" s="150"/>
      <c r="C111" s="69"/>
      <c r="D111" s="96"/>
      <c r="E111" s="69"/>
      <c r="F111" s="97"/>
      <c r="G111" s="151"/>
      <c r="H111" s="98"/>
      <c r="I111" s="81"/>
      <c r="J111" s="157"/>
      <c r="K111" s="158"/>
      <c r="L111" s="81"/>
    </row>
    <row r="112" spans="1:12" ht="12.75">
      <c r="A112" s="69"/>
      <c r="B112" s="150"/>
      <c r="C112" s="69"/>
      <c r="D112" s="96"/>
      <c r="E112" s="69"/>
      <c r="F112" s="97"/>
      <c r="G112" s="151"/>
      <c r="H112" s="99">
        <f>SUM(H93:H111)</f>
        <v>0</v>
      </c>
      <c r="I112" s="81"/>
      <c r="J112" s="157"/>
      <c r="K112" s="158"/>
      <c r="L112" s="81"/>
    </row>
    <row r="113" spans="1:12" ht="13.5" thickBot="1">
      <c r="A113" s="69"/>
      <c r="B113" s="100"/>
      <c r="C113" s="152"/>
      <c r="D113" s="153"/>
      <c r="E113" s="152"/>
      <c r="F113" s="101"/>
      <c r="G113" s="102"/>
      <c r="H113" s="103"/>
      <c r="I113" s="81"/>
      <c r="J113" s="157"/>
      <c r="K113" s="158"/>
      <c r="L113" s="81"/>
    </row>
    <row r="114" spans="1:12" ht="13.5" thickTop="1">
      <c r="A114" s="81"/>
      <c r="C114" s="81"/>
      <c r="D114" s="154"/>
      <c r="E114" s="81"/>
      <c r="F114" s="105"/>
      <c r="G114" s="106"/>
      <c r="H114" s="81"/>
      <c r="I114" s="81"/>
      <c r="J114" s="157"/>
      <c r="K114" s="158"/>
      <c r="L114" s="81"/>
    </row>
    <row r="115" spans="1:12" ht="12.75">
      <c r="A115" s="81"/>
      <c r="C115" s="81"/>
      <c r="D115" s="154"/>
      <c r="E115" s="81"/>
      <c r="F115" s="105"/>
      <c r="G115" s="106"/>
      <c r="H115" s="81"/>
      <c r="I115" s="81"/>
      <c r="J115" s="157"/>
      <c r="K115" s="158"/>
      <c r="L115" s="81"/>
    </row>
    <row r="116" spans="1:12" s="83" customFormat="1" ht="12.75">
      <c r="A116" s="81"/>
      <c r="B116" s="160" t="s">
        <v>96</v>
      </c>
      <c r="C116" s="81"/>
      <c r="D116" s="154"/>
      <c r="E116" s="81"/>
      <c r="F116" s="81"/>
      <c r="G116" s="159"/>
      <c r="H116" s="81"/>
      <c r="I116" s="81"/>
      <c r="J116" s="157"/>
      <c r="K116" s="158"/>
      <c r="L116" s="81"/>
    </row>
    <row r="117" spans="2:11" s="83" customFormat="1" ht="12.75">
      <c r="B117"/>
      <c r="C117" s="104"/>
      <c r="G117" s="109"/>
      <c r="J117" s="110"/>
      <c r="K117" s="111"/>
    </row>
    <row r="118" spans="2:11" s="83" customFormat="1" ht="12.75">
      <c r="B118" s="104" t="s">
        <v>97</v>
      </c>
      <c r="C118" s="104" t="s">
        <v>727</v>
      </c>
      <c r="G118" s="109"/>
      <c r="J118" s="110"/>
      <c r="K118" s="111"/>
    </row>
    <row r="119" spans="2:11" s="83" customFormat="1" ht="12.75">
      <c r="B119" s="104" t="s">
        <v>98</v>
      </c>
      <c r="C119" s="104" t="s">
        <v>728</v>
      </c>
      <c r="G119" s="109"/>
      <c r="J119" s="110"/>
      <c r="K119" s="111"/>
    </row>
    <row r="120" spans="2:11" s="83" customFormat="1" ht="12.75">
      <c r="B120" s="104" t="s">
        <v>37</v>
      </c>
      <c r="C120" s="104" t="s">
        <v>729</v>
      </c>
      <c r="G120" s="109"/>
      <c r="J120" s="110"/>
      <c r="K120" s="111"/>
    </row>
    <row r="121" spans="2:11" s="83" customFormat="1" ht="12.75">
      <c r="B121" s="104" t="s">
        <v>99</v>
      </c>
      <c r="C121" s="104" t="s">
        <v>730</v>
      </c>
      <c r="G121" s="109"/>
      <c r="J121" s="110"/>
      <c r="K121" s="111"/>
    </row>
    <row r="122" spans="2:11" s="83" customFormat="1" ht="12.75">
      <c r="B122" s="104" t="s">
        <v>100</v>
      </c>
      <c r="C122" s="104" t="s">
        <v>731</v>
      </c>
      <c r="G122" s="109"/>
      <c r="J122" s="110"/>
      <c r="K122" s="111"/>
    </row>
    <row r="123" spans="2:11" s="83" customFormat="1" ht="12.75">
      <c r="B123" s="104" t="s">
        <v>101</v>
      </c>
      <c r="C123" s="104" t="s">
        <v>732</v>
      </c>
      <c r="G123" s="109"/>
      <c r="J123" s="110"/>
      <c r="K123" s="111"/>
    </row>
    <row r="124" spans="2:11" s="83" customFormat="1" ht="12.75">
      <c r="B124" s="104" t="s">
        <v>102</v>
      </c>
      <c r="C124" s="104" t="s">
        <v>733</v>
      </c>
      <c r="G124" s="109"/>
      <c r="J124" s="110"/>
      <c r="K124" s="111"/>
    </row>
    <row r="125" spans="2:11" s="83" customFormat="1" ht="12.75">
      <c r="B125" s="104" t="s">
        <v>103</v>
      </c>
      <c r="C125" s="104" t="s">
        <v>734</v>
      </c>
      <c r="G125" s="109"/>
      <c r="J125" s="110"/>
      <c r="K125" s="111"/>
    </row>
    <row r="126" spans="2:11" s="83" customFormat="1" ht="12.75">
      <c r="B126" s="104" t="s">
        <v>104</v>
      </c>
      <c r="C126" s="104" t="s">
        <v>735</v>
      </c>
      <c r="G126" s="109"/>
      <c r="J126" s="110"/>
      <c r="K126" s="111"/>
    </row>
    <row r="127" spans="2:11" s="83" customFormat="1" ht="12.75">
      <c r="B127" s="104" t="s">
        <v>105</v>
      </c>
      <c r="C127" s="104" t="s">
        <v>736</v>
      </c>
      <c r="G127" s="109"/>
      <c r="J127" s="110"/>
      <c r="K127" s="111"/>
    </row>
    <row r="128" spans="2:11" s="83" customFormat="1" ht="12.75">
      <c r="B128" s="104" t="s">
        <v>106</v>
      </c>
      <c r="C128" s="104" t="s">
        <v>737</v>
      </c>
      <c r="G128" s="109"/>
      <c r="J128" s="110"/>
      <c r="K128" s="111"/>
    </row>
    <row r="129" spans="2:11" s="83" customFormat="1" ht="12.75">
      <c r="B129" s="104" t="s">
        <v>107</v>
      </c>
      <c r="C129" s="104" t="s">
        <v>738</v>
      </c>
      <c r="G129" s="109"/>
      <c r="J129" s="110"/>
      <c r="K129" s="111"/>
    </row>
    <row r="130" spans="2:11" s="83" customFormat="1" ht="12.75">
      <c r="B130" s="104" t="s">
        <v>108</v>
      </c>
      <c r="C130" s="104" t="s">
        <v>739</v>
      </c>
      <c r="G130" s="109"/>
      <c r="J130" s="110"/>
      <c r="K130" s="111"/>
    </row>
    <row r="131" spans="2:11" s="83" customFormat="1" ht="12.75">
      <c r="B131" s="104" t="s">
        <v>109</v>
      </c>
      <c r="C131" s="104" t="s">
        <v>740</v>
      </c>
      <c r="G131" s="109"/>
      <c r="J131" s="110"/>
      <c r="K131" s="111"/>
    </row>
    <row r="132" spans="2:11" s="83" customFormat="1" ht="12.75">
      <c r="B132" s="104" t="s">
        <v>110</v>
      </c>
      <c r="C132" s="104" t="s">
        <v>741</v>
      </c>
      <c r="G132" s="109"/>
      <c r="J132" s="110"/>
      <c r="K132" s="111"/>
    </row>
    <row r="133" spans="2:11" s="83" customFormat="1" ht="12.75">
      <c r="B133" s="104" t="s">
        <v>111</v>
      </c>
      <c r="C133" s="104" t="s">
        <v>742</v>
      </c>
      <c r="G133" s="109"/>
      <c r="J133" s="110"/>
      <c r="K133" s="111"/>
    </row>
    <row r="134" spans="2:11" s="83" customFormat="1" ht="12.75">
      <c r="B134" s="104" t="s">
        <v>112</v>
      </c>
      <c r="C134" s="104" t="s">
        <v>743</v>
      </c>
      <c r="G134" s="109"/>
      <c r="J134" s="110"/>
      <c r="K134" s="111"/>
    </row>
    <row r="135" spans="2:11" s="83" customFormat="1" ht="12.75">
      <c r="B135" s="104" t="s">
        <v>113</v>
      </c>
      <c r="C135" s="104" t="s">
        <v>744</v>
      </c>
      <c r="G135" s="109"/>
      <c r="J135" s="110"/>
      <c r="K135" s="111"/>
    </row>
    <row r="136" spans="2:11" s="83" customFormat="1" ht="12.75">
      <c r="B136" s="104" t="s">
        <v>114</v>
      </c>
      <c r="C136" s="104" t="s">
        <v>745</v>
      </c>
      <c r="G136" s="109"/>
      <c r="J136" s="110"/>
      <c r="K136" s="111"/>
    </row>
    <row r="137" spans="2:11" s="83" customFormat="1" ht="12.75">
      <c r="B137" s="104" t="s">
        <v>115</v>
      </c>
      <c r="C137" s="104" t="s">
        <v>746</v>
      </c>
      <c r="G137" s="109"/>
      <c r="J137" s="110"/>
      <c r="K137" s="111"/>
    </row>
    <row r="138" spans="2:11" s="83" customFormat="1" ht="12.75">
      <c r="B138" s="104" t="s">
        <v>116</v>
      </c>
      <c r="C138" s="104" t="s">
        <v>747</v>
      </c>
      <c r="G138" s="109"/>
      <c r="J138" s="110"/>
      <c r="K138" s="111"/>
    </row>
    <row r="139" spans="2:11" s="83" customFormat="1" ht="12.75">
      <c r="B139" s="104" t="s">
        <v>117</v>
      </c>
      <c r="C139" s="104" t="s">
        <v>748</v>
      </c>
      <c r="G139" s="109"/>
      <c r="J139" s="110"/>
      <c r="K139" s="111"/>
    </row>
    <row r="140" spans="2:11" s="83" customFormat="1" ht="12.75">
      <c r="B140" s="104" t="s">
        <v>118</v>
      </c>
      <c r="C140" s="104" t="s">
        <v>749</v>
      </c>
      <c r="G140" s="109"/>
      <c r="J140" s="110"/>
      <c r="K140" s="111"/>
    </row>
    <row r="141" spans="2:11" s="83" customFormat="1" ht="12.75">
      <c r="B141" s="104" t="s">
        <v>119</v>
      </c>
      <c r="C141" s="104" t="s">
        <v>750</v>
      </c>
      <c r="G141" s="109"/>
      <c r="J141" s="110"/>
      <c r="K141" s="111"/>
    </row>
    <row r="142" spans="2:11" s="83" customFormat="1" ht="12.75">
      <c r="B142" s="104" t="s">
        <v>120</v>
      </c>
      <c r="C142" s="104" t="s">
        <v>751</v>
      </c>
      <c r="G142" s="109"/>
      <c r="J142" s="110"/>
      <c r="K142" s="111"/>
    </row>
    <row r="143" spans="2:11" s="83" customFormat="1" ht="12.75">
      <c r="B143" s="104" t="s">
        <v>121</v>
      </c>
      <c r="C143" s="104" t="s">
        <v>752</v>
      </c>
      <c r="G143" s="109"/>
      <c r="J143" s="110"/>
      <c r="K143" s="111"/>
    </row>
    <row r="144" spans="2:11" s="83" customFormat="1" ht="12.75">
      <c r="B144" s="104" t="s">
        <v>122</v>
      </c>
      <c r="C144" s="104" t="s">
        <v>753</v>
      </c>
      <c r="G144" s="109"/>
      <c r="J144" s="110"/>
      <c r="K144" s="111"/>
    </row>
    <row r="145" spans="2:11" s="83" customFormat="1" ht="12.75">
      <c r="B145" s="104" t="s">
        <v>123</v>
      </c>
      <c r="C145" s="104" t="s">
        <v>754</v>
      </c>
      <c r="G145" s="109"/>
      <c r="J145" s="110"/>
      <c r="K145" s="111"/>
    </row>
    <row r="146" spans="2:11" s="83" customFormat="1" ht="12.75">
      <c r="B146" s="104" t="s">
        <v>124</v>
      </c>
      <c r="C146" s="104" t="s">
        <v>755</v>
      </c>
      <c r="G146" s="109"/>
      <c r="J146" s="110"/>
      <c r="K146" s="111"/>
    </row>
    <row r="147" spans="2:11" s="83" customFormat="1" ht="12.75">
      <c r="B147" s="104" t="s">
        <v>125</v>
      </c>
      <c r="C147" s="104" t="s">
        <v>756</v>
      </c>
      <c r="G147" s="109"/>
      <c r="J147" s="110"/>
      <c r="K147" s="111"/>
    </row>
    <row r="148" spans="2:11" s="83" customFormat="1" ht="12.75">
      <c r="B148" s="104" t="s">
        <v>126</v>
      </c>
      <c r="C148" s="104" t="s">
        <v>757</v>
      </c>
      <c r="G148" s="109"/>
      <c r="J148" s="110"/>
      <c r="K148" s="111"/>
    </row>
    <row r="149" spans="2:11" s="83" customFormat="1" ht="12.75">
      <c r="B149" s="104" t="s">
        <v>127</v>
      </c>
      <c r="C149" s="104" t="s">
        <v>758</v>
      </c>
      <c r="G149" s="109"/>
      <c r="J149" s="110"/>
      <c r="K149" s="111"/>
    </row>
    <row r="150" spans="2:11" s="83" customFormat="1" ht="12.75">
      <c r="B150" s="104" t="s">
        <v>128</v>
      </c>
      <c r="C150" s="104" t="s">
        <v>759</v>
      </c>
      <c r="D150" s="104"/>
      <c r="G150" s="109"/>
      <c r="J150" s="110"/>
      <c r="K150" s="111"/>
    </row>
    <row r="151" spans="2:11" s="83" customFormat="1" ht="12.75">
      <c r="B151" s="104" t="s">
        <v>129</v>
      </c>
      <c r="C151" s="104" t="s">
        <v>760</v>
      </c>
      <c r="D151" s="104"/>
      <c r="G151" s="109"/>
      <c r="J151" s="110"/>
      <c r="K151" s="111"/>
    </row>
    <row r="152" spans="2:11" s="83" customFormat="1" ht="12.75">
      <c r="B152" s="104" t="s">
        <v>130</v>
      </c>
      <c r="C152" s="104" t="s">
        <v>761</v>
      </c>
      <c r="D152" s="104"/>
      <c r="G152" s="109"/>
      <c r="J152" s="110"/>
      <c r="K152" s="111"/>
    </row>
    <row r="153" spans="2:11" s="83" customFormat="1" ht="12.75">
      <c r="B153" s="104" t="s">
        <v>131</v>
      </c>
      <c r="C153" s="104" t="s">
        <v>762</v>
      </c>
      <c r="D153" s="104"/>
      <c r="G153" s="109"/>
      <c r="J153" s="110"/>
      <c r="K153" s="111"/>
    </row>
    <row r="154" spans="2:11" s="83" customFormat="1" ht="12.75">
      <c r="B154" s="104" t="s">
        <v>132</v>
      </c>
      <c r="C154" s="104" t="s">
        <v>763</v>
      </c>
      <c r="D154" s="104"/>
      <c r="G154" s="109"/>
      <c r="J154" s="110"/>
      <c r="K154" s="111"/>
    </row>
    <row r="155" spans="2:11" s="83" customFormat="1" ht="12.75">
      <c r="B155" s="104" t="s">
        <v>133</v>
      </c>
      <c r="C155" s="104" t="s">
        <v>764</v>
      </c>
      <c r="D155" s="104"/>
      <c r="G155" s="109"/>
      <c r="J155" s="110"/>
      <c r="K155" s="111"/>
    </row>
    <row r="156" spans="2:11" s="83" customFormat="1" ht="12.75">
      <c r="B156" s="104" t="s">
        <v>134</v>
      </c>
      <c r="C156" s="104" t="s">
        <v>765</v>
      </c>
      <c r="D156" s="104"/>
      <c r="G156" s="109"/>
      <c r="J156" s="110"/>
      <c r="K156" s="111"/>
    </row>
    <row r="157" spans="2:11" s="83" customFormat="1" ht="12.75">
      <c r="B157" s="104" t="s">
        <v>135</v>
      </c>
      <c r="C157" s="104" t="s">
        <v>766</v>
      </c>
      <c r="D157" s="104"/>
      <c r="G157" s="109"/>
      <c r="J157" s="110"/>
      <c r="K157" s="111"/>
    </row>
    <row r="158" spans="2:11" s="83" customFormat="1" ht="12.75">
      <c r="B158" s="104" t="s">
        <v>136</v>
      </c>
      <c r="C158" s="104" t="s">
        <v>767</v>
      </c>
      <c r="D158" s="104"/>
      <c r="G158" s="109"/>
      <c r="J158" s="110"/>
      <c r="K158" s="111"/>
    </row>
    <row r="159" spans="2:11" s="83" customFormat="1" ht="12.75">
      <c r="B159" s="104" t="s">
        <v>137</v>
      </c>
      <c r="C159" s="104" t="s">
        <v>768</v>
      </c>
      <c r="D159" s="104"/>
      <c r="G159" s="109"/>
      <c r="J159" s="110"/>
      <c r="K159" s="111"/>
    </row>
    <row r="160" spans="2:11" s="83" customFormat="1" ht="12.75">
      <c r="B160" s="104" t="s">
        <v>138</v>
      </c>
      <c r="C160" s="104" t="s">
        <v>769</v>
      </c>
      <c r="D160" s="104"/>
      <c r="G160" s="109"/>
      <c r="J160" s="110"/>
      <c r="K160" s="111"/>
    </row>
    <row r="161" spans="2:11" s="83" customFormat="1" ht="12.75">
      <c r="B161" s="104" t="s">
        <v>139</v>
      </c>
      <c r="C161" s="104" t="s">
        <v>770</v>
      </c>
      <c r="D161" s="104"/>
      <c r="G161" s="109"/>
      <c r="J161" s="110"/>
      <c r="K161" s="111"/>
    </row>
    <row r="162" spans="2:11" s="83" customFormat="1" ht="12.75">
      <c r="B162" s="104" t="s">
        <v>140</v>
      </c>
      <c r="C162" s="104" t="s">
        <v>771</v>
      </c>
      <c r="D162" s="104"/>
      <c r="G162" s="109"/>
      <c r="J162" s="110"/>
      <c r="K162" s="111"/>
    </row>
    <row r="163" spans="2:11" s="83" customFormat="1" ht="12.75">
      <c r="B163" s="104" t="s">
        <v>141</v>
      </c>
      <c r="C163" s="104" t="s">
        <v>772</v>
      </c>
      <c r="D163" s="104"/>
      <c r="G163" s="109"/>
      <c r="J163" s="110"/>
      <c r="K163" s="111"/>
    </row>
    <row r="164" spans="2:11" s="83" customFormat="1" ht="12.75">
      <c r="B164" s="104" t="s">
        <v>142</v>
      </c>
      <c r="C164" s="104" t="s">
        <v>773</v>
      </c>
      <c r="D164" s="104"/>
      <c r="G164" s="109"/>
      <c r="J164" s="110"/>
      <c r="K164" s="111"/>
    </row>
    <row r="165" spans="2:11" s="83" customFormat="1" ht="12.75">
      <c r="B165" s="104" t="s">
        <v>143</v>
      </c>
      <c r="C165" s="104" t="s">
        <v>774</v>
      </c>
      <c r="D165" s="104"/>
      <c r="G165" s="109"/>
      <c r="J165" s="110"/>
      <c r="K165" s="111"/>
    </row>
    <row r="166" spans="4:11" s="83" customFormat="1" ht="12.75">
      <c r="D166" s="104"/>
      <c r="G166" s="109"/>
      <c r="J166" s="110"/>
      <c r="K166" s="111"/>
    </row>
    <row r="167" spans="4:11" s="83" customFormat="1" ht="12.75">
      <c r="D167" s="104"/>
      <c r="G167" s="109"/>
      <c r="J167" s="110"/>
      <c r="K167" s="111"/>
    </row>
    <row r="168" spans="4:11" s="83" customFormat="1" ht="12.75">
      <c r="D168" s="104"/>
      <c r="G168" s="109"/>
      <c r="J168" s="110"/>
      <c r="K168" s="111"/>
    </row>
    <row r="169" spans="4:11" s="83" customFormat="1" ht="12.75">
      <c r="D169" s="104"/>
      <c r="G169" s="109"/>
      <c r="J169" s="110"/>
      <c r="K169" s="111"/>
    </row>
    <row r="170" spans="4:11" s="83" customFormat="1" ht="12.75">
      <c r="D170" s="104"/>
      <c r="G170" s="109"/>
      <c r="J170" s="110"/>
      <c r="K170" s="111"/>
    </row>
    <row r="171" spans="4:11" s="83" customFormat="1" ht="12.75">
      <c r="D171" s="104"/>
      <c r="G171" s="109"/>
      <c r="J171" s="110"/>
      <c r="K171" s="111"/>
    </row>
    <row r="172" spans="4:11" s="83" customFormat="1" ht="12.75">
      <c r="D172" s="104"/>
      <c r="G172" s="109"/>
      <c r="J172" s="110"/>
      <c r="K172" s="111"/>
    </row>
    <row r="173" spans="4:11" s="83" customFormat="1" ht="12.75">
      <c r="D173" s="104"/>
      <c r="G173" s="109"/>
      <c r="J173" s="110"/>
      <c r="K173" s="111"/>
    </row>
    <row r="174" spans="4:11" s="83" customFormat="1" ht="12.75">
      <c r="D174" s="104"/>
      <c r="G174" s="109"/>
      <c r="J174" s="110"/>
      <c r="K174" s="111"/>
    </row>
    <row r="175" spans="4:11" s="83" customFormat="1" ht="12.75">
      <c r="D175" s="104"/>
      <c r="G175" s="109"/>
      <c r="J175" s="110"/>
      <c r="K175" s="111"/>
    </row>
    <row r="176" spans="4:11" s="83" customFormat="1" ht="12.75">
      <c r="D176" s="104"/>
      <c r="G176" s="109"/>
      <c r="J176" s="110"/>
      <c r="K176" s="111"/>
    </row>
    <row r="177" spans="4:11" s="83" customFormat="1" ht="12.75">
      <c r="D177" s="104"/>
      <c r="G177" s="109"/>
      <c r="J177" s="110"/>
      <c r="K177" s="111"/>
    </row>
    <row r="178" spans="4:11" s="83" customFormat="1" ht="12.75">
      <c r="D178" s="104"/>
      <c r="G178" s="109"/>
      <c r="J178" s="110"/>
      <c r="K178" s="111"/>
    </row>
    <row r="179" spans="4:11" s="83" customFormat="1" ht="12.75">
      <c r="D179" s="104"/>
      <c r="G179" s="109"/>
      <c r="J179" s="110"/>
      <c r="K179" s="111"/>
    </row>
    <row r="180" spans="4:11" s="83" customFormat="1" ht="12.75">
      <c r="D180" s="104"/>
      <c r="G180" s="109"/>
      <c r="J180" s="110"/>
      <c r="K180" s="111"/>
    </row>
    <row r="181" spans="4:11" s="83" customFormat="1" ht="12.75">
      <c r="D181" s="104"/>
      <c r="G181" s="109"/>
      <c r="J181" s="110"/>
      <c r="K181" s="111"/>
    </row>
    <row r="182" spans="4:11" s="83" customFormat="1" ht="12.75">
      <c r="D182" s="104"/>
      <c r="G182" s="109"/>
      <c r="J182" s="110"/>
      <c r="K182" s="111"/>
    </row>
    <row r="183" spans="4:11" s="83" customFormat="1" ht="12.75">
      <c r="D183" s="104"/>
      <c r="G183" s="109"/>
      <c r="J183" s="110"/>
      <c r="K183" s="111"/>
    </row>
    <row r="184" spans="4:11" s="83" customFormat="1" ht="12.75">
      <c r="D184" s="104"/>
      <c r="G184" s="109"/>
      <c r="J184" s="110"/>
      <c r="K184" s="111"/>
    </row>
    <row r="185" spans="4:11" s="83" customFormat="1" ht="12.75">
      <c r="D185" s="104"/>
      <c r="G185" s="109"/>
      <c r="J185" s="110"/>
      <c r="K185" s="111"/>
    </row>
    <row r="186" spans="4:11" s="83" customFormat="1" ht="12.75">
      <c r="D186" s="104"/>
      <c r="G186" s="109"/>
      <c r="J186" s="110"/>
      <c r="K186" s="111"/>
    </row>
    <row r="187" spans="4:11" s="83" customFormat="1" ht="12.75">
      <c r="D187" s="104"/>
      <c r="G187" s="109"/>
      <c r="J187" s="110"/>
      <c r="K187" s="111"/>
    </row>
    <row r="188" spans="4:11" s="83" customFormat="1" ht="12.75">
      <c r="D188" s="104"/>
      <c r="G188" s="109"/>
      <c r="J188" s="110"/>
      <c r="K188" s="111"/>
    </row>
    <row r="189" spans="4:11" s="83" customFormat="1" ht="12.75">
      <c r="D189" s="104"/>
      <c r="G189" s="109"/>
      <c r="J189" s="110"/>
      <c r="K189" s="111"/>
    </row>
    <row r="190" spans="4:11" s="83" customFormat="1" ht="12.75">
      <c r="D190" s="104"/>
      <c r="G190" s="109"/>
      <c r="J190" s="110"/>
      <c r="K190" s="111"/>
    </row>
    <row r="191" spans="4:11" s="83" customFormat="1" ht="12.75">
      <c r="D191" s="104"/>
      <c r="G191" s="109"/>
      <c r="J191" s="110"/>
      <c r="K191" s="111"/>
    </row>
    <row r="192" spans="4:11" s="83" customFormat="1" ht="12.75">
      <c r="D192" s="104"/>
      <c r="G192" s="109"/>
      <c r="J192" s="110"/>
      <c r="K192" s="111"/>
    </row>
    <row r="193" spans="4:11" s="83" customFormat="1" ht="12.75">
      <c r="D193" s="104"/>
      <c r="G193" s="109"/>
      <c r="J193" s="110"/>
      <c r="K193" s="111"/>
    </row>
    <row r="194" spans="4:11" s="83" customFormat="1" ht="12.75">
      <c r="D194" s="104"/>
      <c r="G194" s="109"/>
      <c r="J194" s="110"/>
      <c r="K194" s="111"/>
    </row>
    <row r="195" spans="4:11" s="83" customFormat="1" ht="12.75">
      <c r="D195" s="104"/>
      <c r="G195" s="109"/>
      <c r="J195" s="110"/>
      <c r="K195" s="111"/>
    </row>
    <row r="196" spans="4:11" s="83" customFormat="1" ht="12.75">
      <c r="D196" s="104"/>
      <c r="G196" s="109"/>
      <c r="J196" s="110"/>
      <c r="K196" s="111"/>
    </row>
    <row r="197" spans="4:11" s="83" customFormat="1" ht="12.75">
      <c r="D197" s="104"/>
      <c r="G197" s="109"/>
      <c r="J197" s="110"/>
      <c r="K197" s="111"/>
    </row>
    <row r="198" spans="4:11" s="83" customFormat="1" ht="12.75">
      <c r="D198" s="104"/>
      <c r="G198" s="109"/>
      <c r="J198" s="110"/>
      <c r="K198" s="111"/>
    </row>
    <row r="199" spans="4:11" s="83" customFormat="1" ht="12.75">
      <c r="D199" s="104"/>
      <c r="G199" s="109"/>
      <c r="J199" s="110"/>
      <c r="K199" s="111"/>
    </row>
    <row r="200" spans="4:11" s="83" customFormat="1" ht="12.75">
      <c r="D200" s="104"/>
      <c r="G200" s="109"/>
      <c r="J200" s="110"/>
      <c r="K200" s="111"/>
    </row>
  </sheetData>
  <sheetProtection password="CA11" sheet="1" objects="1" scenarios="1"/>
  <printOptions gridLines="1" horizontalCentered="1"/>
  <pageMargins left="0.498031496" right="0.498031496" top="1.05" bottom="0.734251969" header="0.5" footer="0.5"/>
  <pageSetup horizontalDpi="300" verticalDpi="300" orientation="portrait" scale="60" r:id="rId3"/>
  <headerFooter alignWithMargins="0">
    <oddHeader>&amp;L&amp;F
Version 3.5.1&amp;CMine Reclamation Costing&amp;"MS Sans Serif,Bold"
&amp;18&amp;A&amp;R&amp;T
&amp;D</oddHeader>
    <oddFooter>&amp;CPage &amp;P of &amp;N</oddFoot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H46"/>
  <sheetViews>
    <sheetView zoomScale="75" zoomScaleNormal="75" workbookViewId="0" topLeftCell="A17">
      <selection activeCell="E18" sqref="E18"/>
    </sheetView>
  </sheetViews>
  <sheetFormatPr defaultColWidth="9.140625" defaultRowHeight="12.75"/>
  <cols>
    <col min="1" max="1" width="3.140625" style="122" customWidth="1"/>
    <col min="2" max="2" width="42.421875" style="122" customWidth="1"/>
    <col min="3" max="3" width="23.57421875" style="122" customWidth="1"/>
    <col min="4" max="4" width="22.140625" style="122" customWidth="1"/>
    <col min="5" max="5" width="22.00390625" style="122" customWidth="1"/>
    <col min="6" max="6" width="21.8515625" style="122" customWidth="1"/>
    <col min="7" max="7" width="5.7109375" style="122" customWidth="1"/>
    <col min="8" max="16384" width="9.140625" style="122" customWidth="1"/>
  </cols>
  <sheetData>
    <row r="1" spans="1:8" ht="15.75" customHeight="1">
      <c r="A1" s="385" t="s">
        <v>32</v>
      </c>
      <c r="B1" s="351"/>
      <c r="C1" s="346">
        <f>SUMMARY!$B$4</f>
        <v>0</v>
      </c>
      <c r="D1" s="347"/>
      <c r="E1" s="348"/>
      <c r="F1" s="349"/>
      <c r="G1" s="138"/>
      <c r="H1" s="138"/>
    </row>
    <row r="2" spans="1:8" ht="15.75" customHeight="1">
      <c r="A2" s="383" t="s">
        <v>33</v>
      </c>
      <c r="B2" s="75"/>
      <c r="C2" s="328" t="e">
        <f>SUMMARY!#REF!</f>
        <v>#REF!</v>
      </c>
      <c r="D2" s="263"/>
      <c r="E2" s="143"/>
      <c r="F2" s="331"/>
      <c r="G2" s="138"/>
      <c r="H2" s="138"/>
    </row>
    <row r="3" spans="1:8" ht="15.75" customHeight="1">
      <c r="A3" s="384" t="s">
        <v>35</v>
      </c>
      <c r="B3" s="75"/>
      <c r="C3" s="388"/>
      <c r="D3" s="355"/>
      <c r="E3" s="143"/>
      <c r="F3" s="331"/>
      <c r="G3" s="138"/>
      <c r="H3" s="138"/>
    </row>
    <row r="4" spans="1:8" ht="15.75" customHeight="1">
      <c r="A4" s="350"/>
      <c r="B4" s="143"/>
      <c r="C4" s="143"/>
      <c r="D4" s="143"/>
      <c r="E4" s="143"/>
      <c r="F4" s="331"/>
      <c r="G4" s="138"/>
      <c r="H4" s="138"/>
    </row>
    <row r="5" spans="1:8" ht="3" customHeight="1">
      <c r="A5" s="350"/>
      <c r="B5" s="167"/>
      <c r="C5" s="182"/>
      <c r="D5" s="167"/>
      <c r="E5" s="143"/>
      <c r="F5" s="332"/>
      <c r="G5" s="138"/>
      <c r="H5" s="138"/>
    </row>
    <row r="6" spans="1:8" ht="15.75" customHeight="1">
      <c r="A6" s="361"/>
      <c r="B6" s="357" t="s">
        <v>775</v>
      </c>
      <c r="C6" s="358"/>
      <c r="D6" s="359"/>
      <c r="E6" s="360"/>
      <c r="F6" s="392"/>
      <c r="G6" s="139"/>
      <c r="H6" s="138"/>
    </row>
    <row r="7" spans="1:8" ht="3" customHeight="1">
      <c r="A7" s="363"/>
      <c r="B7" s="411"/>
      <c r="C7" s="412"/>
      <c r="D7" s="197"/>
      <c r="E7" s="143"/>
      <c r="F7" s="393"/>
      <c r="G7" s="139"/>
      <c r="H7" s="138"/>
    </row>
    <row r="8" spans="1:8" ht="15.75" customHeight="1">
      <c r="A8" s="352" t="s">
        <v>36</v>
      </c>
      <c r="B8" s="362" t="s">
        <v>776</v>
      </c>
      <c r="C8" s="389"/>
      <c r="D8" s="176"/>
      <c r="E8" s="398" t="s">
        <v>39</v>
      </c>
      <c r="F8" s="394" t="s">
        <v>40</v>
      </c>
      <c r="G8" s="139"/>
      <c r="H8" s="138"/>
    </row>
    <row r="9" spans="1:8" ht="15.75" customHeight="1">
      <c r="A9" s="363"/>
      <c r="B9" s="167"/>
      <c r="C9" s="389"/>
      <c r="D9" s="176"/>
      <c r="E9" s="399" t="s">
        <v>43</v>
      </c>
      <c r="F9" s="395"/>
      <c r="G9" s="139"/>
      <c r="H9" s="138"/>
    </row>
    <row r="10" spans="1:8" ht="16.5" customHeight="1">
      <c r="A10" s="363"/>
      <c r="B10" s="405" t="s">
        <v>777</v>
      </c>
      <c r="C10" s="406"/>
      <c r="D10" s="406"/>
      <c r="E10" s="400" t="e">
        <f>#REF!</f>
        <v>#REF!</v>
      </c>
      <c r="F10" s="393"/>
      <c r="G10" s="139"/>
      <c r="H10" s="138"/>
    </row>
    <row r="11" spans="1:8" ht="15.75" customHeight="1">
      <c r="A11" s="363"/>
      <c r="B11"/>
      <c r="C11" s="389"/>
      <c r="D11" s="389"/>
      <c r="E11" s="387"/>
      <c r="F11" s="386"/>
      <c r="G11" s="139"/>
      <c r="H11" s="138"/>
    </row>
    <row r="12" spans="1:8" ht="13.5" customHeight="1">
      <c r="A12" s="363"/>
      <c r="B12"/>
      <c r="C12" s="389"/>
      <c r="D12" s="176"/>
      <c r="E12" s="401"/>
      <c r="F12" s="396" t="e">
        <f>(E10)</f>
        <v>#REF!</v>
      </c>
      <c r="G12" s="139"/>
      <c r="H12" s="138"/>
    </row>
    <row r="13" spans="1:8" ht="15.75" customHeight="1">
      <c r="A13" s="382"/>
      <c r="B13"/>
      <c r="C13" s="380"/>
      <c r="D13" s="380"/>
      <c r="E13" s="387"/>
      <c r="F13" s="386"/>
      <c r="G13" s="139"/>
      <c r="H13" s="138"/>
    </row>
    <row r="14" spans="1:8" ht="15.75" customHeight="1">
      <c r="A14" s="352" t="s">
        <v>49</v>
      </c>
      <c r="B14" s="362" t="s">
        <v>778</v>
      </c>
      <c r="C14" s="407" t="s">
        <v>779</v>
      </c>
      <c r="D14" s="407" t="s">
        <v>780</v>
      </c>
      <c r="E14" s="408" t="s">
        <v>39</v>
      </c>
      <c r="F14" s="393"/>
      <c r="G14" s="139"/>
      <c r="H14" s="138"/>
    </row>
    <row r="15" spans="1:8" ht="15" customHeight="1">
      <c r="A15" s="363"/>
      <c r="B15" s="179" t="s">
        <v>781</v>
      </c>
      <c r="C15" s="409" t="s">
        <v>782</v>
      </c>
      <c r="D15" s="409" t="s">
        <v>783</v>
      </c>
      <c r="E15" s="410" t="s">
        <v>43</v>
      </c>
      <c r="F15" s="393"/>
      <c r="G15" s="139"/>
      <c r="H15" s="138"/>
    </row>
    <row r="16" spans="1:8" ht="15.75" customHeight="1">
      <c r="A16" s="363"/>
      <c r="B16" s="167"/>
      <c r="C16" s="389"/>
      <c r="D16" s="389"/>
      <c r="E16" s="402"/>
      <c r="F16" s="393"/>
      <c r="G16" s="139"/>
      <c r="H16" s="138"/>
    </row>
    <row r="17" spans="1:8" ht="15.75" customHeight="1">
      <c r="A17" s="380"/>
      <c r="B17" s="380"/>
      <c r="C17" s="389"/>
      <c r="D17" s="389"/>
      <c r="E17" s="402"/>
      <c r="F17" s="393"/>
      <c r="G17" s="139"/>
      <c r="H17" s="138"/>
    </row>
    <row r="18" spans="1:8" ht="15" customHeight="1">
      <c r="A18" s="381"/>
      <c r="B18" s="181" t="s">
        <v>784</v>
      </c>
      <c r="C18" s="193"/>
      <c r="D18" s="404"/>
      <c r="E18" s="186">
        <f>IF(C18-D18&lt;0,0,C18-D18)</f>
        <v>0</v>
      </c>
      <c r="F18" s="393"/>
      <c r="G18" s="139"/>
      <c r="H18" s="138"/>
    </row>
    <row r="19" spans="1:8" ht="15.75" customHeight="1">
      <c r="A19" s="350"/>
      <c r="B19" s="329" t="s">
        <v>785</v>
      </c>
      <c r="C19" s="193"/>
      <c r="D19" s="404"/>
      <c r="E19" s="186">
        <f aca="true" t="shared" si="0" ref="E19:E34">IF(C19-D19&lt;0,0,C19-D19)</f>
        <v>0</v>
      </c>
      <c r="F19" s="393"/>
      <c r="G19" s="139"/>
      <c r="H19" s="138"/>
    </row>
    <row r="20" spans="1:8" ht="15.75" customHeight="1">
      <c r="A20" s="353"/>
      <c r="B20" s="329" t="s">
        <v>786</v>
      </c>
      <c r="C20" s="193"/>
      <c r="D20" s="404"/>
      <c r="E20" s="186">
        <f t="shared" si="0"/>
        <v>0</v>
      </c>
      <c r="F20" s="393"/>
      <c r="G20" s="139"/>
      <c r="H20" s="138"/>
    </row>
    <row r="21" spans="1:8" ht="15.75" customHeight="1">
      <c r="A21" s="350"/>
      <c r="B21" s="329" t="s">
        <v>787</v>
      </c>
      <c r="C21" s="193"/>
      <c r="D21" s="404"/>
      <c r="E21" s="186">
        <f t="shared" si="0"/>
        <v>0</v>
      </c>
      <c r="F21" s="393"/>
      <c r="G21" s="139"/>
      <c r="H21" s="138"/>
    </row>
    <row r="22" spans="1:8" ht="15.75" customHeight="1">
      <c r="A22" s="350"/>
      <c r="B22" s="329" t="s">
        <v>788</v>
      </c>
      <c r="C22" s="193"/>
      <c r="D22" s="404"/>
      <c r="E22" s="186">
        <f t="shared" si="0"/>
        <v>0</v>
      </c>
      <c r="F22" s="393"/>
      <c r="G22" s="139"/>
      <c r="H22" s="138"/>
    </row>
    <row r="23" spans="1:8" ht="15.75" customHeight="1">
      <c r="A23" s="350"/>
      <c r="B23" s="329" t="s">
        <v>789</v>
      </c>
      <c r="C23" s="193"/>
      <c r="D23" s="404"/>
      <c r="E23" s="186">
        <f t="shared" si="0"/>
        <v>0</v>
      </c>
      <c r="F23" s="393"/>
      <c r="G23" s="139"/>
      <c r="H23" s="138"/>
    </row>
    <row r="24" spans="1:8" ht="15.75" customHeight="1">
      <c r="A24" s="350"/>
      <c r="B24" s="329" t="s">
        <v>790</v>
      </c>
      <c r="C24" s="193"/>
      <c r="D24" s="404"/>
      <c r="E24" s="186">
        <f t="shared" si="0"/>
        <v>0</v>
      </c>
      <c r="F24" s="393"/>
      <c r="G24" s="139"/>
      <c r="H24" s="138"/>
    </row>
    <row r="25" spans="1:8" ht="15.75" customHeight="1">
      <c r="A25" s="350"/>
      <c r="B25" s="329" t="s">
        <v>791</v>
      </c>
      <c r="C25" s="193"/>
      <c r="D25" s="404"/>
      <c r="E25" s="186">
        <f t="shared" si="0"/>
        <v>0</v>
      </c>
      <c r="F25" s="393"/>
      <c r="G25" s="139"/>
      <c r="H25" s="138"/>
    </row>
    <row r="26" spans="1:8" ht="15.75" customHeight="1">
      <c r="A26" s="350"/>
      <c r="B26" s="329" t="s">
        <v>792</v>
      </c>
      <c r="C26" s="193"/>
      <c r="D26" s="404"/>
      <c r="E26" s="186">
        <f t="shared" si="0"/>
        <v>0</v>
      </c>
      <c r="F26" s="393"/>
      <c r="G26" s="139"/>
      <c r="H26" s="138"/>
    </row>
    <row r="27" spans="1:8" ht="15.75" customHeight="1">
      <c r="A27" s="350"/>
      <c r="B27" s="329" t="s">
        <v>793</v>
      </c>
      <c r="C27" s="193"/>
      <c r="D27" s="404"/>
      <c r="E27" s="186">
        <f t="shared" si="0"/>
        <v>0</v>
      </c>
      <c r="F27" s="393"/>
      <c r="G27" s="139"/>
      <c r="H27" s="138"/>
    </row>
    <row r="28" spans="1:8" ht="15.75" customHeight="1">
      <c r="A28" s="350"/>
      <c r="B28" s="329" t="s">
        <v>794</v>
      </c>
      <c r="C28" s="193"/>
      <c r="D28" s="404"/>
      <c r="E28" s="186">
        <f t="shared" si="0"/>
        <v>0</v>
      </c>
      <c r="F28" s="393"/>
      <c r="G28" s="139"/>
      <c r="H28" s="138"/>
    </row>
    <row r="29" spans="1:8" ht="15.75" customHeight="1">
      <c r="A29" s="350"/>
      <c r="B29" s="329" t="s">
        <v>795</v>
      </c>
      <c r="C29" s="193"/>
      <c r="D29" s="404"/>
      <c r="E29" s="186">
        <f t="shared" si="0"/>
        <v>0</v>
      </c>
      <c r="F29" s="393"/>
      <c r="G29" s="139"/>
      <c r="H29" s="138"/>
    </row>
    <row r="30" spans="1:8" ht="15.75" customHeight="1">
      <c r="A30" s="350"/>
      <c r="B30" s="329" t="s">
        <v>796</v>
      </c>
      <c r="C30" s="193"/>
      <c r="D30" s="404"/>
      <c r="E30" s="186">
        <f t="shared" si="0"/>
        <v>0</v>
      </c>
      <c r="F30" s="393"/>
      <c r="G30" s="139"/>
      <c r="H30" s="138"/>
    </row>
    <row r="31" spans="1:8" ht="15.75" customHeight="1">
      <c r="A31" s="350"/>
      <c r="B31" s="329" t="s">
        <v>797</v>
      </c>
      <c r="C31" s="193"/>
      <c r="D31" s="404"/>
      <c r="E31" s="186">
        <f t="shared" si="0"/>
        <v>0</v>
      </c>
      <c r="F31" s="393"/>
      <c r="G31" s="139"/>
      <c r="H31" s="138"/>
    </row>
    <row r="32" spans="1:8" ht="15.75" customHeight="1">
      <c r="A32" s="350"/>
      <c r="B32" s="329" t="s">
        <v>798</v>
      </c>
      <c r="C32" s="193"/>
      <c r="D32" s="404"/>
      <c r="E32" s="186">
        <f t="shared" si="0"/>
        <v>0</v>
      </c>
      <c r="F32" s="393"/>
      <c r="G32" s="139"/>
      <c r="H32" s="138"/>
    </row>
    <row r="33" spans="1:8" ht="15.75" customHeight="1">
      <c r="A33" s="350"/>
      <c r="B33" s="329" t="s">
        <v>799</v>
      </c>
      <c r="C33" s="193"/>
      <c r="D33" s="404"/>
      <c r="E33" s="186">
        <f t="shared" si="0"/>
        <v>0</v>
      </c>
      <c r="F33" s="393"/>
      <c r="G33" s="139"/>
      <c r="H33" s="138"/>
    </row>
    <row r="34" spans="1:8" ht="15.75" customHeight="1">
      <c r="A34" s="350"/>
      <c r="B34" s="329" t="s">
        <v>800</v>
      </c>
      <c r="C34" s="193"/>
      <c r="D34" s="404"/>
      <c r="E34" s="186">
        <f t="shared" si="0"/>
        <v>0</v>
      </c>
      <c r="F34" s="393"/>
      <c r="G34" s="139"/>
      <c r="H34" s="138"/>
    </row>
    <row r="35" spans="1:8" ht="15.75" customHeight="1">
      <c r="A35" s="363"/>
      <c r="B35" s="188"/>
      <c r="C35" s="182"/>
      <c r="D35" s="182"/>
      <c r="E35" s="144"/>
      <c r="F35" s="393"/>
      <c r="G35" s="139"/>
      <c r="H35" s="138"/>
    </row>
    <row r="36" spans="1:8" ht="15.75" customHeight="1">
      <c r="A36" s="363"/>
      <c r="B36" s="170"/>
      <c r="C36" s="182"/>
      <c r="D36" s="182"/>
      <c r="E36" s="402"/>
      <c r="F36" s="390">
        <f>SUM(E18:E34)</f>
        <v>0</v>
      </c>
      <c r="G36" s="139"/>
      <c r="H36" s="138"/>
    </row>
    <row r="37" spans="1:8" ht="15.75" customHeight="1" thickBot="1">
      <c r="A37" s="363"/>
      <c r="B37" s="391"/>
      <c r="C37" s="182"/>
      <c r="D37" s="182"/>
      <c r="E37" s="403"/>
      <c r="F37" s="397"/>
      <c r="G37" s="139"/>
      <c r="H37" s="138"/>
    </row>
    <row r="38" spans="1:8" ht="15.75" customHeight="1" thickBot="1">
      <c r="A38" s="363"/>
      <c r="B38" s="170"/>
      <c r="C38" s="330"/>
      <c r="D38" s="330"/>
      <c r="E38" s="186"/>
      <c r="F38" s="333"/>
      <c r="G38" s="139"/>
      <c r="H38" s="138"/>
    </row>
    <row r="39" spans="1:8" ht="15.75" customHeight="1" thickBot="1" thickTop="1">
      <c r="A39" s="363"/>
      <c r="B39" s="270" t="s">
        <v>801</v>
      </c>
      <c r="C39" s="182"/>
      <c r="D39" s="182"/>
      <c r="E39" s="186"/>
      <c r="F39" s="379" t="e">
        <f>SUM(F1:F36)</f>
        <v>#REF!</v>
      </c>
      <c r="G39" s="139"/>
      <c r="H39" s="138"/>
    </row>
    <row r="40" spans="1:8" ht="15" customHeight="1" thickBot="1" thickTop="1">
      <c r="A40" s="364"/>
      <c r="B40" s="334" t="s">
        <v>151</v>
      </c>
      <c r="C40" s="140"/>
      <c r="D40" s="140"/>
      <c r="E40" s="141"/>
      <c r="F40" s="142"/>
      <c r="G40" s="139"/>
      <c r="H40" s="138"/>
    </row>
    <row r="41" spans="1:8" ht="15.75" customHeight="1">
      <c r="A41" s="143"/>
      <c r="B41"/>
      <c r="C41"/>
      <c r="D41"/>
      <c r="E41"/>
      <c r="F41"/>
      <c r="G41" s="139"/>
      <c r="H41" s="138"/>
    </row>
    <row r="42" spans="1:8" ht="15" customHeight="1">
      <c r="A42" s="143"/>
      <c r="B42"/>
      <c r="C42"/>
      <c r="D42"/>
      <c r="E42"/>
      <c r="F42"/>
      <c r="G42" s="139"/>
      <c r="H42" s="138"/>
    </row>
    <row r="43" spans="1:8" ht="12.75" customHeight="1">
      <c r="A43" s="139"/>
      <c r="B43" s="139"/>
      <c r="C43" s="139"/>
      <c r="D43" s="139"/>
      <c r="E43" s="139"/>
      <c r="F43" s="139"/>
      <c r="G43" s="139"/>
      <c r="H43" s="138"/>
    </row>
    <row r="44" spans="1:8" ht="12.75" customHeight="1">
      <c r="A44" s="138"/>
      <c r="B44" s="138"/>
      <c r="C44" s="138"/>
      <c r="D44" s="138"/>
      <c r="E44" s="138"/>
      <c r="F44" s="138"/>
      <c r="G44" s="138"/>
      <c r="H44" s="138"/>
    </row>
    <row r="45" spans="1:8" ht="12.75" customHeight="1">
      <c r="A45" s="138"/>
      <c r="B45" s="138"/>
      <c r="C45" s="138"/>
      <c r="D45" s="138"/>
      <c r="E45" s="138"/>
      <c r="F45" s="138"/>
      <c r="G45" s="138"/>
      <c r="H45" s="138"/>
    </row>
    <row r="46" spans="1:8" ht="12.75" customHeight="1">
      <c r="A46" s="138"/>
      <c r="B46" s="138"/>
      <c r="C46" s="138"/>
      <c r="D46" s="138"/>
      <c r="E46" s="138"/>
      <c r="F46" s="138"/>
      <c r="G46" s="138"/>
      <c r="H46" s="138"/>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sheetData>
  <sheetProtection password="CA11" sheet="1" objects="1" scenarios="1"/>
  <printOptions horizontalCentered="1"/>
  <pageMargins left="0.36" right="0.3" top="1.05" bottom="0.734" header="0.5" footer="0.5"/>
  <pageSetup fitToHeight="1" fitToWidth="1" horizontalDpi="600" verticalDpi="600" orientation="landscape" scale="83" r:id="rId3"/>
  <headerFooter alignWithMargins="0">
    <oddHeader>&amp;L&amp;F
Version 3.5.1&amp;CMine Reclamation Costing&amp;"MS Sans Serif,Bold"
&amp;18&amp;A&amp;R&amp;T
&amp;D</oddHeader>
    <oddFooter>&amp;CPage &amp;P of &amp;N</oddFooter>
  </headerFooter>
  <legacyDrawing r:id="rId2"/>
</worksheet>
</file>

<file path=xl/worksheets/sheet2.xml><?xml version="1.0" encoding="utf-8"?>
<worksheet xmlns="http://schemas.openxmlformats.org/spreadsheetml/2006/main" xmlns:r="http://schemas.openxmlformats.org/officeDocument/2006/relationships">
  <dimension ref="A1:L188"/>
  <sheetViews>
    <sheetView zoomScale="75" zoomScaleNormal="75" workbookViewId="0" topLeftCell="A1">
      <selection activeCell="L29" sqref="L29"/>
    </sheetView>
  </sheetViews>
  <sheetFormatPr defaultColWidth="9.140625" defaultRowHeight="12.75"/>
  <cols>
    <col min="1" max="1" width="2.7109375" style="169" customWidth="1"/>
    <col min="2" max="2" width="27.7109375" style="168" customWidth="1"/>
    <col min="3" max="3" width="9.28125" style="198" customWidth="1"/>
    <col min="4" max="4" width="6.7109375" style="325" customWidth="1"/>
    <col min="5" max="5" width="11.8515625" style="169" customWidth="1"/>
    <col min="6" max="6" width="12.7109375" style="169" customWidth="1"/>
    <col min="7" max="7" width="13.7109375" style="301" customWidth="1"/>
    <col min="8" max="8" width="13.7109375" style="169" customWidth="1"/>
    <col min="9" max="9" width="12.7109375" style="169" customWidth="1"/>
    <col min="10" max="10" width="11.7109375" style="301" customWidth="1"/>
    <col min="11" max="11" width="17.7109375" style="323" customWidth="1"/>
    <col min="12" max="16384" width="9.140625" style="169" customWidth="1"/>
  </cols>
  <sheetData>
    <row r="1" spans="1:11" s="209" customFormat="1" ht="15.75">
      <c r="A1" s="376" t="s">
        <v>32</v>
      </c>
      <c r="B1" s="351"/>
      <c r="C1" s="341">
        <f>SUMMARY!$B$4</f>
        <v>0</v>
      </c>
      <c r="D1" s="342"/>
      <c r="E1" s="342"/>
      <c r="F1" s="343"/>
      <c r="G1" s="344"/>
      <c r="H1" s="343"/>
      <c r="I1" s="343"/>
      <c r="J1" s="344"/>
      <c r="K1" s="345"/>
    </row>
    <row r="2" spans="1:11" s="209" customFormat="1" ht="15.75">
      <c r="A2" s="377" t="s">
        <v>34</v>
      </c>
      <c r="B2"/>
      <c r="C2" s="129" t="str">
        <f>SUMMARY!$A$12</f>
        <v>LLCF with  KIMBERLITE TAILINGS</v>
      </c>
      <c r="D2" s="266"/>
      <c r="E2" s="266"/>
      <c r="F2" s="267"/>
      <c r="G2" s="268"/>
      <c r="H2" s="267"/>
      <c r="I2" s="267"/>
      <c r="J2" s="268"/>
      <c r="K2" s="269"/>
    </row>
    <row r="3" spans="1:11" s="209" customFormat="1" ht="15.75">
      <c r="A3" s="378" t="s">
        <v>822</v>
      </c>
      <c r="B3"/>
      <c r="C3" s="264">
        <f>SUMMARY!$E$12</f>
        <v>513</v>
      </c>
      <c r="D3" s="266"/>
      <c r="E3" s="266"/>
      <c r="F3" s="267"/>
      <c r="G3" s="268"/>
      <c r="H3" s="267"/>
      <c r="I3" s="267"/>
      <c r="J3" s="268"/>
      <c r="K3" s="269"/>
    </row>
    <row r="4" spans="1:11" s="209" customFormat="1" ht="15.75">
      <c r="A4" s="378" t="s">
        <v>821</v>
      </c>
      <c r="B4"/>
      <c r="C4" s="440" t="s">
        <v>807</v>
      </c>
      <c r="D4" s="441"/>
      <c r="E4" s="442"/>
      <c r="F4" s="443"/>
      <c r="G4" s="444"/>
      <c r="H4" s="443"/>
      <c r="I4" s="267"/>
      <c r="J4" s="268"/>
      <c r="K4" s="269"/>
    </row>
    <row r="5" spans="1:11" s="209" customFormat="1" ht="3" customHeight="1">
      <c r="A5" s="265"/>
      <c r="B5" s="264"/>
      <c r="C5" s="270"/>
      <c r="D5" s="266"/>
      <c r="E5" s="266"/>
      <c r="F5" s="267"/>
      <c r="G5" s="268"/>
      <c r="H5" s="267"/>
      <c r="I5" s="267"/>
      <c r="J5" s="268"/>
      <c r="K5" s="269"/>
    </row>
    <row r="6" spans="1:11" ht="12.75">
      <c r="A6" s="271"/>
      <c r="B6" s="167"/>
      <c r="C6" s="167"/>
      <c r="D6" s="190"/>
      <c r="E6" s="167"/>
      <c r="F6" s="123" t="s">
        <v>145</v>
      </c>
      <c r="G6" s="182"/>
      <c r="H6" s="167"/>
      <c r="I6" s="167"/>
      <c r="J6" s="182"/>
      <c r="K6" s="187"/>
    </row>
    <row r="7" spans="1:11" ht="12.75">
      <c r="A7" s="265" t="s">
        <v>36</v>
      </c>
      <c r="B7" s="167"/>
      <c r="C7" s="272"/>
      <c r="D7" s="273" t="s">
        <v>37</v>
      </c>
      <c r="E7" s="413"/>
      <c r="F7" s="272"/>
      <c r="G7" s="272"/>
      <c r="H7" s="274" t="s">
        <v>38</v>
      </c>
      <c r="I7" s="275" t="s">
        <v>39</v>
      </c>
      <c r="J7" s="179"/>
      <c r="K7" s="276" t="s">
        <v>40</v>
      </c>
    </row>
    <row r="8" spans="1:11" ht="12.75">
      <c r="A8" s="271"/>
      <c r="B8" s="123" t="s">
        <v>146</v>
      </c>
      <c r="C8" s="272"/>
      <c r="D8" s="273" t="s">
        <v>809</v>
      </c>
      <c r="E8" s="413"/>
      <c r="F8" s="272"/>
      <c r="G8" s="272"/>
      <c r="H8" s="274" t="s">
        <v>147</v>
      </c>
      <c r="I8" s="274" t="s">
        <v>43</v>
      </c>
      <c r="J8" s="179"/>
      <c r="K8" s="276"/>
    </row>
    <row r="9" spans="1:11" ht="12.75">
      <c r="A9" s="271"/>
      <c r="B9" s="167" t="s">
        <v>148</v>
      </c>
      <c r="C9" s="272"/>
      <c r="D9" s="183"/>
      <c r="E9" s="272"/>
      <c r="F9" s="272"/>
      <c r="G9" s="272"/>
      <c r="H9" s="184"/>
      <c r="I9" s="182">
        <f aca="true" t="shared" si="0" ref="I9:I15">Area*Unit_Cost</f>
        <v>0</v>
      </c>
      <c r="J9" s="277"/>
      <c r="K9" s="187"/>
    </row>
    <row r="10" spans="1:11" ht="12.75">
      <c r="A10" s="271"/>
      <c r="B10" s="170" t="s">
        <v>44</v>
      </c>
      <c r="C10" s="139"/>
      <c r="D10" s="272"/>
      <c r="F10" s="272"/>
      <c r="G10" s="272"/>
      <c r="H10" s="278"/>
      <c r="I10" s="272"/>
      <c r="J10" s="277"/>
      <c r="K10" s="187"/>
    </row>
    <row r="11" spans="1:12" ht="12.75">
      <c r="A11" s="271"/>
      <c r="B11" s="170" t="s">
        <v>149</v>
      </c>
      <c r="C11" s="139"/>
      <c r="D11" s="272"/>
      <c r="E11" s="225"/>
      <c r="F11" s="272"/>
      <c r="G11" s="272"/>
      <c r="H11" s="226"/>
      <c r="I11" s="182"/>
      <c r="J11" s="277"/>
      <c r="K11" s="187"/>
      <c r="L11" s="168"/>
    </row>
    <row r="12" spans="1:12" ht="12.75">
      <c r="A12" s="271"/>
      <c r="B12" s="170" t="s">
        <v>46</v>
      </c>
      <c r="C12" s="139"/>
      <c r="D12" s="183"/>
      <c r="E12" s="272"/>
      <c r="F12" s="272"/>
      <c r="G12" s="272"/>
      <c r="H12" s="184"/>
      <c r="I12" s="182">
        <f>Area*Unit_Cost</f>
        <v>0</v>
      </c>
      <c r="J12" s="277"/>
      <c r="K12" s="187"/>
      <c r="L12" s="168"/>
    </row>
    <row r="13" spans="1:12" ht="12.75">
      <c r="A13" s="271"/>
      <c r="B13" s="189" t="s">
        <v>47</v>
      </c>
      <c r="C13" s="139"/>
      <c r="D13" s="183"/>
      <c r="E13" s="272"/>
      <c r="F13" s="272"/>
      <c r="G13" s="272"/>
      <c r="H13" s="184"/>
      <c r="I13" s="182">
        <f t="shared" si="0"/>
        <v>0</v>
      </c>
      <c r="J13" s="277"/>
      <c r="K13" s="187"/>
      <c r="L13" s="168"/>
    </row>
    <row r="14" spans="1:12" ht="12.75">
      <c r="A14" s="271"/>
      <c r="B14" s="167" t="s">
        <v>150</v>
      </c>
      <c r="C14" s="139"/>
      <c r="D14" s="183"/>
      <c r="E14" s="272"/>
      <c r="F14" s="272"/>
      <c r="G14" s="272"/>
      <c r="H14" s="184"/>
      <c r="I14" s="182">
        <f t="shared" si="0"/>
        <v>0</v>
      </c>
      <c r="J14" s="277"/>
      <c r="K14" s="187"/>
      <c r="L14" s="168"/>
    </row>
    <row r="15" spans="1:12" ht="13.5" thickBot="1">
      <c r="A15" s="271"/>
      <c r="B15" s="181" t="s">
        <v>808</v>
      </c>
      <c r="C15" s="139"/>
      <c r="D15" s="183">
        <v>18</v>
      </c>
      <c r="E15" s="272"/>
      <c r="F15" s="272"/>
      <c r="G15" s="272"/>
      <c r="H15" s="184">
        <v>18000</v>
      </c>
      <c r="I15" s="182">
        <f t="shared" si="0"/>
        <v>324000</v>
      </c>
      <c r="J15" s="277"/>
      <c r="K15" s="187"/>
      <c r="L15" s="168"/>
    </row>
    <row r="16" spans="1:12" ht="13.5" thickTop="1">
      <c r="A16" s="271"/>
      <c r="B16" s="167"/>
      <c r="C16" s="167"/>
      <c r="D16" s="190"/>
      <c r="E16" s="167"/>
      <c r="F16" s="277"/>
      <c r="G16" s="182"/>
      <c r="H16" s="185"/>
      <c r="I16" s="182"/>
      <c r="J16" s="277"/>
      <c r="K16" s="191">
        <f>SUM(sum_siteprep)</f>
        <v>324000</v>
      </c>
      <c r="L16" s="168"/>
    </row>
    <row r="17" spans="1:12" ht="2.25" customHeight="1">
      <c r="A17" s="271"/>
      <c r="B17" s="167"/>
      <c r="C17" s="167"/>
      <c r="D17" s="190"/>
      <c r="E17" s="167"/>
      <c r="F17" s="277"/>
      <c r="G17" s="182"/>
      <c r="H17" s="182"/>
      <c r="I17" s="182"/>
      <c r="J17" s="277"/>
      <c r="K17" s="187"/>
      <c r="L17" s="168"/>
    </row>
    <row r="18" spans="1:12" ht="12.75">
      <c r="A18" s="279" t="s">
        <v>49</v>
      </c>
      <c r="B18" s="167"/>
      <c r="C18" s="179"/>
      <c r="D18" s="273" t="s">
        <v>37</v>
      </c>
      <c r="E18" s="275" t="s">
        <v>50</v>
      </c>
      <c r="F18" s="275" t="s">
        <v>51</v>
      </c>
      <c r="G18" s="280" t="s">
        <v>52</v>
      </c>
      <c r="H18" s="275" t="s">
        <v>38</v>
      </c>
      <c r="I18" s="275" t="s">
        <v>39</v>
      </c>
      <c r="J18" s="274" t="s">
        <v>43</v>
      </c>
      <c r="K18" s="276" t="s">
        <v>53</v>
      </c>
      <c r="L18" s="168"/>
    </row>
    <row r="19" spans="1:12" ht="12.75">
      <c r="A19" s="279"/>
      <c r="B19" s="266" t="s">
        <v>11</v>
      </c>
      <c r="C19" s="275"/>
      <c r="D19" s="273" t="s">
        <v>41</v>
      </c>
      <c r="E19" s="274" t="s">
        <v>54</v>
      </c>
      <c r="F19" s="281"/>
      <c r="G19" s="180" t="s">
        <v>55</v>
      </c>
      <c r="H19" s="180" t="s">
        <v>55</v>
      </c>
      <c r="I19" s="274" t="s">
        <v>43</v>
      </c>
      <c r="J19" s="282"/>
      <c r="K19" s="276"/>
      <c r="L19" s="168"/>
    </row>
    <row r="20" spans="1:12" ht="2.25" customHeight="1">
      <c r="A20" s="174"/>
      <c r="B20" s="266"/>
      <c r="C20" s="266"/>
      <c r="D20" s="283"/>
      <c r="E20" s="167"/>
      <c r="F20" s="192"/>
      <c r="G20" s="182"/>
      <c r="H20" s="182"/>
      <c r="I20" s="182"/>
      <c r="J20" s="182"/>
      <c r="K20" s="187"/>
      <c r="L20" s="168"/>
    </row>
    <row r="21" spans="1:12" ht="12.75">
      <c r="A21" s="271"/>
      <c r="B21" s="170" t="s">
        <v>57</v>
      </c>
      <c r="C21" s="167"/>
      <c r="D21" s="181"/>
      <c r="E21" s="181"/>
      <c r="F21" s="284">
        <f>Area*Rate</f>
        <v>0</v>
      </c>
      <c r="G21" s="285"/>
      <c r="H21" s="285">
        <f>seedmix*Rate</f>
        <v>0</v>
      </c>
      <c r="I21" s="285">
        <f>Area*Unit_Cost</f>
        <v>0</v>
      </c>
      <c r="J21" s="285"/>
      <c r="K21" s="187"/>
      <c r="L21" s="168"/>
    </row>
    <row r="22" spans="1:12" ht="12.75">
      <c r="A22" s="271"/>
      <c r="B22" s="170" t="s">
        <v>58</v>
      </c>
      <c r="C22" s="170"/>
      <c r="D22" s="181"/>
      <c r="E22" s="181"/>
      <c r="F22" s="284">
        <f>Area*Rate</f>
        <v>0</v>
      </c>
      <c r="G22" s="285"/>
      <c r="H22" s="285">
        <f>fertilizer*Rate</f>
        <v>0</v>
      </c>
      <c r="I22" s="285">
        <f>Area*Unit_Cost</f>
        <v>0</v>
      </c>
      <c r="J22" s="285"/>
      <c r="K22" s="187"/>
      <c r="L22" s="168"/>
    </row>
    <row r="23" spans="1:11" s="168" customFormat="1" ht="12.75">
      <c r="A23" s="174"/>
      <c r="B23" s="170"/>
      <c r="C23" s="170"/>
      <c r="D23" s="167"/>
      <c r="E23" s="167"/>
      <c r="F23" s="167"/>
      <c r="G23" s="182"/>
      <c r="H23" s="182"/>
      <c r="I23" s="182"/>
      <c r="J23" s="182">
        <f>SUM(aerialcost)</f>
        <v>0</v>
      </c>
      <c r="K23" s="187"/>
    </row>
    <row r="24" spans="1:12" ht="12.75">
      <c r="A24" s="271"/>
      <c r="B24" s="170" t="s">
        <v>802</v>
      </c>
      <c r="C24" s="170"/>
      <c r="D24" s="181">
        <v>513</v>
      </c>
      <c r="E24" s="167"/>
      <c r="F24" s="277"/>
      <c r="G24" s="193">
        <v>700</v>
      </c>
      <c r="H24" s="285">
        <f>Appl._Cost</f>
        <v>700</v>
      </c>
      <c r="I24" s="285">
        <f>Area*Unit_Cost</f>
        <v>359100</v>
      </c>
      <c r="J24" s="285"/>
      <c r="K24" s="187"/>
      <c r="L24" s="168"/>
    </row>
    <row r="25" spans="1:12" ht="12.75">
      <c r="A25" s="271"/>
      <c r="B25" s="170" t="s">
        <v>57</v>
      </c>
      <c r="C25" s="167"/>
      <c r="D25" s="181">
        <v>513</v>
      </c>
      <c r="E25" s="181">
        <v>22</v>
      </c>
      <c r="F25" s="284">
        <f>Area*Rate</f>
        <v>11286</v>
      </c>
      <c r="G25" s="285"/>
      <c r="H25" s="285">
        <f>seedmix*Rate</f>
        <v>264</v>
      </c>
      <c r="I25" s="285">
        <f>Area*Unit_Cost</f>
        <v>135432</v>
      </c>
      <c r="J25" s="285"/>
      <c r="K25" s="187"/>
      <c r="L25" s="168"/>
    </row>
    <row r="26" spans="1:12" ht="12.75">
      <c r="A26" s="271"/>
      <c r="B26" s="170" t="s">
        <v>58</v>
      </c>
      <c r="C26" s="170"/>
      <c r="D26" s="181">
        <v>513</v>
      </c>
      <c r="E26" s="181">
        <v>400</v>
      </c>
      <c r="F26" s="284">
        <f>Area*Rate</f>
        <v>205200</v>
      </c>
      <c r="G26" s="285"/>
      <c r="H26" s="285">
        <f>fertilizer*Rate</f>
        <v>220.00000000000003</v>
      </c>
      <c r="I26" s="285">
        <f>Area*Unit_Cost</f>
        <v>112860.00000000001</v>
      </c>
      <c r="J26" s="285"/>
      <c r="K26" s="187"/>
      <c r="L26" s="168"/>
    </row>
    <row r="27" spans="1:12" ht="12.75">
      <c r="A27" s="174"/>
      <c r="B27" s="167"/>
      <c r="C27" s="170"/>
      <c r="D27" s="194"/>
      <c r="E27" s="167"/>
      <c r="F27" s="167"/>
      <c r="G27" s="182"/>
      <c r="H27" s="182"/>
      <c r="I27" s="182"/>
      <c r="J27" s="182">
        <f>SUM(tractorcost)</f>
        <v>607392</v>
      </c>
      <c r="K27" s="187"/>
      <c r="L27" s="168"/>
    </row>
    <row r="28" spans="1:12" ht="12.75">
      <c r="A28" s="174"/>
      <c r="B28" s="195" t="s">
        <v>60</v>
      </c>
      <c r="C28" s="167"/>
      <c r="D28" s="167"/>
      <c r="E28" s="167"/>
      <c r="F28" s="167"/>
      <c r="G28" s="182"/>
      <c r="H28" s="182"/>
      <c r="I28" s="182"/>
      <c r="J28" s="182"/>
      <c r="K28" s="187"/>
      <c r="L28" s="168"/>
    </row>
    <row r="29" spans="1:12" ht="12.75">
      <c r="A29" s="271"/>
      <c r="B29" s="170" t="s">
        <v>61</v>
      </c>
      <c r="C29" s="196"/>
      <c r="D29" s="181"/>
      <c r="E29" s="167"/>
      <c r="F29" s="277"/>
      <c r="G29" s="193"/>
      <c r="H29" s="285">
        <f>Appl._Cost</f>
        <v>0</v>
      </c>
      <c r="I29" s="285">
        <f>Area*Unit_Cost</f>
        <v>0</v>
      </c>
      <c r="J29" s="285"/>
      <c r="K29" s="187"/>
      <c r="L29" s="168"/>
    </row>
    <row r="30" spans="1:12" ht="12.75">
      <c r="A30" s="271"/>
      <c r="B30" s="167" t="s">
        <v>57</v>
      </c>
      <c r="C30" s="167"/>
      <c r="D30" s="181"/>
      <c r="E30" s="181"/>
      <c r="F30" s="284">
        <f>Area*Rate</f>
        <v>0</v>
      </c>
      <c r="G30" s="182"/>
      <c r="H30" s="285">
        <f>seedmix*Rate</f>
        <v>0</v>
      </c>
      <c r="I30" s="285">
        <f>Area*Unit_Cost</f>
        <v>0</v>
      </c>
      <c r="J30" s="285"/>
      <c r="K30" s="187"/>
      <c r="L30" s="168"/>
    </row>
    <row r="31" spans="1:12" ht="12.75">
      <c r="A31" s="271"/>
      <c r="B31" s="167" t="s">
        <v>58</v>
      </c>
      <c r="C31" s="167"/>
      <c r="D31" s="181"/>
      <c r="E31" s="181"/>
      <c r="F31" s="284">
        <f>Area*Rate</f>
        <v>0</v>
      </c>
      <c r="G31" s="182"/>
      <c r="H31" s="285">
        <f>fertilizer*Rate</f>
        <v>0</v>
      </c>
      <c r="I31" s="285">
        <f>Area*Unit_Cost</f>
        <v>0</v>
      </c>
      <c r="J31" s="285"/>
      <c r="K31" s="187"/>
      <c r="L31" s="168"/>
    </row>
    <row r="32" spans="1:12" ht="12.75">
      <c r="A32" s="271"/>
      <c r="B32" s="167" t="s">
        <v>62</v>
      </c>
      <c r="C32" s="167"/>
      <c r="D32" s="181"/>
      <c r="E32" s="181"/>
      <c r="F32" s="284">
        <f>Area*Rate</f>
        <v>0</v>
      </c>
      <c r="G32" s="182"/>
      <c r="H32" s="285">
        <f>mulch*Rate</f>
        <v>0</v>
      </c>
      <c r="I32" s="285">
        <f>Area*Unit_Cost</f>
        <v>0</v>
      </c>
      <c r="J32" s="285"/>
      <c r="K32" s="187"/>
      <c r="L32" s="168"/>
    </row>
    <row r="33" spans="1:12" ht="12.75">
      <c r="A33" s="271"/>
      <c r="B33" s="167" t="s">
        <v>63</v>
      </c>
      <c r="C33" s="167"/>
      <c r="D33" s="181"/>
      <c r="E33" s="181"/>
      <c r="F33" s="284">
        <f>Area*Rate</f>
        <v>0</v>
      </c>
      <c r="G33" s="182"/>
      <c r="H33" s="285">
        <f>tackifier*Rate</f>
        <v>0</v>
      </c>
      <c r="I33" s="285">
        <f>Area*Unit_Cost</f>
        <v>0</v>
      </c>
      <c r="J33" s="285"/>
      <c r="K33" s="187"/>
      <c r="L33" s="168"/>
    </row>
    <row r="34" spans="1:12" s="198" customFormat="1" ht="12.75">
      <c r="A34" s="174"/>
      <c r="B34" s="167"/>
      <c r="C34" s="167"/>
      <c r="D34" s="167"/>
      <c r="E34" s="167"/>
      <c r="F34" s="167"/>
      <c r="G34" s="167"/>
      <c r="H34" s="167"/>
      <c r="I34" s="167"/>
      <c r="J34" s="182">
        <f>SUM(hydroseedcost)</f>
        <v>0</v>
      </c>
      <c r="K34" s="197"/>
      <c r="L34" s="168"/>
    </row>
    <row r="35" spans="1:12" ht="12.75">
      <c r="A35" s="271"/>
      <c r="B35" s="199" t="s">
        <v>64</v>
      </c>
      <c r="C35" s="167"/>
      <c r="D35" s="181"/>
      <c r="E35" s="181"/>
      <c r="F35" s="192">
        <f>Area*Rate</f>
        <v>0</v>
      </c>
      <c r="G35" s="193"/>
      <c r="H35" s="285">
        <f>Appl._Cost</f>
        <v>0</v>
      </c>
      <c r="I35" s="285">
        <f>Area*Unit_Cost</f>
        <v>0</v>
      </c>
      <c r="J35" s="285"/>
      <c r="K35" s="187"/>
      <c r="L35" s="168"/>
    </row>
    <row r="36" spans="1:12" ht="12.75">
      <c r="A36" s="271"/>
      <c r="B36" s="199" t="s">
        <v>65</v>
      </c>
      <c r="C36" s="167"/>
      <c r="D36" s="181"/>
      <c r="E36" s="181"/>
      <c r="F36" s="284">
        <f>Area*Rate</f>
        <v>0</v>
      </c>
      <c r="G36" s="193"/>
      <c r="H36" s="285">
        <f>material_1*Rate</f>
        <v>0</v>
      </c>
      <c r="I36" s="285">
        <f>Area*Unit_Cost</f>
        <v>0</v>
      </c>
      <c r="J36" s="285"/>
      <c r="K36" s="187"/>
      <c r="L36" s="168"/>
    </row>
    <row r="37" spans="1:12" ht="12.75">
      <c r="A37" s="271"/>
      <c r="B37" s="199" t="s">
        <v>66</v>
      </c>
      <c r="C37" s="167"/>
      <c r="D37" s="181"/>
      <c r="E37" s="181"/>
      <c r="F37" s="284">
        <f>Area*Rate</f>
        <v>0</v>
      </c>
      <c r="G37" s="193"/>
      <c r="H37" s="285">
        <f>material_2*Rate</f>
        <v>0</v>
      </c>
      <c r="I37" s="285">
        <f>Area*Unit_Cost</f>
        <v>0</v>
      </c>
      <c r="J37" s="277"/>
      <c r="K37" s="200"/>
      <c r="L37" s="168"/>
    </row>
    <row r="38" spans="1:12" ht="12.75">
      <c r="A38" s="174"/>
      <c r="B38" s="167"/>
      <c r="C38" s="167"/>
      <c r="D38" s="190"/>
      <c r="E38" s="167"/>
      <c r="F38" s="192"/>
      <c r="G38" s="182"/>
      <c r="H38" s="182"/>
      <c r="I38" s="182"/>
      <c r="J38" s="182">
        <f>SUM(optioncost)</f>
        <v>0</v>
      </c>
      <c r="K38" s="200"/>
      <c r="L38" s="168"/>
    </row>
    <row r="39" spans="1:12" ht="12.75">
      <c r="A39" s="174"/>
      <c r="B39" s="167"/>
      <c r="C39" s="179"/>
      <c r="D39" s="273" t="s">
        <v>37</v>
      </c>
      <c r="E39" s="274" t="s">
        <v>67</v>
      </c>
      <c r="F39" s="274" t="s">
        <v>68</v>
      </c>
      <c r="G39" s="280" t="s">
        <v>52</v>
      </c>
      <c r="H39" s="275" t="s">
        <v>38</v>
      </c>
      <c r="I39" s="275" t="s">
        <v>39</v>
      </c>
      <c r="J39" s="275"/>
      <c r="K39" s="200"/>
      <c r="L39" s="168"/>
    </row>
    <row r="40" spans="1:12" ht="12.75">
      <c r="A40" s="174"/>
      <c r="B40" s="195" t="s">
        <v>69</v>
      </c>
      <c r="C40" s="179"/>
      <c r="D40" s="273" t="s">
        <v>41</v>
      </c>
      <c r="E40" s="274" t="s">
        <v>70</v>
      </c>
      <c r="F40" s="275" t="s">
        <v>71</v>
      </c>
      <c r="G40" s="180" t="s">
        <v>72</v>
      </c>
      <c r="H40" s="180" t="s">
        <v>55</v>
      </c>
      <c r="I40" s="274" t="s">
        <v>43</v>
      </c>
      <c r="J40" s="280"/>
      <c r="K40" s="187"/>
      <c r="L40" s="168"/>
    </row>
    <row r="41" spans="1:12" ht="12.75">
      <c r="A41" s="271"/>
      <c r="B41" s="170" t="s">
        <v>810</v>
      </c>
      <c r="C41" s="167"/>
      <c r="D41" s="181">
        <v>26</v>
      </c>
      <c r="E41" s="181">
        <v>10000</v>
      </c>
      <c r="F41" s="277"/>
      <c r="G41" s="201">
        <v>1.5</v>
      </c>
      <c r="H41" s="285">
        <f>Rate*Appl._Cost</f>
        <v>15000</v>
      </c>
      <c r="I41" s="285">
        <f aca="true" t="shared" si="1" ref="I41:I46">Area*Unit_Cost</f>
        <v>390000</v>
      </c>
      <c r="J41" s="285"/>
      <c r="K41" s="187"/>
      <c r="L41" s="168"/>
    </row>
    <row r="42" spans="1:12" ht="12.75">
      <c r="A42" s="271"/>
      <c r="B42" s="170" t="s">
        <v>74</v>
      </c>
      <c r="C42" s="167"/>
      <c r="D42" s="181">
        <v>26</v>
      </c>
      <c r="E42" s="181">
        <v>10000</v>
      </c>
      <c r="F42" s="284">
        <f>Area*Rate</f>
        <v>260000</v>
      </c>
      <c r="G42" s="286"/>
      <c r="H42" s="285">
        <f>seedlings*Rate</f>
        <v>7000</v>
      </c>
      <c r="I42" s="285">
        <f t="shared" si="1"/>
        <v>182000</v>
      </c>
      <c r="J42" s="285"/>
      <c r="K42" s="187"/>
      <c r="L42" s="168"/>
    </row>
    <row r="43" spans="1:12" ht="12.75">
      <c r="A43" s="271"/>
      <c r="B43" s="170" t="s">
        <v>75</v>
      </c>
      <c r="C43" s="167"/>
      <c r="D43" s="181">
        <v>26</v>
      </c>
      <c r="E43" s="181">
        <v>10000</v>
      </c>
      <c r="F43" s="284">
        <f>Area*Rate</f>
        <v>260000</v>
      </c>
      <c r="G43" s="202"/>
      <c r="H43" s="285">
        <f>fertabs*Rate</f>
        <v>600</v>
      </c>
      <c r="I43" s="285">
        <f t="shared" si="1"/>
        <v>15600</v>
      </c>
      <c r="J43" s="285"/>
      <c r="K43" s="187"/>
      <c r="L43" s="168"/>
    </row>
    <row r="44" spans="1:12" ht="12.75">
      <c r="A44" s="271"/>
      <c r="B44" s="170" t="s">
        <v>76</v>
      </c>
      <c r="C44" s="167"/>
      <c r="D44" s="181"/>
      <c r="E44" s="181"/>
      <c r="F44" s="284">
        <f>Area*Rate</f>
        <v>0</v>
      </c>
      <c r="G44" s="201"/>
      <c r="H44" s="285">
        <f>(protectors+Appl._Cost)*Rate</f>
        <v>0</v>
      </c>
      <c r="I44" s="285">
        <f t="shared" si="1"/>
        <v>0</v>
      </c>
      <c r="J44" s="285"/>
      <c r="K44" s="187"/>
      <c r="L44" s="168"/>
    </row>
    <row r="45" spans="1:12" ht="12.75">
      <c r="A45" s="271"/>
      <c r="B45" s="199" t="s">
        <v>77</v>
      </c>
      <c r="C45" s="167"/>
      <c r="D45" s="181"/>
      <c r="E45" s="181"/>
      <c r="F45" s="284">
        <f>Area*Rate</f>
        <v>0</v>
      </c>
      <c r="G45" s="202"/>
      <c r="H45" s="285">
        <f>material_3*Rate</f>
        <v>0</v>
      </c>
      <c r="I45" s="285">
        <f t="shared" si="1"/>
        <v>0</v>
      </c>
      <c r="J45" s="285"/>
      <c r="K45" s="187"/>
      <c r="L45" s="168"/>
    </row>
    <row r="46" spans="1:12" ht="13.5" thickBot="1">
      <c r="A46" s="271"/>
      <c r="B46" s="199" t="s">
        <v>78</v>
      </c>
      <c r="C46" s="167"/>
      <c r="D46" s="181"/>
      <c r="E46" s="181"/>
      <c r="F46" s="284">
        <f>Area*Rate</f>
        <v>0</v>
      </c>
      <c r="G46" s="182"/>
      <c r="H46" s="285">
        <f>material_4*Rate</f>
        <v>0</v>
      </c>
      <c r="I46" s="285">
        <f t="shared" si="1"/>
        <v>0</v>
      </c>
      <c r="J46" s="285">
        <f>SUM(woodycost)</f>
        <v>587600</v>
      </c>
      <c r="K46" s="187"/>
      <c r="L46" s="168"/>
    </row>
    <row r="47" spans="1:12" ht="13.5" thickTop="1">
      <c r="A47" s="174"/>
      <c r="B47" s="167"/>
      <c r="C47" s="167"/>
      <c r="D47" s="167"/>
      <c r="E47" s="167"/>
      <c r="F47" s="167"/>
      <c r="G47" s="182"/>
      <c r="H47" s="182"/>
      <c r="I47" s="167"/>
      <c r="J47" s="167"/>
      <c r="K47" s="191">
        <f>SUM(sum_reveg)</f>
        <v>1194992</v>
      </c>
      <c r="L47" s="168"/>
    </row>
    <row r="48" spans="1:12" ht="2.25" customHeight="1">
      <c r="A48" s="174"/>
      <c r="B48" s="167"/>
      <c r="C48" s="167"/>
      <c r="D48" s="190"/>
      <c r="E48" s="167"/>
      <c r="F48" s="167"/>
      <c r="G48" s="182"/>
      <c r="H48" s="182"/>
      <c r="I48" s="182"/>
      <c r="J48" s="182"/>
      <c r="K48" s="187"/>
      <c r="L48" s="168"/>
    </row>
    <row r="49" spans="1:12" ht="12.75">
      <c r="A49" s="279" t="s">
        <v>79</v>
      </c>
      <c r="B49" s="167"/>
      <c r="C49" s="275" t="s">
        <v>80</v>
      </c>
      <c r="D49" s="273" t="s">
        <v>37</v>
      </c>
      <c r="E49" s="275" t="s">
        <v>50</v>
      </c>
      <c r="F49" s="275" t="s">
        <v>51</v>
      </c>
      <c r="G49" s="280" t="s">
        <v>52</v>
      </c>
      <c r="H49" s="280" t="s">
        <v>38</v>
      </c>
      <c r="I49" s="280" t="s">
        <v>43</v>
      </c>
      <c r="J49" s="274" t="s">
        <v>43</v>
      </c>
      <c r="K49" s="276" t="s">
        <v>53</v>
      </c>
      <c r="L49" s="168"/>
    </row>
    <row r="50" spans="1:12" ht="12.75">
      <c r="A50" s="279"/>
      <c r="B50" s="266" t="s">
        <v>12</v>
      </c>
      <c r="C50" s="275"/>
      <c r="D50" s="273" t="s">
        <v>41</v>
      </c>
      <c r="E50" s="274" t="s">
        <v>54</v>
      </c>
      <c r="F50" s="281"/>
      <c r="G50" s="180" t="s">
        <v>55</v>
      </c>
      <c r="H50" s="180" t="s">
        <v>55</v>
      </c>
      <c r="I50" s="280" t="s">
        <v>81</v>
      </c>
      <c r="J50" s="180"/>
      <c r="K50" s="276"/>
      <c r="L50" s="168"/>
    </row>
    <row r="51" spans="1:12" ht="2.25" customHeight="1">
      <c r="A51" s="271"/>
      <c r="B51" s="167"/>
      <c r="C51" s="167"/>
      <c r="D51" s="190"/>
      <c r="E51" s="167"/>
      <c r="F51" s="284"/>
      <c r="G51" s="285"/>
      <c r="H51" s="285"/>
      <c r="I51" s="285"/>
      <c r="J51" s="285"/>
      <c r="K51" s="187"/>
      <c r="L51" s="168"/>
    </row>
    <row r="52" spans="1:12" ht="12.75">
      <c r="A52" s="271"/>
      <c r="B52" s="170" t="s">
        <v>56</v>
      </c>
      <c r="C52" s="181"/>
      <c r="D52" s="181"/>
      <c r="E52" s="167"/>
      <c r="F52" s="284"/>
      <c r="G52" s="193"/>
      <c r="H52" s="285">
        <f>Appl._Cost</f>
        <v>0</v>
      </c>
      <c r="I52" s="285">
        <f>Unit_Cost*Area</f>
        <v>0</v>
      </c>
      <c r="J52" s="277"/>
      <c r="K52" s="187"/>
      <c r="L52" s="168"/>
    </row>
    <row r="53" spans="1:12" ht="12.75">
      <c r="A53" s="271"/>
      <c r="B53" s="170" t="s">
        <v>57</v>
      </c>
      <c r="C53" s="167"/>
      <c r="D53" s="181"/>
      <c r="E53" s="181"/>
      <c r="F53" s="284">
        <f>Area*Rate</f>
        <v>0</v>
      </c>
      <c r="G53" s="285"/>
      <c r="H53" s="285">
        <f>seedmix*Rate</f>
        <v>0</v>
      </c>
      <c r="I53" s="285">
        <f>Area*Unit_Cost</f>
        <v>0</v>
      </c>
      <c r="J53" s="277"/>
      <c r="K53" s="187"/>
      <c r="L53" s="168"/>
    </row>
    <row r="54" spans="1:12" ht="12.75">
      <c r="A54" s="271"/>
      <c r="B54" s="170" t="s">
        <v>58</v>
      </c>
      <c r="C54" s="167"/>
      <c r="D54" s="181"/>
      <c r="E54" s="181"/>
      <c r="F54" s="284">
        <f>Area*Rate</f>
        <v>0</v>
      </c>
      <c r="G54" s="285"/>
      <c r="H54" s="285">
        <f>fertilizer*Rate</f>
        <v>0</v>
      </c>
      <c r="I54" s="285">
        <f>Area*Unit_Cost</f>
        <v>0</v>
      </c>
      <c r="J54" s="277"/>
      <c r="K54" s="187"/>
      <c r="L54" s="168"/>
    </row>
    <row r="55" spans="1:12" ht="12.75">
      <c r="A55" s="174"/>
      <c r="B55" s="170"/>
      <c r="C55" s="167"/>
      <c r="D55" s="194"/>
      <c r="E55" s="167"/>
      <c r="F55" s="192"/>
      <c r="G55" s="182"/>
      <c r="H55" s="182"/>
      <c r="I55" s="182"/>
      <c r="J55" s="182">
        <f>SUM(maint_aerial)*(years_aerial_maint)</f>
        <v>0</v>
      </c>
      <c r="K55" s="187"/>
      <c r="L55" s="168"/>
    </row>
    <row r="56" spans="1:12" ht="12.75">
      <c r="A56" s="174"/>
      <c r="B56" s="170" t="s">
        <v>803</v>
      </c>
      <c r="C56" s="181">
        <v>5</v>
      </c>
      <c r="D56" s="181">
        <v>513</v>
      </c>
      <c r="E56" s="167"/>
      <c r="F56" s="277"/>
      <c r="G56" s="193">
        <v>350</v>
      </c>
      <c r="H56" s="285">
        <f>Appl._Cost</f>
        <v>350</v>
      </c>
      <c r="I56" s="285">
        <f>Area*Unit_Cost</f>
        <v>179550</v>
      </c>
      <c r="J56" s="285"/>
      <c r="K56" s="187"/>
      <c r="L56" s="168"/>
    </row>
    <row r="57" spans="1:12" ht="12.75">
      <c r="A57" s="174"/>
      <c r="B57" s="170" t="s">
        <v>804</v>
      </c>
      <c r="C57" s="167"/>
      <c r="D57" s="181">
        <v>130</v>
      </c>
      <c r="E57" s="181">
        <v>22</v>
      </c>
      <c r="F57" s="284">
        <f>Area*Rate</f>
        <v>2860</v>
      </c>
      <c r="G57" s="285"/>
      <c r="H57" s="285">
        <f>seedmix*Rate</f>
        <v>264</v>
      </c>
      <c r="I57" s="285">
        <f>Area*Unit_Cost</f>
        <v>34320</v>
      </c>
      <c r="J57" s="285"/>
      <c r="K57" s="187"/>
      <c r="L57" s="168"/>
    </row>
    <row r="58" spans="1:12" ht="12.75">
      <c r="A58" s="174"/>
      <c r="B58" s="170" t="s">
        <v>58</v>
      </c>
      <c r="C58" s="170"/>
      <c r="D58" s="181">
        <v>513</v>
      </c>
      <c r="E58" s="181">
        <v>225</v>
      </c>
      <c r="F58" s="284">
        <f>Area*Rate*years_tractor_maint</f>
        <v>577125</v>
      </c>
      <c r="G58" s="285"/>
      <c r="H58" s="285">
        <f>fertilizer*Rate</f>
        <v>123.75000000000001</v>
      </c>
      <c r="I58" s="285">
        <f>Area*Unit_Cost</f>
        <v>63483.75000000001</v>
      </c>
      <c r="J58" s="285"/>
      <c r="K58" s="187"/>
      <c r="L58" s="168"/>
    </row>
    <row r="59" spans="1:12" ht="12.75">
      <c r="A59" s="174"/>
      <c r="B59" s="167"/>
      <c r="C59" s="170"/>
      <c r="D59" s="194"/>
      <c r="E59" s="167"/>
      <c r="F59" s="167"/>
      <c r="G59" s="182"/>
      <c r="H59" s="182"/>
      <c r="I59" s="182"/>
      <c r="J59" s="182">
        <f>SUM(maint_tractor)*(years_tractor_maint)</f>
        <v>1386768.75</v>
      </c>
      <c r="K59" s="187"/>
      <c r="L59" s="168"/>
    </row>
    <row r="60" spans="1:12" ht="12.75">
      <c r="A60" s="271"/>
      <c r="B60" s="195" t="s">
        <v>60</v>
      </c>
      <c r="C60" s="167"/>
      <c r="D60" s="190"/>
      <c r="E60" s="167"/>
      <c r="F60" s="284"/>
      <c r="G60" s="285"/>
      <c r="H60" s="285"/>
      <c r="I60" s="285"/>
      <c r="J60" s="285"/>
      <c r="K60" s="187"/>
      <c r="L60" s="168"/>
    </row>
    <row r="61" spans="1:12" ht="12.75">
      <c r="A61" s="271"/>
      <c r="B61" s="170" t="s">
        <v>61</v>
      </c>
      <c r="C61" s="181"/>
      <c r="D61" s="183"/>
      <c r="E61" s="167"/>
      <c r="F61" s="277"/>
      <c r="G61" s="193"/>
      <c r="H61" s="285">
        <f>Appl._Cost</f>
        <v>0</v>
      </c>
      <c r="I61" s="285">
        <f>Area*Unit_Cost</f>
        <v>0</v>
      </c>
      <c r="J61" s="285"/>
      <c r="K61" s="187"/>
      <c r="L61" s="168"/>
    </row>
    <row r="62" spans="1:12" ht="12.75">
      <c r="A62" s="271"/>
      <c r="B62" s="167" t="s">
        <v>57</v>
      </c>
      <c r="C62" s="167"/>
      <c r="D62" s="181"/>
      <c r="E62" s="181"/>
      <c r="F62" s="284">
        <f>Area*Rate</f>
        <v>0</v>
      </c>
      <c r="G62" s="285"/>
      <c r="H62" s="285">
        <f>seedmix*Rate</f>
        <v>0</v>
      </c>
      <c r="I62" s="285">
        <f>Area*Unit_Cost</f>
        <v>0</v>
      </c>
      <c r="J62" s="285"/>
      <c r="K62" s="187"/>
      <c r="L62" s="168"/>
    </row>
    <row r="63" spans="1:12" ht="12.75">
      <c r="A63" s="271"/>
      <c r="B63" s="167" t="s">
        <v>58</v>
      </c>
      <c r="C63" s="203"/>
      <c r="D63" s="181"/>
      <c r="E63" s="181"/>
      <c r="F63" s="284">
        <f>Area*Rate</f>
        <v>0</v>
      </c>
      <c r="G63" s="285"/>
      <c r="H63" s="285">
        <f>fertilizer*Rate</f>
        <v>0</v>
      </c>
      <c r="I63" s="285">
        <f>Area*Unit_Cost</f>
        <v>0</v>
      </c>
      <c r="J63" s="285"/>
      <c r="K63" s="187"/>
      <c r="L63" s="168"/>
    </row>
    <row r="64" spans="1:12" ht="12.75">
      <c r="A64" s="271"/>
      <c r="B64" s="167" t="s">
        <v>62</v>
      </c>
      <c r="C64" s="203"/>
      <c r="D64" s="181"/>
      <c r="E64" s="181"/>
      <c r="F64" s="284">
        <f>Area*Rate</f>
        <v>0</v>
      </c>
      <c r="G64" s="285"/>
      <c r="H64" s="285">
        <f>mulch*Rate</f>
        <v>0</v>
      </c>
      <c r="I64" s="285">
        <f>Area*Unit_Cost</f>
        <v>0</v>
      </c>
      <c r="J64" s="285"/>
      <c r="K64" s="187"/>
      <c r="L64" s="168"/>
    </row>
    <row r="65" spans="1:12" ht="12.75">
      <c r="A65" s="271"/>
      <c r="B65" s="167" t="s">
        <v>63</v>
      </c>
      <c r="C65" s="203"/>
      <c r="D65" s="181"/>
      <c r="E65" s="181"/>
      <c r="F65" s="284">
        <f>Area*Rate</f>
        <v>0</v>
      </c>
      <c r="G65" s="285"/>
      <c r="H65" s="285">
        <f>tackifier*Rate</f>
        <v>0</v>
      </c>
      <c r="I65" s="285">
        <f>Area*Unit_Cost</f>
        <v>0</v>
      </c>
      <c r="J65" s="285"/>
      <c r="K65" s="187"/>
      <c r="L65" s="168"/>
    </row>
    <row r="66" spans="1:12" ht="12.75">
      <c r="A66" s="174"/>
      <c r="B66" s="167"/>
      <c r="C66" s="203"/>
      <c r="D66" s="167"/>
      <c r="E66" s="167"/>
      <c r="F66" s="192"/>
      <c r="G66" s="167"/>
      <c r="H66" s="182"/>
      <c r="I66" s="182"/>
      <c r="J66" s="182">
        <f>SUM(maint_hydroseed)*(years_hydro_maint)</f>
        <v>0</v>
      </c>
      <c r="K66" s="187"/>
      <c r="L66" s="168"/>
    </row>
    <row r="67" spans="1:12" ht="12.75">
      <c r="A67" s="271"/>
      <c r="B67" s="199" t="s">
        <v>64</v>
      </c>
      <c r="C67" s="181"/>
      <c r="D67" s="181"/>
      <c r="E67" s="181"/>
      <c r="F67" s="284">
        <f>Area*Rate</f>
        <v>0</v>
      </c>
      <c r="G67" s="193"/>
      <c r="H67" s="285">
        <f>Appl._Cost</f>
        <v>0</v>
      </c>
      <c r="I67" s="285">
        <f>Area*Unit_Cost</f>
        <v>0</v>
      </c>
      <c r="J67" s="285"/>
      <c r="K67" s="187"/>
      <c r="L67" s="168"/>
    </row>
    <row r="68" spans="1:12" ht="12.75">
      <c r="A68" s="271"/>
      <c r="B68" s="199" t="s">
        <v>82</v>
      </c>
      <c r="C68" s="203"/>
      <c r="D68" s="181"/>
      <c r="E68" s="181"/>
      <c r="F68" s="284">
        <f>Area*Rate</f>
        <v>0</v>
      </c>
      <c r="G68" s="182"/>
      <c r="H68" s="285">
        <f>maint.material_1*Rate</f>
        <v>0</v>
      </c>
      <c r="I68" s="285">
        <f>Area*Unit_Cost</f>
        <v>0</v>
      </c>
      <c r="J68" s="285"/>
      <c r="K68" s="187"/>
      <c r="L68" s="168"/>
    </row>
    <row r="69" spans="1:12" ht="12.75">
      <c r="A69" s="271"/>
      <c r="B69" s="199" t="s">
        <v>83</v>
      </c>
      <c r="C69" s="167"/>
      <c r="D69" s="204"/>
      <c r="E69" s="181"/>
      <c r="F69" s="284">
        <f>Area*Rate</f>
        <v>0</v>
      </c>
      <c r="G69" s="182"/>
      <c r="H69" s="285">
        <f>maint.material_2*Rate</f>
        <v>0</v>
      </c>
      <c r="I69" s="285">
        <f>Area*Unit_Cost</f>
        <v>0</v>
      </c>
      <c r="J69" s="277"/>
      <c r="K69" s="187"/>
      <c r="L69" s="168"/>
    </row>
    <row r="70" spans="1:12" ht="13.5" thickBot="1">
      <c r="A70" s="174"/>
      <c r="B70" s="170"/>
      <c r="C70" s="167"/>
      <c r="D70" s="205"/>
      <c r="E70" s="167"/>
      <c r="F70" s="192"/>
      <c r="G70" s="182"/>
      <c r="H70" s="167"/>
      <c r="I70" s="182"/>
      <c r="J70" s="182">
        <f>SUM(maint_option)*(years_option_maint)</f>
        <v>0</v>
      </c>
      <c r="K70" s="187"/>
      <c r="L70" s="168"/>
    </row>
    <row r="71" spans="1:12" ht="14.25" thickBot="1" thickTop="1">
      <c r="A71" s="174"/>
      <c r="B71" s="167"/>
      <c r="C71" s="167"/>
      <c r="D71" s="205"/>
      <c r="E71" s="167"/>
      <c r="F71" s="167"/>
      <c r="G71" s="182"/>
      <c r="H71" s="167"/>
      <c r="I71" s="167"/>
      <c r="J71" s="182"/>
      <c r="K71" s="191">
        <f>SUM(sum_maintenance)</f>
        <v>1386768.75</v>
      </c>
      <c r="L71" s="168"/>
    </row>
    <row r="72" spans="1:12" ht="2.25" customHeight="1">
      <c r="A72" s="287"/>
      <c r="B72" s="288"/>
      <c r="C72" s="289"/>
      <c r="D72" s="290"/>
      <c r="E72" s="289"/>
      <c r="F72" s="289"/>
      <c r="G72" s="291"/>
      <c r="H72" s="291"/>
      <c r="I72" s="291"/>
      <c r="J72" s="291"/>
      <c r="K72" s="292"/>
      <c r="L72" s="168"/>
    </row>
    <row r="73" spans="1:12" ht="13.5" thickBot="1">
      <c r="A73" s="293"/>
      <c r="B73" s="430" t="s">
        <v>84</v>
      </c>
      <c r="C73" s="294"/>
      <c r="D73" s="295"/>
      <c r="E73" s="294"/>
      <c r="F73" s="294"/>
      <c r="G73" s="296"/>
      <c r="H73" s="296"/>
      <c r="I73" s="296"/>
      <c r="J73" s="296"/>
      <c r="K73" s="298">
        <f>SUM(K1:K71)</f>
        <v>2905760.75</v>
      </c>
      <c r="L73" s="168"/>
    </row>
    <row r="74" spans="1:12" ht="17.25" customHeight="1" thickBot="1">
      <c r="A74" s="293"/>
      <c r="B74" s="430" t="s">
        <v>817</v>
      </c>
      <c r="C74" s="294"/>
      <c r="D74" s="295"/>
      <c r="E74" s="294"/>
      <c r="F74" s="294"/>
      <c r="G74" s="296"/>
      <c r="H74" s="297"/>
      <c r="I74" s="297"/>
      <c r="J74" s="296"/>
      <c r="K74" s="298">
        <f>K73/C3</f>
        <v>5664.250974658869</v>
      </c>
      <c r="L74" s="168"/>
    </row>
    <row r="75" spans="1:12" ht="12.75">
      <c r="A75" s="277"/>
      <c r="B75" s="270"/>
      <c r="C75" s="167"/>
      <c r="D75" s="205"/>
      <c r="E75" s="167"/>
      <c r="F75" s="167"/>
      <c r="G75" s="285"/>
      <c r="H75" s="277"/>
      <c r="I75" s="277"/>
      <c r="J75" s="285"/>
      <c r="K75" s="299"/>
      <c r="L75" s="168"/>
    </row>
    <row r="76" spans="1:12" ht="12.75">
      <c r="A76" s="277"/>
      <c r="B76" s="167"/>
      <c r="C76" s="167"/>
      <c r="D76" s="205"/>
      <c r="E76" s="167"/>
      <c r="F76" s="167"/>
      <c r="G76" s="285"/>
      <c r="H76" s="277"/>
      <c r="I76" s="277"/>
      <c r="J76" s="285"/>
      <c r="K76" s="299"/>
      <c r="L76" s="168"/>
    </row>
    <row r="77" spans="1:12" ht="12.75">
      <c r="A77" s="277"/>
      <c r="B77" s="167"/>
      <c r="C77" s="167"/>
      <c r="D77" s="205"/>
      <c r="E77" s="167"/>
      <c r="F77" s="167"/>
      <c r="G77" s="285"/>
      <c r="H77" s="277"/>
      <c r="I77" s="277"/>
      <c r="J77" s="285"/>
      <c r="K77" s="299"/>
      <c r="L77" s="168"/>
    </row>
    <row r="78" spans="1:12" ht="12.75">
      <c r="A78" s="277"/>
      <c r="B78" s="167"/>
      <c r="C78" s="167"/>
      <c r="D78" s="205"/>
      <c r="E78" s="167"/>
      <c r="F78" s="167"/>
      <c r="G78" s="285"/>
      <c r="H78" s="277"/>
      <c r="I78" s="277"/>
      <c r="J78" s="285"/>
      <c r="K78" s="299"/>
      <c r="L78" s="168"/>
    </row>
    <row r="79" spans="1:12" ht="12.75">
      <c r="A79" s="277"/>
      <c r="B79" s="167"/>
      <c r="C79" s="167"/>
      <c r="D79" s="205"/>
      <c r="E79" s="167"/>
      <c r="F79" s="167"/>
      <c r="G79" s="285"/>
      <c r="H79" s="277"/>
      <c r="I79" s="277"/>
      <c r="J79" s="285"/>
      <c r="K79" s="299"/>
      <c r="L79" s="168"/>
    </row>
    <row r="80" spans="1:12" ht="12.75">
      <c r="A80" s="277"/>
      <c r="B80" s="167"/>
      <c r="C80" s="167"/>
      <c r="D80" s="205"/>
      <c r="E80" s="167"/>
      <c r="F80" s="167"/>
      <c r="G80" s="285"/>
      <c r="H80" s="277"/>
      <c r="I80" s="277"/>
      <c r="J80" s="285"/>
      <c r="K80" s="299"/>
      <c r="L80" s="168"/>
    </row>
    <row r="81" spans="3:12" ht="13.5" thickBot="1">
      <c r="C81" s="168"/>
      <c r="D81" s="300"/>
      <c r="E81" s="168"/>
      <c r="F81" s="168"/>
      <c r="K81" s="299"/>
      <c r="L81" s="168"/>
    </row>
    <row r="82" spans="1:12" s="209" customFormat="1" ht="13.5" thickTop="1">
      <c r="A82" s="267"/>
      <c r="B82" s="302"/>
      <c r="C82" s="303"/>
      <c r="D82" s="304"/>
      <c r="E82" s="303"/>
      <c r="F82" s="305" t="s">
        <v>85</v>
      </c>
      <c r="G82" s="306" t="s">
        <v>38</v>
      </c>
      <c r="H82" s="307" t="s">
        <v>43</v>
      </c>
      <c r="I82" s="169"/>
      <c r="J82" s="301"/>
      <c r="K82" s="208"/>
      <c r="L82" s="308"/>
    </row>
    <row r="83" spans="1:12" s="209" customFormat="1" ht="12.75">
      <c r="A83" s="277"/>
      <c r="B83" s="309" t="s">
        <v>86</v>
      </c>
      <c r="C83" s="266"/>
      <c r="D83" s="310"/>
      <c r="E83" s="167"/>
      <c r="F83" s="311" t="s">
        <v>87</v>
      </c>
      <c r="G83" s="312" t="s">
        <v>88</v>
      </c>
      <c r="H83" s="313"/>
      <c r="I83" s="169"/>
      <c r="J83" s="301"/>
      <c r="K83" s="208"/>
      <c r="L83" s="308"/>
    </row>
    <row r="84" spans="1:12" s="209" customFormat="1" ht="12.75">
      <c r="A84" s="277"/>
      <c r="B84" s="166"/>
      <c r="C84" s="167"/>
      <c r="D84" s="190"/>
      <c r="E84" s="167"/>
      <c r="F84" s="192"/>
      <c r="G84" s="314"/>
      <c r="H84" s="206"/>
      <c r="I84" s="169"/>
      <c r="J84" s="301"/>
      <c r="K84" s="208"/>
      <c r="L84" s="308"/>
    </row>
    <row r="85" spans="1:12" s="209" customFormat="1" ht="12.75">
      <c r="A85" s="277"/>
      <c r="B85" s="166" t="s">
        <v>89</v>
      </c>
      <c r="C85" s="167"/>
      <c r="D85" s="190"/>
      <c r="E85" s="167"/>
      <c r="F85" s="192">
        <f>SUM(kg_seed)</f>
        <v>14146</v>
      </c>
      <c r="G85" s="201">
        <v>12</v>
      </c>
      <c r="H85" s="206">
        <f>No_kg*material_unit_cost</f>
        <v>169752</v>
      </c>
      <c r="I85" s="169"/>
      <c r="J85" s="301"/>
      <c r="K85" s="208"/>
      <c r="L85" s="308"/>
    </row>
    <row r="86" spans="1:12" s="209" customFormat="1" ht="12.75">
      <c r="A86" s="277"/>
      <c r="B86" s="166" t="s">
        <v>58</v>
      </c>
      <c r="C86" s="167"/>
      <c r="D86" s="190"/>
      <c r="E86" s="167"/>
      <c r="F86" s="192">
        <f>SUM(kg_fertilizer)</f>
        <v>782325</v>
      </c>
      <c r="G86" s="201">
        <v>0.55</v>
      </c>
      <c r="H86" s="206">
        <f>No_kg*material_unit_cost</f>
        <v>430278.75000000006</v>
      </c>
      <c r="I86" s="169"/>
      <c r="J86" s="301"/>
      <c r="K86" s="208"/>
      <c r="L86" s="168"/>
    </row>
    <row r="87" spans="1:12" ht="12.75">
      <c r="A87" s="277"/>
      <c r="B87" s="166" t="s">
        <v>62</v>
      </c>
      <c r="C87" s="167"/>
      <c r="D87" s="190"/>
      <c r="E87" s="167"/>
      <c r="F87" s="192">
        <f>SUM(kg_mulch)</f>
        <v>0</v>
      </c>
      <c r="G87" s="201"/>
      <c r="H87" s="206">
        <f>No_kg*material_unit_cost</f>
        <v>0</v>
      </c>
      <c r="K87" s="208"/>
      <c r="L87" s="168"/>
    </row>
    <row r="88" spans="1:12" ht="12.75">
      <c r="A88" s="277"/>
      <c r="B88" s="166" t="s">
        <v>63</v>
      </c>
      <c r="C88" s="167"/>
      <c r="D88" s="190"/>
      <c r="E88" s="167"/>
      <c r="F88" s="192">
        <f>SUM(kg_tackifier)</f>
        <v>0</v>
      </c>
      <c r="G88" s="201"/>
      <c r="H88" s="206">
        <f>No_kg*material_unit_cost</f>
        <v>0</v>
      </c>
      <c r="K88" s="208"/>
      <c r="L88" s="168"/>
    </row>
    <row r="89" spans="1:12" ht="12.75">
      <c r="A89" s="277"/>
      <c r="B89" s="166"/>
      <c r="C89" s="167"/>
      <c r="D89" s="190"/>
      <c r="E89" s="167"/>
      <c r="F89" s="192"/>
      <c r="G89" s="202"/>
      <c r="H89" s="206"/>
      <c r="K89" s="208"/>
      <c r="L89" s="168"/>
    </row>
    <row r="90" spans="1:12" ht="12.75">
      <c r="A90" s="277"/>
      <c r="B90" s="210" t="s">
        <v>69</v>
      </c>
      <c r="C90" s="195"/>
      <c r="D90" s="211"/>
      <c r="E90" s="167"/>
      <c r="F90" s="192"/>
      <c r="G90" s="202"/>
      <c r="H90" s="206"/>
      <c r="K90" s="208"/>
      <c r="L90" s="168"/>
    </row>
    <row r="91" spans="1:12" ht="12.75">
      <c r="A91" s="277"/>
      <c r="B91" s="212" t="s">
        <v>90</v>
      </c>
      <c r="C91" s="170"/>
      <c r="D91" s="194"/>
      <c r="E91" s="167"/>
      <c r="F91" s="192">
        <f>SUM(no_seedlings)</f>
        <v>260000</v>
      </c>
      <c r="G91" s="201">
        <v>0.7</v>
      </c>
      <c r="H91" s="206">
        <f>No_kg*material_unit_cost</f>
        <v>182000</v>
      </c>
      <c r="K91" s="208"/>
      <c r="L91" s="168"/>
    </row>
    <row r="92" spans="1:12" ht="12.75">
      <c r="A92" s="277"/>
      <c r="B92" s="212" t="s">
        <v>91</v>
      </c>
      <c r="C92" s="170"/>
      <c r="D92" s="194"/>
      <c r="E92" s="167"/>
      <c r="F92" s="192">
        <f>SUM(no_fertabs)</f>
        <v>260000</v>
      </c>
      <c r="G92" s="201">
        <v>0.06</v>
      </c>
      <c r="H92" s="206">
        <f>No_kg*material_unit_cost</f>
        <v>15600</v>
      </c>
      <c r="K92" s="208"/>
      <c r="L92" s="168"/>
    </row>
    <row r="93" spans="1:12" ht="12.75">
      <c r="A93" s="277"/>
      <c r="B93" s="212" t="s">
        <v>92</v>
      </c>
      <c r="C93" s="170"/>
      <c r="D93" s="194"/>
      <c r="E93" s="167"/>
      <c r="F93" s="192">
        <f>SUM(no_protectors)</f>
        <v>0</v>
      </c>
      <c r="G93" s="201"/>
      <c r="H93" s="206">
        <f>No_kg*material_unit_cost</f>
        <v>0</v>
      </c>
      <c r="K93" s="208"/>
      <c r="L93" s="168"/>
    </row>
    <row r="94" spans="1:12" ht="12.75">
      <c r="A94" s="277"/>
      <c r="B94" s="166"/>
      <c r="C94" s="167"/>
      <c r="D94" s="167"/>
      <c r="E94" s="167"/>
      <c r="F94" s="192"/>
      <c r="G94" s="202"/>
      <c r="H94" s="213"/>
      <c r="J94" s="169"/>
      <c r="K94" s="207"/>
      <c r="L94" s="168"/>
    </row>
    <row r="95" spans="1:12" ht="12.75">
      <c r="A95" s="277"/>
      <c r="B95" s="214" t="s">
        <v>93</v>
      </c>
      <c r="C95" s="167"/>
      <c r="D95" s="205"/>
      <c r="E95" s="167"/>
      <c r="F95" s="192">
        <f>SUM(kg_material1)</f>
        <v>0</v>
      </c>
      <c r="G95" s="201"/>
      <c r="H95" s="206">
        <f>No_kg*material_unit_cost</f>
        <v>0</v>
      </c>
      <c r="K95" s="208"/>
      <c r="L95" s="168"/>
    </row>
    <row r="96" spans="1:12" ht="12.75">
      <c r="A96" s="277"/>
      <c r="B96" s="214" t="s">
        <v>66</v>
      </c>
      <c r="C96" s="167"/>
      <c r="D96" s="205"/>
      <c r="E96" s="167"/>
      <c r="F96" s="192">
        <f>SUM(kg_material2)</f>
        <v>0</v>
      </c>
      <c r="G96" s="201"/>
      <c r="H96" s="206">
        <f>No_kg*material_unit_cost</f>
        <v>0</v>
      </c>
      <c r="K96" s="208"/>
      <c r="L96" s="168"/>
    </row>
    <row r="97" spans="1:12" ht="12.75">
      <c r="A97" s="277"/>
      <c r="B97" s="215" t="s">
        <v>77</v>
      </c>
      <c r="C97" s="167"/>
      <c r="D97" s="205"/>
      <c r="E97" s="167"/>
      <c r="F97" s="192">
        <f>SUM(kg_material3)</f>
        <v>0</v>
      </c>
      <c r="G97" s="201"/>
      <c r="H97" s="206">
        <f>No_kg*material_unit_cost</f>
        <v>0</v>
      </c>
      <c r="K97" s="208"/>
      <c r="L97" s="168"/>
    </row>
    <row r="98" spans="1:12" ht="12.75">
      <c r="A98" s="277"/>
      <c r="B98" s="215" t="s">
        <v>78</v>
      </c>
      <c r="C98" s="167"/>
      <c r="D98" s="205"/>
      <c r="E98" s="167"/>
      <c r="F98" s="192">
        <f>SUM(kg_material4)</f>
        <v>0</v>
      </c>
      <c r="G98" s="201"/>
      <c r="H98" s="206">
        <f>No_kg*material_unit_cost</f>
        <v>0</v>
      </c>
      <c r="K98" s="208"/>
      <c r="L98" s="168"/>
    </row>
    <row r="99" spans="1:12" ht="12.75">
      <c r="A99" s="277"/>
      <c r="B99" s="212"/>
      <c r="C99" s="167"/>
      <c r="D99" s="205"/>
      <c r="E99" s="167"/>
      <c r="F99" s="192"/>
      <c r="G99" s="202"/>
      <c r="H99" s="213"/>
      <c r="K99" s="208"/>
      <c r="L99" s="168"/>
    </row>
    <row r="100" spans="1:12" ht="12.75">
      <c r="A100" s="277"/>
      <c r="B100" s="216" t="s">
        <v>94</v>
      </c>
      <c r="C100" s="167"/>
      <c r="D100" s="205"/>
      <c r="E100" s="167"/>
      <c r="F100" s="192">
        <f>SUM(kg_maint.material1)</f>
        <v>0</v>
      </c>
      <c r="G100" s="201"/>
      <c r="H100" s="206">
        <f>No_kg*material_unit_cost</f>
        <v>0</v>
      </c>
      <c r="K100" s="208"/>
      <c r="L100" s="168"/>
    </row>
    <row r="101" spans="1:12" ht="12.75">
      <c r="A101" s="277"/>
      <c r="B101" s="216" t="s">
        <v>95</v>
      </c>
      <c r="C101" s="167"/>
      <c r="D101" s="205"/>
      <c r="E101" s="167"/>
      <c r="F101" s="192">
        <f>SUM(kg_maint.material2)</f>
        <v>0</v>
      </c>
      <c r="G101" s="201"/>
      <c r="H101" s="206">
        <f>No_kg*material_unit_cost</f>
        <v>0</v>
      </c>
      <c r="K101" s="208"/>
      <c r="L101" s="168"/>
    </row>
    <row r="102" spans="1:12" ht="13.5" thickBot="1">
      <c r="A102" s="277"/>
      <c r="B102" s="217"/>
      <c r="C102" s="167"/>
      <c r="D102" s="205"/>
      <c r="E102" s="167"/>
      <c r="F102" s="192"/>
      <c r="G102" s="202"/>
      <c r="H102" s="206"/>
      <c r="K102" s="208"/>
      <c r="L102" s="168"/>
    </row>
    <row r="103" spans="1:12" ht="12.75">
      <c r="A103" s="277"/>
      <c r="B103" s="217"/>
      <c r="C103" s="167"/>
      <c r="D103" s="205"/>
      <c r="E103" s="167"/>
      <c r="F103" s="192"/>
      <c r="G103" s="202"/>
      <c r="H103" s="218">
        <f>SUM(H84:H102)</f>
        <v>797630.75</v>
      </c>
      <c r="K103" s="208"/>
      <c r="L103" s="168"/>
    </row>
    <row r="104" spans="1:12" ht="13.5" thickBot="1">
      <c r="A104" s="277"/>
      <c r="B104" s="315"/>
      <c r="C104" s="316"/>
      <c r="D104" s="317"/>
      <c r="E104" s="316"/>
      <c r="F104" s="318"/>
      <c r="G104" s="319"/>
      <c r="H104" s="320"/>
      <c r="K104" s="208"/>
      <c r="L104" s="168"/>
    </row>
    <row r="105" spans="3:12" ht="13.5" thickTop="1">
      <c r="C105" s="168"/>
      <c r="D105" s="300"/>
      <c r="E105" s="168"/>
      <c r="F105" s="321"/>
      <c r="G105" s="322"/>
      <c r="H105" s="168"/>
      <c r="K105" s="208"/>
      <c r="L105" s="168"/>
    </row>
    <row r="106" spans="3:8" ht="12.75">
      <c r="C106" s="168"/>
      <c r="D106" s="300"/>
      <c r="E106" s="168"/>
      <c r="F106" s="321"/>
      <c r="G106" s="322"/>
      <c r="H106" s="168"/>
    </row>
    <row r="107" spans="2:11" s="198" customFormat="1" ht="12.75">
      <c r="B107" s="324" t="s">
        <v>96</v>
      </c>
      <c r="D107" s="325"/>
      <c r="G107" s="326"/>
      <c r="J107" s="326"/>
      <c r="K107" s="327"/>
    </row>
    <row r="108" spans="2:11" s="198" customFormat="1" ht="12.75">
      <c r="B108" s="169"/>
      <c r="C108" s="325"/>
      <c r="G108" s="326"/>
      <c r="J108" s="326"/>
      <c r="K108" s="327"/>
    </row>
    <row r="109" spans="2:11" s="198" customFormat="1" ht="12.75">
      <c r="B109" s="60" t="s">
        <v>97</v>
      </c>
      <c r="C109" s="414" t="s">
        <v>152</v>
      </c>
      <c r="G109" s="326"/>
      <c r="J109" s="326"/>
      <c r="K109" s="327"/>
    </row>
    <row r="110" spans="2:11" s="198" customFormat="1" ht="12.75">
      <c r="B110" s="60" t="s">
        <v>98</v>
      </c>
      <c r="C110" s="414" t="s">
        <v>153</v>
      </c>
      <c r="G110" s="326"/>
      <c r="J110" s="326"/>
      <c r="K110" s="327"/>
    </row>
    <row r="111" spans="2:11" s="198" customFormat="1" ht="12.75">
      <c r="B111" s="60" t="s">
        <v>37</v>
      </c>
      <c r="C111" s="414" t="s">
        <v>154</v>
      </c>
      <c r="G111" s="326"/>
      <c r="J111" s="326"/>
      <c r="K111" s="327"/>
    </row>
    <row r="112" spans="2:11" s="198" customFormat="1" ht="12.75">
      <c r="B112" s="60" t="s">
        <v>99</v>
      </c>
      <c r="C112" s="414" t="s">
        <v>155</v>
      </c>
      <c r="G112" s="326"/>
      <c r="J112" s="326"/>
      <c r="K112" s="327"/>
    </row>
    <row r="113" spans="2:11" s="198" customFormat="1" ht="12.75">
      <c r="B113" s="60" t="s">
        <v>100</v>
      </c>
      <c r="C113" s="414" t="s">
        <v>156</v>
      </c>
      <c r="G113" s="326"/>
      <c r="J113" s="326"/>
      <c r="K113" s="327"/>
    </row>
    <row r="114" spans="2:11" s="198" customFormat="1" ht="12.75">
      <c r="B114" s="60" t="s">
        <v>101</v>
      </c>
      <c r="C114" s="414" t="s">
        <v>157</v>
      </c>
      <c r="G114" s="326"/>
      <c r="J114" s="326"/>
      <c r="K114" s="327"/>
    </row>
    <row r="115" spans="2:11" s="198" customFormat="1" ht="12.75">
      <c r="B115" s="60" t="s">
        <v>102</v>
      </c>
      <c r="C115" s="414" t="s">
        <v>158</v>
      </c>
      <c r="G115" s="326"/>
      <c r="J115" s="326"/>
      <c r="K115" s="327"/>
    </row>
    <row r="116" spans="2:11" s="198" customFormat="1" ht="12.75">
      <c r="B116" s="60" t="s">
        <v>103</v>
      </c>
      <c r="C116" s="414" t="s">
        <v>159</v>
      </c>
      <c r="G116" s="326"/>
      <c r="J116" s="326"/>
      <c r="K116" s="327"/>
    </row>
    <row r="117" spans="2:11" s="198" customFormat="1" ht="12.75">
      <c r="B117" s="60" t="s">
        <v>104</v>
      </c>
      <c r="C117" s="414" t="s">
        <v>160</v>
      </c>
      <c r="G117" s="326"/>
      <c r="J117" s="326"/>
      <c r="K117" s="327"/>
    </row>
    <row r="118" spans="2:11" s="198" customFormat="1" ht="12.75">
      <c r="B118" s="60" t="s">
        <v>105</v>
      </c>
      <c r="C118" s="414" t="s">
        <v>161</v>
      </c>
      <c r="G118" s="326"/>
      <c r="J118" s="326"/>
      <c r="K118" s="327"/>
    </row>
    <row r="119" spans="2:11" s="198" customFormat="1" ht="12.75">
      <c r="B119" s="60" t="s">
        <v>106</v>
      </c>
      <c r="C119" s="414" t="s">
        <v>162</v>
      </c>
      <c r="G119" s="326"/>
      <c r="J119" s="326"/>
      <c r="K119" s="327"/>
    </row>
    <row r="120" spans="2:11" s="198" customFormat="1" ht="12.75">
      <c r="B120" s="60" t="s">
        <v>107</v>
      </c>
      <c r="C120" s="414" t="s">
        <v>163</v>
      </c>
      <c r="G120" s="326"/>
      <c r="J120" s="326"/>
      <c r="K120" s="327"/>
    </row>
    <row r="121" spans="2:11" s="198" customFormat="1" ht="12.75">
      <c r="B121" s="60" t="s">
        <v>108</v>
      </c>
      <c r="C121" s="414" t="s">
        <v>164</v>
      </c>
      <c r="G121" s="326"/>
      <c r="J121" s="326"/>
      <c r="K121" s="327"/>
    </row>
    <row r="122" spans="2:11" s="198" customFormat="1" ht="12.75">
      <c r="B122" s="60" t="s">
        <v>109</v>
      </c>
      <c r="C122" s="414" t="s">
        <v>165</v>
      </c>
      <c r="G122" s="326"/>
      <c r="J122" s="326"/>
      <c r="K122" s="327"/>
    </row>
    <row r="123" spans="2:11" s="198" customFormat="1" ht="12.75">
      <c r="B123" s="60" t="s">
        <v>110</v>
      </c>
      <c r="C123" s="414" t="s">
        <v>166</v>
      </c>
      <c r="G123" s="326"/>
      <c r="J123" s="326"/>
      <c r="K123" s="327"/>
    </row>
    <row r="124" spans="2:11" s="198" customFormat="1" ht="12.75">
      <c r="B124" s="60" t="s">
        <v>111</v>
      </c>
      <c r="C124" s="414" t="s">
        <v>167</v>
      </c>
      <c r="G124" s="326"/>
      <c r="J124" s="326"/>
      <c r="K124" s="327"/>
    </row>
    <row r="125" spans="2:11" s="198" customFormat="1" ht="12.75">
      <c r="B125" s="60" t="s">
        <v>112</v>
      </c>
      <c r="C125" s="414" t="s">
        <v>168</v>
      </c>
      <c r="G125" s="326"/>
      <c r="J125" s="326"/>
      <c r="K125" s="327"/>
    </row>
    <row r="126" spans="2:11" s="198" customFormat="1" ht="12.75">
      <c r="B126" s="60" t="s">
        <v>113</v>
      </c>
      <c r="C126" s="414" t="s">
        <v>169</v>
      </c>
      <c r="G126" s="326"/>
      <c r="J126" s="326"/>
      <c r="K126" s="327"/>
    </row>
    <row r="127" spans="2:11" s="198" customFormat="1" ht="12.75">
      <c r="B127" s="60" t="s">
        <v>114</v>
      </c>
      <c r="C127" s="414" t="s">
        <v>170</v>
      </c>
      <c r="G127" s="326"/>
      <c r="J127" s="326"/>
      <c r="K127" s="327"/>
    </row>
    <row r="128" spans="2:11" s="198" customFormat="1" ht="12.75">
      <c r="B128" s="60" t="s">
        <v>115</v>
      </c>
      <c r="C128" s="414" t="s">
        <v>171</v>
      </c>
      <c r="G128" s="326"/>
      <c r="J128" s="326"/>
      <c r="K128" s="327"/>
    </row>
    <row r="129" spans="2:11" s="198" customFormat="1" ht="12.75">
      <c r="B129" s="60" t="s">
        <v>116</v>
      </c>
      <c r="C129" s="414" t="s">
        <v>172</v>
      </c>
      <c r="G129" s="326"/>
      <c r="J129" s="326"/>
      <c r="K129" s="327"/>
    </row>
    <row r="130" spans="2:11" s="198" customFormat="1" ht="12.75">
      <c r="B130" s="60" t="s">
        <v>117</v>
      </c>
      <c r="C130" s="414" t="s">
        <v>173</v>
      </c>
      <c r="G130" s="326"/>
      <c r="J130" s="326"/>
      <c r="K130" s="327"/>
    </row>
    <row r="131" spans="2:11" s="198" customFormat="1" ht="12.75">
      <c r="B131" s="60" t="s">
        <v>118</v>
      </c>
      <c r="C131" s="414" t="s">
        <v>174</v>
      </c>
      <c r="G131" s="326"/>
      <c r="J131" s="326"/>
      <c r="K131" s="327"/>
    </row>
    <row r="132" spans="2:11" s="198" customFormat="1" ht="12.75">
      <c r="B132" s="60" t="s">
        <v>119</v>
      </c>
      <c r="C132" s="414" t="s">
        <v>175</v>
      </c>
      <c r="G132" s="326"/>
      <c r="J132" s="326"/>
      <c r="K132" s="327"/>
    </row>
    <row r="133" spans="2:11" s="198" customFormat="1" ht="12.75">
      <c r="B133" s="60" t="s">
        <v>120</v>
      </c>
      <c r="C133" s="414" t="s">
        <v>176</v>
      </c>
      <c r="G133" s="326"/>
      <c r="J133" s="326"/>
      <c r="K133" s="327"/>
    </row>
    <row r="134" spans="2:11" s="198" customFormat="1" ht="12.75">
      <c r="B134" s="60" t="s">
        <v>121</v>
      </c>
      <c r="C134" s="414" t="s">
        <v>177</v>
      </c>
      <c r="G134" s="326"/>
      <c r="J134" s="326"/>
      <c r="K134" s="327"/>
    </row>
    <row r="135" spans="2:11" s="198" customFormat="1" ht="12.75">
      <c r="B135" s="60" t="s">
        <v>122</v>
      </c>
      <c r="C135" s="414" t="s">
        <v>178</v>
      </c>
      <c r="G135" s="326"/>
      <c r="J135" s="326"/>
      <c r="K135" s="327"/>
    </row>
    <row r="136" spans="2:11" s="198" customFormat="1" ht="12.75">
      <c r="B136" s="60" t="s">
        <v>123</v>
      </c>
      <c r="C136" s="414" t="s">
        <v>179</v>
      </c>
      <c r="G136" s="326"/>
      <c r="J136" s="326"/>
      <c r="K136" s="327"/>
    </row>
    <row r="137" spans="2:11" s="198" customFormat="1" ht="12.75">
      <c r="B137" s="60" t="s">
        <v>124</v>
      </c>
      <c r="C137" s="414" t="s">
        <v>180</v>
      </c>
      <c r="G137" s="326"/>
      <c r="J137" s="326"/>
      <c r="K137" s="327"/>
    </row>
    <row r="138" spans="2:11" s="198" customFormat="1" ht="12.75">
      <c r="B138" s="60" t="s">
        <v>125</v>
      </c>
      <c r="C138" s="414" t="s">
        <v>181</v>
      </c>
      <c r="G138" s="326"/>
      <c r="J138" s="326"/>
      <c r="K138" s="327"/>
    </row>
    <row r="139" spans="2:11" s="198" customFormat="1" ht="12.75">
      <c r="B139" s="60" t="s">
        <v>126</v>
      </c>
      <c r="C139" s="414" t="s">
        <v>182</v>
      </c>
      <c r="G139" s="326"/>
      <c r="J139" s="326"/>
      <c r="K139" s="327"/>
    </row>
    <row r="140" spans="2:11" s="198" customFormat="1" ht="12.75">
      <c r="B140" s="60" t="s">
        <v>127</v>
      </c>
      <c r="C140" s="414" t="s">
        <v>183</v>
      </c>
      <c r="G140" s="326"/>
      <c r="J140" s="326"/>
      <c r="K140" s="327"/>
    </row>
    <row r="141" spans="2:11" s="198" customFormat="1" ht="12.75">
      <c r="B141" s="60" t="s">
        <v>128</v>
      </c>
      <c r="C141" s="414" t="s">
        <v>184</v>
      </c>
      <c r="D141" s="325"/>
      <c r="G141" s="326"/>
      <c r="J141" s="326"/>
      <c r="K141" s="327"/>
    </row>
    <row r="142" spans="2:11" s="198" customFormat="1" ht="12.75">
      <c r="B142" s="60" t="s">
        <v>129</v>
      </c>
      <c r="C142" s="414" t="s">
        <v>185</v>
      </c>
      <c r="D142" s="325"/>
      <c r="G142" s="326"/>
      <c r="J142" s="326"/>
      <c r="K142" s="327"/>
    </row>
    <row r="143" spans="2:11" s="198" customFormat="1" ht="12.75">
      <c r="B143" s="60" t="s">
        <v>130</v>
      </c>
      <c r="C143" s="414" t="s">
        <v>186</v>
      </c>
      <c r="D143" s="325"/>
      <c r="G143" s="326"/>
      <c r="J143" s="326"/>
      <c r="K143" s="327"/>
    </row>
    <row r="144" spans="2:11" s="198" customFormat="1" ht="12.75">
      <c r="B144" s="60" t="s">
        <v>131</v>
      </c>
      <c r="C144" s="414" t="s">
        <v>187</v>
      </c>
      <c r="D144" s="325"/>
      <c r="G144" s="326"/>
      <c r="J144" s="326"/>
      <c r="K144" s="327"/>
    </row>
    <row r="145" spans="2:11" s="198" customFormat="1" ht="12.75">
      <c r="B145" s="60" t="s">
        <v>132</v>
      </c>
      <c r="C145" s="414" t="s">
        <v>188</v>
      </c>
      <c r="D145" s="325"/>
      <c r="G145" s="326"/>
      <c r="J145" s="326"/>
      <c r="K145" s="327"/>
    </row>
    <row r="146" spans="2:11" s="198" customFormat="1" ht="12.75">
      <c r="B146" s="60" t="s">
        <v>133</v>
      </c>
      <c r="C146" s="414" t="s">
        <v>189</v>
      </c>
      <c r="D146" s="325"/>
      <c r="G146" s="326"/>
      <c r="J146" s="326"/>
      <c r="K146" s="327"/>
    </row>
    <row r="147" spans="2:11" s="198" customFormat="1" ht="12.75">
      <c r="B147" s="60" t="s">
        <v>134</v>
      </c>
      <c r="C147" s="414" t="s">
        <v>190</v>
      </c>
      <c r="D147" s="325"/>
      <c r="G147" s="326"/>
      <c r="J147" s="326"/>
      <c r="K147" s="327"/>
    </row>
    <row r="148" spans="2:11" s="198" customFormat="1" ht="12.75">
      <c r="B148" s="60" t="s">
        <v>135</v>
      </c>
      <c r="C148" s="414" t="s">
        <v>191</v>
      </c>
      <c r="D148" s="325"/>
      <c r="G148" s="326"/>
      <c r="J148" s="326"/>
      <c r="K148" s="327"/>
    </row>
    <row r="149" spans="2:11" s="198" customFormat="1" ht="12.75">
      <c r="B149" s="60" t="s">
        <v>136</v>
      </c>
      <c r="C149" s="414" t="s">
        <v>192</v>
      </c>
      <c r="D149" s="325"/>
      <c r="G149" s="326"/>
      <c r="J149" s="326"/>
      <c r="K149" s="327"/>
    </row>
    <row r="150" spans="2:11" s="198" customFormat="1" ht="12.75">
      <c r="B150" s="60" t="s">
        <v>137</v>
      </c>
      <c r="C150" s="414" t="s">
        <v>193</v>
      </c>
      <c r="D150" s="325"/>
      <c r="G150" s="326"/>
      <c r="J150" s="326"/>
      <c r="K150" s="327"/>
    </row>
    <row r="151" spans="2:11" s="198" customFormat="1" ht="12.75">
      <c r="B151" s="60" t="s">
        <v>138</v>
      </c>
      <c r="C151" s="414" t="s">
        <v>194</v>
      </c>
      <c r="D151" s="325"/>
      <c r="G151" s="326"/>
      <c r="J151" s="326"/>
      <c r="K151" s="327"/>
    </row>
    <row r="152" spans="2:11" s="198" customFormat="1" ht="12.75">
      <c r="B152" s="60" t="s">
        <v>139</v>
      </c>
      <c r="C152" s="414" t="s">
        <v>195</v>
      </c>
      <c r="D152" s="325"/>
      <c r="G152" s="326"/>
      <c r="J152" s="326"/>
      <c r="K152" s="327"/>
    </row>
    <row r="153" spans="2:11" s="198" customFormat="1" ht="12.75">
      <c r="B153" s="60" t="s">
        <v>140</v>
      </c>
      <c r="C153" s="414" t="s">
        <v>196</v>
      </c>
      <c r="D153" s="325"/>
      <c r="G153" s="326"/>
      <c r="J153" s="326"/>
      <c r="K153" s="327"/>
    </row>
    <row r="154" spans="2:11" s="198" customFormat="1" ht="12.75">
      <c r="B154" s="60" t="s">
        <v>141</v>
      </c>
      <c r="C154" s="414" t="s">
        <v>197</v>
      </c>
      <c r="D154" s="325"/>
      <c r="G154" s="326"/>
      <c r="J154" s="326"/>
      <c r="K154" s="327"/>
    </row>
    <row r="155" spans="2:11" s="198" customFormat="1" ht="12.75">
      <c r="B155" s="60" t="s">
        <v>142</v>
      </c>
      <c r="C155" s="414" t="s">
        <v>198</v>
      </c>
      <c r="D155" s="325"/>
      <c r="G155" s="326"/>
      <c r="J155" s="326"/>
      <c r="K155" s="327"/>
    </row>
    <row r="156" spans="2:11" s="198" customFormat="1" ht="12.75">
      <c r="B156" s="326" t="s">
        <v>143</v>
      </c>
      <c r="C156" s="326" t="s">
        <v>199</v>
      </c>
      <c r="D156" s="325"/>
      <c r="G156" s="326"/>
      <c r="J156" s="326"/>
      <c r="K156" s="327"/>
    </row>
    <row r="157" spans="4:11" s="198" customFormat="1" ht="12.75">
      <c r="D157" s="325"/>
      <c r="G157" s="326"/>
      <c r="J157" s="326"/>
      <c r="K157" s="327"/>
    </row>
    <row r="158" spans="4:11" s="198" customFormat="1" ht="12.75">
      <c r="D158" s="325"/>
      <c r="G158" s="326"/>
      <c r="J158" s="326"/>
      <c r="K158" s="327"/>
    </row>
    <row r="159" spans="4:11" s="198" customFormat="1" ht="12.75">
      <c r="D159" s="325"/>
      <c r="G159" s="326"/>
      <c r="J159" s="326"/>
      <c r="K159" s="327"/>
    </row>
    <row r="160" spans="4:11" s="198" customFormat="1" ht="12.75">
      <c r="D160" s="325"/>
      <c r="G160" s="326"/>
      <c r="J160" s="326"/>
      <c r="K160" s="327"/>
    </row>
    <row r="161" spans="4:11" s="198" customFormat="1" ht="12.75">
      <c r="D161" s="325"/>
      <c r="G161" s="326"/>
      <c r="J161" s="326"/>
      <c r="K161" s="327"/>
    </row>
    <row r="162" spans="4:11" s="198" customFormat="1" ht="12.75">
      <c r="D162" s="325"/>
      <c r="G162" s="326"/>
      <c r="J162" s="326"/>
      <c r="K162" s="327"/>
    </row>
    <row r="163" spans="4:11" s="198" customFormat="1" ht="12.75">
      <c r="D163" s="325"/>
      <c r="G163" s="326"/>
      <c r="J163" s="326"/>
      <c r="K163" s="327"/>
    </row>
    <row r="164" spans="4:11" s="198" customFormat="1" ht="12.75">
      <c r="D164" s="325"/>
      <c r="G164" s="326"/>
      <c r="J164" s="326"/>
      <c r="K164" s="327"/>
    </row>
    <row r="165" spans="4:11" s="198" customFormat="1" ht="12.75">
      <c r="D165" s="325"/>
      <c r="G165" s="326"/>
      <c r="J165" s="326"/>
      <c r="K165" s="327"/>
    </row>
    <row r="166" spans="4:11" s="198" customFormat="1" ht="12.75">
      <c r="D166" s="325"/>
      <c r="G166" s="326"/>
      <c r="J166" s="326"/>
      <c r="K166" s="327"/>
    </row>
    <row r="167" spans="4:11" s="198" customFormat="1" ht="12.75">
      <c r="D167" s="325"/>
      <c r="G167" s="326"/>
      <c r="J167" s="326"/>
      <c r="K167" s="327"/>
    </row>
    <row r="168" spans="4:11" s="198" customFormat="1" ht="12.75">
      <c r="D168" s="325"/>
      <c r="G168" s="326"/>
      <c r="J168" s="326"/>
      <c r="K168" s="327"/>
    </row>
    <row r="169" spans="4:11" s="198" customFormat="1" ht="12.75">
      <c r="D169" s="325"/>
      <c r="G169" s="326"/>
      <c r="J169" s="326"/>
      <c r="K169" s="327"/>
    </row>
    <row r="170" spans="4:11" s="198" customFormat="1" ht="12.75">
      <c r="D170" s="325"/>
      <c r="G170" s="326"/>
      <c r="J170" s="326"/>
      <c r="K170" s="327"/>
    </row>
    <row r="171" spans="4:11" s="198" customFormat="1" ht="12.75">
      <c r="D171" s="325"/>
      <c r="G171" s="326"/>
      <c r="J171" s="326"/>
      <c r="K171" s="327"/>
    </row>
    <row r="172" spans="4:11" s="198" customFormat="1" ht="12.75">
      <c r="D172" s="325"/>
      <c r="G172" s="326"/>
      <c r="J172" s="326"/>
      <c r="K172" s="327"/>
    </row>
    <row r="173" spans="4:11" s="198" customFormat="1" ht="12.75">
      <c r="D173" s="325"/>
      <c r="G173" s="326"/>
      <c r="J173" s="326"/>
      <c r="K173" s="327"/>
    </row>
    <row r="174" spans="4:11" s="198" customFormat="1" ht="12.75">
      <c r="D174" s="325"/>
      <c r="G174" s="326"/>
      <c r="J174" s="326"/>
      <c r="K174" s="327"/>
    </row>
    <row r="175" spans="4:11" s="198" customFormat="1" ht="12.75">
      <c r="D175" s="325"/>
      <c r="G175" s="326"/>
      <c r="J175" s="326"/>
      <c r="K175" s="327"/>
    </row>
    <row r="176" spans="4:11" s="198" customFormat="1" ht="12.75">
      <c r="D176" s="325"/>
      <c r="G176" s="326"/>
      <c r="J176" s="326"/>
      <c r="K176" s="327"/>
    </row>
    <row r="177" spans="4:11" s="198" customFormat="1" ht="12.75">
      <c r="D177" s="325"/>
      <c r="G177" s="326"/>
      <c r="J177" s="326"/>
      <c r="K177" s="327"/>
    </row>
    <row r="178" spans="4:11" s="198" customFormat="1" ht="12.75">
      <c r="D178" s="325"/>
      <c r="G178" s="326"/>
      <c r="J178" s="326"/>
      <c r="K178" s="327"/>
    </row>
    <row r="179" spans="4:11" s="198" customFormat="1" ht="12.75">
      <c r="D179" s="325"/>
      <c r="G179" s="326"/>
      <c r="J179" s="326"/>
      <c r="K179" s="327"/>
    </row>
    <row r="180" spans="4:11" s="198" customFormat="1" ht="12.75">
      <c r="D180" s="325"/>
      <c r="G180" s="326"/>
      <c r="J180" s="326"/>
      <c r="K180" s="327"/>
    </row>
    <row r="181" spans="4:11" s="198" customFormat="1" ht="12.75">
      <c r="D181" s="325"/>
      <c r="G181" s="326"/>
      <c r="J181" s="326"/>
      <c r="K181" s="327"/>
    </row>
    <row r="182" spans="4:11" s="198" customFormat="1" ht="12.75">
      <c r="D182" s="325"/>
      <c r="G182" s="326"/>
      <c r="J182" s="326"/>
      <c r="K182" s="327"/>
    </row>
    <row r="183" spans="4:11" s="198" customFormat="1" ht="12.75">
      <c r="D183" s="325"/>
      <c r="G183" s="326"/>
      <c r="J183" s="326"/>
      <c r="K183" s="327"/>
    </row>
    <row r="184" spans="4:11" s="198" customFormat="1" ht="12.75">
      <c r="D184" s="325"/>
      <c r="G184" s="326"/>
      <c r="J184" s="326"/>
      <c r="K184" s="327"/>
    </row>
    <row r="185" spans="4:11" s="198" customFormat="1" ht="12.75">
      <c r="D185" s="325"/>
      <c r="G185" s="326"/>
      <c r="J185" s="326"/>
      <c r="K185" s="327"/>
    </row>
    <row r="186" spans="4:11" s="198" customFormat="1" ht="12.75">
      <c r="D186" s="325"/>
      <c r="G186" s="326"/>
      <c r="J186" s="326"/>
      <c r="K186" s="327"/>
    </row>
    <row r="187" spans="4:11" s="198" customFormat="1" ht="12.75">
      <c r="D187" s="325"/>
      <c r="G187" s="326"/>
      <c r="J187" s="326"/>
      <c r="K187" s="327"/>
    </row>
    <row r="188" spans="4:11" s="198" customFormat="1" ht="12.75">
      <c r="D188" s="325"/>
      <c r="G188" s="326"/>
      <c r="J188" s="326"/>
      <c r="K188" s="327"/>
    </row>
  </sheetData>
  <printOptions gridLines="1" horizontalCentered="1"/>
  <pageMargins left="0.5118110236220472" right="0.5118110236220472" top="1.062992125984252" bottom="0.7480314960629921" header="0.5118110236220472" footer="0.5118110236220472"/>
  <pageSetup horizontalDpi="600" verticalDpi="600" orientation="portrait" scale="59" r:id="rId3"/>
  <headerFooter alignWithMargins="0">
    <oddHeader>&amp;L&amp;F
&amp;D
&amp;T&amp;CMine Reclamation Costing&amp;"MS Sans Serif,Bold"
&amp;18&amp;A&amp;RCE Jones and Associates Ltd</oddHeader>
    <oddFooter>&amp;CPage &amp;P of &amp;N</oddFooter>
  </headerFooter>
  <rowBreaks count="1" manualBreakCount="1">
    <brk id="75" max="10" man="1"/>
  </rowBreaks>
  <legacyDrawing r:id="rId2"/>
</worksheet>
</file>

<file path=xl/worksheets/sheet3.xml><?xml version="1.0" encoding="utf-8"?>
<worksheet xmlns="http://schemas.openxmlformats.org/spreadsheetml/2006/main" xmlns:r="http://schemas.openxmlformats.org/officeDocument/2006/relationships">
  <dimension ref="A1:L191"/>
  <sheetViews>
    <sheetView zoomScale="75" zoomScaleNormal="75" workbookViewId="0" topLeftCell="A1">
      <selection activeCell="L17" sqref="L17"/>
    </sheetView>
  </sheetViews>
  <sheetFormatPr defaultColWidth="9.140625" defaultRowHeight="12.75"/>
  <cols>
    <col min="1" max="1" width="2.7109375" style="0" customWidth="1"/>
    <col min="2" max="2" width="27.7109375" style="81" customWidth="1"/>
    <col min="3" max="3" width="9.140625" style="83" customWidth="1"/>
    <col min="4" max="4" width="6.7109375" style="104" customWidth="1"/>
    <col min="5" max="5" width="11.8515625" style="0" customWidth="1"/>
    <col min="6" max="6" width="12.7109375" style="0" customWidth="1"/>
    <col min="7" max="7" width="13.7109375" style="95" customWidth="1"/>
    <col min="8" max="8" width="13.7109375" style="0" customWidth="1"/>
    <col min="9" max="9" width="12.7109375" style="0" customWidth="1"/>
    <col min="10" max="10" width="11.7109375" style="92" customWidth="1"/>
    <col min="11" max="11" width="17.7109375" style="93" customWidth="1"/>
  </cols>
  <sheetData>
    <row r="1" spans="1:11" s="66" customFormat="1" ht="15.75">
      <c r="A1" s="372" t="s">
        <v>32</v>
      </c>
      <c r="B1" s="351"/>
      <c r="C1" s="336">
        <f>SUMMARY!$B$4</f>
        <v>0</v>
      </c>
      <c r="D1" s="337"/>
      <c r="E1" s="338"/>
      <c r="F1" s="338"/>
      <c r="G1" s="339"/>
      <c r="H1" s="337"/>
      <c r="I1" s="337"/>
      <c r="J1" s="339"/>
      <c r="K1" s="340"/>
    </row>
    <row r="2" spans="1:11" s="66" customFormat="1" ht="15.75">
      <c r="A2" s="373" t="s">
        <v>34</v>
      </c>
      <c r="B2"/>
      <c r="C2" s="62" t="str">
        <f>SUMMARY!$A$13</f>
        <v>CHANNEL AREAS (WETLAND/RIPARIAN) in LLCF</v>
      </c>
      <c r="D2" s="63"/>
      <c r="E2" s="12"/>
      <c r="F2" s="12"/>
      <c r="G2" s="131"/>
      <c r="H2" s="63"/>
      <c r="I2" s="63"/>
      <c r="J2" s="131"/>
      <c r="K2" s="71"/>
    </row>
    <row r="3" spans="1:11" s="66" customFormat="1" ht="15.75">
      <c r="A3" s="374" t="s">
        <v>822</v>
      </c>
      <c r="B3"/>
      <c r="C3" s="68">
        <f>SUMMARY!$E$13</f>
        <v>8.4</v>
      </c>
      <c r="D3" s="63"/>
      <c r="E3" s="12"/>
      <c r="F3" s="12"/>
      <c r="G3" s="131"/>
      <c r="H3" s="63"/>
      <c r="I3" s="63"/>
      <c r="J3" s="131"/>
      <c r="K3" s="71"/>
    </row>
    <row r="4" spans="1:11" s="66" customFormat="1" ht="15.75">
      <c r="A4" s="426" t="s">
        <v>821</v>
      </c>
      <c r="B4"/>
      <c r="C4" s="428" t="s">
        <v>813</v>
      </c>
      <c r="D4" s="365"/>
      <c r="E4" s="366"/>
      <c r="F4" s="445"/>
      <c r="G4" s="446"/>
      <c r="H4" s="12"/>
      <c r="I4" s="63"/>
      <c r="J4" s="131"/>
      <c r="K4" s="71"/>
    </row>
    <row r="5" spans="1:11" s="66" customFormat="1" ht="3" customHeight="1">
      <c r="A5" s="77"/>
      <c r="B5" s="14"/>
      <c r="C5" s="88"/>
      <c r="D5" s="12"/>
      <c r="E5" s="12"/>
      <c r="F5" s="12"/>
      <c r="G5" s="132"/>
      <c r="H5" s="12"/>
      <c r="I5" s="63"/>
      <c r="J5" s="131"/>
      <c r="K5" s="71"/>
    </row>
    <row r="6" spans="1:11" ht="12.75">
      <c r="A6" s="31"/>
      <c r="B6" s="15"/>
      <c r="C6" s="15"/>
      <c r="D6" s="16"/>
      <c r="E6" s="15"/>
      <c r="F6" s="17" t="s">
        <v>145</v>
      </c>
      <c r="G6" s="18"/>
      <c r="H6" s="15"/>
      <c r="I6" s="15"/>
      <c r="J6" s="11"/>
      <c r="K6" s="19"/>
    </row>
    <row r="7" spans="1:11" ht="12.75">
      <c r="A7" s="28" t="s">
        <v>36</v>
      </c>
      <c r="B7" s="15"/>
      <c r="C7" s="81"/>
      <c r="D7" s="21" t="s">
        <v>37</v>
      </c>
      <c r="E7" s="81"/>
      <c r="F7" s="81"/>
      <c r="G7" s="81"/>
      <c r="H7" s="22" t="s">
        <v>38</v>
      </c>
      <c r="I7" s="20" t="s">
        <v>39</v>
      </c>
      <c r="J7" s="24"/>
      <c r="K7" s="25" t="s">
        <v>40</v>
      </c>
    </row>
    <row r="8" spans="1:11" ht="12.75">
      <c r="A8" s="31"/>
      <c r="B8" s="17" t="s">
        <v>146</v>
      </c>
      <c r="C8" s="81"/>
      <c r="D8" s="21" t="s">
        <v>41</v>
      </c>
      <c r="E8" s="81"/>
      <c r="F8" s="81"/>
      <c r="G8" s="81"/>
      <c r="H8" s="22" t="s">
        <v>42</v>
      </c>
      <c r="I8" s="22" t="s">
        <v>43</v>
      </c>
      <c r="J8" s="24"/>
      <c r="K8" s="25"/>
    </row>
    <row r="9" spans="1:11" ht="12.75">
      <c r="A9" s="31"/>
      <c r="B9" s="15" t="s">
        <v>148</v>
      </c>
      <c r="C9" s="81"/>
      <c r="D9" s="113"/>
      <c r="E9" s="81"/>
      <c r="F9" s="81"/>
      <c r="G9" s="81"/>
      <c r="H9" s="114"/>
      <c r="I9" s="18">
        <f aca="true" t="shared" si="0" ref="I9:I14">Area*Unit_Cost</f>
        <v>0</v>
      </c>
      <c r="J9" s="15"/>
      <c r="K9" s="19"/>
    </row>
    <row r="10" spans="1:11" ht="12.75">
      <c r="A10" s="31"/>
      <c r="B10" s="26" t="s">
        <v>44</v>
      </c>
      <c r="C10" s="81"/>
      <c r="D10" s="81"/>
      <c r="E10" s="81"/>
      <c r="F10" s="81"/>
      <c r="G10" s="81"/>
      <c r="H10" s="161"/>
      <c r="I10" s="81"/>
      <c r="J10" s="15"/>
      <c r="K10" s="19"/>
    </row>
    <row r="11" spans="1:11" ht="12.75">
      <c r="A11" s="31"/>
      <c r="B11" s="26" t="s">
        <v>45</v>
      </c>
      <c r="C11" s="81"/>
      <c r="D11" s="81"/>
      <c r="E11" s="81"/>
      <c r="F11" s="81"/>
      <c r="G11" s="81"/>
      <c r="H11" s="161"/>
      <c r="I11" s="81"/>
      <c r="J11" s="15"/>
      <c r="K11" s="19"/>
    </row>
    <row r="12" spans="1:11" ht="12.75">
      <c r="A12" s="31"/>
      <c r="B12" s="26" t="s">
        <v>46</v>
      </c>
      <c r="C12" s="81"/>
      <c r="D12" s="113"/>
      <c r="E12" s="81"/>
      <c r="F12" s="81"/>
      <c r="G12" s="81"/>
      <c r="H12" s="114"/>
      <c r="I12" s="18">
        <f t="shared" si="0"/>
        <v>0</v>
      </c>
      <c r="J12" s="15"/>
      <c r="K12" s="19"/>
    </row>
    <row r="13" spans="1:11" ht="12.75">
      <c r="A13" s="31"/>
      <c r="B13" s="124" t="s">
        <v>47</v>
      </c>
      <c r="C13" s="81"/>
      <c r="D13" s="113"/>
      <c r="E13" s="81"/>
      <c r="F13" s="81"/>
      <c r="G13" s="81"/>
      <c r="H13" s="114"/>
      <c r="I13" s="18">
        <f t="shared" si="0"/>
        <v>0</v>
      </c>
      <c r="J13" s="15"/>
      <c r="K13" s="19"/>
    </row>
    <row r="14" spans="1:11" ht="13.5" thickBot="1">
      <c r="A14" s="31"/>
      <c r="B14" s="15" t="s">
        <v>150</v>
      </c>
      <c r="C14" s="81"/>
      <c r="D14" s="113"/>
      <c r="E14" s="81"/>
      <c r="F14" s="81"/>
      <c r="G14" s="81"/>
      <c r="H14" s="114"/>
      <c r="I14" s="18">
        <f t="shared" si="0"/>
        <v>0</v>
      </c>
      <c r="J14" s="15"/>
      <c r="K14" s="19"/>
    </row>
    <row r="15" spans="1:11" ht="13.5" thickTop="1">
      <c r="A15" s="31"/>
      <c r="B15" s="15"/>
      <c r="C15" s="15"/>
      <c r="D15" s="16"/>
      <c r="E15" s="15"/>
      <c r="F15" s="15"/>
      <c r="G15" s="18"/>
      <c r="H15" s="18"/>
      <c r="I15" s="18"/>
      <c r="J15" s="15"/>
      <c r="K15" s="38">
        <f>SUM(sum_siteprep)</f>
        <v>0</v>
      </c>
    </row>
    <row r="16" spans="1:11" ht="3" customHeight="1">
      <c r="A16" s="79"/>
      <c r="B16" s="15"/>
      <c r="C16" s="15"/>
      <c r="D16" s="16"/>
      <c r="E16" s="15"/>
      <c r="F16" s="15"/>
      <c r="G16" s="18"/>
      <c r="H16" s="18"/>
      <c r="I16" s="76"/>
      <c r="J16" s="69"/>
      <c r="K16" s="71"/>
    </row>
    <row r="17" spans="1:11" ht="12.75">
      <c r="A17" s="77" t="s">
        <v>49</v>
      </c>
      <c r="B17" s="15"/>
      <c r="C17" s="24"/>
      <c r="D17" s="21" t="s">
        <v>37</v>
      </c>
      <c r="E17" s="20" t="s">
        <v>50</v>
      </c>
      <c r="F17" s="20" t="s">
        <v>51</v>
      </c>
      <c r="G17" s="23" t="s">
        <v>52</v>
      </c>
      <c r="H17" s="20" t="s">
        <v>38</v>
      </c>
      <c r="I17" s="72" t="s">
        <v>39</v>
      </c>
      <c r="J17" s="74" t="s">
        <v>43</v>
      </c>
      <c r="K17" s="73" t="s">
        <v>53</v>
      </c>
    </row>
    <row r="18" spans="1:11" ht="12.75">
      <c r="A18" s="77"/>
      <c r="B18" s="12" t="s">
        <v>11</v>
      </c>
      <c r="C18" s="20"/>
      <c r="D18" s="21" t="s">
        <v>41</v>
      </c>
      <c r="E18" s="22" t="s">
        <v>54</v>
      </c>
      <c r="F18" s="29"/>
      <c r="G18" s="30" t="s">
        <v>55</v>
      </c>
      <c r="H18" s="30" t="s">
        <v>55</v>
      </c>
      <c r="I18" s="74" t="s">
        <v>43</v>
      </c>
      <c r="J18" s="78"/>
      <c r="K18" s="73"/>
    </row>
    <row r="19" spans="1:11" ht="3" customHeight="1">
      <c r="A19" s="79"/>
      <c r="B19" s="12"/>
      <c r="C19" s="12"/>
      <c r="D19" s="32"/>
      <c r="E19" s="15"/>
      <c r="F19" s="33"/>
      <c r="G19" s="18"/>
      <c r="H19" s="18"/>
      <c r="I19" s="76"/>
      <c r="J19" s="70"/>
      <c r="K19" s="71"/>
    </row>
    <row r="20" spans="1:11" ht="12.75">
      <c r="A20" s="79"/>
      <c r="B20" s="26" t="s">
        <v>56</v>
      </c>
      <c r="C20" s="15"/>
      <c r="D20" s="112"/>
      <c r="E20" s="15"/>
      <c r="F20" s="33"/>
      <c r="G20" s="115"/>
      <c r="H20" s="18">
        <f>Appl._Cost</f>
        <v>0</v>
      </c>
      <c r="I20" s="76">
        <f>Area*Unit_Cost</f>
        <v>0</v>
      </c>
      <c r="J20" s="70"/>
      <c r="K20" s="71"/>
    </row>
    <row r="21" spans="1:11" ht="12.75">
      <c r="A21" s="79"/>
      <c r="B21" s="26" t="s">
        <v>57</v>
      </c>
      <c r="C21" s="15"/>
      <c r="D21" s="112"/>
      <c r="E21" s="112"/>
      <c r="F21" s="33">
        <f>Area*Rate</f>
        <v>0</v>
      </c>
      <c r="G21" s="18"/>
      <c r="H21" s="18">
        <f>seedmix*Rate</f>
        <v>0</v>
      </c>
      <c r="I21" s="76">
        <f>Area*Unit_Cost</f>
        <v>0</v>
      </c>
      <c r="J21" s="70"/>
      <c r="K21" s="71"/>
    </row>
    <row r="22" spans="1:11" ht="12.75">
      <c r="A22" s="79"/>
      <c r="B22" s="26" t="s">
        <v>58</v>
      </c>
      <c r="C22" s="26"/>
      <c r="D22" s="112"/>
      <c r="E22" s="112"/>
      <c r="F22" s="33">
        <f>Area*Rate</f>
        <v>0</v>
      </c>
      <c r="G22" s="18"/>
      <c r="H22" s="18">
        <f>fertilizer*Rate</f>
        <v>0</v>
      </c>
      <c r="I22" s="76">
        <f>Area*Unit_Cost</f>
        <v>0</v>
      </c>
      <c r="J22" s="70"/>
      <c r="K22" s="71"/>
    </row>
    <row r="23" spans="1:11" s="81" customFormat="1" ht="12.75">
      <c r="A23" s="79"/>
      <c r="B23" s="26"/>
      <c r="C23" s="26"/>
      <c r="D23" s="15"/>
      <c r="E23" s="15"/>
      <c r="F23" s="15"/>
      <c r="G23" s="18"/>
      <c r="H23" s="18"/>
      <c r="I23" s="76"/>
      <c r="J23" s="70">
        <f>SUM(aerialcost)</f>
        <v>0</v>
      </c>
      <c r="K23" s="71"/>
    </row>
    <row r="24" spans="1:11" ht="12.75">
      <c r="A24" s="79"/>
      <c r="B24" s="170" t="s">
        <v>803</v>
      </c>
      <c r="C24" s="26"/>
      <c r="D24" s="112">
        <v>8.4</v>
      </c>
      <c r="E24" s="15"/>
      <c r="F24" s="15"/>
      <c r="G24" s="115">
        <v>700</v>
      </c>
      <c r="H24" s="18">
        <f>Appl._Cost</f>
        <v>700</v>
      </c>
      <c r="I24" s="76">
        <f>Area*Unit_Cost</f>
        <v>5880</v>
      </c>
      <c r="J24" s="70"/>
      <c r="K24" s="71"/>
    </row>
    <row r="25" spans="1:11" ht="12.75">
      <c r="A25" s="79"/>
      <c r="B25" s="26" t="s">
        <v>57</v>
      </c>
      <c r="C25" s="15"/>
      <c r="D25" s="112">
        <v>8.4</v>
      </c>
      <c r="E25" s="112">
        <v>35</v>
      </c>
      <c r="F25" s="33">
        <f>Area*Rate</f>
        <v>294</v>
      </c>
      <c r="G25" s="18"/>
      <c r="H25" s="18">
        <f>seedmix*Rate</f>
        <v>420</v>
      </c>
      <c r="I25" s="76">
        <f>Area*Unit_Cost</f>
        <v>3528</v>
      </c>
      <c r="J25" s="70"/>
      <c r="K25" s="71"/>
    </row>
    <row r="26" spans="1:11" ht="12.75">
      <c r="A26" s="79"/>
      <c r="B26" s="26" t="s">
        <v>58</v>
      </c>
      <c r="C26" s="26"/>
      <c r="D26" s="112">
        <v>8.4</v>
      </c>
      <c r="E26" s="112">
        <v>400</v>
      </c>
      <c r="F26" s="33">
        <f>Area*Rate</f>
        <v>3360</v>
      </c>
      <c r="G26" s="18"/>
      <c r="H26" s="18">
        <f>fertilizer*Rate</f>
        <v>220.00000000000003</v>
      </c>
      <c r="I26" s="76">
        <f>Area*Unit_Cost</f>
        <v>1848.0000000000002</v>
      </c>
      <c r="J26" s="70"/>
      <c r="K26" s="71"/>
    </row>
    <row r="27" spans="1:11" ht="12.75">
      <c r="A27" s="79"/>
      <c r="B27" s="15"/>
      <c r="C27" s="26"/>
      <c r="D27" s="34"/>
      <c r="E27" s="15"/>
      <c r="F27" s="15"/>
      <c r="G27" s="18"/>
      <c r="H27" s="18"/>
      <c r="I27" s="76"/>
      <c r="J27" s="70">
        <f>SUM(tractorcost)</f>
        <v>11256</v>
      </c>
      <c r="K27" s="71"/>
    </row>
    <row r="28" spans="1:11" ht="12.75">
      <c r="A28" s="79"/>
      <c r="B28" s="35" t="s">
        <v>60</v>
      </c>
      <c r="C28" s="15"/>
      <c r="D28" s="15"/>
      <c r="E28" s="15"/>
      <c r="F28" s="15"/>
      <c r="G28" s="18"/>
      <c r="H28" s="18"/>
      <c r="I28" s="76"/>
      <c r="J28" s="70"/>
      <c r="K28" s="71"/>
    </row>
    <row r="29" spans="1:11" ht="12.75">
      <c r="A29" s="79"/>
      <c r="B29" s="36" t="s">
        <v>61</v>
      </c>
      <c r="C29" s="37"/>
      <c r="D29" s="112"/>
      <c r="E29" s="15"/>
      <c r="F29" s="15"/>
      <c r="G29" s="115"/>
      <c r="H29" s="18">
        <f>Appl._Cost</f>
        <v>0</v>
      </c>
      <c r="I29" s="76">
        <f>Area*Unit_Cost</f>
        <v>0</v>
      </c>
      <c r="J29" s="70"/>
      <c r="K29" s="71"/>
    </row>
    <row r="30" spans="1:11" ht="12.75">
      <c r="A30" s="79"/>
      <c r="B30" s="15" t="s">
        <v>57</v>
      </c>
      <c r="C30" s="15"/>
      <c r="D30" s="112"/>
      <c r="E30" s="112"/>
      <c r="F30" s="33">
        <f>Area*Rate</f>
        <v>0</v>
      </c>
      <c r="G30"/>
      <c r="H30" s="18">
        <f>seedmix*Rate</f>
        <v>0</v>
      </c>
      <c r="I30" s="76">
        <f>Area*Unit_Cost</f>
        <v>0</v>
      </c>
      <c r="J30" s="70"/>
      <c r="K30" s="71"/>
    </row>
    <row r="31" spans="1:11" ht="12.75">
      <c r="A31" s="79"/>
      <c r="B31" s="15" t="s">
        <v>58</v>
      </c>
      <c r="C31" s="15"/>
      <c r="D31" s="112"/>
      <c r="E31" s="112"/>
      <c r="F31" s="33">
        <f>Area*Rate</f>
        <v>0</v>
      </c>
      <c r="G31" s="18"/>
      <c r="H31" s="18">
        <f>fertilizer*Rate</f>
        <v>0</v>
      </c>
      <c r="I31" s="76">
        <f>Area*Unit_Cost</f>
        <v>0</v>
      </c>
      <c r="J31" s="70"/>
      <c r="K31" s="71"/>
    </row>
    <row r="32" spans="1:11" ht="12.75">
      <c r="A32" s="79"/>
      <c r="B32" s="15" t="s">
        <v>62</v>
      </c>
      <c r="C32" s="15"/>
      <c r="D32" s="112"/>
      <c r="E32" s="112"/>
      <c r="F32" s="33">
        <f>Area*Rate</f>
        <v>0</v>
      </c>
      <c r="G32" s="18"/>
      <c r="H32" s="18">
        <f>mulch*Rate</f>
        <v>0</v>
      </c>
      <c r="I32" s="76">
        <f>Area*Unit_Cost</f>
        <v>0</v>
      </c>
      <c r="J32" s="70"/>
      <c r="K32" s="71"/>
    </row>
    <row r="33" spans="1:11" ht="12.75">
      <c r="A33" s="79"/>
      <c r="B33" s="15" t="s">
        <v>63</v>
      </c>
      <c r="C33" s="15"/>
      <c r="D33" s="112"/>
      <c r="E33" s="112"/>
      <c r="F33" s="33">
        <f>Area*Rate</f>
        <v>0</v>
      </c>
      <c r="G33" s="18"/>
      <c r="H33" s="18">
        <f>tackifier*Rate</f>
        <v>0</v>
      </c>
      <c r="I33" s="76">
        <f>Area*Unit_Cost</f>
        <v>0</v>
      </c>
      <c r="J33" s="70"/>
      <c r="K33" s="71"/>
    </row>
    <row r="34" spans="1:11" s="83" customFormat="1" ht="12.75">
      <c r="A34" s="79"/>
      <c r="B34" s="15"/>
      <c r="C34" s="15"/>
      <c r="D34" s="15"/>
      <c r="E34" s="15"/>
      <c r="F34" s="15"/>
      <c r="G34" s="15"/>
      <c r="H34" s="15"/>
      <c r="I34" s="69"/>
      <c r="J34" s="76">
        <f>SUM(hydroseedcost)</f>
        <v>0</v>
      </c>
      <c r="K34" s="82"/>
    </row>
    <row r="35" spans="1:11" ht="12.75">
      <c r="A35" s="79"/>
      <c r="B35" s="116" t="s">
        <v>64</v>
      </c>
      <c r="C35" s="15"/>
      <c r="D35" s="112"/>
      <c r="E35" s="112"/>
      <c r="F35" s="33">
        <f>Area*Rate</f>
        <v>0</v>
      </c>
      <c r="G35" s="115"/>
      <c r="H35" s="18">
        <f>Appl._Cost</f>
        <v>0</v>
      </c>
      <c r="I35" s="76">
        <f>Area*Unit_Cost</f>
        <v>0</v>
      </c>
      <c r="J35" s="70"/>
      <c r="K35" s="71"/>
    </row>
    <row r="36" spans="1:11" ht="12.75">
      <c r="A36" s="79"/>
      <c r="B36" s="116" t="s">
        <v>65</v>
      </c>
      <c r="C36" s="15"/>
      <c r="D36" s="112"/>
      <c r="E36" s="112"/>
      <c r="F36" s="33">
        <f>Area*Rate</f>
        <v>0</v>
      </c>
      <c r="G36" s="115"/>
      <c r="H36" s="18">
        <f>material_1*Rate</f>
        <v>0</v>
      </c>
      <c r="I36" s="76">
        <f>Area*Unit_Cost</f>
        <v>0</v>
      </c>
      <c r="J36" s="70"/>
      <c r="K36" s="71"/>
    </row>
    <row r="37" spans="1:11" ht="12.75">
      <c r="A37" s="79"/>
      <c r="B37" s="116" t="s">
        <v>66</v>
      </c>
      <c r="C37" s="15"/>
      <c r="D37" s="112"/>
      <c r="E37" s="112"/>
      <c r="F37" s="33">
        <f>Area*Rate</f>
        <v>0</v>
      </c>
      <c r="G37" s="115"/>
      <c r="H37" s="18">
        <f>material_2*Rate</f>
        <v>0</v>
      </c>
      <c r="I37" s="76">
        <f>Area*Unit_Cost</f>
        <v>0</v>
      </c>
      <c r="J37" s="69"/>
      <c r="K37" s="84"/>
    </row>
    <row r="38" spans="1:11" ht="12.75">
      <c r="A38" s="79"/>
      <c r="B38" s="15"/>
      <c r="C38" s="15"/>
      <c r="D38" s="16"/>
      <c r="E38" s="15"/>
      <c r="F38" s="33"/>
      <c r="G38" s="18"/>
      <c r="H38" s="18"/>
      <c r="I38" s="76"/>
      <c r="J38" s="76">
        <f>SUM(optioncost)</f>
        <v>0</v>
      </c>
      <c r="K38" s="84"/>
    </row>
    <row r="39" spans="1:11" ht="12.75">
      <c r="A39" s="79"/>
      <c r="B39" s="15"/>
      <c r="C39" s="24"/>
      <c r="D39" s="21" t="s">
        <v>37</v>
      </c>
      <c r="E39" s="22" t="s">
        <v>67</v>
      </c>
      <c r="F39" s="22" t="s">
        <v>68</v>
      </c>
      <c r="G39" s="23" t="s">
        <v>52</v>
      </c>
      <c r="H39" s="20" t="s">
        <v>38</v>
      </c>
      <c r="I39" s="72" t="s">
        <v>39</v>
      </c>
      <c r="J39" s="72"/>
      <c r="K39" s="84"/>
    </row>
    <row r="40" spans="1:11" ht="12.75">
      <c r="A40" s="79"/>
      <c r="B40" s="35" t="s">
        <v>69</v>
      </c>
      <c r="C40" s="24"/>
      <c r="D40" s="21" t="s">
        <v>41</v>
      </c>
      <c r="E40" s="22" t="s">
        <v>70</v>
      </c>
      <c r="F40" s="20" t="s">
        <v>71</v>
      </c>
      <c r="G40" s="30" t="s">
        <v>72</v>
      </c>
      <c r="H40" s="30" t="s">
        <v>55</v>
      </c>
      <c r="I40" s="74" t="s">
        <v>43</v>
      </c>
      <c r="J40" s="85"/>
      <c r="K40" s="71"/>
    </row>
    <row r="41" spans="1:11" ht="12.75">
      <c r="A41" s="79"/>
      <c r="B41" s="36" t="s">
        <v>812</v>
      </c>
      <c r="C41" s="15"/>
      <c r="D41" s="112">
        <v>8.4</v>
      </c>
      <c r="E41" s="112">
        <v>3000</v>
      </c>
      <c r="F41" s="15"/>
      <c r="G41" s="118">
        <v>1.5</v>
      </c>
      <c r="H41" s="18">
        <f>Rate*Appl._Cost</f>
        <v>4500</v>
      </c>
      <c r="I41" s="76">
        <f aca="true" t="shared" si="1" ref="I41:I46">Area*Unit_Cost</f>
        <v>37800</v>
      </c>
      <c r="J41" s="70"/>
      <c r="K41" s="71"/>
    </row>
    <row r="42" spans="1:11" ht="12.75">
      <c r="A42" s="79"/>
      <c r="B42" s="26" t="s">
        <v>74</v>
      </c>
      <c r="C42" s="15"/>
      <c r="D42" s="112">
        <v>8.4</v>
      </c>
      <c r="E42" s="112">
        <v>3000</v>
      </c>
      <c r="F42" s="33">
        <f>Area*Rate</f>
        <v>25200</v>
      </c>
      <c r="G42" s="27"/>
      <c r="H42" s="18">
        <f>seedlings*Rate</f>
        <v>2100</v>
      </c>
      <c r="I42" s="76">
        <f t="shared" si="1"/>
        <v>17640</v>
      </c>
      <c r="J42" s="70"/>
      <c r="K42" s="71"/>
    </row>
    <row r="43" spans="1:11" ht="12.75">
      <c r="A43" s="79"/>
      <c r="B43" s="26" t="s">
        <v>75</v>
      </c>
      <c r="C43" s="15"/>
      <c r="D43" s="112">
        <v>8.4</v>
      </c>
      <c r="E43" s="112">
        <v>3000</v>
      </c>
      <c r="F43" s="33">
        <f>Area*Rate</f>
        <v>25200</v>
      </c>
      <c r="G43" s="27"/>
      <c r="H43" s="18">
        <f>fertabs*Rate</f>
        <v>180</v>
      </c>
      <c r="I43" s="76">
        <f t="shared" si="1"/>
        <v>1512</v>
      </c>
      <c r="J43" s="70"/>
      <c r="K43" s="71"/>
    </row>
    <row r="44" spans="1:11" ht="12.75">
      <c r="A44" s="79"/>
      <c r="B44" s="26" t="s">
        <v>76</v>
      </c>
      <c r="C44" s="15"/>
      <c r="D44" s="112"/>
      <c r="E44" s="112"/>
      <c r="F44" s="33">
        <f>Area*Rate</f>
        <v>0</v>
      </c>
      <c r="G44" s="118"/>
      <c r="H44" s="18">
        <f>(protectors+Appl._Cost)*Rate</f>
        <v>0</v>
      </c>
      <c r="I44" s="76">
        <f t="shared" si="1"/>
        <v>0</v>
      </c>
      <c r="J44" s="70"/>
      <c r="K44" s="71"/>
    </row>
    <row r="45" spans="1:11" ht="12.75">
      <c r="A45" s="79"/>
      <c r="B45" s="116" t="s">
        <v>77</v>
      </c>
      <c r="C45" s="15"/>
      <c r="D45" s="112"/>
      <c r="E45" s="112"/>
      <c r="F45" s="33">
        <f>Area*Rate</f>
        <v>0</v>
      </c>
      <c r="G45" s="27"/>
      <c r="H45" s="18">
        <f>material_3*Rate</f>
        <v>0</v>
      </c>
      <c r="I45" s="76">
        <f t="shared" si="1"/>
        <v>0</v>
      </c>
      <c r="J45" s="70"/>
      <c r="K45" s="71"/>
    </row>
    <row r="46" spans="1:11" ht="13.5" thickBot="1">
      <c r="A46" s="79"/>
      <c r="B46" s="116" t="s">
        <v>78</v>
      </c>
      <c r="C46" s="15"/>
      <c r="D46" s="112"/>
      <c r="E46" s="112"/>
      <c r="F46" s="33">
        <f>Area*Rate</f>
        <v>0</v>
      </c>
      <c r="G46" s="27"/>
      <c r="H46" s="18">
        <f>material_4*Rate</f>
        <v>0</v>
      </c>
      <c r="I46" s="76">
        <f t="shared" si="1"/>
        <v>0</v>
      </c>
      <c r="J46" s="70">
        <f>SUM(woodycost)</f>
        <v>56952</v>
      </c>
      <c r="K46" s="71"/>
    </row>
    <row r="47" spans="1:11" ht="13.5" thickTop="1">
      <c r="A47" s="79"/>
      <c r="B47" s="15"/>
      <c r="C47" s="15"/>
      <c r="D47" s="15"/>
      <c r="E47" s="15"/>
      <c r="F47" s="15"/>
      <c r="G47" s="18"/>
      <c r="H47" s="18"/>
      <c r="I47" s="69"/>
      <c r="J47" s="69"/>
      <c r="K47" s="86">
        <f>SUM(sum_reveg)</f>
        <v>68208</v>
      </c>
    </row>
    <row r="48" spans="1:11" ht="3" customHeight="1">
      <c r="A48" s="79"/>
      <c r="B48" s="15"/>
      <c r="C48" s="15"/>
      <c r="D48" s="16"/>
      <c r="E48" s="15"/>
      <c r="F48" s="15"/>
      <c r="G48" s="18"/>
      <c r="H48" s="18"/>
      <c r="I48" s="76"/>
      <c r="J48" s="70"/>
      <c r="K48" s="71"/>
    </row>
    <row r="49" spans="1:11" ht="12.75">
      <c r="A49" s="77" t="s">
        <v>79</v>
      </c>
      <c r="B49" s="15"/>
      <c r="C49" s="20" t="s">
        <v>80</v>
      </c>
      <c r="D49" s="21" t="s">
        <v>37</v>
      </c>
      <c r="E49" s="20" t="s">
        <v>50</v>
      </c>
      <c r="F49" s="20" t="s">
        <v>51</v>
      </c>
      <c r="G49" s="23" t="s">
        <v>52</v>
      </c>
      <c r="H49" s="23" t="s">
        <v>38</v>
      </c>
      <c r="I49" s="85" t="s">
        <v>43</v>
      </c>
      <c r="J49" s="74" t="s">
        <v>43</v>
      </c>
      <c r="K49" s="73" t="s">
        <v>53</v>
      </c>
    </row>
    <row r="50" spans="1:11" ht="12.75">
      <c r="A50" s="77"/>
      <c r="B50" s="12" t="s">
        <v>12</v>
      </c>
      <c r="C50" s="20"/>
      <c r="D50" s="21" t="s">
        <v>41</v>
      </c>
      <c r="E50" s="22" t="s">
        <v>54</v>
      </c>
      <c r="F50" s="29"/>
      <c r="G50" s="30" t="s">
        <v>55</v>
      </c>
      <c r="H50" s="30" t="s">
        <v>55</v>
      </c>
      <c r="I50" s="85" t="s">
        <v>81</v>
      </c>
      <c r="J50" s="87"/>
      <c r="K50" s="73"/>
    </row>
    <row r="51" spans="1:11" ht="3" customHeight="1">
      <c r="A51" s="79"/>
      <c r="B51" s="15"/>
      <c r="C51" s="15"/>
      <c r="D51" s="16"/>
      <c r="E51" s="15"/>
      <c r="F51" s="33"/>
      <c r="G51" s="18"/>
      <c r="H51" s="18"/>
      <c r="I51" s="76"/>
      <c r="J51" s="70"/>
      <c r="K51" s="71"/>
    </row>
    <row r="52" spans="1:11" ht="12.75">
      <c r="A52" s="79"/>
      <c r="B52" s="26" t="s">
        <v>56</v>
      </c>
      <c r="C52" s="112"/>
      <c r="D52" s="112"/>
      <c r="E52" s="15"/>
      <c r="F52" s="33"/>
      <c r="G52" s="115"/>
      <c r="H52" s="18">
        <f>Appl._Cost</f>
        <v>0</v>
      </c>
      <c r="I52" s="76">
        <f>Unit_Cost*Area</f>
        <v>0</v>
      </c>
      <c r="J52" s="145"/>
      <c r="K52" s="71"/>
    </row>
    <row r="53" spans="1:11" ht="12.75">
      <c r="A53" s="79"/>
      <c r="B53" s="26" t="s">
        <v>57</v>
      </c>
      <c r="C53" s="15"/>
      <c r="D53" s="112"/>
      <c r="E53" s="112"/>
      <c r="F53" s="33">
        <f>Area*Rate</f>
        <v>0</v>
      </c>
      <c r="G53" s="18"/>
      <c r="H53" s="18">
        <f>seedmix*Rate</f>
        <v>0</v>
      </c>
      <c r="I53" s="76">
        <f>Area*Unit_Cost</f>
        <v>0</v>
      </c>
      <c r="J53" s="145"/>
      <c r="K53" s="71"/>
    </row>
    <row r="54" spans="1:11" ht="12.75">
      <c r="A54" s="79"/>
      <c r="B54" s="26" t="s">
        <v>58</v>
      </c>
      <c r="C54" s="15"/>
      <c r="D54" s="112"/>
      <c r="E54" s="112"/>
      <c r="F54" s="33">
        <f>Area*Rate</f>
        <v>0</v>
      </c>
      <c r="G54" s="18"/>
      <c r="H54" s="18">
        <f>fertilizer*Rate</f>
        <v>0</v>
      </c>
      <c r="I54" s="76">
        <f>Area*Unit_Cost</f>
        <v>0</v>
      </c>
      <c r="J54" s="145"/>
      <c r="K54" s="71"/>
    </row>
    <row r="55" spans="1:11" ht="12.75">
      <c r="A55" s="79"/>
      <c r="B55" s="26"/>
      <c r="C55" s="15"/>
      <c r="D55" s="34"/>
      <c r="E55" s="15"/>
      <c r="F55" s="33"/>
      <c r="G55" s="18"/>
      <c r="H55" s="18"/>
      <c r="I55" s="76"/>
      <c r="J55" s="70">
        <f>SUM(maint_aerial)*(years_aerial_maint)</f>
        <v>0</v>
      </c>
      <c r="K55" s="71"/>
    </row>
    <row r="56" spans="1:11" ht="12.75">
      <c r="A56" s="79"/>
      <c r="B56" s="170" t="s">
        <v>803</v>
      </c>
      <c r="C56" s="112">
        <v>5</v>
      </c>
      <c r="D56" s="112">
        <v>8.4</v>
      </c>
      <c r="E56" s="15"/>
      <c r="F56" s="15"/>
      <c r="G56" s="115">
        <v>350</v>
      </c>
      <c r="H56" s="18">
        <f>Appl._Cost</f>
        <v>350</v>
      </c>
      <c r="I56" s="76">
        <f>Area*Unit_Cost</f>
        <v>2940</v>
      </c>
      <c r="J56" s="70"/>
      <c r="K56" s="71"/>
    </row>
    <row r="57" spans="1:11" ht="12.75">
      <c r="A57" s="79"/>
      <c r="B57" s="26" t="s">
        <v>804</v>
      </c>
      <c r="C57" s="15"/>
      <c r="D57" s="112">
        <v>2</v>
      </c>
      <c r="E57" s="112">
        <v>35</v>
      </c>
      <c r="F57" s="33">
        <f>Area*Rate</f>
        <v>70</v>
      </c>
      <c r="G57" s="18"/>
      <c r="H57" s="18">
        <f>seedmix*Rate</f>
        <v>420</v>
      </c>
      <c r="I57" s="76">
        <f>Area*Unit_Cost</f>
        <v>840</v>
      </c>
      <c r="J57" s="70"/>
      <c r="K57" s="71"/>
    </row>
    <row r="58" spans="1:11" ht="12.75">
      <c r="A58" s="79"/>
      <c r="B58" s="26" t="s">
        <v>58</v>
      </c>
      <c r="C58" s="26"/>
      <c r="D58" s="112">
        <v>8.4</v>
      </c>
      <c r="E58" s="112">
        <v>225</v>
      </c>
      <c r="F58" s="33">
        <f>Area*Rate*years_tractor_maint</f>
        <v>9450</v>
      </c>
      <c r="G58" s="18"/>
      <c r="H58" s="18">
        <f>fertilizer*Rate</f>
        <v>123.75000000000001</v>
      </c>
      <c r="I58" s="76">
        <f>Area*Unit_Cost</f>
        <v>1039.5000000000002</v>
      </c>
      <c r="J58" s="70"/>
      <c r="K58" s="71"/>
    </row>
    <row r="59" spans="1:11" ht="12.75">
      <c r="A59" s="79"/>
      <c r="B59" s="15"/>
      <c r="C59" s="26"/>
      <c r="D59" s="34"/>
      <c r="E59" s="15"/>
      <c r="F59" s="15"/>
      <c r="G59" s="18"/>
      <c r="H59" s="18"/>
      <c r="I59" s="76"/>
      <c r="J59" s="70">
        <f>SUM(maint_tractor)*(years_tractor_maint)</f>
        <v>24097.5</v>
      </c>
      <c r="K59" s="71"/>
    </row>
    <row r="60" spans="1:11" ht="12.75">
      <c r="A60" s="79"/>
      <c r="B60" s="35" t="s">
        <v>60</v>
      </c>
      <c r="C60" s="15"/>
      <c r="D60" s="16"/>
      <c r="E60" s="15"/>
      <c r="F60" s="33"/>
      <c r="G60" s="18"/>
      <c r="H60" s="18"/>
      <c r="I60" s="76"/>
      <c r="J60" s="70"/>
      <c r="K60" s="71"/>
    </row>
    <row r="61" spans="1:11" ht="12.75">
      <c r="A61" s="79"/>
      <c r="B61" s="36" t="s">
        <v>61</v>
      </c>
      <c r="C61" s="112"/>
      <c r="D61" s="113"/>
      <c r="E61" s="15"/>
      <c r="F61" s="15"/>
      <c r="G61" s="115"/>
      <c r="H61" s="18">
        <f>Appl._Cost</f>
        <v>0</v>
      </c>
      <c r="I61" s="76">
        <f>Area*Unit_Cost</f>
        <v>0</v>
      </c>
      <c r="J61" s="70"/>
      <c r="K61" s="71"/>
    </row>
    <row r="62" spans="1:11" ht="12.75">
      <c r="A62" s="79"/>
      <c r="B62" s="15" t="s">
        <v>57</v>
      </c>
      <c r="C62" s="15"/>
      <c r="D62" s="112"/>
      <c r="E62" s="112"/>
      <c r="F62" s="33">
        <f>Area*Rate</f>
        <v>0</v>
      </c>
      <c r="G62" s="18"/>
      <c r="H62" s="18">
        <f>seedmix*Rate</f>
        <v>0</v>
      </c>
      <c r="I62" s="76">
        <f>Area*Unit_Cost</f>
        <v>0</v>
      </c>
      <c r="J62" s="70"/>
      <c r="K62" s="71"/>
    </row>
    <row r="63" spans="1:11" ht="12.75">
      <c r="A63" s="79"/>
      <c r="B63" s="15" t="s">
        <v>58</v>
      </c>
      <c r="C63" s="39"/>
      <c r="D63" s="112"/>
      <c r="E63" s="112"/>
      <c r="F63" s="33">
        <f>Area*Rate</f>
        <v>0</v>
      </c>
      <c r="G63" s="18"/>
      <c r="H63" s="18">
        <f>fertilizer*Rate</f>
        <v>0</v>
      </c>
      <c r="I63" s="76">
        <f>Area*Unit_Cost</f>
        <v>0</v>
      </c>
      <c r="J63" s="70"/>
      <c r="K63" s="71"/>
    </row>
    <row r="64" spans="1:11" ht="12.75">
      <c r="A64" s="79"/>
      <c r="B64" s="15" t="s">
        <v>62</v>
      </c>
      <c r="C64" s="39"/>
      <c r="D64" s="112"/>
      <c r="E64" s="112"/>
      <c r="F64" s="33">
        <f>Area*Rate</f>
        <v>0</v>
      </c>
      <c r="G64" s="18"/>
      <c r="H64" s="18">
        <f>mulch*Rate</f>
        <v>0</v>
      </c>
      <c r="I64" s="76">
        <f>Area*Unit_Cost</f>
        <v>0</v>
      </c>
      <c r="J64" s="70"/>
      <c r="K64" s="71"/>
    </row>
    <row r="65" spans="1:11" ht="12.75">
      <c r="A65" s="79"/>
      <c r="B65" s="15" t="s">
        <v>63</v>
      </c>
      <c r="C65" s="39"/>
      <c r="D65" s="112"/>
      <c r="E65" s="112"/>
      <c r="F65" s="33">
        <f>Area*Rate</f>
        <v>0</v>
      </c>
      <c r="G65" s="18"/>
      <c r="H65" s="18">
        <f>tackifier*Rate</f>
        <v>0</v>
      </c>
      <c r="I65" s="76">
        <f>Area*Unit_Cost</f>
        <v>0</v>
      </c>
      <c r="J65" s="70"/>
      <c r="K65" s="71"/>
    </row>
    <row r="66" spans="1:11" ht="12.75">
      <c r="A66" s="79"/>
      <c r="B66" s="15"/>
      <c r="C66" s="39"/>
      <c r="D66" s="15"/>
      <c r="E66" s="15"/>
      <c r="F66" s="33"/>
      <c r="G66" s="15"/>
      <c r="H66" s="18"/>
      <c r="I66" s="76"/>
      <c r="J66" s="70">
        <f>SUM(maint_hydroseed)*(years_hydro_maint)</f>
        <v>0</v>
      </c>
      <c r="K66" s="71"/>
    </row>
    <row r="67" spans="1:11" ht="12.75">
      <c r="A67" s="79"/>
      <c r="B67" s="116" t="s">
        <v>64</v>
      </c>
      <c r="C67" s="112"/>
      <c r="D67" s="112"/>
      <c r="E67" s="112"/>
      <c r="F67" s="33">
        <f>Area*Rate</f>
        <v>0</v>
      </c>
      <c r="G67" s="115"/>
      <c r="H67" s="18">
        <f>Appl._Cost</f>
        <v>0</v>
      </c>
      <c r="I67" s="76">
        <f>Area*Unit_Cost</f>
        <v>0</v>
      </c>
      <c r="J67" s="70"/>
      <c r="K67" s="71"/>
    </row>
    <row r="68" spans="1:11" ht="12.75">
      <c r="A68" s="79"/>
      <c r="B68" s="116" t="s">
        <v>82</v>
      </c>
      <c r="C68" s="39"/>
      <c r="D68" s="112"/>
      <c r="E68" s="112"/>
      <c r="F68" s="33">
        <f>Area*Rate</f>
        <v>0</v>
      </c>
      <c r="G68" s="18"/>
      <c r="H68" s="18">
        <f>maint.material_1*Rate</f>
        <v>0</v>
      </c>
      <c r="I68" s="76">
        <f>Area*Unit_Cost</f>
        <v>0</v>
      </c>
      <c r="J68" s="70"/>
      <c r="K68" s="71"/>
    </row>
    <row r="69" spans="1:11" ht="12.75">
      <c r="A69" s="79"/>
      <c r="B69" s="116" t="s">
        <v>83</v>
      </c>
      <c r="C69" s="15"/>
      <c r="D69" s="117"/>
      <c r="E69" s="112"/>
      <c r="F69" s="33">
        <f>Area*Rate</f>
        <v>0</v>
      </c>
      <c r="G69" s="18"/>
      <c r="H69" s="18">
        <f>maint.material_2*Rate</f>
        <v>0</v>
      </c>
      <c r="I69" s="76">
        <f>Area*Unit_Cost</f>
        <v>0</v>
      </c>
      <c r="J69" s="69"/>
      <c r="K69" s="71"/>
    </row>
    <row r="70" spans="1:11" ht="13.5" thickBot="1">
      <c r="A70" s="79"/>
      <c r="B70" s="26"/>
      <c r="C70" s="15"/>
      <c r="D70" s="40"/>
      <c r="E70" s="15"/>
      <c r="F70" s="33"/>
      <c r="G70" s="18"/>
      <c r="H70" s="15"/>
      <c r="I70" s="76"/>
      <c r="J70" s="76">
        <f>SUM(maint_option)*(years_option_maint)</f>
        <v>0</v>
      </c>
      <c r="K70" s="71"/>
    </row>
    <row r="71" spans="1:11" ht="14.25" thickBot="1" thickTop="1">
      <c r="A71" s="79"/>
      <c r="B71" s="15"/>
      <c r="C71" s="15"/>
      <c r="D71" s="40"/>
      <c r="E71" s="15"/>
      <c r="F71" s="15"/>
      <c r="G71" s="18"/>
      <c r="H71" s="15"/>
      <c r="I71" s="69"/>
      <c r="J71" s="70"/>
      <c r="K71" s="86">
        <f>SUM(sum_maintenance)</f>
        <v>24097.5</v>
      </c>
    </row>
    <row r="72" spans="1:11" ht="3" customHeight="1">
      <c r="A72" s="146"/>
      <c r="B72" s="41"/>
      <c r="C72" s="42"/>
      <c r="D72" s="43"/>
      <c r="E72" s="42"/>
      <c r="F72" s="42"/>
      <c r="G72" s="133"/>
      <c r="H72" s="133"/>
      <c r="I72" s="147"/>
      <c r="J72" s="148"/>
      <c r="K72" s="149"/>
    </row>
    <row r="73" spans="1:11" ht="13.5" thickBot="1">
      <c r="A73" s="125"/>
      <c r="B73" s="431" t="s">
        <v>84</v>
      </c>
      <c r="C73" s="44"/>
      <c r="D73" s="45"/>
      <c r="E73" s="44"/>
      <c r="F73" s="44"/>
      <c r="G73" s="126"/>
      <c r="H73" s="126"/>
      <c r="I73" s="432"/>
      <c r="J73" s="128"/>
      <c r="K73" s="156">
        <f>SUM(K1:K71)</f>
        <v>92305.5</v>
      </c>
    </row>
    <row r="74" spans="1:11" ht="15.75" customHeight="1" thickBot="1">
      <c r="A74" s="89"/>
      <c r="B74" s="431" t="s">
        <v>818</v>
      </c>
      <c r="C74" s="44"/>
      <c r="D74" s="45"/>
      <c r="E74" s="44"/>
      <c r="F74" s="44"/>
      <c r="G74" s="126"/>
      <c r="H74" s="44"/>
      <c r="I74" s="127"/>
      <c r="J74" s="90"/>
      <c r="K74" s="91">
        <f>K73/C3</f>
        <v>10988.75</v>
      </c>
    </row>
    <row r="75" spans="1:11" ht="12.75">
      <c r="A75" s="75"/>
      <c r="B75" s="15"/>
      <c r="C75" s="15"/>
      <c r="D75" s="40"/>
      <c r="E75" s="15"/>
      <c r="F75" s="15"/>
      <c r="G75" s="18"/>
      <c r="H75" s="15"/>
      <c r="I75" s="69"/>
      <c r="J75" s="80"/>
      <c r="K75" s="64"/>
    </row>
    <row r="76" spans="1:11" ht="12.75">
      <c r="A76" s="75"/>
      <c r="B76" s="15"/>
      <c r="C76" s="15"/>
      <c r="D76" s="40"/>
      <c r="E76" s="15"/>
      <c r="F76" s="15"/>
      <c r="G76" s="18"/>
      <c r="H76" s="15"/>
      <c r="I76" s="69"/>
      <c r="J76" s="80"/>
      <c r="K76" s="64"/>
    </row>
    <row r="77" spans="1:11" ht="12.75">
      <c r="A77" s="75"/>
      <c r="B77" s="15"/>
      <c r="C77" s="15"/>
      <c r="D77" s="40"/>
      <c r="E77" s="15"/>
      <c r="F77" s="15"/>
      <c r="G77" s="18"/>
      <c r="H77" s="15"/>
      <c r="I77" s="69"/>
      <c r="J77" s="80"/>
      <c r="K77" s="64"/>
    </row>
    <row r="78" spans="1:11" ht="12.75">
      <c r="A78" s="75"/>
      <c r="B78" s="15"/>
      <c r="C78" s="15"/>
      <c r="D78" s="40"/>
      <c r="E78" s="15"/>
      <c r="F78" s="15"/>
      <c r="G78" s="18"/>
      <c r="H78" s="15"/>
      <c r="I78" s="69"/>
      <c r="J78" s="80"/>
      <c r="K78" s="64"/>
    </row>
    <row r="79" spans="1:11" ht="12.75">
      <c r="A79" s="75"/>
      <c r="B79" s="15"/>
      <c r="C79" s="15"/>
      <c r="D79" s="40"/>
      <c r="E79" s="15"/>
      <c r="F79" s="15"/>
      <c r="G79" s="18"/>
      <c r="H79" s="15"/>
      <c r="I79" s="69"/>
      <c r="J79" s="80"/>
      <c r="K79" s="64"/>
    </row>
    <row r="80" spans="1:11" ht="12.75">
      <c r="A80" s="75"/>
      <c r="B80" s="15"/>
      <c r="C80" s="15"/>
      <c r="D80" s="40"/>
      <c r="E80" s="15"/>
      <c r="F80" s="15"/>
      <c r="G80" s="18"/>
      <c r="H80" s="15"/>
      <c r="I80" s="69"/>
      <c r="J80" s="80"/>
      <c r="K80" s="64"/>
    </row>
    <row r="81" spans="2:11" ht="13.5" thickBot="1">
      <c r="B81" s="10"/>
      <c r="C81" s="10"/>
      <c r="D81" s="134"/>
      <c r="E81" s="10"/>
      <c r="F81" s="10"/>
      <c r="G81" s="135"/>
      <c r="H81" s="10"/>
      <c r="I81" s="81"/>
      <c r="K81" s="64"/>
    </row>
    <row r="82" spans="1:11" s="66" customFormat="1" ht="13.5" thickTop="1">
      <c r="A82" s="65"/>
      <c r="B82" s="46"/>
      <c r="C82" s="47"/>
      <c r="D82" s="136"/>
      <c r="E82" s="47"/>
      <c r="F82" s="48" t="s">
        <v>85</v>
      </c>
      <c r="G82" s="49" t="s">
        <v>38</v>
      </c>
      <c r="H82" s="50" t="s">
        <v>43</v>
      </c>
      <c r="I82" s="81"/>
      <c r="J82" s="92"/>
      <c r="K82" s="93"/>
    </row>
    <row r="83" spans="1:11" s="66" customFormat="1" ht="12.75">
      <c r="A83" s="75"/>
      <c r="B83" s="94" t="s">
        <v>86</v>
      </c>
      <c r="C83" s="12"/>
      <c r="D83" s="137"/>
      <c r="E83" s="15"/>
      <c r="F83" s="51" t="s">
        <v>87</v>
      </c>
      <c r="G83" s="312" t="s">
        <v>88</v>
      </c>
      <c r="H83" s="52"/>
      <c r="I83" s="81"/>
      <c r="J83" s="92"/>
      <c r="K83" s="93"/>
    </row>
    <row r="84" spans="1:11" s="66" customFormat="1" ht="12.75">
      <c r="A84" s="75"/>
      <c r="B84" s="53"/>
      <c r="C84" s="15"/>
      <c r="D84" s="16"/>
      <c r="E84" s="15"/>
      <c r="F84" s="33"/>
      <c r="G84" s="54"/>
      <c r="H84" s="55"/>
      <c r="I84" s="81"/>
      <c r="J84" s="92"/>
      <c r="K84" s="93"/>
    </row>
    <row r="85" spans="1:11" s="66" customFormat="1" ht="12.75">
      <c r="A85" s="75"/>
      <c r="B85" s="53" t="s">
        <v>89</v>
      </c>
      <c r="C85" s="15"/>
      <c r="D85" s="16"/>
      <c r="E85" s="15"/>
      <c r="F85" s="33">
        <f>SUM(kg_seed)</f>
        <v>364</v>
      </c>
      <c r="G85" s="118">
        <v>12</v>
      </c>
      <c r="H85" s="55">
        <f>No_kg*material_unit_cost</f>
        <v>4368</v>
      </c>
      <c r="I85" s="81"/>
      <c r="J85" s="92"/>
      <c r="K85" s="93"/>
    </row>
    <row r="86" spans="1:12" s="66" customFormat="1" ht="12.75">
      <c r="A86" s="75"/>
      <c r="B86" s="53" t="s">
        <v>58</v>
      </c>
      <c r="C86" s="15"/>
      <c r="D86" s="16"/>
      <c r="E86" s="15"/>
      <c r="F86" s="33">
        <f>SUM(kg_fertilizer)</f>
        <v>12810</v>
      </c>
      <c r="G86" s="118">
        <v>0.55</v>
      </c>
      <c r="H86" s="55">
        <f>No_kg*material_unit_cost</f>
        <v>7045.500000000001</v>
      </c>
      <c r="I86" s="81"/>
      <c r="J86" s="92"/>
      <c r="K86" s="93"/>
      <c r="L86"/>
    </row>
    <row r="87" spans="1:9" ht="12.75">
      <c r="A87" s="75"/>
      <c r="B87" s="53" t="s">
        <v>62</v>
      </c>
      <c r="C87" s="15"/>
      <c r="D87" s="16"/>
      <c r="E87" s="15"/>
      <c r="F87" s="33">
        <f>SUM(kg_mulch)</f>
        <v>0</v>
      </c>
      <c r="G87" s="118"/>
      <c r="H87" s="55">
        <f>No_kg*material_unit_cost</f>
        <v>0</v>
      </c>
      <c r="I87" s="81"/>
    </row>
    <row r="88" spans="1:9" ht="12.75">
      <c r="A88" s="75"/>
      <c r="B88" s="53" t="s">
        <v>63</v>
      </c>
      <c r="C88" s="15"/>
      <c r="D88" s="16"/>
      <c r="E88" s="15"/>
      <c r="F88" s="33">
        <f>SUM(kg_tackifier)</f>
        <v>0</v>
      </c>
      <c r="G88" s="118"/>
      <c r="H88" s="55">
        <f>No_kg*material_unit_cost</f>
        <v>0</v>
      </c>
      <c r="I88" s="81"/>
    </row>
    <row r="89" spans="1:9" ht="12.75">
      <c r="A89" s="75"/>
      <c r="B89" s="53"/>
      <c r="C89" s="15"/>
      <c r="D89" s="16"/>
      <c r="E89" s="15"/>
      <c r="F89" s="33"/>
      <c r="G89" s="27"/>
      <c r="H89" s="55"/>
      <c r="I89" s="81"/>
    </row>
    <row r="90" spans="1:9" ht="12.75">
      <c r="A90" s="75"/>
      <c r="B90" s="56" t="s">
        <v>69</v>
      </c>
      <c r="C90" s="35"/>
      <c r="D90" s="57"/>
      <c r="E90" s="15"/>
      <c r="F90" s="33"/>
      <c r="G90" s="27"/>
      <c r="H90" s="55"/>
      <c r="I90" s="81"/>
    </row>
    <row r="91" spans="1:9" ht="12.75">
      <c r="A91" s="75"/>
      <c r="B91" s="58" t="s">
        <v>90</v>
      </c>
      <c r="C91" s="26"/>
      <c r="D91" s="34"/>
      <c r="E91" s="15"/>
      <c r="F91" s="33">
        <f>SUM(no_seedlings)</f>
        <v>25200</v>
      </c>
      <c r="G91" s="118">
        <v>0.7</v>
      </c>
      <c r="H91" s="55">
        <f>No_kg*material_unit_cost</f>
        <v>17640</v>
      </c>
      <c r="I91" s="81"/>
    </row>
    <row r="92" spans="1:9" ht="12.75">
      <c r="A92" s="75"/>
      <c r="B92" s="58" t="s">
        <v>91</v>
      </c>
      <c r="C92" s="26"/>
      <c r="D92" s="34"/>
      <c r="E92" s="15"/>
      <c r="F92" s="33">
        <f>SUM(no_fertabs)</f>
        <v>25200</v>
      </c>
      <c r="G92" s="118">
        <v>0.06</v>
      </c>
      <c r="H92" s="55">
        <f>No_kg*material_unit_cost</f>
        <v>1512</v>
      </c>
      <c r="I92" s="81"/>
    </row>
    <row r="93" spans="1:9" ht="12.75">
      <c r="A93" s="75"/>
      <c r="B93" s="58" t="s">
        <v>92</v>
      </c>
      <c r="C93" s="26"/>
      <c r="D93" s="34"/>
      <c r="E93" s="15"/>
      <c r="F93" s="33">
        <f>SUM(no_protectors)</f>
        <v>0</v>
      </c>
      <c r="G93" s="118"/>
      <c r="H93" s="55">
        <f>No_kg*material_unit_cost</f>
        <v>0</v>
      </c>
      <c r="I93" s="81"/>
    </row>
    <row r="94" spans="1:11" ht="12.75">
      <c r="A94" s="75"/>
      <c r="B94" s="53"/>
      <c r="C94" s="15"/>
      <c r="D94" s="15"/>
      <c r="E94" s="15"/>
      <c r="F94" s="33"/>
      <c r="G94" s="27"/>
      <c r="H94" s="59"/>
      <c r="I94" s="81"/>
      <c r="J94"/>
      <c r="K94" s="95"/>
    </row>
    <row r="95" spans="1:9" ht="12.75">
      <c r="A95" s="75"/>
      <c r="B95" s="119" t="s">
        <v>93</v>
      </c>
      <c r="C95" s="15"/>
      <c r="D95" s="40"/>
      <c r="E95" s="15"/>
      <c r="F95" s="33">
        <f>SUM(kg_material1)</f>
        <v>0</v>
      </c>
      <c r="G95" s="118"/>
      <c r="H95" s="55">
        <f>No_kg*material_unit_cost</f>
        <v>0</v>
      </c>
      <c r="I95" s="81"/>
    </row>
    <row r="96" spans="1:9" ht="12.75">
      <c r="A96" s="75"/>
      <c r="B96" s="119" t="s">
        <v>66</v>
      </c>
      <c r="C96" s="15"/>
      <c r="D96" s="40"/>
      <c r="E96" s="15"/>
      <c r="F96" s="33">
        <f>SUM(kg_material2)</f>
        <v>0</v>
      </c>
      <c r="G96" s="118"/>
      <c r="H96" s="55">
        <f>No_kg*material_unit_cost</f>
        <v>0</v>
      </c>
      <c r="I96" s="81"/>
    </row>
    <row r="97" spans="1:9" ht="12.75">
      <c r="A97" s="75"/>
      <c r="B97" s="120" t="s">
        <v>77</v>
      </c>
      <c r="C97" s="15"/>
      <c r="D97" s="40"/>
      <c r="E97" s="15"/>
      <c r="F97" s="33">
        <f>SUM(kg_material3)</f>
        <v>0</v>
      </c>
      <c r="G97" s="118"/>
      <c r="H97" s="55">
        <f>No_kg*material_unit_cost</f>
        <v>0</v>
      </c>
      <c r="I97" s="81"/>
    </row>
    <row r="98" spans="1:9" ht="12.75">
      <c r="A98" s="75"/>
      <c r="B98" s="120" t="s">
        <v>78</v>
      </c>
      <c r="C98" s="15"/>
      <c r="D98" s="40"/>
      <c r="E98" s="15"/>
      <c r="F98" s="33">
        <f>SUM(kg_material4)</f>
        <v>0</v>
      </c>
      <c r="G98" s="118"/>
      <c r="H98" s="55">
        <f>No_kg*material_unit_cost</f>
        <v>0</v>
      </c>
      <c r="I98" s="81"/>
    </row>
    <row r="99" spans="1:9" ht="12.75">
      <c r="A99" s="75"/>
      <c r="B99" s="58"/>
      <c r="C99" s="15"/>
      <c r="D99" s="40"/>
      <c r="E99" s="15"/>
      <c r="F99" s="33"/>
      <c r="G99" s="27"/>
      <c r="H99" s="59"/>
      <c r="I99" s="81"/>
    </row>
    <row r="100" spans="1:9" ht="12.75">
      <c r="A100" s="75"/>
      <c r="B100" s="121" t="s">
        <v>94</v>
      </c>
      <c r="C100" s="15"/>
      <c r="D100" s="40"/>
      <c r="E100" s="15"/>
      <c r="F100" s="33">
        <f>SUM(kg_maint.material1)</f>
        <v>0</v>
      </c>
      <c r="G100" s="118"/>
      <c r="H100" s="55">
        <f>No_kg*material_unit_cost</f>
        <v>0</v>
      </c>
      <c r="I100" s="81"/>
    </row>
    <row r="101" spans="1:9" ht="12.75">
      <c r="A101" s="75"/>
      <c r="B101" s="121" t="s">
        <v>95</v>
      </c>
      <c r="C101" s="15"/>
      <c r="D101" s="40"/>
      <c r="E101" s="15"/>
      <c r="F101" s="33">
        <f>SUM(kg_maint.material2)</f>
        <v>0</v>
      </c>
      <c r="G101" s="118"/>
      <c r="H101" s="55">
        <f>No_kg*material_unit_cost</f>
        <v>0</v>
      </c>
      <c r="I101" s="81"/>
    </row>
    <row r="102" spans="1:9" ht="13.5" thickBot="1">
      <c r="A102" s="75"/>
      <c r="B102" s="150"/>
      <c r="C102" s="69"/>
      <c r="D102" s="96"/>
      <c r="E102" s="69"/>
      <c r="F102" s="97"/>
      <c r="G102" s="151"/>
      <c r="H102" s="98"/>
      <c r="I102" s="81"/>
    </row>
    <row r="103" spans="1:9" ht="12.75">
      <c r="A103" s="75"/>
      <c r="B103" s="150"/>
      <c r="C103" s="69"/>
      <c r="D103" s="96"/>
      <c r="E103" s="69"/>
      <c r="F103" s="97"/>
      <c r="G103" s="151"/>
      <c r="H103" s="99">
        <f>SUM(H84:H102)</f>
        <v>30565.5</v>
      </c>
      <c r="I103" s="81"/>
    </row>
    <row r="104" spans="1:9" ht="13.5" thickBot="1">
      <c r="A104" s="75"/>
      <c r="B104" s="100"/>
      <c r="C104" s="152"/>
      <c r="D104" s="153"/>
      <c r="E104" s="152"/>
      <c r="F104" s="101"/>
      <c r="G104" s="102"/>
      <c r="H104" s="103"/>
      <c r="I104" s="81"/>
    </row>
    <row r="105" spans="3:9" ht="13.5" thickTop="1">
      <c r="C105" s="81"/>
      <c r="D105" s="154"/>
      <c r="E105" s="81"/>
      <c r="F105" s="105"/>
      <c r="G105" s="106"/>
      <c r="H105" s="81"/>
      <c r="I105" s="81"/>
    </row>
    <row r="106" spans="6:8" ht="12.75">
      <c r="F106" s="107"/>
      <c r="G106" s="106"/>
      <c r="H106" s="81"/>
    </row>
    <row r="107" spans="2:11" s="83" customFormat="1" ht="12.75">
      <c r="B107" s="108" t="s">
        <v>96</v>
      </c>
      <c r="D107" s="104"/>
      <c r="G107" s="109"/>
      <c r="J107" s="110"/>
      <c r="K107" s="111"/>
    </row>
    <row r="108" spans="2:11" s="83" customFormat="1" ht="12.75">
      <c r="B108"/>
      <c r="C108" s="104"/>
      <c r="G108" s="109"/>
      <c r="J108" s="110"/>
      <c r="K108" s="111"/>
    </row>
    <row r="109" spans="2:11" s="83" customFormat="1" ht="12.75">
      <c r="B109" s="104" t="s">
        <v>97</v>
      </c>
      <c r="C109" s="104" t="s">
        <v>200</v>
      </c>
      <c r="G109" s="109"/>
      <c r="J109" s="110"/>
      <c r="K109" s="111"/>
    </row>
    <row r="110" spans="2:11" s="83" customFormat="1" ht="12.75">
      <c r="B110" s="104" t="s">
        <v>98</v>
      </c>
      <c r="C110" s="104" t="s">
        <v>201</v>
      </c>
      <c r="G110" s="109"/>
      <c r="J110" s="110"/>
      <c r="K110" s="111"/>
    </row>
    <row r="111" spans="2:11" s="83" customFormat="1" ht="12.75">
      <c r="B111" s="104" t="s">
        <v>37</v>
      </c>
      <c r="C111" s="104" t="s">
        <v>202</v>
      </c>
      <c r="G111" s="109"/>
      <c r="J111" s="110"/>
      <c r="K111" s="111"/>
    </row>
    <row r="112" spans="2:11" s="83" customFormat="1" ht="12.75">
      <c r="B112" s="104" t="s">
        <v>99</v>
      </c>
      <c r="C112" s="104" t="s">
        <v>203</v>
      </c>
      <c r="G112" s="109"/>
      <c r="J112" s="110"/>
      <c r="K112" s="111"/>
    </row>
    <row r="113" spans="2:11" s="83" customFormat="1" ht="12.75">
      <c r="B113" s="104" t="s">
        <v>100</v>
      </c>
      <c r="C113" s="104" t="s">
        <v>204</v>
      </c>
      <c r="G113" s="109"/>
      <c r="J113" s="110"/>
      <c r="K113" s="111"/>
    </row>
    <row r="114" spans="2:11" s="83" customFormat="1" ht="12.75">
      <c r="B114" s="104" t="s">
        <v>101</v>
      </c>
      <c r="C114" s="104" t="s">
        <v>205</v>
      </c>
      <c r="G114" s="109"/>
      <c r="J114" s="110"/>
      <c r="K114" s="111"/>
    </row>
    <row r="115" spans="2:11" s="83" customFormat="1" ht="12.75">
      <c r="B115" s="104" t="s">
        <v>102</v>
      </c>
      <c r="C115" s="425" t="s">
        <v>206</v>
      </c>
      <c r="G115" s="109"/>
      <c r="J115" s="110"/>
      <c r="K115" s="111"/>
    </row>
    <row r="116" spans="2:11" s="83" customFormat="1" ht="12.75">
      <c r="B116" s="104" t="s">
        <v>103</v>
      </c>
      <c r="C116" s="104" t="s">
        <v>207</v>
      </c>
      <c r="G116" s="109"/>
      <c r="J116" s="110"/>
      <c r="K116" s="111"/>
    </row>
    <row r="117" spans="2:11" s="83" customFormat="1" ht="12.75">
      <c r="B117" s="104" t="s">
        <v>104</v>
      </c>
      <c r="C117" s="104" t="s">
        <v>208</v>
      </c>
      <c r="G117" s="109"/>
      <c r="J117" s="110"/>
      <c r="K117" s="111"/>
    </row>
    <row r="118" spans="2:11" s="83" customFormat="1" ht="12.75">
      <c r="B118" s="104" t="s">
        <v>105</v>
      </c>
      <c r="C118" s="104" t="s">
        <v>209</v>
      </c>
      <c r="G118" s="109"/>
      <c r="J118" s="110"/>
      <c r="K118" s="111"/>
    </row>
    <row r="119" spans="2:11" s="83" customFormat="1" ht="12.75">
      <c r="B119" s="104" t="s">
        <v>106</v>
      </c>
      <c r="C119" s="104" t="s">
        <v>210</v>
      </c>
      <c r="G119" s="109"/>
      <c r="J119" s="110"/>
      <c r="K119" s="111"/>
    </row>
    <row r="120" spans="2:11" s="83" customFormat="1" ht="12.75">
      <c r="B120" s="104" t="s">
        <v>107</v>
      </c>
      <c r="C120" s="104" t="s">
        <v>211</v>
      </c>
      <c r="G120" s="109"/>
      <c r="J120" s="110"/>
      <c r="K120" s="111"/>
    </row>
    <row r="121" spans="2:11" s="83" customFormat="1" ht="12.75">
      <c r="B121" s="104" t="s">
        <v>108</v>
      </c>
      <c r="C121" s="104" t="s">
        <v>212</v>
      </c>
      <c r="G121" s="109"/>
      <c r="J121" s="110"/>
      <c r="K121" s="111"/>
    </row>
    <row r="122" spans="2:11" s="83" customFormat="1" ht="12.75">
      <c r="B122" s="104" t="s">
        <v>109</v>
      </c>
      <c r="C122" s="104" t="s">
        <v>213</v>
      </c>
      <c r="G122" s="109"/>
      <c r="J122" s="110"/>
      <c r="K122" s="111"/>
    </row>
    <row r="123" spans="2:11" s="83" customFormat="1" ht="12.75">
      <c r="B123" s="425" t="s">
        <v>110</v>
      </c>
      <c r="C123" s="425" t="s">
        <v>214</v>
      </c>
      <c r="G123" s="109"/>
      <c r="J123" s="110"/>
      <c r="K123" s="111"/>
    </row>
    <row r="124" spans="2:11" s="83" customFormat="1" ht="12.75">
      <c r="B124" s="104" t="s">
        <v>111</v>
      </c>
      <c r="C124" s="104" t="s">
        <v>215</v>
      </c>
      <c r="G124" s="109"/>
      <c r="J124" s="110"/>
      <c r="K124" s="111"/>
    </row>
    <row r="125" spans="2:11" s="83" customFormat="1" ht="12.75">
      <c r="B125" s="104" t="s">
        <v>112</v>
      </c>
      <c r="C125" s="104" t="s">
        <v>216</v>
      </c>
      <c r="G125" s="109"/>
      <c r="J125" s="110"/>
      <c r="K125" s="111"/>
    </row>
    <row r="126" spans="2:11" s="83" customFormat="1" ht="12.75">
      <c r="B126" s="104" t="s">
        <v>113</v>
      </c>
      <c r="C126" s="104" t="s">
        <v>217</v>
      </c>
      <c r="G126" s="109"/>
      <c r="J126" s="110"/>
      <c r="K126" s="111"/>
    </row>
    <row r="127" spans="2:11" s="83" customFormat="1" ht="12.75">
      <c r="B127" s="104" t="s">
        <v>114</v>
      </c>
      <c r="C127" s="104" t="s">
        <v>218</v>
      </c>
      <c r="G127" s="109"/>
      <c r="J127" s="110"/>
      <c r="K127" s="111"/>
    </row>
    <row r="128" spans="2:11" s="83" customFormat="1" ht="12.75">
      <c r="B128" s="104" t="s">
        <v>115</v>
      </c>
      <c r="C128" s="104" t="s">
        <v>219</v>
      </c>
      <c r="G128" s="109"/>
      <c r="J128" s="110"/>
      <c r="K128" s="111"/>
    </row>
    <row r="129" spans="2:11" s="83" customFormat="1" ht="12.75">
      <c r="B129" s="104" t="s">
        <v>116</v>
      </c>
      <c r="C129" s="104" t="s">
        <v>220</v>
      </c>
      <c r="G129" s="109"/>
      <c r="J129" s="110"/>
      <c r="K129" s="111"/>
    </row>
    <row r="130" spans="2:11" s="83" customFormat="1" ht="12.75">
      <c r="B130" s="104" t="s">
        <v>117</v>
      </c>
      <c r="C130" s="104" t="s">
        <v>221</v>
      </c>
      <c r="G130" s="109"/>
      <c r="J130" s="110"/>
      <c r="K130" s="111"/>
    </row>
    <row r="131" spans="2:11" s="83" customFormat="1" ht="12.75">
      <c r="B131" s="104" t="s">
        <v>118</v>
      </c>
      <c r="C131" s="104" t="s">
        <v>222</v>
      </c>
      <c r="G131" s="109"/>
      <c r="J131" s="110"/>
      <c r="K131" s="111"/>
    </row>
    <row r="132" spans="2:11" s="83" customFormat="1" ht="12.75">
      <c r="B132" s="104" t="s">
        <v>119</v>
      </c>
      <c r="C132" s="104" t="s">
        <v>223</v>
      </c>
      <c r="G132" s="109"/>
      <c r="J132" s="110"/>
      <c r="K132" s="111"/>
    </row>
    <row r="133" spans="2:11" s="83" customFormat="1" ht="12.75">
      <c r="B133" s="104" t="s">
        <v>120</v>
      </c>
      <c r="C133" s="104" t="s">
        <v>224</v>
      </c>
      <c r="G133" s="109"/>
      <c r="J133" s="110"/>
      <c r="K133" s="111"/>
    </row>
    <row r="134" spans="2:11" s="83" customFormat="1" ht="12.75">
      <c r="B134" s="104" t="s">
        <v>121</v>
      </c>
      <c r="C134" s="104" t="s">
        <v>225</v>
      </c>
      <c r="G134" s="109"/>
      <c r="J134" s="110"/>
      <c r="K134" s="111"/>
    </row>
    <row r="135" spans="2:11" s="83" customFormat="1" ht="12.75">
      <c r="B135" s="104" t="s">
        <v>122</v>
      </c>
      <c r="C135" s="104" t="s">
        <v>226</v>
      </c>
      <c r="G135" s="109"/>
      <c r="J135" s="110"/>
      <c r="K135" s="111"/>
    </row>
    <row r="136" spans="2:11" s="83" customFormat="1" ht="12.75">
      <c r="B136" s="104" t="s">
        <v>123</v>
      </c>
      <c r="C136" s="104" t="s">
        <v>227</v>
      </c>
      <c r="G136" s="109"/>
      <c r="J136" s="110"/>
      <c r="K136" s="111"/>
    </row>
    <row r="137" spans="2:11" s="83" customFormat="1" ht="12.75">
      <c r="B137" s="104" t="s">
        <v>124</v>
      </c>
      <c r="C137" s="104" t="s">
        <v>228</v>
      </c>
      <c r="G137" s="109"/>
      <c r="J137" s="110"/>
      <c r="K137" s="111"/>
    </row>
    <row r="138" spans="2:11" s="83" customFormat="1" ht="12.75">
      <c r="B138" s="104" t="s">
        <v>125</v>
      </c>
      <c r="C138" s="104" t="s">
        <v>229</v>
      </c>
      <c r="G138" s="109"/>
      <c r="J138" s="110"/>
      <c r="K138" s="111"/>
    </row>
    <row r="139" spans="2:11" s="83" customFormat="1" ht="12.75">
      <c r="B139" s="104" t="s">
        <v>126</v>
      </c>
      <c r="C139" s="104" t="s">
        <v>230</v>
      </c>
      <c r="G139" s="109"/>
      <c r="J139" s="110"/>
      <c r="K139" s="111"/>
    </row>
    <row r="140" spans="2:11" s="83" customFormat="1" ht="12.75">
      <c r="B140" s="104" t="s">
        <v>127</v>
      </c>
      <c r="C140" s="104" t="s">
        <v>231</v>
      </c>
      <c r="G140" s="109"/>
      <c r="J140" s="110"/>
      <c r="K140" s="111"/>
    </row>
    <row r="141" spans="2:11" s="83" customFormat="1" ht="12.75">
      <c r="B141" s="104" t="s">
        <v>128</v>
      </c>
      <c r="C141" s="104" t="s">
        <v>232</v>
      </c>
      <c r="D141" s="104"/>
      <c r="G141" s="109"/>
      <c r="J141" s="110"/>
      <c r="K141" s="111"/>
    </row>
    <row r="142" spans="2:11" s="83" customFormat="1" ht="12.75">
      <c r="B142" s="104" t="s">
        <v>129</v>
      </c>
      <c r="C142" s="104" t="s">
        <v>233</v>
      </c>
      <c r="D142" s="104"/>
      <c r="G142" s="109"/>
      <c r="J142" s="110"/>
      <c r="K142" s="111"/>
    </row>
    <row r="143" spans="2:11" s="83" customFormat="1" ht="12.75">
      <c r="B143" s="104" t="s">
        <v>130</v>
      </c>
      <c r="C143" s="104" t="s">
        <v>234</v>
      </c>
      <c r="D143" s="104"/>
      <c r="G143" s="109"/>
      <c r="J143" s="110"/>
      <c r="K143" s="111"/>
    </row>
    <row r="144" spans="2:11" s="83" customFormat="1" ht="12.75">
      <c r="B144" s="104" t="s">
        <v>131</v>
      </c>
      <c r="C144" s="104" t="s">
        <v>235</v>
      </c>
      <c r="D144" s="104"/>
      <c r="G144" s="109"/>
      <c r="J144" s="110"/>
      <c r="K144" s="111"/>
    </row>
    <row r="145" spans="2:11" s="83" customFormat="1" ht="12.75">
      <c r="B145" s="104" t="s">
        <v>132</v>
      </c>
      <c r="C145" s="104" t="s">
        <v>236</v>
      </c>
      <c r="D145" s="104"/>
      <c r="G145" s="109"/>
      <c r="J145" s="110"/>
      <c r="K145" s="111"/>
    </row>
    <row r="146" spans="2:11" s="83" customFormat="1" ht="12.75">
      <c r="B146" s="104" t="s">
        <v>133</v>
      </c>
      <c r="C146" s="104" t="s">
        <v>237</v>
      </c>
      <c r="D146" s="104"/>
      <c r="G146" s="109"/>
      <c r="J146" s="110"/>
      <c r="K146" s="111"/>
    </row>
    <row r="147" spans="2:11" s="83" customFormat="1" ht="12.75">
      <c r="B147" s="104" t="s">
        <v>134</v>
      </c>
      <c r="C147" s="104" t="s">
        <v>238</v>
      </c>
      <c r="D147" s="104"/>
      <c r="G147" s="109"/>
      <c r="J147" s="110"/>
      <c r="K147" s="111"/>
    </row>
    <row r="148" spans="2:11" s="83" customFormat="1" ht="12.75">
      <c r="B148" s="104" t="s">
        <v>135</v>
      </c>
      <c r="C148" s="104" t="s">
        <v>239</v>
      </c>
      <c r="D148" s="104"/>
      <c r="G148" s="109"/>
      <c r="J148" s="110"/>
      <c r="K148" s="111"/>
    </row>
    <row r="149" spans="2:11" s="83" customFormat="1" ht="12.75">
      <c r="B149" s="104" t="s">
        <v>136</v>
      </c>
      <c r="C149" s="104" t="s">
        <v>240</v>
      </c>
      <c r="D149" s="104"/>
      <c r="G149" s="109"/>
      <c r="J149" s="110"/>
      <c r="K149" s="111"/>
    </row>
    <row r="150" spans="2:11" s="83" customFormat="1" ht="12.75">
      <c r="B150" s="104" t="s">
        <v>137</v>
      </c>
      <c r="C150" s="104" t="s">
        <v>241</v>
      </c>
      <c r="D150" s="104"/>
      <c r="G150" s="109"/>
      <c r="J150" s="110"/>
      <c r="K150" s="111"/>
    </row>
    <row r="151" spans="2:11" s="83" customFormat="1" ht="12.75">
      <c r="B151" s="104" t="s">
        <v>138</v>
      </c>
      <c r="C151" s="104" t="s">
        <v>242</v>
      </c>
      <c r="D151" s="104"/>
      <c r="G151" s="109"/>
      <c r="J151" s="110"/>
      <c r="K151" s="111"/>
    </row>
    <row r="152" spans="2:11" s="83" customFormat="1" ht="12.75">
      <c r="B152" s="104" t="s">
        <v>139</v>
      </c>
      <c r="C152" s="104" t="s">
        <v>243</v>
      </c>
      <c r="D152" s="104"/>
      <c r="G152" s="109"/>
      <c r="J152" s="110"/>
      <c r="K152" s="111"/>
    </row>
    <row r="153" spans="2:11" s="83" customFormat="1" ht="12.75">
      <c r="B153" s="104" t="s">
        <v>140</v>
      </c>
      <c r="C153" s="104" t="s">
        <v>244</v>
      </c>
      <c r="D153" s="104"/>
      <c r="G153" s="109"/>
      <c r="J153" s="110"/>
      <c r="K153" s="111"/>
    </row>
    <row r="154" spans="2:11" s="83" customFormat="1" ht="12.75">
      <c r="B154" s="104" t="s">
        <v>141</v>
      </c>
      <c r="C154" s="104" t="s">
        <v>245</v>
      </c>
      <c r="D154" s="104"/>
      <c r="G154" s="109"/>
      <c r="J154" s="110"/>
      <c r="K154" s="111"/>
    </row>
    <row r="155" spans="2:11" s="83" customFormat="1" ht="12.75">
      <c r="B155" s="104" t="s">
        <v>142</v>
      </c>
      <c r="C155" s="104" t="s">
        <v>246</v>
      </c>
      <c r="D155" s="104"/>
      <c r="G155" s="109"/>
      <c r="J155" s="110"/>
      <c r="K155" s="111"/>
    </row>
    <row r="156" spans="2:11" s="83" customFormat="1" ht="12.75">
      <c r="B156" s="104" t="s">
        <v>143</v>
      </c>
      <c r="C156" s="104" t="s">
        <v>247</v>
      </c>
      <c r="D156" s="104"/>
      <c r="G156" s="109"/>
      <c r="J156" s="110"/>
      <c r="K156" s="111"/>
    </row>
    <row r="157" spans="4:11" s="83" customFormat="1" ht="12.75">
      <c r="D157" s="104"/>
      <c r="G157" s="109"/>
      <c r="J157" s="110"/>
      <c r="K157" s="111"/>
    </row>
    <row r="158" spans="4:11" s="83" customFormat="1" ht="12.75">
      <c r="D158" s="104"/>
      <c r="G158" s="109"/>
      <c r="J158" s="110"/>
      <c r="K158" s="111"/>
    </row>
    <row r="159" spans="4:11" s="83" customFormat="1" ht="12.75">
      <c r="D159" s="104"/>
      <c r="G159" s="109"/>
      <c r="J159" s="110"/>
      <c r="K159" s="111"/>
    </row>
    <row r="160" spans="4:11" s="83" customFormat="1" ht="12.75">
      <c r="D160" s="104"/>
      <c r="G160" s="109"/>
      <c r="J160" s="110"/>
      <c r="K160" s="111"/>
    </row>
    <row r="161" spans="4:11" s="83" customFormat="1" ht="12.75">
      <c r="D161" s="104"/>
      <c r="G161" s="109"/>
      <c r="J161" s="110"/>
      <c r="K161" s="111"/>
    </row>
    <row r="162" spans="4:11" s="83" customFormat="1" ht="12.75">
      <c r="D162" s="104"/>
      <c r="G162" s="109"/>
      <c r="J162" s="110"/>
      <c r="K162" s="111"/>
    </row>
    <row r="163" spans="4:11" s="83" customFormat="1" ht="12.75">
      <c r="D163" s="104"/>
      <c r="G163" s="109"/>
      <c r="J163" s="110"/>
      <c r="K163" s="111"/>
    </row>
    <row r="164" spans="4:11" s="83" customFormat="1" ht="12.75">
      <c r="D164" s="104"/>
      <c r="G164" s="109"/>
      <c r="J164" s="110"/>
      <c r="K164" s="111"/>
    </row>
    <row r="165" spans="4:11" s="83" customFormat="1" ht="12.75">
      <c r="D165" s="104"/>
      <c r="G165" s="109"/>
      <c r="J165" s="110"/>
      <c r="K165" s="111"/>
    </row>
    <row r="166" spans="4:11" s="83" customFormat="1" ht="12.75">
      <c r="D166" s="104"/>
      <c r="G166" s="109"/>
      <c r="J166" s="110"/>
      <c r="K166" s="111"/>
    </row>
    <row r="167" spans="4:11" s="83" customFormat="1" ht="12.75">
      <c r="D167" s="104"/>
      <c r="G167" s="109"/>
      <c r="J167" s="110"/>
      <c r="K167" s="111"/>
    </row>
    <row r="168" spans="4:11" s="83" customFormat="1" ht="12.75">
      <c r="D168" s="104"/>
      <c r="G168" s="109"/>
      <c r="J168" s="110"/>
      <c r="K168" s="111"/>
    </row>
    <row r="169" spans="4:11" s="83" customFormat="1" ht="12.75">
      <c r="D169" s="104"/>
      <c r="G169" s="109"/>
      <c r="J169" s="110"/>
      <c r="K169" s="111"/>
    </row>
    <row r="170" spans="4:11" s="83" customFormat="1" ht="12.75">
      <c r="D170" s="104"/>
      <c r="G170" s="109"/>
      <c r="J170" s="110"/>
      <c r="K170" s="111"/>
    </row>
    <row r="171" spans="4:11" s="83" customFormat="1" ht="12.75">
      <c r="D171" s="104"/>
      <c r="G171" s="109"/>
      <c r="J171" s="110"/>
      <c r="K171" s="111"/>
    </row>
    <row r="172" spans="4:11" s="83" customFormat="1" ht="12.75">
      <c r="D172" s="104"/>
      <c r="G172" s="109"/>
      <c r="J172" s="110"/>
      <c r="K172" s="111"/>
    </row>
    <row r="173" spans="4:11" s="83" customFormat="1" ht="12.75">
      <c r="D173" s="104"/>
      <c r="G173" s="109"/>
      <c r="J173" s="110"/>
      <c r="K173" s="111"/>
    </row>
    <row r="174" spans="4:11" s="83" customFormat="1" ht="12.75">
      <c r="D174" s="104"/>
      <c r="G174" s="109"/>
      <c r="J174" s="110"/>
      <c r="K174" s="111"/>
    </row>
    <row r="175" spans="4:11" s="83" customFormat="1" ht="12.75">
      <c r="D175" s="104"/>
      <c r="G175" s="109"/>
      <c r="J175" s="110"/>
      <c r="K175" s="111"/>
    </row>
    <row r="176" spans="4:11" s="83" customFormat="1" ht="12.75">
      <c r="D176" s="104"/>
      <c r="G176" s="109"/>
      <c r="J176" s="110"/>
      <c r="K176" s="111"/>
    </row>
    <row r="177" spans="4:11" s="83" customFormat="1" ht="12.75">
      <c r="D177" s="104"/>
      <c r="G177" s="109"/>
      <c r="J177" s="110"/>
      <c r="K177" s="111"/>
    </row>
    <row r="178" spans="4:11" s="83" customFormat="1" ht="12.75">
      <c r="D178" s="104"/>
      <c r="G178" s="109"/>
      <c r="J178" s="110"/>
      <c r="K178" s="111"/>
    </row>
    <row r="179" spans="4:11" s="83" customFormat="1" ht="12.75">
      <c r="D179" s="104"/>
      <c r="G179" s="109"/>
      <c r="J179" s="110"/>
      <c r="K179" s="111"/>
    </row>
    <row r="180" spans="4:11" s="83" customFormat="1" ht="12.75">
      <c r="D180" s="104"/>
      <c r="G180" s="109"/>
      <c r="J180" s="110"/>
      <c r="K180" s="111"/>
    </row>
    <row r="181" spans="4:11" s="83" customFormat="1" ht="12.75">
      <c r="D181" s="104"/>
      <c r="G181" s="109"/>
      <c r="J181" s="110"/>
      <c r="K181" s="111"/>
    </row>
    <row r="182" spans="4:11" s="83" customFormat="1" ht="12.75">
      <c r="D182" s="104"/>
      <c r="G182" s="109"/>
      <c r="J182" s="110"/>
      <c r="K182" s="111"/>
    </row>
    <row r="183" spans="4:11" s="83" customFormat="1" ht="12.75">
      <c r="D183" s="104"/>
      <c r="G183" s="109"/>
      <c r="J183" s="110"/>
      <c r="K183" s="111"/>
    </row>
    <row r="184" spans="4:11" s="83" customFormat="1" ht="12.75">
      <c r="D184" s="104"/>
      <c r="G184" s="109"/>
      <c r="J184" s="110"/>
      <c r="K184" s="111"/>
    </row>
    <row r="185" spans="4:11" s="83" customFormat="1" ht="12.75">
      <c r="D185" s="104"/>
      <c r="G185" s="109"/>
      <c r="J185" s="110"/>
      <c r="K185" s="111"/>
    </row>
    <row r="186" spans="4:11" s="83" customFormat="1" ht="12.75">
      <c r="D186" s="104"/>
      <c r="G186" s="109"/>
      <c r="J186" s="110"/>
      <c r="K186" s="111"/>
    </row>
    <row r="187" spans="4:11" s="83" customFormat="1" ht="12.75">
      <c r="D187" s="104"/>
      <c r="G187" s="109"/>
      <c r="J187" s="110"/>
      <c r="K187" s="111"/>
    </row>
    <row r="188" spans="4:11" s="83" customFormat="1" ht="12.75">
      <c r="D188" s="104"/>
      <c r="G188" s="109"/>
      <c r="J188" s="110"/>
      <c r="K188" s="111"/>
    </row>
    <row r="189" spans="4:11" s="83" customFormat="1" ht="12.75">
      <c r="D189" s="104"/>
      <c r="G189" s="109"/>
      <c r="J189" s="110"/>
      <c r="K189" s="111"/>
    </row>
    <row r="190" spans="4:11" s="83" customFormat="1" ht="12.75">
      <c r="D190" s="104"/>
      <c r="G190" s="109"/>
      <c r="J190" s="110"/>
      <c r="K190" s="111"/>
    </row>
    <row r="191" spans="4:11" s="83" customFormat="1" ht="12.75">
      <c r="D191" s="104"/>
      <c r="G191" s="109"/>
      <c r="J191" s="110"/>
      <c r="K191" s="111"/>
    </row>
  </sheetData>
  <printOptions gridLines="1" horizontalCentered="1"/>
  <pageMargins left="0.498031496" right="0.498031496" top="1.05" bottom="0.734251969" header="0.5" footer="0.5"/>
  <pageSetup horizontalDpi="300" verticalDpi="300" orientation="portrait" scale="60" r:id="rId3"/>
  <headerFooter alignWithMargins="0">
    <oddHeader>&amp;L&amp;F
&amp;D
&amp;T&amp;CMine Reclamation Costing&amp;"MS Sans Serif,Bold"
&amp;18&amp;A&amp;RCE Jones and Associates Ltd</oddHeader>
    <oddFooter>&amp;CPage &amp;P of &amp;N</oddFooter>
  </headerFooter>
  <rowBreaks count="1" manualBreakCount="1">
    <brk id="75" max="255" man="1"/>
  </rowBreaks>
  <legacyDrawing r:id="rId2"/>
</worksheet>
</file>

<file path=xl/worksheets/sheet4.xml><?xml version="1.0" encoding="utf-8"?>
<worksheet xmlns="http://schemas.openxmlformats.org/spreadsheetml/2006/main" xmlns:r="http://schemas.openxmlformats.org/officeDocument/2006/relationships">
  <dimension ref="A1:L191"/>
  <sheetViews>
    <sheetView zoomScale="75" zoomScaleNormal="75" workbookViewId="0" topLeftCell="A1">
      <selection activeCell="F8" sqref="F8"/>
    </sheetView>
  </sheetViews>
  <sheetFormatPr defaultColWidth="9.140625" defaultRowHeight="12.75"/>
  <cols>
    <col min="1" max="1" width="2.7109375" style="0" customWidth="1"/>
    <col min="2" max="2" width="27.7109375" style="81" customWidth="1"/>
    <col min="3" max="3" width="9.140625" style="83" customWidth="1"/>
    <col min="4" max="4" width="6.7109375" style="104" customWidth="1"/>
    <col min="5" max="5" width="11.8515625" style="0" customWidth="1"/>
    <col min="6" max="6" width="12.7109375" style="0" customWidth="1"/>
    <col min="7" max="7" width="13.7109375" style="95" customWidth="1"/>
    <col min="8" max="8" width="13.7109375" style="0" customWidth="1"/>
    <col min="9" max="9" width="12.7109375" style="0" customWidth="1"/>
    <col min="10" max="10" width="11.7109375" style="92" customWidth="1"/>
    <col min="11" max="11" width="17.7109375" style="93" customWidth="1"/>
  </cols>
  <sheetData>
    <row r="1" spans="1:12" s="66" customFormat="1" ht="15.75">
      <c r="A1" s="372" t="s">
        <v>32</v>
      </c>
      <c r="B1" s="351"/>
      <c r="C1" s="336">
        <f>SUMMARY!$B$4</f>
        <v>0</v>
      </c>
      <c r="D1" s="337"/>
      <c r="E1" s="338"/>
      <c r="F1" s="338"/>
      <c r="G1" s="339"/>
      <c r="H1" s="337"/>
      <c r="I1" s="337"/>
      <c r="J1" s="339"/>
      <c r="K1" s="340"/>
      <c r="L1" s="155"/>
    </row>
    <row r="2" spans="1:12" s="66" customFormat="1" ht="15.75">
      <c r="A2" s="373" t="s">
        <v>34</v>
      </c>
      <c r="B2"/>
      <c r="C2" s="62" t="str">
        <f>SUMMARY!$A$14</f>
        <v>WASTE ROCK PILES CAPPED WITH KIMBERLITE TAILINGS</v>
      </c>
      <c r="D2" s="63"/>
      <c r="E2" s="12"/>
      <c r="F2" s="12"/>
      <c r="G2" s="131"/>
      <c r="H2" s="63"/>
      <c r="I2" s="63"/>
      <c r="J2" s="131"/>
      <c r="K2" s="71"/>
      <c r="L2" s="155"/>
    </row>
    <row r="3" spans="1:12" s="66" customFormat="1" ht="15.75">
      <c r="A3" s="374" t="s">
        <v>822</v>
      </c>
      <c r="B3"/>
      <c r="C3" s="68">
        <f>SUMMARY!$E$14</f>
        <v>784</v>
      </c>
      <c r="D3" s="63"/>
      <c r="E3" s="12"/>
      <c r="F3" s="12"/>
      <c r="G3" s="131"/>
      <c r="H3" s="63"/>
      <c r="I3" s="63"/>
      <c r="J3" s="131"/>
      <c r="K3" s="71"/>
      <c r="L3" s="155"/>
    </row>
    <row r="4" spans="1:12" s="66" customFormat="1" ht="15.75">
      <c r="A4" s="426" t="s">
        <v>821</v>
      </c>
      <c r="B4"/>
      <c r="C4" s="428" t="s">
        <v>807</v>
      </c>
      <c r="D4" s="356"/>
      <c r="E4" s="366"/>
      <c r="F4" s="445"/>
      <c r="G4" s="446"/>
      <c r="H4" s="445"/>
      <c r="I4" s="63"/>
      <c r="J4" s="131"/>
      <c r="K4" s="71"/>
      <c r="L4" s="155"/>
    </row>
    <row r="5" spans="1:12" s="66" customFormat="1" ht="3" customHeight="1">
      <c r="A5" s="77"/>
      <c r="B5" s="14"/>
      <c r="C5" s="88"/>
      <c r="D5" s="12"/>
      <c r="E5" s="12"/>
      <c r="F5" s="12"/>
      <c r="G5" s="132"/>
      <c r="H5" s="12"/>
      <c r="I5" s="63"/>
      <c r="J5" s="131"/>
      <c r="K5" s="71"/>
      <c r="L5" s="155"/>
    </row>
    <row r="6" spans="1:12" ht="12.75">
      <c r="A6" s="31"/>
      <c r="B6" s="15"/>
      <c r="C6" s="15"/>
      <c r="D6" s="16"/>
      <c r="E6" s="15"/>
      <c r="F6" s="17" t="s">
        <v>145</v>
      </c>
      <c r="G6" s="18"/>
      <c r="H6" s="15"/>
      <c r="I6" s="15"/>
      <c r="J6" s="11"/>
      <c r="K6" s="19"/>
      <c r="L6" s="81"/>
    </row>
    <row r="7" spans="1:12" ht="12.75">
      <c r="A7" s="28" t="s">
        <v>36</v>
      </c>
      <c r="B7" s="15"/>
      <c r="C7" s="81"/>
      <c r="D7" s="21" t="s">
        <v>37</v>
      </c>
      <c r="E7" s="81"/>
      <c r="F7" s="81"/>
      <c r="G7" s="81"/>
      <c r="H7" s="22" t="s">
        <v>38</v>
      </c>
      <c r="I7" s="20" t="s">
        <v>39</v>
      </c>
      <c r="J7" s="24"/>
      <c r="K7" s="25" t="s">
        <v>40</v>
      </c>
      <c r="L7" s="81"/>
    </row>
    <row r="8" spans="1:12" ht="12.75">
      <c r="A8" s="31"/>
      <c r="B8" s="17" t="s">
        <v>146</v>
      </c>
      <c r="C8" s="81"/>
      <c r="D8" s="21" t="s">
        <v>41</v>
      </c>
      <c r="E8" s="81"/>
      <c r="F8" s="81"/>
      <c r="G8" s="81"/>
      <c r="H8" s="22" t="s">
        <v>42</v>
      </c>
      <c r="I8" s="22" t="s">
        <v>43</v>
      </c>
      <c r="J8" s="24"/>
      <c r="K8" s="25"/>
      <c r="L8" s="81"/>
    </row>
    <row r="9" spans="1:12" ht="12.75">
      <c r="A9" s="31"/>
      <c r="B9" s="15" t="s">
        <v>148</v>
      </c>
      <c r="C9" s="81"/>
      <c r="D9" s="113"/>
      <c r="E9" s="81"/>
      <c r="F9" s="81"/>
      <c r="G9" s="81"/>
      <c r="H9" s="114"/>
      <c r="I9" s="18">
        <f>Area*Unit_Cost</f>
        <v>0</v>
      </c>
      <c r="J9" s="15"/>
      <c r="K9" s="19"/>
      <c r="L9" s="81"/>
    </row>
    <row r="10" spans="1:12" ht="12.75">
      <c r="A10" s="31"/>
      <c r="B10" s="26" t="s">
        <v>44</v>
      </c>
      <c r="C10" s="81"/>
      <c r="D10" s="81"/>
      <c r="E10" s="81"/>
      <c r="F10" s="81"/>
      <c r="G10" s="81"/>
      <c r="H10" s="161"/>
      <c r="I10" s="81"/>
      <c r="J10" s="15"/>
      <c r="K10" s="19"/>
      <c r="L10" s="81"/>
    </row>
    <row r="11" spans="1:12" ht="12.75">
      <c r="A11" s="31"/>
      <c r="B11" s="26" t="s">
        <v>45</v>
      </c>
      <c r="C11" s="81"/>
      <c r="D11" s="81"/>
      <c r="E11" s="81"/>
      <c r="F11" s="81"/>
      <c r="G11" s="81"/>
      <c r="H11" s="161"/>
      <c r="I11" s="81"/>
      <c r="J11" s="15"/>
      <c r="K11" s="19"/>
      <c r="L11" s="81"/>
    </row>
    <row r="12" spans="1:12" ht="12.75">
      <c r="A12" s="31"/>
      <c r="B12" s="26" t="s">
        <v>46</v>
      </c>
      <c r="C12" s="81"/>
      <c r="D12" s="113"/>
      <c r="E12" s="81"/>
      <c r="F12" s="81"/>
      <c r="G12" s="81"/>
      <c r="H12" s="114"/>
      <c r="I12" s="18">
        <f>Area*Unit_Cost</f>
        <v>0</v>
      </c>
      <c r="J12" s="15"/>
      <c r="K12" s="19"/>
      <c r="L12" s="81"/>
    </row>
    <row r="13" spans="1:12" ht="12.75">
      <c r="A13" s="31"/>
      <c r="B13" s="124" t="s">
        <v>47</v>
      </c>
      <c r="C13" s="81"/>
      <c r="D13" s="113"/>
      <c r="E13" s="81"/>
      <c r="F13" s="81"/>
      <c r="G13" s="81"/>
      <c r="H13" s="114"/>
      <c r="I13" s="18">
        <f>Area*Unit_Cost</f>
        <v>0</v>
      </c>
      <c r="J13" s="15"/>
      <c r="K13" s="19"/>
      <c r="L13" s="81"/>
    </row>
    <row r="14" spans="1:12" ht="13.5" thickBot="1">
      <c r="A14" s="31"/>
      <c r="B14" s="15" t="s">
        <v>150</v>
      </c>
      <c r="C14" s="81"/>
      <c r="D14" s="113"/>
      <c r="E14" s="81"/>
      <c r="F14" s="81"/>
      <c r="G14" s="81"/>
      <c r="H14" s="114"/>
      <c r="I14" s="18">
        <f>Area*Unit_Cost</f>
        <v>0</v>
      </c>
      <c r="J14" s="15"/>
      <c r="K14" s="19"/>
      <c r="L14" s="81"/>
    </row>
    <row r="15" spans="1:12" ht="13.5" thickTop="1">
      <c r="A15" s="31"/>
      <c r="B15" s="15"/>
      <c r="C15" s="15"/>
      <c r="D15" s="16"/>
      <c r="E15" s="15"/>
      <c r="F15" s="15"/>
      <c r="G15" s="18"/>
      <c r="H15" s="18"/>
      <c r="I15" s="18"/>
      <c r="J15" s="15"/>
      <c r="K15" s="38">
        <f>SUM(sum_siteprep)</f>
        <v>0</v>
      </c>
      <c r="L15" s="81"/>
    </row>
    <row r="16" spans="1:12" ht="3" customHeight="1">
      <c r="A16" s="79"/>
      <c r="B16" s="15"/>
      <c r="C16" s="15"/>
      <c r="D16" s="16"/>
      <c r="E16" s="15"/>
      <c r="F16" s="15"/>
      <c r="G16" s="18"/>
      <c r="H16" s="18"/>
      <c r="I16" s="76"/>
      <c r="J16" s="69"/>
      <c r="K16" s="71"/>
      <c r="L16" s="81"/>
    </row>
    <row r="17" spans="1:12" ht="12.75">
      <c r="A17" s="77" t="s">
        <v>49</v>
      </c>
      <c r="B17" s="15"/>
      <c r="C17" s="24"/>
      <c r="D17" s="21" t="s">
        <v>37</v>
      </c>
      <c r="E17" s="20" t="s">
        <v>50</v>
      </c>
      <c r="F17" s="20" t="s">
        <v>51</v>
      </c>
      <c r="G17" s="23" t="s">
        <v>52</v>
      </c>
      <c r="H17" s="20" t="s">
        <v>38</v>
      </c>
      <c r="I17" s="72" t="s">
        <v>39</v>
      </c>
      <c r="J17" s="74" t="s">
        <v>43</v>
      </c>
      <c r="K17" s="73" t="s">
        <v>53</v>
      </c>
      <c r="L17" s="81"/>
    </row>
    <row r="18" spans="1:12" ht="12.75">
      <c r="A18" s="77"/>
      <c r="B18" s="12" t="s">
        <v>11</v>
      </c>
      <c r="C18" s="20"/>
      <c r="D18" s="21" t="s">
        <v>41</v>
      </c>
      <c r="E18" s="22" t="s">
        <v>54</v>
      </c>
      <c r="F18" s="29"/>
      <c r="G18" s="30" t="s">
        <v>55</v>
      </c>
      <c r="H18" s="30" t="s">
        <v>55</v>
      </c>
      <c r="I18" s="74" t="s">
        <v>43</v>
      </c>
      <c r="J18" s="78"/>
      <c r="K18" s="73"/>
      <c r="L18" s="81"/>
    </row>
    <row r="19" spans="1:12" ht="3" customHeight="1">
      <c r="A19" s="79"/>
      <c r="B19" s="12"/>
      <c r="C19" s="12"/>
      <c r="D19" s="32"/>
      <c r="E19" s="15"/>
      <c r="F19" s="33"/>
      <c r="G19" s="18"/>
      <c r="H19" s="18"/>
      <c r="I19" s="76"/>
      <c r="J19" s="70"/>
      <c r="K19" s="71"/>
      <c r="L19" s="81"/>
    </row>
    <row r="20" spans="1:12" ht="12.75">
      <c r="A20" s="79"/>
      <c r="B20" s="26" t="s">
        <v>56</v>
      </c>
      <c r="C20" s="15"/>
      <c r="D20" s="112"/>
      <c r="E20" s="15"/>
      <c r="F20" s="33"/>
      <c r="G20" s="115"/>
      <c r="H20" s="18">
        <f>Appl._Cost</f>
        <v>0</v>
      </c>
      <c r="I20" s="76">
        <f>Area*Unit_Cost</f>
        <v>0</v>
      </c>
      <c r="J20" s="70"/>
      <c r="K20" s="71"/>
      <c r="L20" s="81"/>
    </row>
    <row r="21" spans="1:12" ht="12.75">
      <c r="A21" s="79"/>
      <c r="B21" s="26" t="s">
        <v>57</v>
      </c>
      <c r="C21" s="15"/>
      <c r="D21" s="112"/>
      <c r="E21" s="112"/>
      <c r="F21" s="33">
        <f>Area*Rate</f>
        <v>0</v>
      </c>
      <c r="G21" s="18"/>
      <c r="H21" s="18">
        <f>seedmix*Rate</f>
        <v>0</v>
      </c>
      <c r="I21" s="76">
        <f>Area*Unit_Cost</f>
        <v>0</v>
      </c>
      <c r="J21" s="70"/>
      <c r="K21" s="71"/>
      <c r="L21" s="81"/>
    </row>
    <row r="22" spans="1:12" ht="12.75">
      <c r="A22" s="79"/>
      <c r="B22" s="26" t="s">
        <v>58</v>
      </c>
      <c r="C22" s="26"/>
      <c r="D22" s="112"/>
      <c r="E22" s="112"/>
      <c r="F22" s="33">
        <f>Area*Rate</f>
        <v>0</v>
      </c>
      <c r="G22" s="18"/>
      <c r="H22" s="18">
        <f>fertilizer*Rate</f>
        <v>0</v>
      </c>
      <c r="I22" s="76">
        <f>Area*Unit_Cost</f>
        <v>0</v>
      </c>
      <c r="J22" s="70"/>
      <c r="K22" s="71"/>
      <c r="L22" s="81"/>
    </row>
    <row r="23" spans="1:11" s="81" customFormat="1" ht="12.75">
      <c r="A23" s="79"/>
      <c r="B23" s="26"/>
      <c r="C23" s="26"/>
      <c r="D23" s="15"/>
      <c r="E23" s="15"/>
      <c r="F23" s="15"/>
      <c r="G23" s="18"/>
      <c r="H23" s="18"/>
      <c r="I23" s="76"/>
      <c r="J23" s="70">
        <f>SUM(aerialcost)</f>
        <v>0</v>
      </c>
      <c r="K23" s="71"/>
    </row>
    <row r="24" spans="1:12" ht="12.75">
      <c r="A24" s="79"/>
      <c r="B24" s="170" t="s">
        <v>802</v>
      </c>
      <c r="C24" s="26"/>
      <c r="D24" s="112">
        <v>784</v>
      </c>
      <c r="E24" s="15"/>
      <c r="F24" s="15"/>
      <c r="G24" s="115">
        <v>600</v>
      </c>
      <c r="H24" s="18">
        <f>Appl._Cost</f>
        <v>600</v>
      </c>
      <c r="I24" s="76">
        <f>Area*Unit_Cost</f>
        <v>470400</v>
      </c>
      <c r="J24" s="70"/>
      <c r="K24" s="71"/>
      <c r="L24" s="81"/>
    </row>
    <row r="25" spans="1:12" ht="12.75">
      <c r="A25" s="79"/>
      <c r="B25" s="26" t="s">
        <v>57</v>
      </c>
      <c r="C25" s="15"/>
      <c r="D25" s="112">
        <v>784</v>
      </c>
      <c r="E25" s="112">
        <v>22</v>
      </c>
      <c r="F25" s="33">
        <f>Area*Rate</f>
        <v>17248</v>
      </c>
      <c r="G25" s="18"/>
      <c r="H25" s="18">
        <f>seedmix*Rate</f>
        <v>264</v>
      </c>
      <c r="I25" s="76">
        <f>Area*Unit_Cost</f>
        <v>206976</v>
      </c>
      <c r="J25" s="70"/>
      <c r="K25" s="71"/>
      <c r="L25" s="81"/>
    </row>
    <row r="26" spans="1:12" ht="12.75">
      <c r="A26" s="79"/>
      <c r="B26" s="26" t="s">
        <v>58</v>
      </c>
      <c r="C26" s="26"/>
      <c r="D26" s="112">
        <v>784</v>
      </c>
      <c r="E26" s="112">
        <v>400</v>
      </c>
      <c r="F26" s="33">
        <f>Area*Rate</f>
        <v>313600</v>
      </c>
      <c r="G26" s="18"/>
      <c r="H26" s="18">
        <f>fertilizer*Rate</f>
        <v>220.00000000000003</v>
      </c>
      <c r="I26" s="76">
        <f>Area*Unit_Cost</f>
        <v>172480.00000000003</v>
      </c>
      <c r="J26" s="70"/>
      <c r="K26" s="71"/>
      <c r="L26" s="81"/>
    </row>
    <row r="27" spans="1:12" ht="12.75">
      <c r="A27" s="79"/>
      <c r="B27" s="15"/>
      <c r="C27" s="26"/>
      <c r="D27" s="34"/>
      <c r="E27" s="15"/>
      <c r="F27" s="15"/>
      <c r="G27" s="18"/>
      <c r="H27" s="18"/>
      <c r="I27" s="76"/>
      <c r="J27" s="70">
        <f>SUM(tractorcost)</f>
        <v>849856</v>
      </c>
      <c r="K27" s="71"/>
      <c r="L27" s="81"/>
    </row>
    <row r="28" spans="1:12" ht="12.75">
      <c r="A28" s="79"/>
      <c r="B28" s="35" t="s">
        <v>60</v>
      </c>
      <c r="C28" s="15"/>
      <c r="D28" s="15"/>
      <c r="E28" s="15"/>
      <c r="F28" s="15"/>
      <c r="G28" s="18"/>
      <c r="H28" s="18"/>
      <c r="I28" s="76"/>
      <c r="J28" s="70"/>
      <c r="K28" s="71"/>
      <c r="L28" s="81"/>
    </row>
    <row r="29" spans="1:12" ht="12.75">
      <c r="A29" s="79"/>
      <c r="B29" s="36" t="s">
        <v>61</v>
      </c>
      <c r="C29" s="37"/>
      <c r="D29" s="112"/>
      <c r="E29" s="15"/>
      <c r="F29" s="15"/>
      <c r="G29" s="115"/>
      <c r="H29" s="18">
        <f>Appl._Cost</f>
        <v>0</v>
      </c>
      <c r="I29" s="76">
        <f>Area*Unit_Cost</f>
        <v>0</v>
      </c>
      <c r="J29" s="70"/>
      <c r="K29" s="71"/>
      <c r="L29" s="81"/>
    </row>
    <row r="30" spans="1:12" ht="12.75">
      <c r="A30" s="79"/>
      <c r="B30" s="15" t="s">
        <v>57</v>
      </c>
      <c r="C30" s="15"/>
      <c r="D30" s="112"/>
      <c r="E30" s="112"/>
      <c r="F30" s="33">
        <f>Area*Rate</f>
        <v>0</v>
      </c>
      <c r="G30"/>
      <c r="H30" s="18">
        <f>seedmix*Rate</f>
        <v>0</v>
      </c>
      <c r="I30" s="76">
        <f>Area*Unit_Cost</f>
        <v>0</v>
      </c>
      <c r="J30" s="70"/>
      <c r="K30" s="71"/>
      <c r="L30" s="81"/>
    </row>
    <row r="31" spans="1:12" ht="12.75">
      <c r="A31" s="79"/>
      <c r="B31" s="15" t="s">
        <v>58</v>
      </c>
      <c r="C31" s="15"/>
      <c r="D31" s="112"/>
      <c r="E31" s="112"/>
      <c r="F31" s="33">
        <f>Area*Rate</f>
        <v>0</v>
      </c>
      <c r="G31" s="18"/>
      <c r="H31" s="18">
        <f>fertilizer*Rate</f>
        <v>0</v>
      </c>
      <c r="I31" s="76">
        <f>Area*Unit_Cost</f>
        <v>0</v>
      </c>
      <c r="J31" s="70"/>
      <c r="K31" s="71"/>
      <c r="L31" s="81"/>
    </row>
    <row r="32" spans="1:12" ht="12.75">
      <c r="A32" s="79"/>
      <c r="B32" s="15" t="s">
        <v>62</v>
      </c>
      <c r="C32" s="15"/>
      <c r="D32" s="112"/>
      <c r="E32" s="112"/>
      <c r="F32" s="33">
        <f>Area*Rate</f>
        <v>0</v>
      </c>
      <c r="G32" s="18"/>
      <c r="H32" s="18">
        <f>mulch*Rate</f>
        <v>0</v>
      </c>
      <c r="I32" s="76">
        <f>Area*Unit_Cost</f>
        <v>0</v>
      </c>
      <c r="J32" s="70"/>
      <c r="K32" s="71"/>
      <c r="L32" s="81"/>
    </row>
    <row r="33" spans="1:12" ht="12.75">
      <c r="A33" s="79"/>
      <c r="B33" s="15" t="s">
        <v>63</v>
      </c>
      <c r="C33" s="15"/>
      <c r="D33" s="112"/>
      <c r="E33" s="112"/>
      <c r="F33" s="33">
        <f>Area*Rate</f>
        <v>0</v>
      </c>
      <c r="G33" s="18"/>
      <c r="H33" s="18">
        <f>tackifier*Rate</f>
        <v>0</v>
      </c>
      <c r="I33" s="76">
        <f>Area*Unit_Cost</f>
        <v>0</v>
      </c>
      <c r="J33" s="70"/>
      <c r="K33" s="71"/>
      <c r="L33" s="81"/>
    </row>
    <row r="34" spans="1:12" s="83" customFormat="1" ht="12.75">
      <c r="A34" s="79"/>
      <c r="B34" s="15"/>
      <c r="C34" s="15"/>
      <c r="D34" s="15"/>
      <c r="E34" s="15"/>
      <c r="F34" s="15"/>
      <c r="G34" s="15"/>
      <c r="H34" s="15"/>
      <c r="I34" s="69"/>
      <c r="J34" s="76">
        <f>SUM(hydroseedcost)</f>
        <v>0</v>
      </c>
      <c r="K34" s="82"/>
      <c r="L34" s="81"/>
    </row>
    <row r="35" spans="1:12" ht="12.75">
      <c r="A35" s="79"/>
      <c r="B35" s="116" t="s">
        <v>64</v>
      </c>
      <c r="C35" s="15"/>
      <c r="D35" s="112"/>
      <c r="E35" s="112"/>
      <c r="F35" s="33">
        <f>Area*Rate</f>
        <v>0</v>
      </c>
      <c r="G35" s="115"/>
      <c r="H35" s="18">
        <f>Appl._Cost</f>
        <v>0</v>
      </c>
      <c r="I35" s="76">
        <f>Area*Unit_Cost</f>
        <v>0</v>
      </c>
      <c r="J35" s="70"/>
      <c r="K35" s="71"/>
      <c r="L35" s="81"/>
    </row>
    <row r="36" spans="1:12" ht="12.75">
      <c r="A36" s="79"/>
      <c r="B36" s="116" t="s">
        <v>65</v>
      </c>
      <c r="C36" s="15"/>
      <c r="D36" s="112"/>
      <c r="E36" s="112"/>
      <c r="F36" s="33">
        <f>Area*Rate</f>
        <v>0</v>
      </c>
      <c r="G36" s="115"/>
      <c r="H36" s="18">
        <f>material_1*Rate</f>
        <v>0</v>
      </c>
      <c r="I36" s="76">
        <f>Area*Unit_Cost</f>
        <v>0</v>
      </c>
      <c r="J36" s="70"/>
      <c r="K36" s="71"/>
      <c r="L36" s="81"/>
    </row>
    <row r="37" spans="1:12" ht="12.75">
      <c r="A37" s="79"/>
      <c r="B37" s="116" t="s">
        <v>66</v>
      </c>
      <c r="C37" s="15"/>
      <c r="D37" s="112"/>
      <c r="E37" s="112"/>
      <c r="F37" s="33">
        <f>Area*Rate</f>
        <v>0</v>
      </c>
      <c r="G37" s="115"/>
      <c r="H37" s="18">
        <f>material_2*Rate</f>
        <v>0</v>
      </c>
      <c r="I37" s="76">
        <f>Area*Unit_Cost</f>
        <v>0</v>
      </c>
      <c r="J37" s="69"/>
      <c r="K37" s="84"/>
      <c r="L37" s="81"/>
    </row>
    <row r="38" spans="1:12" ht="12.75">
      <c r="A38" s="79"/>
      <c r="B38" s="15"/>
      <c r="C38" s="15"/>
      <c r="D38" s="16"/>
      <c r="E38" s="15"/>
      <c r="F38" s="33"/>
      <c r="G38" s="18"/>
      <c r="H38" s="18"/>
      <c r="I38" s="76"/>
      <c r="J38" s="76">
        <f>SUM(optioncost)</f>
        <v>0</v>
      </c>
      <c r="K38" s="84"/>
      <c r="L38" s="81"/>
    </row>
    <row r="39" spans="1:12" ht="12.75">
      <c r="A39" s="79"/>
      <c r="B39" s="15"/>
      <c r="C39" s="24"/>
      <c r="D39" s="21" t="s">
        <v>37</v>
      </c>
      <c r="E39" s="22" t="s">
        <v>67</v>
      </c>
      <c r="F39" s="22" t="s">
        <v>68</v>
      </c>
      <c r="G39" s="23" t="s">
        <v>52</v>
      </c>
      <c r="H39" s="20" t="s">
        <v>38</v>
      </c>
      <c r="I39" s="72" t="s">
        <v>39</v>
      </c>
      <c r="J39" s="72"/>
      <c r="K39" s="84"/>
      <c r="L39" s="81"/>
    </row>
    <row r="40" spans="1:12" ht="12.75">
      <c r="A40" s="79"/>
      <c r="B40" s="35" t="s">
        <v>69</v>
      </c>
      <c r="C40" s="24"/>
      <c r="D40" s="21" t="s">
        <v>41</v>
      </c>
      <c r="E40" s="22" t="s">
        <v>70</v>
      </c>
      <c r="F40" s="20" t="s">
        <v>71</v>
      </c>
      <c r="G40" s="30" t="s">
        <v>72</v>
      </c>
      <c r="H40" s="30" t="s">
        <v>55</v>
      </c>
      <c r="I40" s="74" t="s">
        <v>43</v>
      </c>
      <c r="J40" s="85"/>
      <c r="K40" s="71"/>
      <c r="L40" s="81"/>
    </row>
    <row r="41" spans="1:12" ht="12.75">
      <c r="A41" s="79"/>
      <c r="B41" s="170" t="s">
        <v>810</v>
      </c>
      <c r="C41" s="15"/>
      <c r="D41" s="112">
        <v>39</v>
      </c>
      <c r="E41" s="181">
        <v>10000</v>
      </c>
      <c r="F41" s="15"/>
      <c r="G41" s="118">
        <v>1.5</v>
      </c>
      <c r="H41" s="18">
        <f>Rate*Appl._Cost</f>
        <v>15000</v>
      </c>
      <c r="I41" s="76">
        <f aca="true" t="shared" si="0" ref="I41:I46">Area*Unit_Cost</f>
        <v>585000</v>
      </c>
      <c r="J41" s="70"/>
      <c r="K41" s="71"/>
      <c r="L41" s="81"/>
    </row>
    <row r="42" spans="1:12" ht="12.75">
      <c r="A42" s="79"/>
      <c r="B42" s="26" t="s">
        <v>74</v>
      </c>
      <c r="C42" s="15"/>
      <c r="D42" s="112">
        <v>39</v>
      </c>
      <c r="E42" s="181">
        <v>10000</v>
      </c>
      <c r="F42" s="33">
        <f>Area*Rate</f>
        <v>390000</v>
      </c>
      <c r="G42" s="27"/>
      <c r="H42" s="18">
        <f>seedlings*Rate</f>
        <v>7000</v>
      </c>
      <c r="I42" s="76">
        <f t="shared" si="0"/>
        <v>273000</v>
      </c>
      <c r="J42" s="70"/>
      <c r="K42" s="71"/>
      <c r="L42" s="81"/>
    </row>
    <row r="43" spans="1:12" ht="12.75">
      <c r="A43" s="79"/>
      <c r="B43" s="26" t="s">
        <v>75</v>
      </c>
      <c r="C43" s="15"/>
      <c r="D43" s="112">
        <v>39</v>
      </c>
      <c r="E43" s="181">
        <v>10000</v>
      </c>
      <c r="F43" s="33">
        <f>Area*Rate</f>
        <v>390000</v>
      </c>
      <c r="G43" s="27"/>
      <c r="H43" s="18">
        <f>fertabs*Rate</f>
        <v>600</v>
      </c>
      <c r="I43" s="76">
        <f t="shared" si="0"/>
        <v>23400</v>
      </c>
      <c r="J43" s="70"/>
      <c r="K43" s="71"/>
      <c r="L43" s="81"/>
    </row>
    <row r="44" spans="1:12" ht="12.75">
      <c r="A44" s="79"/>
      <c r="B44" s="26" t="s">
        <v>76</v>
      </c>
      <c r="C44" s="15"/>
      <c r="D44" s="112"/>
      <c r="E44" s="112"/>
      <c r="F44" s="33">
        <f>Area*Rate</f>
        <v>0</v>
      </c>
      <c r="G44" s="118"/>
      <c r="H44" s="18">
        <f>(protectors+Appl._Cost)*Rate</f>
        <v>0</v>
      </c>
      <c r="I44" s="76">
        <f t="shared" si="0"/>
        <v>0</v>
      </c>
      <c r="J44" s="70"/>
      <c r="K44" s="71"/>
      <c r="L44" s="81"/>
    </row>
    <row r="45" spans="1:12" ht="12.75">
      <c r="A45" s="79"/>
      <c r="B45" s="116" t="s">
        <v>77</v>
      </c>
      <c r="C45" s="15"/>
      <c r="D45" s="112"/>
      <c r="E45" s="112"/>
      <c r="F45" s="33">
        <f>Area*Rate</f>
        <v>0</v>
      </c>
      <c r="G45" s="27"/>
      <c r="H45" s="18">
        <f>material_3*Rate</f>
        <v>0</v>
      </c>
      <c r="I45" s="76">
        <f t="shared" si="0"/>
        <v>0</v>
      </c>
      <c r="J45" s="70"/>
      <c r="K45" s="71"/>
      <c r="L45" s="81"/>
    </row>
    <row r="46" spans="1:12" ht="13.5" thickBot="1">
      <c r="A46" s="79"/>
      <c r="B46" s="116" t="s">
        <v>78</v>
      </c>
      <c r="C46" s="15"/>
      <c r="D46" s="112"/>
      <c r="E46" s="112"/>
      <c r="F46" s="33">
        <f>Area*Rate</f>
        <v>0</v>
      </c>
      <c r="G46" s="27"/>
      <c r="H46" s="18">
        <f>material_4*Rate</f>
        <v>0</v>
      </c>
      <c r="I46" s="76">
        <f t="shared" si="0"/>
        <v>0</v>
      </c>
      <c r="J46" s="70">
        <f>SUM(woodycost)</f>
        <v>881400</v>
      </c>
      <c r="K46" s="71"/>
      <c r="L46" s="81"/>
    </row>
    <row r="47" spans="1:12" ht="13.5" thickTop="1">
      <c r="A47" s="79"/>
      <c r="B47" s="15"/>
      <c r="C47" s="15"/>
      <c r="D47" s="15"/>
      <c r="E47" s="15"/>
      <c r="F47" s="15"/>
      <c r="G47" s="18"/>
      <c r="H47" s="18"/>
      <c r="I47" s="69"/>
      <c r="J47" s="69"/>
      <c r="K47" s="86">
        <f>SUM(sum_reveg)</f>
        <v>1731256</v>
      </c>
      <c r="L47" s="81"/>
    </row>
    <row r="48" spans="1:12" ht="3" customHeight="1">
      <c r="A48" s="79"/>
      <c r="B48" s="15"/>
      <c r="C48" s="15"/>
      <c r="D48" s="16"/>
      <c r="E48" s="15"/>
      <c r="F48" s="15"/>
      <c r="G48" s="18"/>
      <c r="H48" s="18"/>
      <c r="I48" s="76"/>
      <c r="J48" s="70"/>
      <c r="K48" s="71"/>
      <c r="L48" s="81"/>
    </row>
    <row r="49" spans="1:12" ht="12.75">
      <c r="A49" s="77" t="s">
        <v>79</v>
      </c>
      <c r="B49" s="15"/>
      <c r="C49" s="20" t="s">
        <v>80</v>
      </c>
      <c r="D49" s="21" t="s">
        <v>37</v>
      </c>
      <c r="E49" s="20" t="s">
        <v>50</v>
      </c>
      <c r="F49" s="20" t="s">
        <v>51</v>
      </c>
      <c r="G49" s="23" t="s">
        <v>52</v>
      </c>
      <c r="H49" s="23" t="s">
        <v>38</v>
      </c>
      <c r="I49" s="85" t="s">
        <v>43</v>
      </c>
      <c r="J49" s="74" t="s">
        <v>43</v>
      </c>
      <c r="K49" s="73" t="s">
        <v>53</v>
      </c>
      <c r="L49" s="81"/>
    </row>
    <row r="50" spans="1:12" ht="12.75">
      <c r="A50" s="77"/>
      <c r="B50" s="12" t="s">
        <v>12</v>
      </c>
      <c r="C50" s="20"/>
      <c r="D50" s="21" t="s">
        <v>41</v>
      </c>
      <c r="E50" s="22" t="s">
        <v>54</v>
      </c>
      <c r="F50" s="29"/>
      <c r="G50" s="30" t="s">
        <v>55</v>
      </c>
      <c r="H50" s="30" t="s">
        <v>55</v>
      </c>
      <c r="I50" s="85" t="s">
        <v>81</v>
      </c>
      <c r="J50" s="87"/>
      <c r="K50" s="73"/>
      <c r="L50" s="81"/>
    </row>
    <row r="51" spans="1:12" ht="3" customHeight="1">
      <c r="A51" s="79"/>
      <c r="B51" s="15"/>
      <c r="C51" s="15"/>
      <c r="D51" s="16"/>
      <c r="E51" s="15"/>
      <c r="F51" s="33"/>
      <c r="G51" s="18"/>
      <c r="H51" s="18"/>
      <c r="I51" s="76"/>
      <c r="J51" s="70"/>
      <c r="K51" s="71"/>
      <c r="L51" s="81"/>
    </row>
    <row r="52" spans="1:12" ht="12.75">
      <c r="A52" s="79"/>
      <c r="B52" s="26" t="s">
        <v>56</v>
      </c>
      <c r="C52" s="112"/>
      <c r="D52" s="112"/>
      <c r="E52" s="15"/>
      <c r="F52" s="33"/>
      <c r="G52" s="115"/>
      <c r="H52" s="18">
        <f>Appl._Cost</f>
        <v>0</v>
      </c>
      <c r="I52" s="76">
        <f>Unit_Cost*Area</f>
        <v>0</v>
      </c>
      <c r="J52" s="145"/>
      <c r="K52" s="71"/>
      <c r="L52" s="81"/>
    </row>
    <row r="53" spans="1:12" ht="12.75">
      <c r="A53" s="79"/>
      <c r="B53" s="26" t="s">
        <v>57</v>
      </c>
      <c r="C53" s="15"/>
      <c r="D53" s="112"/>
      <c r="E53" s="112"/>
      <c r="F53" s="33">
        <f>Area*Rate</f>
        <v>0</v>
      </c>
      <c r="G53" s="18"/>
      <c r="H53" s="18">
        <f>seedmix*Rate</f>
        <v>0</v>
      </c>
      <c r="I53" s="76">
        <f>Area*Unit_Cost</f>
        <v>0</v>
      </c>
      <c r="J53" s="145"/>
      <c r="K53" s="71"/>
      <c r="L53" s="81"/>
    </row>
    <row r="54" spans="1:12" ht="12.75">
      <c r="A54" s="79"/>
      <c r="B54" s="26" t="s">
        <v>58</v>
      </c>
      <c r="C54" s="15"/>
      <c r="D54" s="112"/>
      <c r="E54" s="112"/>
      <c r="F54" s="33">
        <f>Area*Rate</f>
        <v>0</v>
      </c>
      <c r="G54" s="18"/>
      <c r="H54" s="18">
        <f>fertilizer*Rate</f>
        <v>0</v>
      </c>
      <c r="I54" s="76">
        <f>Area*Unit_Cost</f>
        <v>0</v>
      </c>
      <c r="J54" s="145"/>
      <c r="K54" s="71"/>
      <c r="L54" s="81"/>
    </row>
    <row r="55" spans="1:12" ht="12.75">
      <c r="A55" s="79"/>
      <c r="B55" s="26"/>
      <c r="C55" s="15"/>
      <c r="D55" s="34"/>
      <c r="E55" s="15"/>
      <c r="F55" s="33"/>
      <c r="G55" s="18"/>
      <c r="H55" s="18"/>
      <c r="I55" s="76"/>
      <c r="J55" s="70">
        <f>SUM(maint_aerial)*(years_aerial_maint)</f>
        <v>0</v>
      </c>
      <c r="K55" s="71"/>
      <c r="L55" s="81"/>
    </row>
    <row r="56" spans="1:12" ht="12.75">
      <c r="A56" s="79"/>
      <c r="B56" s="170" t="s">
        <v>803</v>
      </c>
      <c r="C56" s="112">
        <v>5</v>
      </c>
      <c r="D56" s="112">
        <v>784</v>
      </c>
      <c r="E56" s="15"/>
      <c r="F56" s="15"/>
      <c r="G56" s="115">
        <v>350</v>
      </c>
      <c r="H56" s="18">
        <f>Appl._Cost</f>
        <v>350</v>
      </c>
      <c r="I56" s="76">
        <f>Area*Unit_Cost</f>
        <v>274400</v>
      </c>
      <c r="J56" s="70"/>
      <c r="K56" s="71"/>
      <c r="L56" s="81"/>
    </row>
    <row r="57" spans="1:12" ht="12.75">
      <c r="A57" s="79"/>
      <c r="B57" s="170" t="s">
        <v>804</v>
      </c>
      <c r="C57" s="15"/>
      <c r="D57" s="112">
        <v>196</v>
      </c>
      <c r="E57" s="112">
        <v>22</v>
      </c>
      <c r="F57" s="33">
        <f>Area*Rate</f>
        <v>4312</v>
      </c>
      <c r="G57" s="18"/>
      <c r="H57" s="18">
        <f>seedmix*Rate</f>
        <v>264</v>
      </c>
      <c r="I57" s="76">
        <f>Area*Unit_Cost</f>
        <v>51744</v>
      </c>
      <c r="J57" s="70"/>
      <c r="K57" s="71"/>
      <c r="L57" s="81"/>
    </row>
    <row r="58" spans="1:12" ht="12.75">
      <c r="A58" s="79"/>
      <c r="B58" s="26" t="s">
        <v>58</v>
      </c>
      <c r="C58" s="26"/>
      <c r="D58" s="112">
        <v>784</v>
      </c>
      <c r="E58" s="112">
        <v>225</v>
      </c>
      <c r="F58" s="33">
        <f>Area*Rate*years_tractor_maint</f>
        <v>882000</v>
      </c>
      <c r="G58" s="18"/>
      <c r="H58" s="18">
        <f>fertilizer*Rate</f>
        <v>123.75000000000001</v>
      </c>
      <c r="I58" s="76">
        <f>Area*Unit_Cost</f>
        <v>97020.00000000001</v>
      </c>
      <c r="J58" s="70"/>
      <c r="K58" s="71"/>
      <c r="L58" s="81"/>
    </row>
    <row r="59" spans="1:12" ht="12.75">
      <c r="A59" s="79"/>
      <c r="B59" s="15"/>
      <c r="C59" s="26"/>
      <c r="D59" s="34"/>
      <c r="E59" s="15"/>
      <c r="F59" s="15"/>
      <c r="G59" s="18"/>
      <c r="H59" s="18"/>
      <c r="I59" s="76"/>
      <c r="J59" s="70">
        <f>SUM(maint_tractor)*(years_tractor_maint)</f>
        <v>2115820</v>
      </c>
      <c r="K59" s="71"/>
      <c r="L59" s="81"/>
    </row>
    <row r="60" spans="1:12" ht="12.75">
      <c r="A60" s="79"/>
      <c r="B60" s="35" t="s">
        <v>60</v>
      </c>
      <c r="C60" s="15"/>
      <c r="D60" s="16"/>
      <c r="E60" s="15"/>
      <c r="F60" s="33"/>
      <c r="G60" s="18"/>
      <c r="H60" s="18"/>
      <c r="I60" s="76"/>
      <c r="J60" s="70"/>
      <c r="K60" s="71"/>
      <c r="L60" s="81"/>
    </row>
    <row r="61" spans="1:12" ht="12.75">
      <c r="A61" s="79"/>
      <c r="B61" s="36" t="s">
        <v>61</v>
      </c>
      <c r="C61" s="112"/>
      <c r="D61" s="113"/>
      <c r="E61" s="15"/>
      <c r="F61" s="15"/>
      <c r="G61" s="115"/>
      <c r="H61" s="18">
        <f>Appl._Cost</f>
        <v>0</v>
      </c>
      <c r="I61" s="76">
        <f>Area*Unit_Cost</f>
        <v>0</v>
      </c>
      <c r="J61" s="70"/>
      <c r="K61" s="71"/>
      <c r="L61" s="81"/>
    </row>
    <row r="62" spans="1:12" ht="12.75">
      <c r="A62" s="79"/>
      <c r="B62" s="15" t="s">
        <v>57</v>
      </c>
      <c r="C62" s="15"/>
      <c r="D62" s="112"/>
      <c r="E62" s="112"/>
      <c r="F62" s="33">
        <f>Area*Rate</f>
        <v>0</v>
      </c>
      <c r="G62" s="18"/>
      <c r="H62" s="18">
        <f>seedmix*Rate</f>
        <v>0</v>
      </c>
      <c r="I62" s="76">
        <f>Area*Unit_Cost</f>
        <v>0</v>
      </c>
      <c r="J62" s="70"/>
      <c r="K62" s="71"/>
      <c r="L62" s="81"/>
    </row>
    <row r="63" spans="1:12" ht="12.75">
      <c r="A63" s="79"/>
      <c r="B63" s="15" t="s">
        <v>58</v>
      </c>
      <c r="C63" s="39"/>
      <c r="D63" s="112"/>
      <c r="E63" s="112"/>
      <c r="F63" s="33">
        <f>Area*Rate</f>
        <v>0</v>
      </c>
      <c r="G63" s="18"/>
      <c r="H63" s="18">
        <f>fertilizer*Rate</f>
        <v>0</v>
      </c>
      <c r="I63" s="76">
        <f>Area*Unit_Cost</f>
        <v>0</v>
      </c>
      <c r="J63" s="70"/>
      <c r="K63" s="71"/>
      <c r="L63" s="81"/>
    </row>
    <row r="64" spans="1:12" ht="12.75">
      <c r="A64" s="79"/>
      <c r="B64" s="15" t="s">
        <v>62</v>
      </c>
      <c r="C64" s="39"/>
      <c r="D64" s="112"/>
      <c r="E64" s="112"/>
      <c r="F64" s="33">
        <f>Area*Rate</f>
        <v>0</v>
      </c>
      <c r="G64" s="18"/>
      <c r="H64" s="18">
        <f>mulch*Rate</f>
        <v>0</v>
      </c>
      <c r="I64" s="76">
        <f>Area*Unit_Cost</f>
        <v>0</v>
      </c>
      <c r="J64" s="70"/>
      <c r="K64" s="71"/>
      <c r="L64" s="81"/>
    </row>
    <row r="65" spans="1:12" ht="12.75">
      <c r="A65" s="79"/>
      <c r="B65" s="15" t="s">
        <v>63</v>
      </c>
      <c r="C65" s="39"/>
      <c r="D65" s="112"/>
      <c r="E65" s="112"/>
      <c r="F65" s="33">
        <f>Area*Rate</f>
        <v>0</v>
      </c>
      <c r="G65" s="18"/>
      <c r="H65" s="18">
        <f>tackifier*Rate</f>
        <v>0</v>
      </c>
      <c r="I65" s="76">
        <f>Area*Unit_Cost</f>
        <v>0</v>
      </c>
      <c r="J65" s="70"/>
      <c r="K65" s="71"/>
      <c r="L65" s="81"/>
    </row>
    <row r="66" spans="1:12" ht="12.75">
      <c r="A66" s="79"/>
      <c r="B66" s="15"/>
      <c r="C66" s="39"/>
      <c r="D66" s="15"/>
      <c r="E66" s="15"/>
      <c r="F66" s="33"/>
      <c r="G66" s="15"/>
      <c r="H66" s="18"/>
      <c r="I66" s="76"/>
      <c r="J66" s="70">
        <f>SUM(maint_hydroseed)*(years_hydro_maint)</f>
        <v>0</v>
      </c>
      <c r="K66" s="71"/>
      <c r="L66" s="81"/>
    </row>
    <row r="67" spans="1:12" ht="12.75">
      <c r="A67" s="79"/>
      <c r="B67" s="116" t="s">
        <v>64</v>
      </c>
      <c r="C67" s="112"/>
      <c r="D67" s="112"/>
      <c r="E67" s="112"/>
      <c r="F67" s="33">
        <f>Area*Rate</f>
        <v>0</v>
      </c>
      <c r="G67" s="115"/>
      <c r="H67" s="18">
        <f>Appl._Cost</f>
        <v>0</v>
      </c>
      <c r="I67" s="76">
        <f>Area*Unit_Cost</f>
        <v>0</v>
      </c>
      <c r="J67" s="70"/>
      <c r="K67" s="71"/>
      <c r="L67" s="81"/>
    </row>
    <row r="68" spans="1:12" ht="12.75">
      <c r="A68" s="79"/>
      <c r="B68" s="116" t="s">
        <v>82</v>
      </c>
      <c r="C68" s="39"/>
      <c r="D68" s="112"/>
      <c r="E68" s="112"/>
      <c r="F68" s="33">
        <f>Area*Rate</f>
        <v>0</v>
      </c>
      <c r="G68" s="18"/>
      <c r="H68" s="18">
        <f>maint.material_1*Rate</f>
        <v>0</v>
      </c>
      <c r="I68" s="76">
        <f>Area*Unit_Cost</f>
        <v>0</v>
      </c>
      <c r="J68" s="70"/>
      <c r="K68" s="71"/>
      <c r="L68" s="81"/>
    </row>
    <row r="69" spans="1:12" ht="12.75">
      <c r="A69" s="79"/>
      <c r="B69" s="116" t="s">
        <v>83</v>
      </c>
      <c r="C69" s="15"/>
      <c r="D69" s="117"/>
      <c r="E69" s="112"/>
      <c r="F69" s="33">
        <f>Area*Rate</f>
        <v>0</v>
      </c>
      <c r="G69" s="18"/>
      <c r="H69" s="18">
        <f>maint.material_2*Rate</f>
        <v>0</v>
      </c>
      <c r="I69" s="76">
        <f>Area*Unit_Cost</f>
        <v>0</v>
      </c>
      <c r="J69" s="69"/>
      <c r="K69" s="71"/>
      <c r="L69" s="81"/>
    </row>
    <row r="70" spans="1:12" ht="13.5" thickBot="1">
      <c r="A70" s="79"/>
      <c r="B70" s="26"/>
      <c r="C70" s="15"/>
      <c r="D70" s="40"/>
      <c r="E70" s="15"/>
      <c r="F70" s="33"/>
      <c r="G70" s="18"/>
      <c r="H70" s="15"/>
      <c r="I70" s="76"/>
      <c r="J70" s="76">
        <f>SUM(maint_option)*(years_option_maint)</f>
        <v>0</v>
      </c>
      <c r="K70" s="71"/>
      <c r="L70" s="81"/>
    </row>
    <row r="71" spans="1:12" ht="14.25" thickBot="1" thickTop="1">
      <c r="A71" s="79"/>
      <c r="B71" s="15"/>
      <c r="C71" s="15"/>
      <c r="D71" s="40"/>
      <c r="E71" s="15"/>
      <c r="F71" s="15"/>
      <c r="G71" s="18"/>
      <c r="H71" s="15"/>
      <c r="I71" s="69"/>
      <c r="J71" s="70"/>
      <c r="K71" s="86">
        <f>SUM(sum_maintenance)</f>
        <v>2115820</v>
      </c>
      <c r="L71" s="81"/>
    </row>
    <row r="72" spans="1:12" ht="3" customHeight="1">
      <c r="A72" s="146"/>
      <c r="B72" s="41"/>
      <c r="C72" s="42"/>
      <c r="D72" s="43"/>
      <c r="E72" s="42"/>
      <c r="F72" s="42"/>
      <c r="G72" s="133"/>
      <c r="H72" s="133"/>
      <c r="I72" s="147"/>
      <c r="J72" s="148"/>
      <c r="K72" s="149"/>
      <c r="L72" s="81"/>
    </row>
    <row r="73" spans="1:12" ht="13.5" thickBot="1">
      <c r="A73" s="125"/>
      <c r="B73" s="431" t="s">
        <v>84</v>
      </c>
      <c r="C73" s="44"/>
      <c r="D73" s="45"/>
      <c r="E73" s="44"/>
      <c r="F73" s="44"/>
      <c r="G73" s="126"/>
      <c r="H73" s="126"/>
      <c r="I73" s="432"/>
      <c r="J73" s="128"/>
      <c r="K73" s="156">
        <f>SUM(K1:K71)</f>
        <v>3847076</v>
      </c>
      <c r="L73" s="81"/>
    </row>
    <row r="74" spans="1:12" ht="15.75" customHeight="1" thickBot="1">
      <c r="A74" s="125"/>
      <c r="B74" s="431" t="s">
        <v>819</v>
      </c>
      <c r="C74" s="44"/>
      <c r="D74" s="45"/>
      <c r="E74" s="44"/>
      <c r="F74" s="44"/>
      <c r="G74" s="126"/>
      <c r="H74" s="44"/>
      <c r="I74" s="127"/>
      <c r="J74" s="128"/>
      <c r="K74" s="156">
        <f>K73/C3</f>
        <v>4906.984693877551</v>
      </c>
      <c r="L74" s="81"/>
    </row>
    <row r="75" spans="1:12" ht="12.75">
      <c r="A75" s="69"/>
      <c r="B75" s="15"/>
      <c r="C75" s="15"/>
      <c r="D75" s="40"/>
      <c r="E75" s="15"/>
      <c r="F75" s="15"/>
      <c r="G75" s="18"/>
      <c r="H75" s="15"/>
      <c r="I75" s="69"/>
      <c r="J75" s="70"/>
      <c r="K75" s="131"/>
      <c r="L75" s="81"/>
    </row>
    <row r="76" spans="1:12" ht="12.75">
      <c r="A76" s="69"/>
      <c r="B76" s="15"/>
      <c r="C76" s="15"/>
      <c r="D76" s="40"/>
      <c r="E76" s="15"/>
      <c r="F76" s="15"/>
      <c r="G76" s="18"/>
      <c r="H76" s="15"/>
      <c r="I76" s="69"/>
      <c r="J76" s="70"/>
      <c r="K76" s="131"/>
      <c r="L76" s="81"/>
    </row>
    <row r="77" spans="1:12" ht="12.75">
      <c r="A77" s="69"/>
      <c r="B77" s="15"/>
      <c r="C77" s="15"/>
      <c r="D77" s="40"/>
      <c r="E77" s="15"/>
      <c r="F77" s="15"/>
      <c r="G77" s="18"/>
      <c r="H77" s="15"/>
      <c r="I77" s="69"/>
      <c r="J77" s="70"/>
      <c r="K77" s="131"/>
      <c r="L77" s="81"/>
    </row>
    <row r="78" spans="1:12" ht="12.75">
      <c r="A78" s="69"/>
      <c r="B78" s="15"/>
      <c r="C78" s="15"/>
      <c r="D78" s="40"/>
      <c r="E78" s="15"/>
      <c r="F78" s="15"/>
      <c r="G78" s="18"/>
      <c r="H78" s="15"/>
      <c r="I78" s="69"/>
      <c r="J78" s="70"/>
      <c r="K78" s="131"/>
      <c r="L78" s="81"/>
    </row>
    <row r="79" spans="1:12" ht="12.75">
      <c r="A79" s="69"/>
      <c r="B79" s="15"/>
      <c r="C79" s="15"/>
      <c r="D79" s="40"/>
      <c r="E79" s="15"/>
      <c r="F79" s="15"/>
      <c r="G79" s="18"/>
      <c r="H79" s="15"/>
      <c r="I79" s="69"/>
      <c r="J79" s="70"/>
      <c r="K79" s="131"/>
      <c r="L79" s="81"/>
    </row>
    <row r="80" spans="1:12" ht="12.75">
      <c r="A80" s="69"/>
      <c r="B80" s="15"/>
      <c r="C80" s="15"/>
      <c r="D80" s="40"/>
      <c r="E80" s="15"/>
      <c r="F80" s="15"/>
      <c r="G80" s="18"/>
      <c r="H80" s="15"/>
      <c r="I80" s="69"/>
      <c r="J80" s="70"/>
      <c r="K80" s="131"/>
      <c r="L80" s="81"/>
    </row>
    <row r="81" spans="1:12" ht="13.5" thickBot="1">
      <c r="A81" s="81"/>
      <c r="B81" s="10"/>
      <c r="C81" s="10"/>
      <c r="D81" s="134"/>
      <c r="E81" s="10"/>
      <c r="F81" s="10"/>
      <c r="G81" s="135"/>
      <c r="H81" s="10"/>
      <c r="I81" s="81"/>
      <c r="J81" s="157"/>
      <c r="K81" s="131"/>
      <c r="L81" s="81"/>
    </row>
    <row r="82" spans="1:12" s="66" customFormat="1" ht="13.5" thickTop="1">
      <c r="A82" s="63"/>
      <c r="B82" s="46"/>
      <c r="C82" s="47"/>
      <c r="D82" s="136"/>
      <c r="E82" s="47"/>
      <c r="F82" s="48" t="s">
        <v>85</v>
      </c>
      <c r="G82" s="49" t="s">
        <v>38</v>
      </c>
      <c r="H82" s="50" t="s">
        <v>43</v>
      </c>
      <c r="I82" s="81"/>
      <c r="J82" s="157"/>
      <c r="K82" s="158"/>
      <c r="L82" s="155"/>
    </row>
    <row r="83" spans="1:12" s="66" customFormat="1" ht="12.75">
      <c r="A83" s="69"/>
      <c r="B83" s="94" t="s">
        <v>86</v>
      </c>
      <c r="C83" s="12"/>
      <c r="D83" s="137"/>
      <c r="E83" s="15"/>
      <c r="F83" s="51" t="s">
        <v>87</v>
      </c>
      <c r="G83" s="312" t="s">
        <v>88</v>
      </c>
      <c r="H83" s="52"/>
      <c r="I83" s="81"/>
      <c r="J83" s="157"/>
      <c r="K83" s="158"/>
      <c r="L83" s="155"/>
    </row>
    <row r="84" spans="1:12" s="66" customFormat="1" ht="12.75">
      <c r="A84" s="69"/>
      <c r="B84" s="53"/>
      <c r="C84" s="15"/>
      <c r="D84" s="16"/>
      <c r="E84" s="15"/>
      <c r="F84" s="33"/>
      <c r="G84" s="54"/>
      <c r="H84" s="55"/>
      <c r="I84" s="81"/>
      <c r="J84" s="157"/>
      <c r="K84" s="158"/>
      <c r="L84" s="155"/>
    </row>
    <row r="85" spans="1:12" s="66" customFormat="1" ht="12.75">
      <c r="A85" s="69"/>
      <c r="B85" s="53" t="s">
        <v>89</v>
      </c>
      <c r="C85" s="15"/>
      <c r="D85" s="16"/>
      <c r="E85" s="15"/>
      <c r="F85" s="33">
        <f>SUM(kg_seed)</f>
        <v>21560</v>
      </c>
      <c r="G85" s="118">
        <v>12</v>
      </c>
      <c r="H85" s="55">
        <f>No_kg*material_unit_cost</f>
        <v>258720</v>
      </c>
      <c r="I85" s="81"/>
      <c r="J85" s="157"/>
      <c r="K85" s="158"/>
      <c r="L85" s="155"/>
    </row>
    <row r="86" spans="1:12" s="66" customFormat="1" ht="12.75">
      <c r="A86" s="69"/>
      <c r="B86" s="53" t="s">
        <v>58</v>
      </c>
      <c r="C86" s="15"/>
      <c r="D86" s="16"/>
      <c r="E86" s="15"/>
      <c r="F86" s="33">
        <f>SUM(kg_fertilizer)</f>
        <v>1195600</v>
      </c>
      <c r="G86" s="118">
        <v>0.55</v>
      </c>
      <c r="H86" s="55">
        <f>No_kg*material_unit_cost</f>
        <v>657580</v>
      </c>
      <c r="I86" s="81"/>
      <c r="J86" s="157"/>
      <c r="K86" s="158"/>
      <c r="L86" s="81"/>
    </row>
    <row r="87" spans="1:12" ht="12.75">
      <c r="A87" s="69"/>
      <c r="B87" s="53" t="s">
        <v>62</v>
      </c>
      <c r="C87" s="15"/>
      <c r="D87" s="16"/>
      <c r="E87" s="15"/>
      <c r="F87" s="33">
        <f>SUM(kg_mulch)</f>
        <v>0</v>
      </c>
      <c r="G87" s="118"/>
      <c r="H87" s="55">
        <f>No_kg*material_unit_cost</f>
        <v>0</v>
      </c>
      <c r="I87" s="81"/>
      <c r="J87" s="157"/>
      <c r="K87" s="158"/>
      <c r="L87" s="81"/>
    </row>
    <row r="88" spans="1:12" ht="12.75">
      <c r="A88" s="69"/>
      <c r="B88" s="53" t="s">
        <v>63</v>
      </c>
      <c r="C88" s="15"/>
      <c r="D88" s="16"/>
      <c r="E88" s="15"/>
      <c r="F88" s="33">
        <f>SUM(kg_tackifier)</f>
        <v>0</v>
      </c>
      <c r="G88" s="118"/>
      <c r="H88" s="55">
        <f>No_kg*material_unit_cost</f>
        <v>0</v>
      </c>
      <c r="I88" s="81"/>
      <c r="J88" s="157"/>
      <c r="K88" s="158"/>
      <c r="L88" s="81"/>
    </row>
    <row r="89" spans="1:12" ht="12.75">
      <c r="A89" s="69"/>
      <c r="B89" s="53"/>
      <c r="C89" s="15"/>
      <c r="D89" s="16"/>
      <c r="E89" s="15"/>
      <c r="F89" s="33"/>
      <c r="G89" s="27"/>
      <c r="H89" s="55"/>
      <c r="I89" s="81"/>
      <c r="J89" s="157"/>
      <c r="K89" s="158"/>
      <c r="L89" s="81"/>
    </row>
    <row r="90" spans="1:12" ht="12.75">
      <c r="A90" s="69"/>
      <c r="B90" s="56" t="s">
        <v>69</v>
      </c>
      <c r="C90" s="35"/>
      <c r="D90" s="57"/>
      <c r="E90" s="15"/>
      <c r="F90" s="33"/>
      <c r="G90" s="27"/>
      <c r="H90" s="55"/>
      <c r="I90" s="81"/>
      <c r="J90" s="157"/>
      <c r="K90" s="158"/>
      <c r="L90" s="81"/>
    </row>
    <row r="91" spans="1:12" ht="12.75">
      <c r="A91" s="69"/>
      <c r="B91" s="58" t="s">
        <v>90</v>
      </c>
      <c r="C91" s="26"/>
      <c r="D91" s="34"/>
      <c r="E91" s="15"/>
      <c r="F91" s="33">
        <f>SUM(no_seedlings)</f>
        <v>390000</v>
      </c>
      <c r="G91" s="118">
        <v>0.7</v>
      </c>
      <c r="H91" s="55">
        <f>No_kg*material_unit_cost</f>
        <v>273000</v>
      </c>
      <c r="I91" s="81"/>
      <c r="J91" s="157"/>
      <c r="K91" s="158"/>
      <c r="L91" s="81"/>
    </row>
    <row r="92" spans="1:12" ht="12.75">
      <c r="A92" s="69"/>
      <c r="B92" s="58" t="s">
        <v>91</v>
      </c>
      <c r="C92" s="26"/>
      <c r="D92" s="34"/>
      <c r="E92" s="15"/>
      <c r="F92" s="33">
        <f>SUM(no_fertabs)</f>
        <v>390000</v>
      </c>
      <c r="G92" s="118">
        <v>0.06</v>
      </c>
      <c r="H92" s="55">
        <f>No_kg*material_unit_cost</f>
        <v>23400</v>
      </c>
      <c r="I92" s="81"/>
      <c r="J92" s="157"/>
      <c r="K92" s="158"/>
      <c r="L92" s="81"/>
    </row>
    <row r="93" spans="1:12" ht="12.75">
      <c r="A93" s="69"/>
      <c r="B93" s="58" t="s">
        <v>92</v>
      </c>
      <c r="C93" s="26"/>
      <c r="D93" s="34"/>
      <c r="E93" s="15"/>
      <c r="F93" s="33">
        <f>SUM(no_protectors)</f>
        <v>0</v>
      </c>
      <c r="G93" s="118"/>
      <c r="H93" s="55">
        <f>No_kg*material_unit_cost</f>
        <v>0</v>
      </c>
      <c r="I93" s="81"/>
      <c r="J93" s="157"/>
      <c r="K93" s="158"/>
      <c r="L93" s="81"/>
    </row>
    <row r="94" spans="1:12" ht="12.75">
      <c r="A94" s="69"/>
      <c r="B94" s="53"/>
      <c r="C94" s="15"/>
      <c r="D94" s="15"/>
      <c r="E94" s="15"/>
      <c r="F94" s="33"/>
      <c r="G94" s="27"/>
      <c r="H94" s="59"/>
      <c r="I94" s="81"/>
      <c r="J94" s="81"/>
      <c r="K94" s="159"/>
      <c r="L94" s="81"/>
    </row>
    <row r="95" spans="1:12" ht="12.75">
      <c r="A95" s="69"/>
      <c r="B95" s="119" t="s">
        <v>93</v>
      </c>
      <c r="C95" s="15"/>
      <c r="D95" s="40"/>
      <c r="E95" s="15"/>
      <c r="F95" s="33">
        <f>SUM(kg_material1)</f>
        <v>0</v>
      </c>
      <c r="G95" s="118"/>
      <c r="H95" s="55">
        <f>No_kg*material_unit_cost</f>
        <v>0</v>
      </c>
      <c r="I95" s="81"/>
      <c r="J95" s="157"/>
      <c r="K95" s="158"/>
      <c r="L95" s="81"/>
    </row>
    <row r="96" spans="1:12" ht="12.75">
      <c r="A96" s="69"/>
      <c r="B96" s="119" t="s">
        <v>66</v>
      </c>
      <c r="C96" s="15"/>
      <c r="D96" s="40"/>
      <c r="E96" s="15"/>
      <c r="F96" s="33">
        <f>SUM(kg_material2)</f>
        <v>0</v>
      </c>
      <c r="G96" s="118"/>
      <c r="H96" s="55">
        <f>No_kg*material_unit_cost</f>
        <v>0</v>
      </c>
      <c r="I96" s="81"/>
      <c r="J96" s="157"/>
      <c r="K96" s="158"/>
      <c r="L96" s="81"/>
    </row>
    <row r="97" spans="1:12" ht="12.75">
      <c r="A97" s="69"/>
      <c r="B97" s="120" t="s">
        <v>77</v>
      </c>
      <c r="C97" s="15"/>
      <c r="D97" s="40"/>
      <c r="E97" s="15"/>
      <c r="F97" s="33">
        <f>SUM(kg_material3)</f>
        <v>0</v>
      </c>
      <c r="G97" s="118"/>
      <c r="H97" s="55">
        <f>No_kg*material_unit_cost</f>
        <v>0</v>
      </c>
      <c r="I97" s="81"/>
      <c r="J97" s="157"/>
      <c r="K97" s="158"/>
      <c r="L97" s="81"/>
    </row>
    <row r="98" spans="1:12" ht="12.75">
      <c r="A98" s="69"/>
      <c r="B98" s="120" t="s">
        <v>78</v>
      </c>
      <c r="C98" s="15"/>
      <c r="D98" s="40"/>
      <c r="E98" s="15"/>
      <c r="F98" s="33">
        <f>SUM(kg_material4)</f>
        <v>0</v>
      </c>
      <c r="G98" s="118"/>
      <c r="H98" s="55">
        <f>No_kg*material_unit_cost</f>
        <v>0</v>
      </c>
      <c r="I98" s="81"/>
      <c r="J98" s="157"/>
      <c r="K98" s="158"/>
      <c r="L98" s="81"/>
    </row>
    <row r="99" spans="1:12" ht="12.75">
      <c r="A99" s="69"/>
      <c r="B99" s="58"/>
      <c r="C99" s="15"/>
      <c r="D99" s="40"/>
      <c r="E99" s="15"/>
      <c r="F99" s="33"/>
      <c r="G99" s="27"/>
      <c r="H99" s="59"/>
      <c r="I99" s="81"/>
      <c r="J99" s="157"/>
      <c r="K99" s="158"/>
      <c r="L99" s="81"/>
    </row>
    <row r="100" spans="1:12" ht="12.75">
      <c r="A100" s="69"/>
      <c r="B100" s="121" t="s">
        <v>94</v>
      </c>
      <c r="C100" s="15"/>
      <c r="D100" s="40"/>
      <c r="E100" s="15"/>
      <c r="F100" s="33">
        <f>SUM(kg_maint.material1)</f>
        <v>0</v>
      </c>
      <c r="G100" s="118"/>
      <c r="H100" s="55">
        <f>No_kg*material_unit_cost</f>
        <v>0</v>
      </c>
      <c r="I100" s="81"/>
      <c r="J100" s="157"/>
      <c r="K100" s="158"/>
      <c r="L100" s="81"/>
    </row>
    <row r="101" spans="1:12" ht="12.75">
      <c r="A101" s="69"/>
      <c r="B101" s="121" t="s">
        <v>95</v>
      </c>
      <c r="C101" s="15"/>
      <c r="D101" s="40"/>
      <c r="E101" s="15"/>
      <c r="F101" s="33">
        <f>SUM(kg_maint.material2)</f>
        <v>0</v>
      </c>
      <c r="G101" s="118"/>
      <c r="H101" s="55">
        <f>No_kg*material_unit_cost</f>
        <v>0</v>
      </c>
      <c r="I101" s="81"/>
      <c r="J101" s="157"/>
      <c r="K101" s="158"/>
      <c r="L101" s="81"/>
    </row>
    <row r="102" spans="1:12" ht="13.5" thickBot="1">
      <c r="A102" s="69"/>
      <c r="B102" s="150"/>
      <c r="C102" s="69"/>
      <c r="D102" s="96"/>
      <c r="E102" s="69"/>
      <c r="F102" s="97"/>
      <c r="G102" s="151"/>
      <c r="H102" s="98"/>
      <c r="I102" s="81"/>
      <c r="J102" s="157"/>
      <c r="K102" s="158"/>
      <c r="L102" s="81"/>
    </row>
    <row r="103" spans="1:12" ht="12.75">
      <c r="A103" s="69"/>
      <c r="B103" s="150"/>
      <c r="C103" s="69"/>
      <c r="D103" s="96"/>
      <c r="E103" s="69"/>
      <c r="F103" s="97"/>
      <c r="G103" s="151"/>
      <c r="H103" s="99">
        <f>SUM(H84:H102)</f>
        <v>1212700</v>
      </c>
      <c r="I103" s="81"/>
      <c r="J103" s="157"/>
      <c r="K103" s="158"/>
      <c r="L103" s="81"/>
    </row>
    <row r="104" spans="1:12" ht="13.5" thickBot="1">
      <c r="A104" s="69"/>
      <c r="B104" s="100"/>
      <c r="C104" s="152"/>
      <c r="D104" s="153"/>
      <c r="E104" s="152"/>
      <c r="F104" s="101"/>
      <c r="G104" s="102"/>
      <c r="H104" s="103"/>
      <c r="I104" s="81"/>
      <c r="J104" s="157"/>
      <c r="K104" s="158"/>
      <c r="L104" s="81"/>
    </row>
    <row r="105" spans="1:12" ht="13.5" thickTop="1">
      <c r="A105" s="81"/>
      <c r="C105" s="81"/>
      <c r="D105" s="154"/>
      <c r="E105" s="81"/>
      <c r="F105" s="105"/>
      <c r="G105" s="106"/>
      <c r="H105" s="81"/>
      <c r="I105" s="81"/>
      <c r="J105" s="157"/>
      <c r="K105" s="158"/>
      <c r="L105" s="81"/>
    </row>
    <row r="106" spans="1:12" ht="12.75">
      <c r="A106" s="81"/>
      <c r="C106" s="81"/>
      <c r="D106" s="154"/>
      <c r="E106" s="81"/>
      <c r="F106" s="105"/>
      <c r="G106" s="106"/>
      <c r="H106" s="81"/>
      <c r="I106" s="81"/>
      <c r="J106" s="157"/>
      <c r="K106" s="158"/>
      <c r="L106" s="81"/>
    </row>
    <row r="107" spans="1:12" s="83" customFormat="1" ht="12.75">
      <c r="A107" s="81"/>
      <c r="B107" s="160" t="s">
        <v>96</v>
      </c>
      <c r="C107" s="81"/>
      <c r="D107" s="154"/>
      <c r="E107" s="81"/>
      <c r="F107" s="81"/>
      <c r="G107" s="159"/>
      <c r="H107" s="81"/>
      <c r="I107" s="81"/>
      <c r="J107" s="157"/>
      <c r="K107" s="158"/>
      <c r="L107" s="81"/>
    </row>
    <row r="108" spans="2:11" s="83" customFormat="1" ht="12.75">
      <c r="B108"/>
      <c r="C108" s="104"/>
      <c r="G108" s="109"/>
      <c r="J108" s="110"/>
      <c r="K108" s="111"/>
    </row>
    <row r="109" spans="2:11" s="83" customFormat="1" ht="12.75">
      <c r="B109" s="104" t="s">
        <v>97</v>
      </c>
      <c r="C109" s="104" t="s">
        <v>248</v>
      </c>
      <c r="G109" s="109"/>
      <c r="J109" s="110"/>
      <c r="K109" s="111"/>
    </row>
    <row r="110" spans="2:11" s="83" customFormat="1" ht="12.75">
      <c r="B110" s="104" t="s">
        <v>98</v>
      </c>
      <c r="C110" s="104" t="s">
        <v>249</v>
      </c>
      <c r="G110" s="109"/>
      <c r="J110" s="110"/>
      <c r="K110" s="111"/>
    </row>
    <row r="111" spans="2:11" s="83" customFormat="1" ht="12.75">
      <c r="B111" s="104" t="s">
        <v>37</v>
      </c>
      <c r="C111" s="104" t="s">
        <v>250</v>
      </c>
      <c r="G111" s="109"/>
      <c r="J111" s="110"/>
      <c r="K111" s="111"/>
    </row>
    <row r="112" spans="2:11" s="83" customFormat="1" ht="12.75">
      <c r="B112" s="104" t="s">
        <v>99</v>
      </c>
      <c r="C112" s="104" t="s">
        <v>251</v>
      </c>
      <c r="G112" s="109"/>
      <c r="J112" s="110"/>
      <c r="K112" s="111"/>
    </row>
    <row r="113" spans="2:11" s="83" customFormat="1" ht="12.75">
      <c r="B113" s="104" t="s">
        <v>100</v>
      </c>
      <c r="C113" s="104" t="s">
        <v>252</v>
      </c>
      <c r="G113" s="109"/>
      <c r="J113" s="110"/>
      <c r="K113" s="111"/>
    </row>
    <row r="114" spans="2:11" s="83" customFormat="1" ht="12.75">
      <c r="B114" s="104" t="s">
        <v>101</v>
      </c>
      <c r="C114" s="104" t="s">
        <v>253</v>
      </c>
      <c r="G114" s="109"/>
      <c r="J114" s="110"/>
      <c r="K114" s="111"/>
    </row>
    <row r="115" spans="2:11" s="83" customFormat="1" ht="12.75">
      <c r="B115" s="104" t="s">
        <v>102</v>
      </c>
      <c r="C115" s="425" t="s">
        <v>254</v>
      </c>
      <c r="G115" s="109"/>
      <c r="J115" s="110"/>
      <c r="K115" s="111"/>
    </row>
    <row r="116" spans="2:11" s="83" customFormat="1" ht="12.75">
      <c r="B116" s="104" t="s">
        <v>103</v>
      </c>
      <c r="C116" s="104" t="s">
        <v>255</v>
      </c>
      <c r="G116" s="109"/>
      <c r="J116" s="110"/>
      <c r="K116" s="111"/>
    </row>
    <row r="117" spans="2:11" s="83" customFormat="1" ht="12.75">
      <c r="B117" s="104" t="s">
        <v>104</v>
      </c>
      <c r="C117" s="104" t="s">
        <v>256</v>
      </c>
      <c r="G117" s="109"/>
      <c r="J117" s="110"/>
      <c r="K117" s="111"/>
    </row>
    <row r="118" spans="2:11" s="83" customFormat="1" ht="12.75">
      <c r="B118" s="104" t="s">
        <v>105</v>
      </c>
      <c r="C118" s="104" t="s">
        <v>257</v>
      </c>
      <c r="G118" s="109"/>
      <c r="J118" s="110"/>
      <c r="K118" s="111"/>
    </row>
    <row r="119" spans="2:11" s="83" customFormat="1" ht="12.75">
      <c r="B119" s="104" t="s">
        <v>106</v>
      </c>
      <c r="C119" s="104" t="s">
        <v>258</v>
      </c>
      <c r="G119" s="109"/>
      <c r="J119" s="110"/>
      <c r="K119" s="111"/>
    </row>
    <row r="120" spans="2:11" s="83" customFormat="1" ht="12.75">
      <c r="B120" s="104" t="s">
        <v>107</v>
      </c>
      <c r="C120" s="104" t="s">
        <v>259</v>
      </c>
      <c r="G120" s="109"/>
      <c r="J120" s="110"/>
      <c r="K120" s="111"/>
    </row>
    <row r="121" spans="2:11" s="83" customFormat="1" ht="12.75">
      <c r="B121" s="104" t="s">
        <v>108</v>
      </c>
      <c r="C121" s="104" t="s">
        <v>260</v>
      </c>
      <c r="G121" s="109"/>
      <c r="J121" s="110"/>
      <c r="K121" s="111"/>
    </row>
    <row r="122" spans="2:11" s="83" customFormat="1" ht="12.75">
      <c r="B122" s="104" t="s">
        <v>109</v>
      </c>
      <c r="C122" s="104" t="s">
        <v>261</v>
      </c>
      <c r="G122" s="109"/>
      <c r="J122" s="110"/>
      <c r="K122" s="111"/>
    </row>
    <row r="123" spans="2:11" s="83" customFormat="1" ht="12.75">
      <c r="B123" s="104" t="s">
        <v>110</v>
      </c>
      <c r="C123" s="425" t="s">
        <v>262</v>
      </c>
      <c r="G123" s="109"/>
      <c r="J123" s="110"/>
      <c r="K123" s="111"/>
    </row>
    <row r="124" spans="2:11" s="83" customFormat="1" ht="12.75">
      <c r="B124" s="104" t="s">
        <v>111</v>
      </c>
      <c r="C124" s="104" t="s">
        <v>263</v>
      </c>
      <c r="G124" s="109"/>
      <c r="J124" s="110"/>
      <c r="K124" s="111"/>
    </row>
    <row r="125" spans="2:11" s="83" customFormat="1" ht="12.75">
      <c r="B125" s="104" t="s">
        <v>112</v>
      </c>
      <c r="C125" s="104" t="s">
        <v>264</v>
      </c>
      <c r="G125" s="109"/>
      <c r="J125" s="110"/>
      <c r="K125" s="111"/>
    </row>
    <row r="126" spans="2:11" s="83" customFormat="1" ht="12.75">
      <c r="B126" s="104" t="s">
        <v>113</v>
      </c>
      <c r="C126" s="104" t="s">
        <v>265</v>
      </c>
      <c r="G126" s="109"/>
      <c r="J126" s="110"/>
      <c r="K126" s="111"/>
    </row>
    <row r="127" spans="2:11" s="83" customFormat="1" ht="12.75">
      <c r="B127" s="104" t="s">
        <v>114</v>
      </c>
      <c r="C127" s="104" t="s">
        <v>266</v>
      </c>
      <c r="G127" s="109"/>
      <c r="J127" s="110"/>
      <c r="K127" s="111"/>
    </row>
    <row r="128" spans="2:11" s="83" customFormat="1" ht="12.75">
      <c r="B128" s="104" t="s">
        <v>115</v>
      </c>
      <c r="C128" s="104" t="s">
        <v>267</v>
      </c>
      <c r="G128" s="109"/>
      <c r="J128" s="110"/>
      <c r="K128" s="111"/>
    </row>
    <row r="129" spans="2:11" s="83" customFormat="1" ht="12.75">
      <c r="B129" s="104" t="s">
        <v>116</v>
      </c>
      <c r="C129" s="104" t="s">
        <v>268</v>
      </c>
      <c r="G129" s="109"/>
      <c r="J129" s="110"/>
      <c r="K129" s="111"/>
    </row>
    <row r="130" spans="2:11" s="83" customFormat="1" ht="12.75">
      <c r="B130" s="104" t="s">
        <v>117</v>
      </c>
      <c r="C130" s="104" t="s">
        <v>269</v>
      </c>
      <c r="G130" s="109"/>
      <c r="J130" s="110"/>
      <c r="K130" s="111"/>
    </row>
    <row r="131" spans="2:11" s="83" customFormat="1" ht="12.75">
      <c r="B131" s="104" t="s">
        <v>118</v>
      </c>
      <c r="C131" s="104" t="s">
        <v>270</v>
      </c>
      <c r="G131" s="109"/>
      <c r="J131" s="110"/>
      <c r="K131" s="111"/>
    </row>
    <row r="132" spans="2:11" s="83" customFormat="1" ht="12.75">
      <c r="B132" s="104" t="s">
        <v>119</v>
      </c>
      <c r="C132" s="104" t="s">
        <v>271</v>
      </c>
      <c r="G132" s="109"/>
      <c r="J132" s="110"/>
      <c r="K132" s="111"/>
    </row>
    <row r="133" spans="2:11" s="83" customFormat="1" ht="12.75">
      <c r="B133" s="104" t="s">
        <v>120</v>
      </c>
      <c r="C133" s="104" t="s">
        <v>272</v>
      </c>
      <c r="G133" s="109"/>
      <c r="J133" s="110"/>
      <c r="K133" s="111"/>
    </row>
    <row r="134" spans="2:11" s="83" customFormat="1" ht="12.75">
      <c r="B134" s="104" t="s">
        <v>121</v>
      </c>
      <c r="C134" s="104" t="s">
        <v>273</v>
      </c>
      <c r="G134" s="109"/>
      <c r="J134" s="110"/>
      <c r="K134" s="111"/>
    </row>
    <row r="135" spans="2:11" s="83" customFormat="1" ht="12.75">
      <c r="B135" s="104" t="s">
        <v>122</v>
      </c>
      <c r="C135" s="104" t="s">
        <v>274</v>
      </c>
      <c r="G135" s="109"/>
      <c r="J135" s="110"/>
      <c r="K135" s="111"/>
    </row>
    <row r="136" spans="2:11" s="83" customFormat="1" ht="12.75">
      <c r="B136" s="104" t="s">
        <v>123</v>
      </c>
      <c r="C136" s="104" t="s">
        <v>275</v>
      </c>
      <c r="G136" s="109"/>
      <c r="J136" s="110"/>
      <c r="K136" s="111"/>
    </row>
    <row r="137" spans="2:11" s="83" customFormat="1" ht="12.75">
      <c r="B137" s="104" t="s">
        <v>124</v>
      </c>
      <c r="C137" s="104" t="s">
        <v>276</v>
      </c>
      <c r="G137" s="109"/>
      <c r="J137" s="110"/>
      <c r="K137" s="111"/>
    </row>
    <row r="138" spans="2:11" s="83" customFormat="1" ht="12.75">
      <c r="B138" s="104" t="s">
        <v>125</v>
      </c>
      <c r="C138" s="104" t="s">
        <v>277</v>
      </c>
      <c r="G138" s="109"/>
      <c r="J138" s="110"/>
      <c r="K138" s="111"/>
    </row>
    <row r="139" spans="2:11" s="83" customFormat="1" ht="12.75">
      <c r="B139" s="104" t="s">
        <v>126</v>
      </c>
      <c r="C139" s="104" t="s">
        <v>278</v>
      </c>
      <c r="G139" s="109"/>
      <c r="J139" s="110"/>
      <c r="K139" s="111"/>
    </row>
    <row r="140" spans="2:11" s="83" customFormat="1" ht="12.75">
      <c r="B140" s="104" t="s">
        <v>127</v>
      </c>
      <c r="C140" s="104" t="s">
        <v>279</v>
      </c>
      <c r="G140" s="109"/>
      <c r="J140" s="110"/>
      <c r="K140" s="111"/>
    </row>
    <row r="141" spans="2:11" s="83" customFormat="1" ht="12.75">
      <c r="B141" s="104" t="s">
        <v>128</v>
      </c>
      <c r="C141" s="104" t="s">
        <v>280</v>
      </c>
      <c r="D141" s="104"/>
      <c r="G141" s="109"/>
      <c r="J141" s="110"/>
      <c r="K141" s="111"/>
    </row>
    <row r="142" spans="2:11" s="83" customFormat="1" ht="12.75">
      <c r="B142" s="104" t="s">
        <v>129</v>
      </c>
      <c r="C142" s="104" t="s">
        <v>281</v>
      </c>
      <c r="D142" s="104"/>
      <c r="G142" s="109"/>
      <c r="J142" s="110"/>
      <c r="K142" s="111"/>
    </row>
    <row r="143" spans="2:11" s="83" customFormat="1" ht="12.75">
      <c r="B143" s="104" t="s">
        <v>130</v>
      </c>
      <c r="C143" s="104" t="s">
        <v>282</v>
      </c>
      <c r="D143" s="104"/>
      <c r="G143" s="109"/>
      <c r="J143" s="110"/>
      <c r="K143" s="111"/>
    </row>
    <row r="144" spans="2:11" s="83" customFormat="1" ht="12.75">
      <c r="B144" s="104" t="s">
        <v>131</v>
      </c>
      <c r="C144" s="104" t="s">
        <v>283</v>
      </c>
      <c r="D144" s="104"/>
      <c r="G144" s="109"/>
      <c r="J144" s="110"/>
      <c r="K144" s="111"/>
    </row>
    <row r="145" spans="2:11" s="83" customFormat="1" ht="12.75">
      <c r="B145" s="104" t="s">
        <v>132</v>
      </c>
      <c r="C145" s="104" t="s">
        <v>284</v>
      </c>
      <c r="D145" s="104"/>
      <c r="G145" s="109"/>
      <c r="J145" s="110"/>
      <c r="K145" s="111"/>
    </row>
    <row r="146" spans="2:11" s="83" customFormat="1" ht="12.75">
      <c r="B146" s="104" t="s">
        <v>133</v>
      </c>
      <c r="C146" s="104" t="s">
        <v>285</v>
      </c>
      <c r="D146" s="104"/>
      <c r="G146" s="109"/>
      <c r="J146" s="110"/>
      <c r="K146" s="111"/>
    </row>
    <row r="147" spans="2:11" s="83" customFormat="1" ht="12.75">
      <c r="B147" s="104" t="s">
        <v>134</v>
      </c>
      <c r="C147" s="104" t="s">
        <v>286</v>
      </c>
      <c r="D147" s="104"/>
      <c r="G147" s="109"/>
      <c r="J147" s="110"/>
      <c r="K147" s="111"/>
    </row>
    <row r="148" spans="2:11" s="83" customFormat="1" ht="12.75">
      <c r="B148" s="104" t="s">
        <v>135</v>
      </c>
      <c r="C148" s="104" t="s">
        <v>287</v>
      </c>
      <c r="D148" s="104"/>
      <c r="G148" s="109"/>
      <c r="J148" s="110"/>
      <c r="K148" s="111"/>
    </row>
    <row r="149" spans="2:11" s="83" customFormat="1" ht="12.75">
      <c r="B149" s="104" t="s">
        <v>136</v>
      </c>
      <c r="C149" s="104" t="s">
        <v>288</v>
      </c>
      <c r="D149" s="104"/>
      <c r="G149" s="109"/>
      <c r="J149" s="110"/>
      <c r="K149" s="111"/>
    </row>
    <row r="150" spans="2:11" s="83" customFormat="1" ht="12.75">
      <c r="B150" s="104" t="s">
        <v>137</v>
      </c>
      <c r="C150" s="104" t="s">
        <v>241</v>
      </c>
      <c r="D150" s="104"/>
      <c r="G150" s="109"/>
      <c r="J150" s="110"/>
      <c r="K150" s="111"/>
    </row>
    <row r="151" spans="2:11" s="83" customFormat="1" ht="12.75">
      <c r="B151" s="104" t="s">
        <v>138</v>
      </c>
      <c r="C151" s="104" t="s">
        <v>289</v>
      </c>
      <c r="D151" s="104"/>
      <c r="G151" s="109"/>
      <c r="J151" s="110"/>
      <c r="K151" s="111"/>
    </row>
    <row r="152" spans="2:11" s="83" customFormat="1" ht="12.75">
      <c r="B152" s="104" t="s">
        <v>139</v>
      </c>
      <c r="C152" s="104" t="s">
        <v>290</v>
      </c>
      <c r="D152" s="104"/>
      <c r="G152" s="109"/>
      <c r="J152" s="110"/>
      <c r="K152" s="111"/>
    </row>
    <row r="153" spans="2:11" s="83" customFormat="1" ht="12.75">
      <c r="B153" s="104" t="s">
        <v>140</v>
      </c>
      <c r="C153" s="104" t="s">
        <v>291</v>
      </c>
      <c r="D153" s="104"/>
      <c r="G153" s="109"/>
      <c r="J153" s="110"/>
      <c r="K153" s="111"/>
    </row>
    <row r="154" spans="2:11" s="83" customFormat="1" ht="12.75">
      <c r="B154" s="104" t="s">
        <v>141</v>
      </c>
      <c r="C154" s="104" t="s">
        <v>292</v>
      </c>
      <c r="D154" s="104"/>
      <c r="G154" s="109"/>
      <c r="J154" s="110"/>
      <c r="K154" s="111"/>
    </row>
    <row r="155" spans="2:11" s="83" customFormat="1" ht="12.75">
      <c r="B155" s="104" t="s">
        <v>142</v>
      </c>
      <c r="C155" s="104" t="s">
        <v>293</v>
      </c>
      <c r="D155" s="104"/>
      <c r="G155" s="109"/>
      <c r="J155" s="110"/>
      <c r="K155" s="111"/>
    </row>
    <row r="156" spans="2:11" s="83" customFormat="1" ht="12.75">
      <c r="B156" s="104" t="s">
        <v>143</v>
      </c>
      <c r="C156" s="104" t="s">
        <v>294</v>
      </c>
      <c r="D156" s="104"/>
      <c r="G156" s="109"/>
      <c r="J156" s="110"/>
      <c r="K156" s="111"/>
    </row>
    <row r="157" spans="4:11" s="83" customFormat="1" ht="12.75">
      <c r="D157" s="104"/>
      <c r="G157" s="109"/>
      <c r="J157" s="110"/>
      <c r="K157" s="111"/>
    </row>
    <row r="158" spans="4:11" s="83" customFormat="1" ht="12.75">
      <c r="D158" s="104"/>
      <c r="G158" s="109"/>
      <c r="J158" s="110"/>
      <c r="K158" s="111"/>
    </row>
    <row r="159" spans="4:11" s="83" customFormat="1" ht="12.75">
      <c r="D159" s="104"/>
      <c r="G159" s="109"/>
      <c r="J159" s="110"/>
      <c r="K159" s="111"/>
    </row>
    <row r="160" spans="4:11" s="83" customFormat="1" ht="12.75">
      <c r="D160" s="104"/>
      <c r="G160" s="109"/>
      <c r="J160" s="110"/>
      <c r="K160" s="111"/>
    </row>
    <row r="161" spans="4:11" s="83" customFormat="1" ht="12.75">
      <c r="D161" s="104"/>
      <c r="G161" s="109"/>
      <c r="J161" s="110"/>
      <c r="K161" s="111"/>
    </row>
    <row r="162" spans="4:11" s="83" customFormat="1" ht="12.75">
      <c r="D162" s="104"/>
      <c r="G162" s="109"/>
      <c r="J162" s="110"/>
      <c r="K162" s="111"/>
    </row>
    <row r="163" spans="4:11" s="83" customFormat="1" ht="12.75">
      <c r="D163" s="104"/>
      <c r="G163" s="109"/>
      <c r="J163" s="110"/>
      <c r="K163" s="111"/>
    </row>
    <row r="164" spans="4:11" s="83" customFormat="1" ht="12.75">
      <c r="D164" s="104"/>
      <c r="G164" s="109"/>
      <c r="J164" s="110"/>
      <c r="K164" s="111"/>
    </row>
    <row r="165" spans="4:11" s="83" customFormat="1" ht="12.75">
      <c r="D165" s="104"/>
      <c r="G165" s="109"/>
      <c r="J165" s="110"/>
      <c r="K165" s="111"/>
    </row>
    <row r="166" spans="4:11" s="83" customFormat="1" ht="12.75">
      <c r="D166" s="104"/>
      <c r="G166" s="109"/>
      <c r="J166" s="110"/>
      <c r="K166" s="111"/>
    </row>
    <row r="167" spans="4:11" s="83" customFormat="1" ht="12.75">
      <c r="D167" s="104"/>
      <c r="G167" s="109"/>
      <c r="J167" s="110"/>
      <c r="K167" s="111"/>
    </row>
    <row r="168" spans="4:11" s="83" customFormat="1" ht="12.75">
      <c r="D168" s="104"/>
      <c r="G168" s="109"/>
      <c r="J168" s="110"/>
      <c r="K168" s="111"/>
    </row>
    <row r="169" spans="4:11" s="83" customFormat="1" ht="12.75">
      <c r="D169" s="104"/>
      <c r="G169" s="109"/>
      <c r="J169" s="110"/>
      <c r="K169" s="111"/>
    </row>
    <row r="170" spans="4:11" s="83" customFormat="1" ht="12.75">
      <c r="D170" s="104"/>
      <c r="G170" s="109"/>
      <c r="J170" s="110"/>
      <c r="K170" s="111"/>
    </row>
    <row r="171" spans="4:11" s="83" customFormat="1" ht="12.75">
      <c r="D171" s="104"/>
      <c r="G171" s="109"/>
      <c r="J171" s="110"/>
      <c r="K171" s="111"/>
    </row>
    <row r="172" spans="4:11" s="83" customFormat="1" ht="12.75">
      <c r="D172" s="104"/>
      <c r="G172" s="109"/>
      <c r="J172" s="110"/>
      <c r="K172" s="111"/>
    </row>
    <row r="173" spans="4:11" s="83" customFormat="1" ht="12.75">
      <c r="D173" s="104"/>
      <c r="G173" s="109"/>
      <c r="J173" s="110"/>
      <c r="K173" s="111"/>
    </row>
    <row r="174" spans="4:11" s="83" customFormat="1" ht="12.75">
      <c r="D174" s="104"/>
      <c r="G174" s="109"/>
      <c r="J174" s="110"/>
      <c r="K174" s="111"/>
    </row>
    <row r="175" spans="4:11" s="83" customFormat="1" ht="12.75">
      <c r="D175" s="104"/>
      <c r="G175" s="109"/>
      <c r="J175" s="110"/>
      <c r="K175" s="111"/>
    </row>
    <row r="176" spans="4:11" s="83" customFormat="1" ht="12.75">
      <c r="D176" s="104"/>
      <c r="G176" s="109"/>
      <c r="J176" s="110"/>
      <c r="K176" s="111"/>
    </row>
    <row r="177" spans="4:11" s="83" customFormat="1" ht="12.75">
      <c r="D177" s="104"/>
      <c r="G177" s="109"/>
      <c r="J177" s="110"/>
      <c r="K177" s="111"/>
    </row>
    <row r="178" spans="4:11" s="83" customFormat="1" ht="12.75">
      <c r="D178" s="104"/>
      <c r="G178" s="109"/>
      <c r="J178" s="110"/>
      <c r="K178" s="111"/>
    </row>
    <row r="179" spans="4:11" s="83" customFormat="1" ht="12.75">
      <c r="D179" s="104"/>
      <c r="G179" s="109"/>
      <c r="J179" s="110"/>
      <c r="K179" s="111"/>
    </row>
    <row r="180" spans="4:11" s="83" customFormat="1" ht="12.75">
      <c r="D180" s="104"/>
      <c r="G180" s="109"/>
      <c r="J180" s="110"/>
      <c r="K180" s="111"/>
    </row>
    <row r="181" spans="4:11" s="83" customFormat="1" ht="12.75">
      <c r="D181" s="104"/>
      <c r="G181" s="109"/>
      <c r="J181" s="110"/>
      <c r="K181" s="111"/>
    </row>
    <row r="182" spans="4:11" s="83" customFormat="1" ht="12.75">
      <c r="D182" s="104"/>
      <c r="G182" s="109"/>
      <c r="J182" s="110"/>
      <c r="K182" s="111"/>
    </row>
    <row r="183" spans="4:11" s="83" customFormat="1" ht="12.75">
      <c r="D183" s="104"/>
      <c r="G183" s="109"/>
      <c r="J183" s="110"/>
      <c r="K183" s="111"/>
    </row>
    <row r="184" spans="4:11" s="83" customFormat="1" ht="12.75">
      <c r="D184" s="104"/>
      <c r="G184" s="109"/>
      <c r="J184" s="110"/>
      <c r="K184" s="111"/>
    </row>
    <row r="185" spans="4:11" s="83" customFormat="1" ht="12.75">
      <c r="D185" s="104"/>
      <c r="G185" s="109"/>
      <c r="J185" s="110"/>
      <c r="K185" s="111"/>
    </row>
    <row r="186" spans="4:11" s="83" customFormat="1" ht="12.75">
      <c r="D186" s="104"/>
      <c r="G186" s="109"/>
      <c r="J186" s="110"/>
      <c r="K186" s="111"/>
    </row>
    <row r="187" spans="4:11" s="83" customFormat="1" ht="12.75">
      <c r="D187" s="104"/>
      <c r="G187" s="109"/>
      <c r="J187" s="110"/>
      <c r="K187" s="111"/>
    </row>
    <row r="188" spans="4:11" s="83" customFormat="1" ht="12.75">
      <c r="D188" s="104"/>
      <c r="G188" s="109"/>
      <c r="J188" s="110"/>
      <c r="K188" s="111"/>
    </row>
    <row r="189" spans="4:11" s="83" customFormat="1" ht="12.75">
      <c r="D189" s="104"/>
      <c r="G189" s="109"/>
      <c r="J189" s="110"/>
      <c r="K189" s="111"/>
    </row>
    <row r="190" spans="4:11" s="83" customFormat="1" ht="12.75">
      <c r="D190" s="104"/>
      <c r="G190" s="109"/>
      <c r="J190" s="110"/>
      <c r="K190" s="111"/>
    </row>
    <row r="191" spans="4:11" s="83" customFormat="1" ht="12.75">
      <c r="D191" s="104"/>
      <c r="G191" s="109"/>
      <c r="J191" s="110"/>
      <c r="K191" s="111"/>
    </row>
  </sheetData>
  <printOptions gridLines="1" horizontalCentered="1"/>
  <pageMargins left="0.498031496" right="0.498031496" top="1.05" bottom="0.734251969" header="0.5" footer="0.5"/>
  <pageSetup horizontalDpi="300" verticalDpi="300" orientation="portrait" scale="60" r:id="rId3"/>
  <headerFooter alignWithMargins="0">
    <oddHeader>&amp;L&amp;F
&amp;D
&amp;T&amp;CMine Reclamation Costing&amp;"MS Sans Serif,Bold"
&amp;18&amp;A&amp;RCE Jones and Associates Ltd</oddHeader>
    <oddFooter>&amp;CPage &amp;P of &amp;N</oddFooter>
  </headerFooter>
  <rowBreaks count="1" manualBreakCount="1">
    <brk id="75" max="255" man="1"/>
  </rowBreaks>
  <legacyDrawing r:id="rId2"/>
</worksheet>
</file>

<file path=xl/worksheets/sheet5.xml><?xml version="1.0" encoding="utf-8"?>
<worksheet xmlns="http://schemas.openxmlformats.org/spreadsheetml/2006/main" xmlns:r="http://schemas.openxmlformats.org/officeDocument/2006/relationships">
  <dimension ref="A1:L191"/>
  <sheetViews>
    <sheetView zoomScale="75" zoomScaleNormal="75" workbookViewId="0" topLeftCell="A1">
      <selection activeCell="C1" sqref="C1"/>
    </sheetView>
  </sheetViews>
  <sheetFormatPr defaultColWidth="9.140625" defaultRowHeight="12.75"/>
  <cols>
    <col min="1" max="1" width="2.7109375" style="0" customWidth="1"/>
    <col min="2" max="2" width="27.7109375" style="81" customWidth="1"/>
    <col min="3" max="3" width="9.140625" style="83" customWidth="1"/>
    <col min="4" max="4" width="6.7109375" style="104" customWidth="1"/>
    <col min="5" max="5" width="11.8515625" style="0" customWidth="1"/>
    <col min="6" max="6" width="12.7109375" style="0" customWidth="1"/>
    <col min="7" max="7" width="13.7109375" style="95" customWidth="1"/>
    <col min="8" max="8" width="13.7109375" style="0" customWidth="1"/>
    <col min="9" max="9" width="12.7109375" style="0" customWidth="1"/>
    <col min="10" max="10" width="11.7109375" style="92" customWidth="1"/>
    <col min="11" max="11" width="17.7109375" style="93" customWidth="1"/>
  </cols>
  <sheetData>
    <row r="1" spans="1:12" s="66" customFormat="1" ht="15.75">
      <c r="A1" s="372" t="s">
        <v>32</v>
      </c>
      <c r="B1" s="351"/>
      <c r="C1" s="336"/>
      <c r="D1" s="337"/>
      <c r="E1" s="338"/>
      <c r="F1" s="338"/>
      <c r="G1" s="339"/>
      <c r="H1" s="337"/>
      <c r="I1" s="337"/>
      <c r="J1" s="339"/>
      <c r="K1" s="340"/>
      <c r="L1" s="155"/>
    </row>
    <row r="2" spans="1:12" s="66" customFormat="1" ht="15.75">
      <c r="A2" s="373" t="s">
        <v>34</v>
      </c>
      <c r="B2"/>
      <c r="C2" s="62" t="str">
        <f>SUMMARY!$A$15</f>
        <v>ANCILLARY AREAS - Quarry, camp pads, tank farms, roads and airstrip</v>
      </c>
      <c r="D2" s="63"/>
      <c r="E2" s="12"/>
      <c r="F2" s="12"/>
      <c r="G2" s="131"/>
      <c r="H2" s="63"/>
      <c r="I2" s="63"/>
      <c r="J2" s="131"/>
      <c r="K2" s="71"/>
      <c r="L2" s="155"/>
    </row>
    <row r="3" spans="1:12" s="66" customFormat="1" ht="15.75">
      <c r="A3" s="374" t="s">
        <v>822</v>
      </c>
      <c r="B3"/>
      <c r="C3" s="68">
        <f>SUMMARY!$E$15</f>
        <v>607</v>
      </c>
      <c r="D3" s="63"/>
      <c r="E3" s="12"/>
      <c r="F3" s="12"/>
      <c r="G3" s="131"/>
      <c r="H3" s="63"/>
      <c r="I3" s="63"/>
      <c r="J3" s="131"/>
      <c r="K3" s="71"/>
      <c r="L3" s="155"/>
    </row>
    <row r="4" spans="1:12" s="66" customFormat="1" ht="15.75">
      <c r="A4" s="426" t="s">
        <v>821</v>
      </c>
      <c r="B4"/>
      <c r="C4" s="429" t="s">
        <v>806</v>
      </c>
      <c r="D4" s="365"/>
      <c r="E4" s="366"/>
      <c r="F4" s="445"/>
      <c r="G4" s="446"/>
      <c r="H4" s="445"/>
      <c r="I4" s="447"/>
      <c r="J4" s="131"/>
      <c r="K4" s="71"/>
      <c r="L4" s="155"/>
    </row>
    <row r="5" spans="1:12" s="66" customFormat="1" ht="3" customHeight="1">
      <c r="A5" s="77"/>
      <c r="B5" s="14"/>
      <c r="C5" s="88"/>
      <c r="D5" s="12"/>
      <c r="E5" s="12"/>
      <c r="F5" s="12"/>
      <c r="G5" s="132"/>
      <c r="H5" s="12"/>
      <c r="I5" s="63"/>
      <c r="J5" s="131"/>
      <c r="K5" s="71"/>
      <c r="L5" s="155"/>
    </row>
    <row r="6" spans="1:12" ht="12.75">
      <c r="A6" s="31"/>
      <c r="B6" s="15"/>
      <c r="C6" s="15"/>
      <c r="D6" s="16"/>
      <c r="E6" s="15"/>
      <c r="F6" s="17" t="s">
        <v>145</v>
      </c>
      <c r="G6" s="18"/>
      <c r="H6" s="15"/>
      <c r="I6" s="15"/>
      <c r="J6" s="11"/>
      <c r="K6" s="19"/>
      <c r="L6" s="81"/>
    </row>
    <row r="7" spans="1:12" ht="12.75">
      <c r="A7" s="28" t="s">
        <v>36</v>
      </c>
      <c r="B7" s="15"/>
      <c r="C7" s="81"/>
      <c r="D7" s="21" t="s">
        <v>37</v>
      </c>
      <c r="E7" s="81"/>
      <c r="F7" s="81"/>
      <c r="G7" s="81"/>
      <c r="H7" s="22" t="s">
        <v>38</v>
      </c>
      <c r="I7" s="20" t="s">
        <v>39</v>
      </c>
      <c r="J7" s="24"/>
      <c r="K7" s="25" t="s">
        <v>40</v>
      </c>
      <c r="L7" s="81"/>
    </row>
    <row r="8" spans="1:12" ht="12.75">
      <c r="A8" s="31"/>
      <c r="B8" s="17" t="s">
        <v>146</v>
      </c>
      <c r="C8" s="81"/>
      <c r="D8" s="21" t="s">
        <v>41</v>
      </c>
      <c r="E8" s="81"/>
      <c r="F8" s="81"/>
      <c r="G8" s="81"/>
      <c r="H8" s="22" t="s">
        <v>42</v>
      </c>
      <c r="I8" s="22" t="s">
        <v>43</v>
      </c>
      <c r="J8" s="24"/>
      <c r="K8" s="25"/>
      <c r="L8" s="81"/>
    </row>
    <row r="9" spans="1:12" ht="12.75">
      <c r="A9" s="31"/>
      <c r="B9" s="15" t="s">
        <v>148</v>
      </c>
      <c r="C9" s="81"/>
      <c r="D9" s="113"/>
      <c r="E9" s="81"/>
      <c r="F9" s="81"/>
      <c r="G9" s="81"/>
      <c r="H9" s="114"/>
      <c r="I9" s="18">
        <f>Area*Unit_Cost</f>
        <v>0</v>
      </c>
      <c r="J9" s="15"/>
      <c r="K9" s="19"/>
      <c r="L9" s="81"/>
    </row>
    <row r="10" spans="1:12" ht="12.75">
      <c r="A10" s="31"/>
      <c r="B10" s="26" t="s">
        <v>44</v>
      </c>
      <c r="C10" s="81"/>
      <c r="D10" s="81"/>
      <c r="E10" s="81"/>
      <c r="F10" s="81"/>
      <c r="G10" s="81"/>
      <c r="H10" s="161"/>
      <c r="I10" s="81"/>
      <c r="J10" s="15"/>
      <c r="K10" s="19"/>
      <c r="L10" s="81"/>
    </row>
    <row r="11" spans="1:12" ht="12.75">
      <c r="A11" s="31"/>
      <c r="B11" s="26" t="s">
        <v>45</v>
      </c>
      <c r="C11" s="81"/>
      <c r="D11" s="81"/>
      <c r="E11" s="81"/>
      <c r="F11" s="81"/>
      <c r="G11" s="81"/>
      <c r="H11" s="161"/>
      <c r="I11" s="81"/>
      <c r="J11" s="15"/>
      <c r="K11" s="19"/>
      <c r="L11" s="81"/>
    </row>
    <row r="12" spans="1:12" ht="12.75">
      <c r="A12" s="31"/>
      <c r="B12" s="26" t="s">
        <v>46</v>
      </c>
      <c r="C12" s="81"/>
      <c r="D12" s="113"/>
      <c r="E12" s="81"/>
      <c r="F12" s="81"/>
      <c r="G12" s="81"/>
      <c r="H12" s="114"/>
      <c r="I12" s="18">
        <f>Area*Unit_Cost</f>
        <v>0</v>
      </c>
      <c r="J12" s="15"/>
      <c r="K12" s="19"/>
      <c r="L12" s="81"/>
    </row>
    <row r="13" spans="1:12" ht="12.75">
      <c r="A13" s="31"/>
      <c r="B13" s="124" t="s">
        <v>47</v>
      </c>
      <c r="C13" s="81"/>
      <c r="D13" s="113"/>
      <c r="E13" s="81"/>
      <c r="F13" s="81"/>
      <c r="G13" s="81"/>
      <c r="H13" s="114"/>
      <c r="I13" s="18">
        <f>Area*Unit_Cost</f>
        <v>0</v>
      </c>
      <c r="J13" s="15"/>
      <c r="K13" s="19"/>
      <c r="L13" s="81"/>
    </row>
    <row r="14" spans="1:12" ht="13.5" thickBot="1">
      <c r="A14" s="31"/>
      <c r="B14" s="15" t="s">
        <v>150</v>
      </c>
      <c r="C14" s="81"/>
      <c r="D14" s="113"/>
      <c r="E14" s="81"/>
      <c r="F14" s="81"/>
      <c r="G14" s="81"/>
      <c r="H14" s="114"/>
      <c r="I14" s="18">
        <f>Area*Unit_Cost</f>
        <v>0</v>
      </c>
      <c r="J14" s="15"/>
      <c r="K14" s="19"/>
      <c r="L14" s="81"/>
    </row>
    <row r="15" spans="1:12" ht="13.5" thickTop="1">
      <c r="A15" s="31"/>
      <c r="B15" s="15"/>
      <c r="C15" s="15"/>
      <c r="D15" s="16"/>
      <c r="E15" s="15"/>
      <c r="F15" s="15"/>
      <c r="G15" s="18"/>
      <c r="H15" s="18"/>
      <c r="I15" s="18"/>
      <c r="J15" s="15"/>
      <c r="K15" s="38">
        <f>SUM(sum_siteprep)</f>
        <v>0</v>
      </c>
      <c r="L15" s="81"/>
    </row>
    <row r="16" spans="1:12" ht="3" customHeight="1">
      <c r="A16" s="79"/>
      <c r="B16" s="15"/>
      <c r="C16" s="15"/>
      <c r="D16" s="16"/>
      <c r="E16" s="15"/>
      <c r="F16" s="15"/>
      <c r="G16" s="18"/>
      <c r="H16" s="18"/>
      <c r="I16" s="76"/>
      <c r="J16" s="69"/>
      <c r="K16" s="71"/>
      <c r="L16" s="81"/>
    </row>
    <row r="17" spans="1:12" ht="12.75">
      <c r="A17" s="77" t="s">
        <v>49</v>
      </c>
      <c r="B17" s="15"/>
      <c r="C17" s="24"/>
      <c r="D17" s="21" t="s">
        <v>37</v>
      </c>
      <c r="E17" s="20" t="s">
        <v>50</v>
      </c>
      <c r="F17" s="20" t="s">
        <v>51</v>
      </c>
      <c r="G17" s="23" t="s">
        <v>52</v>
      </c>
      <c r="H17" s="20" t="s">
        <v>38</v>
      </c>
      <c r="I17" s="72" t="s">
        <v>39</v>
      </c>
      <c r="J17" s="74" t="s">
        <v>43</v>
      </c>
      <c r="K17" s="73" t="s">
        <v>53</v>
      </c>
      <c r="L17" s="81"/>
    </row>
    <row r="18" spans="1:12" ht="12.75">
      <c r="A18" s="77"/>
      <c r="B18" s="12" t="s">
        <v>11</v>
      </c>
      <c r="C18" s="20"/>
      <c r="D18" s="21" t="s">
        <v>41</v>
      </c>
      <c r="E18" s="22" t="s">
        <v>54</v>
      </c>
      <c r="F18" s="29"/>
      <c r="G18" s="30" t="s">
        <v>55</v>
      </c>
      <c r="H18" s="30" t="s">
        <v>55</v>
      </c>
      <c r="I18" s="74" t="s">
        <v>43</v>
      </c>
      <c r="J18" s="78"/>
      <c r="K18" s="73"/>
      <c r="L18" s="81"/>
    </row>
    <row r="19" spans="1:12" ht="3" customHeight="1">
      <c r="A19" s="79"/>
      <c r="B19" s="12"/>
      <c r="C19" s="12"/>
      <c r="D19" s="32"/>
      <c r="E19" s="15"/>
      <c r="F19" s="33"/>
      <c r="G19" s="18"/>
      <c r="H19" s="18"/>
      <c r="I19" s="76"/>
      <c r="J19" s="70"/>
      <c r="K19" s="71"/>
      <c r="L19" s="81"/>
    </row>
    <row r="20" spans="1:12" ht="12.75">
      <c r="A20" s="79"/>
      <c r="B20" s="26" t="s">
        <v>56</v>
      </c>
      <c r="C20" s="15"/>
      <c r="D20" s="112"/>
      <c r="E20" s="15"/>
      <c r="F20" s="33"/>
      <c r="G20" s="115"/>
      <c r="H20" s="18">
        <f>Appl._Cost</f>
        <v>0</v>
      </c>
      <c r="I20" s="76">
        <f>Area*Unit_Cost</f>
        <v>0</v>
      </c>
      <c r="J20" s="70"/>
      <c r="K20" s="71"/>
      <c r="L20" s="81"/>
    </row>
    <row r="21" spans="1:12" ht="12.75">
      <c r="A21" s="79"/>
      <c r="B21" s="26" t="s">
        <v>57</v>
      </c>
      <c r="C21" s="15"/>
      <c r="D21" s="112"/>
      <c r="E21" s="112"/>
      <c r="F21" s="33">
        <f>Area*Rate</f>
        <v>0</v>
      </c>
      <c r="G21" s="18"/>
      <c r="H21" s="18">
        <f>seedmix*Rate</f>
        <v>0</v>
      </c>
      <c r="I21" s="76">
        <f>Area*Unit_Cost</f>
        <v>0</v>
      </c>
      <c r="J21" s="70"/>
      <c r="K21" s="71"/>
      <c r="L21" s="81"/>
    </row>
    <row r="22" spans="1:12" ht="12.75">
      <c r="A22" s="79"/>
      <c r="B22" s="26" t="s">
        <v>58</v>
      </c>
      <c r="C22" s="26"/>
      <c r="D22" s="112"/>
      <c r="E22" s="112"/>
      <c r="F22" s="33">
        <f>Area*Rate</f>
        <v>0</v>
      </c>
      <c r="G22" s="18"/>
      <c r="H22" s="18">
        <f>fertilizer*Rate</f>
        <v>0</v>
      </c>
      <c r="I22" s="76">
        <f>Area*Unit_Cost</f>
        <v>0</v>
      </c>
      <c r="J22" s="70"/>
      <c r="K22" s="71"/>
      <c r="L22" s="81"/>
    </row>
    <row r="23" spans="1:11" s="81" customFormat="1" ht="12.75">
      <c r="A23" s="79"/>
      <c r="B23" s="26"/>
      <c r="C23" s="26"/>
      <c r="D23" s="15"/>
      <c r="E23" s="15"/>
      <c r="F23" s="15"/>
      <c r="G23" s="18"/>
      <c r="H23" s="18"/>
      <c r="I23" s="76"/>
      <c r="J23" s="70">
        <f>SUM(aerialcost)</f>
        <v>0</v>
      </c>
      <c r="K23" s="71"/>
    </row>
    <row r="24" spans="1:12" ht="12.75">
      <c r="A24" s="79"/>
      <c r="B24" s="170" t="s">
        <v>803</v>
      </c>
      <c r="C24" s="26"/>
      <c r="D24" s="112">
        <v>607</v>
      </c>
      <c r="E24" s="15"/>
      <c r="F24" s="15"/>
      <c r="G24" s="115">
        <v>600</v>
      </c>
      <c r="H24" s="18">
        <f>Appl._Cost</f>
        <v>600</v>
      </c>
      <c r="I24" s="76">
        <f>Area*Unit_Cost</f>
        <v>364200</v>
      </c>
      <c r="J24" s="70"/>
      <c r="K24" s="71"/>
      <c r="L24" s="81"/>
    </row>
    <row r="25" spans="1:12" ht="12.75">
      <c r="A25" s="79"/>
      <c r="B25" s="26" t="s">
        <v>57</v>
      </c>
      <c r="C25" s="15"/>
      <c r="D25" s="112">
        <v>607</v>
      </c>
      <c r="E25" s="112">
        <v>35</v>
      </c>
      <c r="F25" s="33">
        <f>Area*Rate</f>
        <v>21245</v>
      </c>
      <c r="G25" s="18"/>
      <c r="H25" s="18">
        <f>seedmix*Rate</f>
        <v>420</v>
      </c>
      <c r="I25" s="76">
        <f>Area*Unit_Cost</f>
        <v>254940</v>
      </c>
      <c r="J25" s="70"/>
      <c r="K25" s="71"/>
      <c r="L25" s="81"/>
    </row>
    <row r="26" spans="1:12" ht="12.75">
      <c r="A26" s="79"/>
      <c r="B26" s="26" t="s">
        <v>58</v>
      </c>
      <c r="C26" s="26"/>
      <c r="D26" s="112">
        <v>607</v>
      </c>
      <c r="E26" s="112">
        <v>400</v>
      </c>
      <c r="F26" s="33">
        <f>Area*Rate</f>
        <v>242800</v>
      </c>
      <c r="G26" s="18"/>
      <c r="H26" s="18">
        <f>fertilizer*Rate</f>
        <v>220.00000000000003</v>
      </c>
      <c r="I26" s="76">
        <f>Area*Unit_Cost</f>
        <v>133540.00000000003</v>
      </c>
      <c r="J26" s="70"/>
      <c r="K26" s="71"/>
      <c r="L26" s="81"/>
    </row>
    <row r="27" spans="1:12" ht="12.75">
      <c r="A27" s="79"/>
      <c r="B27" s="15"/>
      <c r="C27" s="26"/>
      <c r="D27" s="34"/>
      <c r="E27" s="15"/>
      <c r="F27" s="15"/>
      <c r="G27" s="18"/>
      <c r="H27" s="18"/>
      <c r="I27" s="76"/>
      <c r="J27" s="70">
        <f>SUM(tractorcost)</f>
        <v>752680</v>
      </c>
      <c r="K27" s="71"/>
      <c r="L27" s="81"/>
    </row>
    <row r="28" spans="1:12" ht="12.75">
      <c r="A28" s="79"/>
      <c r="B28" s="35" t="s">
        <v>60</v>
      </c>
      <c r="C28" s="15"/>
      <c r="D28" s="15"/>
      <c r="E28" s="15"/>
      <c r="F28" s="15"/>
      <c r="G28" s="18"/>
      <c r="H28" s="18"/>
      <c r="I28" s="76"/>
      <c r="J28" s="70"/>
      <c r="K28" s="71"/>
      <c r="L28" s="81"/>
    </row>
    <row r="29" spans="1:12" ht="12.75">
      <c r="A29" s="79"/>
      <c r="B29" s="36" t="s">
        <v>61</v>
      </c>
      <c r="C29" s="37"/>
      <c r="D29" s="112"/>
      <c r="E29" s="15"/>
      <c r="F29" s="15"/>
      <c r="G29" s="115"/>
      <c r="H29" s="18">
        <f>Appl._Cost</f>
        <v>0</v>
      </c>
      <c r="I29" s="76">
        <f>Area*Unit_Cost</f>
        <v>0</v>
      </c>
      <c r="J29" s="70"/>
      <c r="K29" s="71"/>
      <c r="L29" s="81"/>
    </row>
    <row r="30" spans="1:12" ht="12.75">
      <c r="A30" s="79"/>
      <c r="B30" s="15" t="s">
        <v>57</v>
      </c>
      <c r="C30" s="15"/>
      <c r="D30" s="112"/>
      <c r="E30" s="112"/>
      <c r="F30" s="33">
        <f>Area*Rate</f>
        <v>0</v>
      </c>
      <c r="G30"/>
      <c r="H30" s="18">
        <f>seedmix*Rate</f>
        <v>0</v>
      </c>
      <c r="I30" s="76">
        <f>Area*Unit_Cost</f>
        <v>0</v>
      </c>
      <c r="J30" s="70"/>
      <c r="K30" s="71"/>
      <c r="L30" s="81"/>
    </row>
    <row r="31" spans="1:12" ht="12.75">
      <c r="A31" s="79"/>
      <c r="B31" s="15" t="s">
        <v>58</v>
      </c>
      <c r="C31" s="15"/>
      <c r="D31" s="112"/>
      <c r="E31" s="112"/>
      <c r="F31" s="33">
        <f>Area*Rate</f>
        <v>0</v>
      </c>
      <c r="G31" s="18"/>
      <c r="H31" s="18">
        <f>fertilizer*Rate</f>
        <v>0</v>
      </c>
      <c r="I31" s="76">
        <f>Area*Unit_Cost</f>
        <v>0</v>
      </c>
      <c r="J31" s="70"/>
      <c r="K31" s="71"/>
      <c r="L31" s="81"/>
    </row>
    <row r="32" spans="1:12" ht="12.75">
      <c r="A32" s="79"/>
      <c r="B32" s="15" t="s">
        <v>62</v>
      </c>
      <c r="C32" s="15"/>
      <c r="D32" s="112"/>
      <c r="E32" s="112"/>
      <c r="F32" s="33">
        <f>Area*Rate</f>
        <v>0</v>
      </c>
      <c r="G32" s="18"/>
      <c r="H32" s="18">
        <f>mulch*Rate</f>
        <v>0</v>
      </c>
      <c r="I32" s="76">
        <f>Area*Unit_Cost</f>
        <v>0</v>
      </c>
      <c r="J32" s="70"/>
      <c r="K32" s="71"/>
      <c r="L32" s="81"/>
    </row>
    <row r="33" spans="1:12" ht="12.75">
      <c r="A33" s="79"/>
      <c r="B33" s="15" t="s">
        <v>63</v>
      </c>
      <c r="C33" s="15"/>
      <c r="D33" s="112"/>
      <c r="E33" s="112"/>
      <c r="F33" s="33">
        <f>Area*Rate</f>
        <v>0</v>
      </c>
      <c r="G33" s="18"/>
      <c r="H33" s="18">
        <f>tackifier*Rate</f>
        <v>0</v>
      </c>
      <c r="I33" s="76">
        <f>Area*Unit_Cost</f>
        <v>0</v>
      </c>
      <c r="J33" s="70"/>
      <c r="K33" s="71"/>
      <c r="L33" s="81"/>
    </row>
    <row r="34" spans="1:12" s="83" customFormat="1" ht="12.75">
      <c r="A34" s="79"/>
      <c r="B34" s="15"/>
      <c r="C34" s="15"/>
      <c r="D34" s="15"/>
      <c r="E34" s="15"/>
      <c r="F34" s="15"/>
      <c r="G34" s="15"/>
      <c r="H34" s="15"/>
      <c r="I34" s="69"/>
      <c r="J34" s="76">
        <f>SUM(hydroseedcost)</f>
        <v>0</v>
      </c>
      <c r="K34" s="82"/>
      <c r="L34" s="81"/>
    </row>
    <row r="35" spans="1:12" ht="12.75">
      <c r="A35" s="79"/>
      <c r="B35" s="116" t="s">
        <v>64</v>
      </c>
      <c r="C35" s="15"/>
      <c r="D35" s="112"/>
      <c r="E35" s="112"/>
      <c r="F35" s="33">
        <f>Area*Rate</f>
        <v>0</v>
      </c>
      <c r="G35" s="115"/>
      <c r="H35" s="18">
        <f>Appl._Cost</f>
        <v>0</v>
      </c>
      <c r="I35" s="76">
        <f>Area*Unit_Cost</f>
        <v>0</v>
      </c>
      <c r="J35" s="70"/>
      <c r="K35" s="71"/>
      <c r="L35" s="81"/>
    </row>
    <row r="36" spans="1:12" ht="12.75">
      <c r="A36" s="79"/>
      <c r="B36" s="116" t="s">
        <v>65</v>
      </c>
      <c r="C36" s="15"/>
      <c r="D36" s="112"/>
      <c r="E36" s="112"/>
      <c r="F36" s="33">
        <f>Area*Rate</f>
        <v>0</v>
      </c>
      <c r="G36" s="115"/>
      <c r="H36" s="18">
        <f>material_1*Rate</f>
        <v>0</v>
      </c>
      <c r="I36" s="76">
        <f>Area*Unit_Cost</f>
        <v>0</v>
      </c>
      <c r="J36" s="70"/>
      <c r="K36" s="71"/>
      <c r="L36" s="81"/>
    </row>
    <row r="37" spans="1:12" ht="12.75">
      <c r="A37" s="79"/>
      <c r="B37" s="116" t="s">
        <v>66</v>
      </c>
      <c r="C37" s="15"/>
      <c r="D37" s="112"/>
      <c r="E37" s="112"/>
      <c r="F37" s="33">
        <f>Area*Rate</f>
        <v>0</v>
      </c>
      <c r="G37" s="115"/>
      <c r="H37" s="18">
        <f>material_2*Rate</f>
        <v>0</v>
      </c>
      <c r="I37" s="76">
        <f>Area*Unit_Cost</f>
        <v>0</v>
      </c>
      <c r="J37" s="69"/>
      <c r="K37" s="84"/>
      <c r="L37" s="81"/>
    </row>
    <row r="38" spans="1:12" ht="12.75">
      <c r="A38" s="79"/>
      <c r="B38" s="15"/>
      <c r="C38" s="15"/>
      <c r="D38" s="16"/>
      <c r="E38" s="15"/>
      <c r="F38" s="33"/>
      <c r="G38" s="18"/>
      <c r="H38" s="18"/>
      <c r="I38" s="76"/>
      <c r="J38" s="76">
        <f>SUM(optioncost)</f>
        <v>0</v>
      </c>
      <c r="K38" s="84"/>
      <c r="L38" s="81"/>
    </row>
    <row r="39" spans="1:12" ht="12.75">
      <c r="A39" s="79"/>
      <c r="B39" s="15"/>
      <c r="C39" s="24"/>
      <c r="D39" s="21" t="s">
        <v>37</v>
      </c>
      <c r="E39" s="22" t="s">
        <v>67</v>
      </c>
      <c r="F39" s="22" t="s">
        <v>68</v>
      </c>
      <c r="G39" s="23" t="s">
        <v>52</v>
      </c>
      <c r="H39" s="20" t="s">
        <v>38</v>
      </c>
      <c r="I39" s="72" t="s">
        <v>39</v>
      </c>
      <c r="J39" s="72"/>
      <c r="K39" s="84"/>
      <c r="L39" s="81"/>
    </row>
    <row r="40" spans="1:12" ht="12.75">
      <c r="A40" s="79"/>
      <c r="B40" s="35" t="s">
        <v>69</v>
      </c>
      <c r="C40" s="24"/>
      <c r="D40" s="21" t="s">
        <v>41</v>
      </c>
      <c r="E40" s="22" t="s">
        <v>70</v>
      </c>
      <c r="F40" s="20" t="s">
        <v>71</v>
      </c>
      <c r="G40" s="30" t="s">
        <v>72</v>
      </c>
      <c r="H40" s="30" t="s">
        <v>55</v>
      </c>
      <c r="I40" s="74" t="s">
        <v>43</v>
      </c>
      <c r="J40" s="85"/>
      <c r="K40" s="71"/>
      <c r="L40" s="81"/>
    </row>
    <row r="41" spans="1:12" ht="12.75">
      <c r="A41" s="79"/>
      <c r="B41" s="170" t="s">
        <v>810</v>
      </c>
      <c r="C41" s="15"/>
      <c r="D41" s="112">
        <v>30</v>
      </c>
      <c r="E41" s="112">
        <v>10000</v>
      </c>
      <c r="F41" s="15"/>
      <c r="G41" s="118">
        <v>1.5</v>
      </c>
      <c r="H41" s="18">
        <f>Rate*Appl._Cost</f>
        <v>15000</v>
      </c>
      <c r="I41" s="76">
        <f aca="true" t="shared" si="0" ref="I41:I46">Area*Unit_Cost</f>
        <v>450000</v>
      </c>
      <c r="J41" s="70"/>
      <c r="K41" s="71"/>
      <c r="L41" s="81"/>
    </row>
    <row r="42" spans="1:12" ht="12.75">
      <c r="A42" s="79"/>
      <c r="B42" s="26" t="s">
        <v>74</v>
      </c>
      <c r="C42" s="15"/>
      <c r="D42" s="112">
        <v>30</v>
      </c>
      <c r="E42" s="112">
        <v>10000</v>
      </c>
      <c r="F42" s="33">
        <f>Area*Rate</f>
        <v>300000</v>
      </c>
      <c r="G42" s="27"/>
      <c r="H42" s="18">
        <f>seedlings*Rate</f>
        <v>7000</v>
      </c>
      <c r="I42" s="76">
        <f t="shared" si="0"/>
        <v>210000</v>
      </c>
      <c r="J42" s="70"/>
      <c r="K42" s="71"/>
      <c r="L42" s="81"/>
    </row>
    <row r="43" spans="1:12" ht="12.75">
      <c r="A43" s="79"/>
      <c r="B43" s="26" t="s">
        <v>75</v>
      </c>
      <c r="C43" s="15"/>
      <c r="D43" s="112">
        <v>30</v>
      </c>
      <c r="E43" s="112">
        <v>10000</v>
      </c>
      <c r="F43" s="33">
        <f>Area*Rate</f>
        <v>300000</v>
      </c>
      <c r="G43" s="27"/>
      <c r="H43" s="18">
        <f>fertabs*Rate</f>
        <v>600</v>
      </c>
      <c r="I43" s="76">
        <f t="shared" si="0"/>
        <v>18000</v>
      </c>
      <c r="J43" s="70"/>
      <c r="K43" s="71"/>
      <c r="L43" s="81"/>
    </row>
    <row r="44" spans="1:12" ht="12.75">
      <c r="A44" s="79"/>
      <c r="B44" s="26" t="s">
        <v>76</v>
      </c>
      <c r="C44" s="15"/>
      <c r="D44" s="112"/>
      <c r="E44" s="112"/>
      <c r="F44" s="33">
        <f>Area*Rate</f>
        <v>0</v>
      </c>
      <c r="G44" s="118"/>
      <c r="H44" s="18">
        <f>(protectors+Appl._Cost)*Rate</f>
        <v>0</v>
      </c>
      <c r="I44" s="76">
        <f t="shared" si="0"/>
        <v>0</v>
      </c>
      <c r="J44" s="70"/>
      <c r="K44" s="71"/>
      <c r="L44" s="81"/>
    </row>
    <row r="45" spans="1:12" ht="12.75">
      <c r="A45" s="79"/>
      <c r="B45" s="116" t="s">
        <v>77</v>
      </c>
      <c r="C45" s="15"/>
      <c r="D45" s="112"/>
      <c r="E45" s="112"/>
      <c r="F45" s="33">
        <f>Area*Rate</f>
        <v>0</v>
      </c>
      <c r="G45" s="27"/>
      <c r="H45" s="18">
        <f>material_3*Rate</f>
        <v>0</v>
      </c>
      <c r="I45" s="76">
        <f t="shared" si="0"/>
        <v>0</v>
      </c>
      <c r="J45" s="70"/>
      <c r="K45" s="71"/>
      <c r="L45" s="81"/>
    </row>
    <row r="46" spans="1:12" ht="13.5" thickBot="1">
      <c r="A46" s="79"/>
      <c r="B46" s="116" t="s">
        <v>78</v>
      </c>
      <c r="C46" s="15"/>
      <c r="D46" s="112"/>
      <c r="E46" s="112"/>
      <c r="F46" s="33">
        <f>Area*Rate</f>
        <v>0</v>
      </c>
      <c r="G46" s="27"/>
      <c r="H46" s="18">
        <f>material_4*Rate</f>
        <v>0</v>
      </c>
      <c r="I46" s="76">
        <f t="shared" si="0"/>
        <v>0</v>
      </c>
      <c r="J46" s="70">
        <f>SUM(woodycost)</f>
        <v>678000</v>
      </c>
      <c r="K46" s="71"/>
      <c r="L46" s="81"/>
    </row>
    <row r="47" spans="1:12" ht="13.5" thickTop="1">
      <c r="A47" s="79"/>
      <c r="B47" s="15"/>
      <c r="C47" s="15"/>
      <c r="D47" s="15"/>
      <c r="E47" s="15"/>
      <c r="F47" s="15"/>
      <c r="G47" s="18"/>
      <c r="H47" s="18"/>
      <c r="I47" s="69"/>
      <c r="J47" s="69"/>
      <c r="K47" s="86">
        <f>SUM(sum_reveg)</f>
        <v>1430680</v>
      </c>
      <c r="L47" s="81"/>
    </row>
    <row r="48" spans="1:12" ht="3" customHeight="1">
      <c r="A48" s="79"/>
      <c r="B48" s="15"/>
      <c r="C48" s="15"/>
      <c r="D48" s="16"/>
      <c r="E48" s="15"/>
      <c r="F48" s="15"/>
      <c r="G48" s="18"/>
      <c r="H48" s="18"/>
      <c r="I48" s="76"/>
      <c r="J48" s="70"/>
      <c r="K48" s="71"/>
      <c r="L48" s="81"/>
    </row>
    <row r="49" spans="1:12" ht="12.75">
      <c r="A49" s="77" t="s">
        <v>79</v>
      </c>
      <c r="B49" s="15"/>
      <c r="C49" s="20" t="s">
        <v>80</v>
      </c>
      <c r="D49" s="21" t="s">
        <v>37</v>
      </c>
      <c r="E49" s="20" t="s">
        <v>50</v>
      </c>
      <c r="F49" s="20" t="s">
        <v>51</v>
      </c>
      <c r="G49" s="23" t="s">
        <v>52</v>
      </c>
      <c r="H49" s="23" t="s">
        <v>38</v>
      </c>
      <c r="I49" s="85" t="s">
        <v>43</v>
      </c>
      <c r="J49" s="74" t="s">
        <v>43</v>
      </c>
      <c r="K49" s="73" t="s">
        <v>53</v>
      </c>
      <c r="L49" s="81"/>
    </row>
    <row r="50" spans="1:12" ht="12.75">
      <c r="A50" s="77"/>
      <c r="B50" s="12" t="s">
        <v>12</v>
      </c>
      <c r="C50" s="20"/>
      <c r="D50" s="21" t="s">
        <v>41</v>
      </c>
      <c r="E50" s="22" t="s">
        <v>54</v>
      </c>
      <c r="F50" s="29"/>
      <c r="G50" s="30" t="s">
        <v>55</v>
      </c>
      <c r="H50" s="30" t="s">
        <v>55</v>
      </c>
      <c r="I50" s="85" t="s">
        <v>81</v>
      </c>
      <c r="J50" s="87"/>
      <c r="K50" s="73"/>
      <c r="L50" s="81"/>
    </row>
    <row r="51" spans="1:12" ht="3" customHeight="1">
      <c r="A51" s="79"/>
      <c r="B51" s="15"/>
      <c r="C51" s="15"/>
      <c r="D51" s="16"/>
      <c r="E51" s="15"/>
      <c r="F51" s="33"/>
      <c r="G51" s="18"/>
      <c r="H51" s="18"/>
      <c r="I51" s="76"/>
      <c r="J51" s="70"/>
      <c r="K51" s="71"/>
      <c r="L51" s="81"/>
    </row>
    <row r="52" spans="1:12" ht="12.75">
      <c r="A52" s="79"/>
      <c r="B52" s="26" t="s">
        <v>56</v>
      </c>
      <c r="C52" s="112"/>
      <c r="D52" s="112"/>
      <c r="E52" s="15"/>
      <c r="F52" s="33"/>
      <c r="G52" s="115"/>
      <c r="H52" s="18">
        <f>Appl._Cost</f>
        <v>0</v>
      </c>
      <c r="I52" s="76">
        <f>Unit_Cost*Area</f>
        <v>0</v>
      </c>
      <c r="J52" s="145"/>
      <c r="K52" s="71"/>
      <c r="L52" s="81"/>
    </row>
    <row r="53" spans="1:12" ht="12.75">
      <c r="A53" s="79"/>
      <c r="B53" s="26" t="s">
        <v>57</v>
      </c>
      <c r="C53" s="15"/>
      <c r="D53" s="112"/>
      <c r="E53" s="112"/>
      <c r="F53" s="33">
        <f>Area*Rate</f>
        <v>0</v>
      </c>
      <c r="G53" s="18"/>
      <c r="H53" s="18">
        <f>seedmix*Rate</f>
        <v>0</v>
      </c>
      <c r="I53" s="76">
        <f>Area*Unit_Cost</f>
        <v>0</v>
      </c>
      <c r="J53" s="145"/>
      <c r="K53" s="71"/>
      <c r="L53" s="81"/>
    </row>
    <row r="54" spans="1:12" ht="12.75">
      <c r="A54" s="79"/>
      <c r="B54" s="26" t="s">
        <v>58</v>
      </c>
      <c r="C54" s="15"/>
      <c r="D54" s="112"/>
      <c r="E54" s="112"/>
      <c r="F54" s="33">
        <f>Area*Rate</f>
        <v>0</v>
      </c>
      <c r="G54" s="18"/>
      <c r="H54" s="18">
        <f>fertilizer*Rate</f>
        <v>0</v>
      </c>
      <c r="I54" s="76">
        <f>Area*Unit_Cost</f>
        <v>0</v>
      </c>
      <c r="J54" s="145"/>
      <c r="K54" s="71"/>
      <c r="L54" s="81"/>
    </row>
    <row r="55" spans="1:12" ht="12.75">
      <c r="A55" s="79"/>
      <c r="B55" s="26"/>
      <c r="C55" s="15"/>
      <c r="D55" s="34"/>
      <c r="E55" s="15"/>
      <c r="F55" s="33"/>
      <c r="G55" s="18"/>
      <c r="H55" s="18"/>
      <c r="I55" s="76"/>
      <c r="J55" s="70">
        <f>SUM(maint_aerial)*(years_aerial_maint)</f>
        <v>0</v>
      </c>
      <c r="K55" s="71"/>
      <c r="L55" s="81"/>
    </row>
    <row r="56" spans="1:12" ht="12.75">
      <c r="A56" s="79"/>
      <c r="B56" s="170" t="s">
        <v>803</v>
      </c>
      <c r="C56" s="112">
        <v>5</v>
      </c>
      <c r="D56" s="112">
        <v>607</v>
      </c>
      <c r="E56" s="15"/>
      <c r="F56" s="15"/>
      <c r="G56" s="115">
        <v>350</v>
      </c>
      <c r="H56" s="18">
        <f>Appl._Cost</f>
        <v>350</v>
      </c>
      <c r="I56" s="76">
        <f>Area*Unit_Cost</f>
        <v>212450</v>
      </c>
      <c r="J56" s="70"/>
      <c r="K56" s="71"/>
      <c r="L56" s="81"/>
    </row>
    <row r="57" spans="1:12" ht="12.75">
      <c r="A57" s="79"/>
      <c r="B57" s="170" t="s">
        <v>811</v>
      </c>
      <c r="C57" s="15"/>
      <c r="D57" s="112">
        <v>212</v>
      </c>
      <c r="E57" s="112">
        <v>35</v>
      </c>
      <c r="F57" s="33">
        <f>Area*Rate</f>
        <v>7420</v>
      </c>
      <c r="G57" s="18"/>
      <c r="H57" s="18">
        <f>seedmix*Rate</f>
        <v>420</v>
      </c>
      <c r="I57" s="76">
        <f>Area*Unit_Cost</f>
        <v>89040</v>
      </c>
      <c r="J57" s="70"/>
      <c r="K57" s="71"/>
      <c r="L57" s="81"/>
    </row>
    <row r="58" spans="1:12" ht="12.75">
      <c r="A58" s="79"/>
      <c r="B58" s="26" t="s">
        <v>58</v>
      </c>
      <c r="C58" s="26"/>
      <c r="D58" s="112">
        <v>607</v>
      </c>
      <c r="E58" s="112">
        <v>225</v>
      </c>
      <c r="F58" s="33">
        <f>Area*Rate*years_tractor_maint</f>
        <v>682875</v>
      </c>
      <c r="G58" s="18"/>
      <c r="H58" s="18">
        <f>fertilizer*Rate</f>
        <v>123.75000000000001</v>
      </c>
      <c r="I58" s="76">
        <f>Area*Unit_Cost</f>
        <v>75116.25000000001</v>
      </c>
      <c r="J58" s="70"/>
      <c r="K58" s="71"/>
      <c r="L58" s="81"/>
    </row>
    <row r="59" spans="1:12" ht="12.75">
      <c r="A59" s="79"/>
      <c r="B59" s="15"/>
      <c r="C59" s="26"/>
      <c r="D59" s="34"/>
      <c r="E59" s="15"/>
      <c r="F59" s="15"/>
      <c r="G59" s="18"/>
      <c r="H59" s="18"/>
      <c r="I59" s="76"/>
      <c r="J59" s="70">
        <f>SUM(maint_tractor)*(years_tractor_maint)</f>
        <v>1883031.25</v>
      </c>
      <c r="K59" s="71"/>
      <c r="L59" s="81"/>
    </row>
    <row r="60" spans="1:12" ht="12.75">
      <c r="A60" s="79"/>
      <c r="B60" s="35" t="s">
        <v>60</v>
      </c>
      <c r="C60" s="15"/>
      <c r="D60" s="16"/>
      <c r="E60" s="15"/>
      <c r="F60" s="33"/>
      <c r="G60" s="18"/>
      <c r="H60" s="18"/>
      <c r="I60" s="76"/>
      <c r="J60" s="70"/>
      <c r="K60" s="71"/>
      <c r="L60" s="81"/>
    </row>
    <row r="61" spans="1:12" ht="12.75">
      <c r="A61" s="79"/>
      <c r="B61" s="36" t="s">
        <v>61</v>
      </c>
      <c r="C61" s="112"/>
      <c r="D61" s="113"/>
      <c r="E61" s="15"/>
      <c r="F61" s="15"/>
      <c r="G61" s="115"/>
      <c r="H61" s="18">
        <f>Appl._Cost</f>
        <v>0</v>
      </c>
      <c r="I61" s="76">
        <f>Area*Unit_Cost</f>
        <v>0</v>
      </c>
      <c r="J61" s="70"/>
      <c r="K61" s="71"/>
      <c r="L61" s="81"/>
    </row>
    <row r="62" spans="1:12" ht="12.75">
      <c r="A62" s="79"/>
      <c r="B62" s="15" t="s">
        <v>57</v>
      </c>
      <c r="C62" s="15"/>
      <c r="D62" s="112"/>
      <c r="E62" s="112"/>
      <c r="F62" s="33">
        <f>Area*Rate</f>
        <v>0</v>
      </c>
      <c r="G62" s="18"/>
      <c r="H62" s="18">
        <f>seedmix*Rate</f>
        <v>0</v>
      </c>
      <c r="I62" s="76">
        <f>Area*Unit_Cost</f>
        <v>0</v>
      </c>
      <c r="J62" s="70"/>
      <c r="K62" s="71"/>
      <c r="L62" s="81"/>
    </row>
    <row r="63" spans="1:12" ht="12.75">
      <c r="A63" s="79"/>
      <c r="B63" s="15" t="s">
        <v>58</v>
      </c>
      <c r="C63" s="39"/>
      <c r="D63" s="112"/>
      <c r="E63" s="112"/>
      <c r="F63" s="33">
        <f>Area*Rate</f>
        <v>0</v>
      </c>
      <c r="G63" s="18"/>
      <c r="H63" s="18">
        <f>fertilizer*Rate</f>
        <v>0</v>
      </c>
      <c r="I63" s="76">
        <f>Area*Unit_Cost</f>
        <v>0</v>
      </c>
      <c r="J63" s="70"/>
      <c r="K63" s="71"/>
      <c r="L63" s="81"/>
    </row>
    <row r="64" spans="1:12" ht="12.75">
      <c r="A64" s="79"/>
      <c r="B64" s="15" t="s">
        <v>62</v>
      </c>
      <c r="C64" s="39"/>
      <c r="D64" s="112"/>
      <c r="E64" s="112"/>
      <c r="F64" s="33">
        <f>Area*Rate</f>
        <v>0</v>
      </c>
      <c r="G64" s="18"/>
      <c r="H64" s="18">
        <f>mulch*Rate</f>
        <v>0</v>
      </c>
      <c r="I64" s="76">
        <f>Area*Unit_Cost</f>
        <v>0</v>
      </c>
      <c r="J64" s="70"/>
      <c r="K64" s="71"/>
      <c r="L64" s="81"/>
    </row>
    <row r="65" spans="1:12" ht="12.75">
      <c r="A65" s="79"/>
      <c r="B65" s="15" t="s">
        <v>63</v>
      </c>
      <c r="C65" s="39"/>
      <c r="D65" s="112"/>
      <c r="E65" s="112"/>
      <c r="F65" s="33">
        <f>Area*Rate</f>
        <v>0</v>
      </c>
      <c r="G65" s="18"/>
      <c r="H65" s="18">
        <f>tackifier*Rate</f>
        <v>0</v>
      </c>
      <c r="I65" s="76">
        <f>Area*Unit_Cost</f>
        <v>0</v>
      </c>
      <c r="J65" s="70"/>
      <c r="K65" s="71"/>
      <c r="L65" s="81"/>
    </row>
    <row r="66" spans="1:12" ht="12.75">
      <c r="A66" s="79"/>
      <c r="B66" s="15"/>
      <c r="C66" s="39"/>
      <c r="D66" s="15"/>
      <c r="E66" s="15"/>
      <c r="F66" s="33"/>
      <c r="G66" s="15"/>
      <c r="H66" s="18"/>
      <c r="I66" s="76"/>
      <c r="J66" s="70">
        <f>SUM(maint_hydroseed)*(years_hydro_maint)</f>
        <v>0</v>
      </c>
      <c r="K66" s="71"/>
      <c r="L66" s="81"/>
    </row>
    <row r="67" spans="1:12" ht="12.75">
      <c r="A67" s="79"/>
      <c r="B67" s="116" t="s">
        <v>64</v>
      </c>
      <c r="C67" s="112"/>
      <c r="D67" s="112"/>
      <c r="E67" s="112"/>
      <c r="F67" s="33">
        <f>Area*Rate</f>
        <v>0</v>
      </c>
      <c r="G67" s="115"/>
      <c r="H67" s="18">
        <f>Appl._Cost</f>
        <v>0</v>
      </c>
      <c r="I67" s="76">
        <f>Area*Unit_Cost</f>
        <v>0</v>
      </c>
      <c r="J67" s="70"/>
      <c r="K67" s="71"/>
      <c r="L67" s="81"/>
    </row>
    <row r="68" spans="1:12" ht="12.75">
      <c r="A68" s="79"/>
      <c r="B68" s="116" t="s">
        <v>82</v>
      </c>
      <c r="C68" s="39"/>
      <c r="D68" s="112"/>
      <c r="E68" s="112"/>
      <c r="F68" s="33">
        <f>Area*Rate</f>
        <v>0</v>
      </c>
      <c r="G68" s="18"/>
      <c r="H68" s="18">
        <f>maint.material_1*Rate</f>
        <v>0</v>
      </c>
      <c r="I68" s="76">
        <f>Area*Unit_Cost</f>
        <v>0</v>
      </c>
      <c r="J68" s="70"/>
      <c r="K68" s="71"/>
      <c r="L68" s="81"/>
    </row>
    <row r="69" spans="1:12" ht="12.75">
      <c r="A69" s="79"/>
      <c r="B69" s="116" t="s">
        <v>83</v>
      </c>
      <c r="C69" s="15"/>
      <c r="D69" s="117"/>
      <c r="E69" s="112"/>
      <c r="F69" s="33">
        <f>Area*Rate</f>
        <v>0</v>
      </c>
      <c r="G69" s="18"/>
      <c r="H69" s="18">
        <f>maint.material_2*Rate</f>
        <v>0</v>
      </c>
      <c r="I69" s="76">
        <f>Area*Unit_Cost</f>
        <v>0</v>
      </c>
      <c r="J69" s="69"/>
      <c r="K69" s="71"/>
      <c r="L69" s="81"/>
    </row>
    <row r="70" spans="1:12" ht="13.5" thickBot="1">
      <c r="A70" s="79"/>
      <c r="B70" s="26"/>
      <c r="C70" s="15"/>
      <c r="D70" s="40"/>
      <c r="E70" s="15"/>
      <c r="F70" s="33"/>
      <c r="G70" s="18"/>
      <c r="H70" s="15"/>
      <c r="I70" s="76"/>
      <c r="J70" s="76">
        <f>SUM(maint_option)*(years_option_maint)</f>
        <v>0</v>
      </c>
      <c r="K70" s="71"/>
      <c r="L70" s="81"/>
    </row>
    <row r="71" spans="1:12" ht="14.25" thickBot="1" thickTop="1">
      <c r="A71" s="79"/>
      <c r="B71" s="15"/>
      <c r="C71" s="15"/>
      <c r="D71" s="40"/>
      <c r="E71" s="15"/>
      <c r="F71" s="15"/>
      <c r="G71" s="18"/>
      <c r="H71" s="15"/>
      <c r="I71" s="69"/>
      <c r="J71" s="70"/>
      <c r="K71" s="86">
        <f>SUM(sum_maintenance)</f>
        <v>1883031.25</v>
      </c>
      <c r="L71" s="81"/>
    </row>
    <row r="72" spans="1:12" ht="3" customHeight="1">
      <c r="A72" s="146"/>
      <c r="B72" s="41"/>
      <c r="C72" s="42"/>
      <c r="D72" s="43"/>
      <c r="E72" s="42"/>
      <c r="F72" s="42"/>
      <c r="G72" s="133"/>
      <c r="H72" s="133"/>
      <c r="I72" s="147"/>
      <c r="J72" s="148"/>
      <c r="K72" s="149"/>
      <c r="L72" s="81"/>
    </row>
    <row r="73" spans="1:12" ht="13.5" thickBot="1">
      <c r="A73" s="125"/>
      <c r="B73" s="431" t="s">
        <v>84</v>
      </c>
      <c r="C73" s="44"/>
      <c r="D73" s="45"/>
      <c r="E73" s="44"/>
      <c r="F73" s="44"/>
      <c r="G73" s="126"/>
      <c r="H73" s="126"/>
      <c r="I73" s="432"/>
      <c r="J73" s="128"/>
      <c r="K73" s="156">
        <f>SUM(K1:K71)</f>
        <v>3313711.25</v>
      </c>
      <c r="L73" s="81"/>
    </row>
    <row r="74" spans="1:12" ht="17.25" customHeight="1" thickBot="1">
      <c r="A74" s="125"/>
      <c r="B74" s="88" t="s">
        <v>819</v>
      </c>
      <c r="C74" s="44"/>
      <c r="D74" s="45"/>
      <c r="E74" s="44"/>
      <c r="F74" s="44"/>
      <c r="G74" s="126"/>
      <c r="H74" s="44"/>
      <c r="I74" s="127"/>
      <c r="J74" s="128"/>
      <c r="K74" s="156">
        <f>K73/C3</f>
        <v>5459.161861614498</v>
      </c>
      <c r="L74" s="81"/>
    </row>
    <row r="75" spans="1:12" ht="12.75">
      <c r="A75" s="69"/>
      <c r="B75" s="15"/>
      <c r="C75" s="15"/>
      <c r="D75" s="40"/>
      <c r="E75" s="15"/>
      <c r="F75" s="15"/>
      <c r="G75" s="18"/>
      <c r="H75" s="15"/>
      <c r="I75" s="69"/>
      <c r="J75" s="70"/>
      <c r="K75" s="131"/>
      <c r="L75" s="81"/>
    </row>
    <row r="76" spans="1:12" ht="12.75">
      <c r="A76" s="69"/>
      <c r="B76" s="15"/>
      <c r="C76" s="15"/>
      <c r="D76" s="40"/>
      <c r="E76" s="15"/>
      <c r="F76" s="15"/>
      <c r="G76" s="18"/>
      <c r="H76" s="15"/>
      <c r="I76" s="69"/>
      <c r="J76" s="70"/>
      <c r="K76" s="131"/>
      <c r="L76" s="81"/>
    </row>
    <row r="77" spans="1:12" ht="12.75">
      <c r="A77" s="69"/>
      <c r="B77" s="15"/>
      <c r="C77" s="15"/>
      <c r="D77" s="40"/>
      <c r="E77" s="15"/>
      <c r="F77" s="15"/>
      <c r="G77" s="18"/>
      <c r="H77" s="15"/>
      <c r="I77" s="69"/>
      <c r="J77" s="70"/>
      <c r="K77" s="131"/>
      <c r="L77" s="81"/>
    </row>
    <row r="78" spans="1:12" ht="12.75">
      <c r="A78" s="69"/>
      <c r="B78" s="15"/>
      <c r="C78" s="15"/>
      <c r="D78" s="40"/>
      <c r="E78" s="15"/>
      <c r="F78" s="15"/>
      <c r="G78" s="18"/>
      <c r="H78" s="15"/>
      <c r="I78" s="69"/>
      <c r="J78" s="70"/>
      <c r="K78" s="131"/>
      <c r="L78" s="81"/>
    </row>
    <row r="79" spans="1:12" ht="12.75">
      <c r="A79" s="69"/>
      <c r="B79" s="15"/>
      <c r="C79" s="15"/>
      <c r="D79" s="40"/>
      <c r="E79" s="15"/>
      <c r="F79" s="15"/>
      <c r="G79" s="18"/>
      <c r="H79" s="15"/>
      <c r="I79" s="69"/>
      <c r="J79" s="70"/>
      <c r="K79" s="131"/>
      <c r="L79" s="81"/>
    </row>
    <row r="80" spans="1:12" ht="12.75">
      <c r="A80" s="69"/>
      <c r="B80" s="15"/>
      <c r="C80" s="15"/>
      <c r="D80" s="40"/>
      <c r="E80" s="15"/>
      <c r="F80" s="15"/>
      <c r="G80" s="18"/>
      <c r="H80" s="15"/>
      <c r="I80" s="69"/>
      <c r="J80" s="70"/>
      <c r="K80" s="131"/>
      <c r="L80" s="81"/>
    </row>
    <row r="81" spans="1:12" ht="13.5" thickBot="1">
      <c r="A81" s="81"/>
      <c r="B81" s="10"/>
      <c r="C81" s="10"/>
      <c r="D81" s="134"/>
      <c r="E81" s="10"/>
      <c r="F81" s="10"/>
      <c r="G81" s="135"/>
      <c r="H81" s="10"/>
      <c r="I81" s="81"/>
      <c r="J81" s="157"/>
      <c r="K81" s="131"/>
      <c r="L81" s="81"/>
    </row>
    <row r="82" spans="1:12" s="66" customFormat="1" ht="13.5" thickTop="1">
      <c r="A82" s="63"/>
      <c r="B82" s="46"/>
      <c r="C82" s="47"/>
      <c r="D82" s="136"/>
      <c r="E82" s="47"/>
      <c r="F82" s="48" t="s">
        <v>85</v>
      </c>
      <c r="G82" s="49" t="s">
        <v>38</v>
      </c>
      <c r="H82" s="50" t="s">
        <v>43</v>
      </c>
      <c r="I82" s="81"/>
      <c r="J82" s="157"/>
      <c r="K82" s="158"/>
      <c r="L82" s="155"/>
    </row>
    <row r="83" spans="1:12" s="66" customFormat="1" ht="12.75">
      <c r="A83" s="69"/>
      <c r="B83" s="94" t="s">
        <v>86</v>
      </c>
      <c r="C83" s="12"/>
      <c r="D83" s="137"/>
      <c r="E83" s="15"/>
      <c r="F83" s="51" t="s">
        <v>87</v>
      </c>
      <c r="G83" s="312" t="s">
        <v>88</v>
      </c>
      <c r="H83" s="52"/>
      <c r="I83" s="81"/>
      <c r="J83" s="157"/>
      <c r="K83" s="158"/>
      <c r="L83" s="155"/>
    </row>
    <row r="84" spans="1:12" s="66" customFormat="1" ht="12.75">
      <c r="A84" s="69"/>
      <c r="B84" s="53"/>
      <c r="C84" s="15"/>
      <c r="D84" s="16"/>
      <c r="E84" s="15"/>
      <c r="F84" s="33"/>
      <c r="G84" s="54"/>
      <c r="H84" s="55"/>
      <c r="I84" s="81"/>
      <c r="J84" s="157"/>
      <c r="K84" s="158"/>
      <c r="L84" s="155"/>
    </row>
    <row r="85" spans="1:12" s="66" customFormat="1" ht="12.75">
      <c r="A85" s="69"/>
      <c r="B85" s="53" t="s">
        <v>89</v>
      </c>
      <c r="C85" s="15"/>
      <c r="D85" s="16"/>
      <c r="E85" s="15"/>
      <c r="F85" s="33">
        <f>SUM(kg_seed)</f>
        <v>28665</v>
      </c>
      <c r="G85" s="118">
        <v>12</v>
      </c>
      <c r="H85" s="55">
        <f>No_kg*material_unit_cost</f>
        <v>343980</v>
      </c>
      <c r="I85" s="81"/>
      <c r="J85" s="157"/>
      <c r="K85" s="158"/>
      <c r="L85" s="155"/>
    </row>
    <row r="86" spans="1:12" s="66" customFormat="1" ht="12.75">
      <c r="A86" s="69"/>
      <c r="B86" s="53" t="s">
        <v>58</v>
      </c>
      <c r="C86" s="15"/>
      <c r="D86" s="16"/>
      <c r="E86" s="15"/>
      <c r="F86" s="33">
        <f>SUM(kg_fertilizer)</f>
        <v>925675</v>
      </c>
      <c r="G86" s="118">
        <v>0.55</v>
      </c>
      <c r="H86" s="55">
        <f>No_kg*material_unit_cost</f>
        <v>509121.25000000006</v>
      </c>
      <c r="I86" s="81"/>
      <c r="J86" s="157"/>
      <c r="K86" s="158"/>
      <c r="L86" s="81"/>
    </row>
    <row r="87" spans="1:12" ht="12.75">
      <c r="A87" s="69"/>
      <c r="B87" s="53" t="s">
        <v>62</v>
      </c>
      <c r="C87" s="15"/>
      <c r="D87" s="16"/>
      <c r="E87" s="15"/>
      <c r="F87" s="33">
        <f>SUM(kg_mulch)</f>
        <v>0</v>
      </c>
      <c r="G87" s="118"/>
      <c r="H87" s="55">
        <f>No_kg*material_unit_cost</f>
        <v>0</v>
      </c>
      <c r="I87" s="81"/>
      <c r="J87" s="157"/>
      <c r="K87" s="158"/>
      <c r="L87" s="81"/>
    </row>
    <row r="88" spans="1:12" ht="12.75">
      <c r="A88" s="69"/>
      <c r="B88" s="53" t="s">
        <v>63</v>
      </c>
      <c r="C88" s="15"/>
      <c r="D88" s="16"/>
      <c r="E88" s="15"/>
      <c r="F88" s="33">
        <f>SUM(kg_tackifier)</f>
        <v>0</v>
      </c>
      <c r="G88" s="118"/>
      <c r="H88" s="55">
        <f>No_kg*material_unit_cost</f>
        <v>0</v>
      </c>
      <c r="I88" s="81"/>
      <c r="J88" s="157"/>
      <c r="K88" s="158"/>
      <c r="L88" s="81"/>
    </row>
    <row r="89" spans="1:12" ht="12.75">
      <c r="A89" s="69"/>
      <c r="B89" s="53"/>
      <c r="C89" s="15"/>
      <c r="D89" s="16"/>
      <c r="E89" s="15"/>
      <c r="F89" s="33"/>
      <c r="G89" s="27"/>
      <c r="H89" s="55"/>
      <c r="I89" s="81"/>
      <c r="J89" s="157"/>
      <c r="K89" s="158"/>
      <c r="L89" s="81"/>
    </row>
    <row r="90" spans="1:12" ht="12.75">
      <c r="A90" s="69"/>
      <c r="B90" s="56" t="s">
        <v>69</v>
      </c>
      <c r="C90" s="35"/>
      <c r="D90" s="57"/>
      <c r="E90" s="15"/>
      <c r="F90" s="33"/>
      <c r="G90" s="27"/>
      <c r="H90" s="55"/>
      <c r="I90" s="81"/>
      <c r="J90" s="157"/>
      <c r="K90" s="158"/>
      <c r="L90" s="81"/>
    </row>
    <row r="91" spans="1:12" ht="12.75">
      <c r="A91" s="69"/>
      <c r="B91" s="58" t="s">
        <v>90</v>
      </c>
      <c r="C91" s="26"/>
      <c r="D91" s="34"/>
      <c r="E91" s="15"/>
      <c r="F91" s="33">
        <f>SUM(no_seedlings)</f>
        <v>300000</v>
      </c>
      <c r="G91" s="118">
        <v>0.7</v>
      </c>
      <c r="H91" s="55">
        <f>No_kg*material_unit_cost</f>
        <v>210000</v>
      </c>
      <c r="I91" s="81"/>
      <c r="J91" s="157"/>
      <c r="K91" s="158"/>
      <c r="L91" s="81"/>
    </row>
    <row r="92" spans="1:12" ht="12.75">
      <c r="A92" s="69"/>
      <c r="B92" s="58" t="s">
        <v>91</v>
      </c>
      <c r="C92" s="26"/>
      <c r="D92" s="34"/>
      <c r="E92" s="15"/>
      <c r="F92" s="33">
        <f>SUM(no_fertabs)</f>
        <v>300000</v>
      </c>
      <c r="G92" s="118">
        <v>0.06</v>
      </c>
      <c r="H92" s="55">
        <f>No_kg*material_unit_cost</f>
        <v>18000</v>
      </c>
      <c r="I92" s="81"/>
      <c r="J92" s="157"/>
      <c r="K92" s="158"/>
      <c r="L92" s="81"/>
    </row>
    <row r="93" spans="1:12" ht="12.75">
      <c r="A93" s="69"/>
      <c r="B93" s="58" t="s">
        <v>92</v>
      </c>
      <c r="C93" s="26"/>
      <c r="D93" s="34"/>
      <c r="E93" s="15"/>
      <c r="F93" s="33">
        <f>SUM(no_protectors)</f>
        <v>0</v>
      </c>
      <c r="G93" s="118"/>
      <c r="H93" s="55">
        <f>No_kg*material_unit_cost</f>
        <v>0</v>
      </c>
      <c r="I93" s="81"/>
      <c r="J93" s="157"/>
      <c r="K93" s="158"/>
      <c r="L93" s="81"/>
    </row>
    <row r="94" spans="1:12" ht="12.75">
      <c r="A94" s="69"/>
      <c r="B94" s="53"/>
      <c r="C94" s="15"/>
      <c r="D94" s="15"/>
      <c r="E94" s="15"/>
      <c r="F94" s="33"/>
      <c r="G94" s="27"/>
      <c r="H94" s="59"/>
      <c r="I94" s="81"/>
      <c r="J94" s="81"/>
      <c r="K94" s="159"/>
      <c r="L94" s="81"/>
    </row>
    <row r="95" spans="1:12" ht="12.75">
      <c r="A95" s="69"/>
      <c r="B95" s="119" t="s">
        <v>93</v>
      </c>
      <c r="C95" s="15"/>
      <c r="D95" s="40"/>
      <c r="E95" s="15"/>
      <c r="F95" s="33">
        <f>SUM(kg_material1)</f>
        <v>0</v>
      </c>
      <c r="G95" s="118"/>
      <c r="H95" s="55">
        <f>No_kg*material_unit_cost</f>
        <v>0</v>
      </c>
      <c r="I95" s="81"/>
      <c r="J95" s="157"/>
      <c r="K95" s="158"/>
      <c r="L95" s="81"/>
    </row>
    <row r="96" spans="1:12" ht="12.75">
      <c r="A96" s="69"/>
      <c r="B96" s="119" t="s">
        <v>66</v>
      </c>
      <c r="C96" s="15"/>
      <c r="D96" s="40"/>
      <c r="E96" s="15"/>
      <c r="F96" s="33">
        <f>SUM(kg_material2)</f>
        <v>0</v>
      </c>
      <c r="G96" s="118"/>
      <c r="H96" s="55">
        <f>No_kg*material_unit_cost</f>
        <v>0</v>
      </c>
      <c r="I96" s="81"/>
      <c r="J96" s="157"/>
      <c r="K96" s="158"/>
      <c r="L96" s="81"/>
    </row>
    <row r="97" spans="1:12" ht="12.75">
      <c r="A97" s="69"/>
      <c r="B97" s="120" t="s">
        <v>77</v>
      </c>
      <c r="C97" s="15"/>
      <c r="D97" s="40"/>
      <c r="E97" s="15"/>
      <c r="F97" s="33">
        <f>SUM(kg_material3)</f>
        <v>0</v>
      </c>
      <c r="G97" s="118"/>
      <c r="H97" s="55">
        <f>No_kg*material_unit_cost</f>
        <v>0</v>
      </c>
      <c r="I97" s="81"/>
      <c r="J97" s="157"/>
      <c r="K97" s="158"/>
      <c r="L97" s="81"/>
    </row>
    <row r="98" spans="1:12" ht="12.75">
      <c r="A98" s="69"/>
      <c r="B98" s="120" t="s">
        <v>78</v>
      </c>
      <c r="C98" s="15"/>
      <c r="D98" s="40"/>
      <c r="E98" s="15"/>
      <c r="F98" s="33">
        <f>SUM(kg_material4)</f>
        <v>0</v>
      </c>
      <c r="G98" s="118"/>
      <c r="H98" s="55">
        <f>No_kg*material_unit_cost</f>
        <v>0</v>
      </c>
      <c r="I98" s="81"/>
      <c r="J98" s="157"/>
      <c r="K98" s="158"/>
      <c r="L98" s="81"/>
    </row>
    <row r="99" spans="1:12" ht="12.75">
      <c r="A99" s="69"/>
      <c r="B99" s="58"/>
      <c r="C99" s="15"/>
      <c r="D99" s="40"/>
      <c r="E99" s="15"/>
      <c r="F99" s="33"/>
      <c r="G99" s="27"/>
      <c r="H99" s="59"/>
      <c r="I99" s="81"/>
      <c r="J99" s="157"/>
      <c r="K99" s="158"/>
      <c r="L99" s="81"/>
    </row>
    <row r="100" spans="1:12" ht="12.75">
      <c r="A100" s="69"/>
      <c r="B100" s="121" t="s">
        <v>94</v>
      </c>
      <c r="C100" s="15"/>
      <c r="D100" s="40"/>
      <c r="E100" s="15"/>
      <c r="F100" s="33">
        <f>SUM(kg_maint.material1)</f>
        <v>0</v>
      </c>
      <c r="G100" s="118"/>
      <c r="H100" s="55">
        <f>No_kg*material_unit_cost</f>
        <v>0</v>
      </c>
      <c r="I100" s="81"/>
      <c r="J100" s="157"/>
      <c r="K100" s="158"/>
      <c r="L100" s="81"/>
    </row>
    <row r="101" spans="1:12" ht="12.75">
      <c r="A101" s="69"/>
      <c r="B101" s="121" t="s">
        <v>95</v>
      </c>
      <c r="C101" s="15"/>
      <c r="D101" s="40"/>
      <c r="E101" s="15"/>
      <c r="F101" s="33">
        <f>SUM(kg_maint.material2)</f>
        <v>0</v>
      </c>
      <c r="G101" s="118"/>
      <c r="H101" s="55">
        <f>No_kg*material_unit_cost</f>
        <v>0</v>
      </c>
      <c r="I101" s="81"/>
      <c r="J101" s="157"/>
      <c r="K101" s="158"/>
      <c r="L101" s="81"/>
    </row>
    <row r="102" spans="1:12" ht="13.5" thickBot="1">
      <c r="A102" s="69"/>
      <c r="B102" s="150"/>
      <c r="C102" s="69"/>
      <c r="D102" s="96"/>
      <c r="E102" s="69"/>
      <c r="F102" s="97"/>
      <c r="G102" s="151"/>
      <c r="H102" s="98"/>
      <c r="I102" s="81"/>
      <c r="J102" s="157"/>
      <c r="K102" s="158"/>
      <c r="L102" s="81"/>
    </row>
    <row r="103" spans="1:12" ht="12.75">
      <c r="A103" s="69"/>
      <c r="B103" s="150"/>
      <c r="C103" s="69"/>
      <c r="D103" s="96"/>
      <c r="E103" s="69"/>
      <c r="F103" s="97"/>
      <c r="G103" s="151"/>
      <c r="H103" s="99">
        <f>SUM(H84:H102)</f>
        <v>1081101.25</v>
      </c>
      <c r="I103" s="81"/>
      <c r="J103" s="157"/>
      <c r="K103" s="158"/>
      <c r="L103" s="81"/>
    </row>
    <row r="104" spans="1:12" ht="13.5" thickBot="1">
      <c r="A104" s="69"/>
      <c r="B104" s="100"/>
      <c r="C104" s="152"/>
      <c r="D104" s="153"/>
      <c r="E104" s="152"/>
      <c r="F104" s="101"/>
      <c r="G104" s="102"/>
      <c r="H104" s="103"/>
      <c r="I104" s="81"/>
      <c r="J104" s="157"/>
      <c r="K104" s="158"/>
      <c r="L104" s="81"/>
    </row>
    <row r="105" spans="1:12" ht="13.5" thickTop="1">
      <c r="A105" s="81"/>
      <c r="C105" s="81"/>
      <c r="D105" s="154"/>
      <c r="E105" s="81"/>
      <c r="F105" s="105"/>
      <c r="G105" s="106"/>
      <c r="H105" s="81"/>
      <c r="I105" s="81"/>
      <c r="J105" s="157"/>
      <c r="K105" s="158"/>
      <c r="L105" s="81"/>
    </row>
    <row r="106" spans="1:12" ht="12.75">
      <c r="A106" s="81"/>
      <c r="C106" s="81"/>
      <c r="D106" s="154"/>
      <c r="E106" s="81"/>
      <c r="F106" s="105"/>
      <c r="G106" s="106"/>
      <c r="H106" s="81"/>
      <c r="I106" s="81"/>
      <c r="J106" s="157"/>
      <c r="K106" s="158"/>
      <c r="L106" s="81"/>
    </row>
    <row r="107" spans="1:12" s="83" customFormat="1" ht="12.75">
      <c r="A107" s="81"/>
      <c r="B107" s="160" t="s">
        <v>96</v>
      </c>
      <c r="C107" s="81"/>
      <c r="D107" s="154"/>
      <c r="E107" s="81"/>
      <c r="F107" s="81"/>
      <c r="G107" s="159"/>
      <c r="H107" s="81"/>
      <c r="I107" s="81"/>
      <c r="J107" s="157"/>
      <c r="K107" s="158"/>
      <c r="L107" s="81"/>
    </row>
    <row r="108" spans="2:11" s="83" customFormat="1" ht="12.75">
      <c r="B108"/>
      <c r="C108" s="104"/>
      <c r="G108" s="109"/>
      <c r="J108" s="110"/>
      <c r="K108" s="111"/>
    </row>
    <row r="109" spans="2:11" s="83" customFormat="1" ht="12.75">
      <c r="B109" s="104" t="s">
        <v>97</v>
      </c>
      <c r="C109" s="104" t="s">
        <v>295</v>
      </c>
      <c r="G109" s="109"/>
      <c r="J109" s="110"/>
      <c r="K109" s="111"/>
    </row>
    <row r="110" spans="2:11" s="83" customFormat="1" ht="12.75">
      <c r="B110" s="104" t="s">
        <v>98</v>
      </c>
      <c r="C110" s="104" t="s">
        <v>296</v>
      </c>
      <c r="G110" s="109"/>
      <c r="J110" s="110"/>
      <c r="K110" s="111"/>
    </row>
    <row r="111" spans="2:11" s="83" customFormat="1" ht="12.75">
      <c r="B111" s="104" t="s">
        <v>37</v>
      </c>
      <c r="C111" s="104" t="s">
        <v>297</v>
      </c>
      <c r="G111" s="109"/>
      <c r="J111" s="110"/>
      <c r="K111" s="111"/>
    </row>
    <row r="112" spans="2:11" s="83" customFormat="1" ht="12.75">
      <c r="B112" s="104" t="s">
        <v>99</v>
      </c>
      <c r="C112" s="104" t="s">
        <v>298</v>
      </c>
      <c r="G112" s="109"/>
      <c r="J112" s="110"/>
      <c r="K112" s="111"/>
    </row>
    <row r="113" spans="2:11" s="83" customFormat="1" ht="12.75">
      <c r="B113" s="104" t="s">
        <v>100</v>
      </c>
      <c r="C113" s="104" t="s">
        <v>299</v>
      </c>
      <c r="G113" s="109"/>
      <c r="J113" s="110"/>
      <c r="K113" s="111"/>
    </row>
    <row r="114" spans="2:11" s="83" customFormat="1" ht="12.75">
      <c r="B114" s="104" t="s">
        <v>101</v>
      </c>
      <c r="C114" s="104" t="s">
        <v>300</v>
      </c>
      <c r="G114" s="109"/>
      <c r="J114" s="110"/>
      <c r="K114" s="111"/>
    </row>
    <row r="115" spans="2:11" s="83" customFormat="1" ht="12.75">
      <c r="B115" s="104" t="s">
        <v>102</v>
      </c>
      <c r="C115" s="425" t="s">
        <v>301</v>
      </c>
      <c r="G115" s="109"/>
      <c r="J115" s="110"/>
      <c r="K115" s="111"/>
    </row>
    <row r="116" spans="2:11" s="83" customFormat="1" ht="12.75">
      <c r="B116" s="104" t="s">
        <v>103</v>
      </c>
      <c r="C116" s="104" t="s">
        <v>302</v>
      </c>
      <c r="G116" s="109"/>
      <c r="J116" s="110"/>
      <c r="K116" s="111"/>
    </row>
    <row r="117" spans="2:11" s="83" customFormat="1" ht="12.75">
      <c r="B117" s="104" t="s">
        <v>104</v>
      </c>
      <c r="C117" s="104" t="s">
        <v>303</v>
      </c>
      <c r="G117" s="109"/>
      <c r="J117" s="110"/>
      <c r="K117" s="111"/>
    </row>
    <row r="118" spans="2:11" s="83" customFormat="1" ht="12.75">
      <c r="B118" s="104" t="s">
        <v>105</v>
      </c>
      <c r="C118" s="104" t="s">
        <v>304</v>
      </c>
      <c r="G118" s="109"/>
      <c r="J118" s="110"/>
      <c r="K118" s="111"/>
    </row>
    <row r="119" spans="2:11" s="83" customFormat="1" ht="12.75">
      <c r="B119" s="104" t="s">
        <v>106</v>
      </c>
      <c r="C119" s="104" t="s">
        <v>305</v>
      </c>
      <c r="G119" s="109"/>
      <c r="J119" s="110"/>
      <c r="K119" s="111"/>
    </row>
    <row r="120" spans="2:11" s="83" customFormat="1" ht="12.75">
      <c r="B120" s="104" t="s">
        <v>107</v>
      </c>
      <c r="C120" s="104" t="s">
        <v>306</v>
      </c>
      <c r="G120" s="109"/>
      <c r="J120" s="110"/>
      <c r="K120" s="111"/>
    </row>
    <row r="121" spans="2:11" s="83" customFormat="1" ht="12.75">
      <c r="B121" s="104" t="s">
        <v>108</v>
      </c>
      <c r="C121" s="104" t="s">
        <v>307</v>
      </c>
      <c r="G121" s="109"/>
      <c r="J121" s="110"/>
      <c r="K121" s="111"/>
    </row>
    <row r="122" spans="2:11" s="83" customFormat="1" ht="12.75">
      <c r="B122" s="104" t="s">
        <v>109</v>
      </c>
      <c r="C122" s="104" t="s">
        <v>308</v>
      </c>
      <c r="G122" s="109"/>
      <c r="J122" s="110"/>
      <c r="K122" s="111"/>
    </row>
    <row r="123" spans="2:11" s="83" customFormat="1" ht="12.75">
      <c r="B123" s="104" t="s">
        <v>110</v>
      </c>
      <c r="C123" s="425" t="s">
        <v>309</v>
      </c>
      <c r="G123" s="109"/>
      <c r="J123" s="110"/>
      <c r="K123" s="111"/>
    </row>
    <row r="124" spans="2:11" s="83" customFormat="1" ht="12.75">
      <c r="B124" s="104" t="s">
        <v>111</v>
      </c>
      <c r="C124" s="104" t="s">
        <v>310</v>
      </c>
      <c r="G124" s="109"/>
      <c r="J124" s="110"/>
      <c r="K124" s="111"/>
    </row>
    <row r="125" spans="2:11" s="83" customFormat="1" ht="12.75">
      <c r="B125" s="104" t="s">
        <v>112</v>
      </c>
      <c r="C125" s="104" t="s">
        <v>311</v>
      </c>
      <c r="G125" s="109"/>
      <c r="J125" s="110"/>
      <c r="K125" s="111"/>
    </row>
    <row r="126" spans="2:11" s="83" customFormat="1" ht="12.75">
      <c r="B126" s="104" t="s">
        <v>113</v>
      </c>
      <c r="C126" s="104" t="s">
        <v>312</v>
      </c>
      <c r="G126" s="109"/>
      <c r="J126" s="110"/>
      <c r="K126" s="111"/>
    </row>
    <row r="127" spans="2:11" s="83" customFormat="1" ht="12.75">
      <c r="B127" s="104" t="s">
        <v>114</v>
      </c>
      <c r="C127" s="104" t="s">
        <v>313</v>
      </c>
      <c r="G127" s="109"/>
      <c r="J127" s="110"/>
      <c r="K127" s="111"/>
    </row>
    <row r="128" spans="2:11" s="83" customFormat="1" ht="12.75">
      <c r="B128" s="104" t="s">
        <v>115</v>
      </c>
      <c r="C128" s="104" t="s">
        <v>314</v>
      </c>
      <c r="G128" s="109"/>
      <c r="J128" s="110"/>
      <c r="K128" s="111"/>
    </row>
    <row r="129" spans="2:11" s="83" customFormat="1" ht="12.75">
      <c r="B129" s="104" t="s">
        <v>116</v>
      </c>
      <c r="C129" s="104" t="s">
        <v>315</v>
      </c>
      <c r="G129" s="109"/>
      <c r="J129" s="110"/>
      <c r="K129" s="111"/>
    </row>
    <row r="130" spans="2:11" s="83" customFormat="1" ht="12.75">
      <c r="B130" s="104" t="s">
        <v>117</v>
      </c>
      <c r="C130" s="104" t="s">
        <v>316</v>
      </c>
      <c r="G130" s="109"/>
      <c r="J130" s="110"/>
      <c r="K130" s="111"/>
    </row>
    <row r="131" spans="2:11" s="83" customFormat="1" ht="12.75">
      <c r="B131" s="104" t="s">
        <v>118</v>
      </c>
      <c r="C131" s="104" t="s">
        <v>317</v>
      </c>
      <c r="G131" s="109"/>
      <c r="J131" s="110"/>
      <c r="K131" s="111"/>
    </row>
    <row r="132" spans="2:11" s="83" customFormat="1" ht="12.75">
      <c r="B132" s="104" t="s">
        <v>119</v>
      </c>
      <c r="C132" s="104" t="s">
        <v>318</v>
      </c>
      <c r="G132" s="109"/>
      <c r="J132" s="110"/>
      <c r="K132" s="111"/>
    </row>
    <row r="133" spans="2:11" s="83" customFormat="1" ht="12.75">
      <c r="B133" s="104" t="s">
        <v>120</v>
      </c>
      <c r="C133" s="104" t="s">
        <v>319</v>
      </c>
      <c r="G133" s="109"/>
      <c r="J133" s="110"/>
      <c r="K133" s="111"/>
    </row>
    <row r="134" spans="2:11" s="83" customFormat="1" ht="12.75">
      <c r="B134" s="104" t="s">
        <v>121</v>
      </c>
      <c r="C134" s="104" t="s">
        <v>320</v>
      </c>
      <c r="G134" s="109"/>
      <c r="J134" s="110"/>
      <c r="K134" s="111"/>
    </row>
    <row r="135" spans="2:11" s="83" customFormat="1" ht="12.75">
      <c r="B135" s="104" t="s">
        <v>122</v>
      </c>
      <c r="C135" s="104" t="s">
        <v>321</v>
      </c>
      <c r="G135" s="109"/>
      <c r="J135" s="110"/>
      <c r="K135" s="111"/>
    </row>
    <row r="136" spans="2:11" s="83" customFormat="1" ht="12.75">
      <c r="B136" s="104" t="s">
        <v>123</v>
      </c>
      <c r="C136" s="104" t="s">
        <v>322</v>
      </c>
      <c r="G136" s="109"/>
      <c r="J136" s="110"/>
      <c r="K136" s="111"/>
    </row>
    <row r="137" spans="2:11" s="83" customFormat="1" ht="12.75">
      <c r="B137" s="104" t="s">
        <v>124</v>
      </c>
      <c r="C137" s="104" t="s">
        <v>323</v>
      </c>
      <c r="G137" s="109"/>
      <c r="J137" s="110"/>
      <c r="K137" s="111"/>
    </row>
    <row r="138" spans="2:11" s="83" customFormat="1" ht="12.75">
      <c r="B138" s="104" t="s">
        <v>125</v>
      </c>
      <c r="C138" s="104" t="s">
        <v>324</v>
      </c>
      <c r="G138" s="109"/>
      <c r="J138" s="110"/>
      <c r="K138" s="111"/>
    </row>
    <row r="139" spans="2:11" s="83" customFormat="1" ht="12.75">
      <c r="B139" s="104" t="s">
        <v>126</v>
      </c>
      <c r="C139" s="104" t="s">
        <v>325</v>
      </c>
      <c r="G139" s="109"/>
      <c r="J139" s="110"/>
      <c r="K139" s="111"/>
    </row>
    <row r="140" spans="2:11" s="83" customFormat="1" ht="12.75">
      <c r="B140" s="104" t="s">
        <v>127</v>
      </c>
      <c r="C140" s="104" t="s">
        <v>326</v>
      </c>
      <c r="G140" s="109"/>
      <c r="J140" s="110"/>
      <c r="K140" s="111"/>
    </row>
    <row r="141" spans="2:11" s="83" customFormat="1" ht="12.75">
      <c r="B141" s="104" t="s">
        <v>128</v>
      </c>
      <c r="C141" s="104" t="s">
        <v>327</v>
      </c>
      <c r="D141" s="104"/>
      <c r="G141" s="109"/>
      <c r="J141" s="110"/>
      <c r="K141" s="111"/>
    </row>
    <row r="142" spans="2:11" s="83" customFormat="1" ht="12.75">
      <c r="B142" s="104" t="s">
        <v>129</v>
      </c>
      <c r="C142" s="104" t="s">
        <v>328</v>
      </c>
      <c r="D142" s="104"/>
      <c r="G142" s="109"/>
      <c r="J142" s="110"/>
      <c r="K142" s="111"/>
    </row>
    <row r="143" spans="2:11" s="83" customFormat="1" ht="12.75">
      <c r="B143" s="104" t="s">
        <v>130</v>
      </c>
      <c r="C143" s="104" t="s">
        <v>329</v>
      </c>
      <c r="D143" s="104"/>
      <c r="G143" s="109"/>
      <c r="J143" s="110"/>
      <c r="K143" s="111"/>
    </row>
    <row r="144" spans="2:11" s="83" customFormat="1" ht="12.75">
      <c r="B144" s="104" t="s">
        <v>131</v>
      </c>
      <c r="C144" s="104" t="s">
        <v>330</v>
      </c>
      <c r="D144" s="104"/>
      <c r="G144" s="109"/>
      <c r="J144" s="110"/>
      <c r="K144" s="111"/>
    </row>
    <row r="145" spans="2:11" s="83" customFormat="1" ht="12.75">
      <c r="B145" s="104" t="s">
        <v>132</v>
      </c>
      <c r="C145" s="104" t="s">
        <v>331</v>
      </c>
      <c r="D145" s="104"/>
      <c r="G145" s="109"/>
      <c r="J145" s="110"/>
      <c r="K145" s="111"/>
    </row>
    <row r="146" spans="2:11" s="83" customFormat="1" ht="12.75">
      <c r="B146" s="104" t="s">
        <v>133</v>
      </c>
      <c r="C146" s="104" t="s">
        <v>332</v>
      </c>
      <c r="D146" s="104"/>
      <c r="G146" s="109"/>
      <c r="J146" s="110"/>
      <c r="K146" s="111"/>
    </row>
    <row r="147" spans="2:11" s="83" customFormat="1" ht="12.75">
      <c r="B147" s="104" t="s">
        <v>134</v>
      </c>
      <c r="C147" s="104" t="s">
        <v>333</v>
      </c>
      <c r="D147" s="104"/>
      <c r="G147" s="109"/>
      <c r="J147" s="110"/>
      <c r="K147" s="111"/>
    </row>
    <row r="148" spans="2:11" s="83" customFormat="1" ht="12.75">
      <c r="B148" s="104" t="s">
        <v>135</v>
      </c>
      <c r="C148" s="104" t="s">
        <v>334</v>
      </c>
      <c r="D148" s="104"/>
      <c r="G148" s="109"/>
      <c r="J148" s="110"/>
      <c r="K148" s="111"/>
    </row>
    <row r="149" spans="2:11" s="83" customFormat="1" ht="12.75">
      <c r="B149" s="104" t="s">
        <v>136</v>
      </c>
      <c r="C149" s="104" t="s">
        <v>335</v>
      </c>
      <c r="D149" s="104"/>
      <c r="G149" s="109"/>
      <c r="J149" s="110"/>
      <c r="K149" s="111"/>
    </row>
    <row r="150" spans="2:11" s="83" customFormat="1" ht="12.75">
      <c r="B150" s="104" t="s">
        <v>137</v>
      </c>
      <c r="C150" s="104" t="s">
        <v>336</v>
      </c>
      <c r="D150" s="104"/>
      <c r="G150" s="109"/>
      <c r="J150" s="110"/>
      <c r="K150" s="111"/>
    </row>
    <row r="151" spans="2:11" s="83" customFormat="1" ht="12.75">
      <c r="B151" s="104" t="s">
        <v>138</v>
      </c>
      <c r="C151" s="104" t="s">
        <v>337</v>
      </c>
      <c r="D151" s="104"/>
      <c r="G151" s="109"/>
      <c r="J151" s="110"/>
      <c r="K151" s="111"/>
    </row>
    <row r="152" spans="2:11" s="83" customFormat="1" ht="12.75">
      <c r="B152" s="104" t="s">
        <v>139</v>
      </c>
      <c r="C152" s="104" t="s">
        <v>338</v>
      </c>
      <c r="D152" s="104"/>
      <c r="G152" s="109"/>
      <c r="J152" s="110"/>
      <c r="K152" s="111"/>
    </row>
    <row r="153" spans="2:11" s="83" customFormat="1" ht="12.75">
      <c r="B153" s="104" t="s">
        <v>140</v>
      </c>
      <c r="C153" s="104" t="s">
        <v>339</v>
      </c>
      <c r="D153" s="104"/>
      <c r="G153" s="109"/>
      <c r="J153" s="110"/>
      <c r="K153" s="111"/>
    </row>
    <row r="154" spans="2:11" s="83" customFormat="1" ht="12.75">
      <c r="B154" s="104" t="s">
        <v>141</v>
      </c>
      <c r="C154" s="104" t="s">
        <v>340</v>
      </c>
      <c r="D154" s="104"/>
      <c r="G154" s="109"/>
      <c r="J154" s="110"/>
      <c r="K154" s="111"/>
    </row>
    <row r="155" spans="2:11" s="83" customFormat="1" ht="12.75">
      <c r="B155" s="104" t="s">
        <v>142</v>
      </c>
      <c r="C155" s="104" t="s">
        <v>341</v>
      </c>
      <c r="D155" s="104"/>
      <c r="G155" s="109"/>
      <c r="J155" s="110"/>
      <c r="K155" s="111"/>
    </row>
    <row r="156" spans="2:11" s="83" customFormat="1" ht="12.75">
      <c r="B156" s="104" t="s">
        <v>143</v>
      </c>
      <c r="C156" s="104" t="s">
        <v>342</v>
      </c>
      <c r="D156" s="104"/>
      <c r="G156" s="109"/>
      <c r="J156" s="110"/>
      <c r="K156" s="111"/>
    </row>
    <row r="157" spans="4:11" s="83" customFormat="1" ht="12.75">
      <c r="D157" s="104"/>
      <c r="G157" s="109"/>
      <c r="J157" s="110"/>
      <c r="K157" s="111"/>
    </row>
    <row r="158" spans="4:11" s="83" customFormat="1" ht="12.75">
      <c r="D158" s="104"/>
      <c r="G158" s="109"/>
      <c r="J158" s="110"/>
      <c r="K158" s="111"/>
    </row>
    <row r="159" spans="4:11" s="83" customFormat="1" ht="12.75">
      <c r="D159" s="104"/>
      <c r="G159" s="109"/>
      <c r="J159" s="110"/>
      <c r="K159" s="111"/>
    </row>
    <row r="160" spans="4:11" s="83" customFormat="1" ht="12.75">
      <c r="D160" s="104"/>
      <c r="G160" s="109"/>
      <c r="J160" s="110"/>
      <c r="K160" s="111"/>
    </row>
    <row r="161" spans="4:11" s="83" customFormat="1" ht="12.75">
      <c r="D161" s="104"/>
      <c r="G161" s="109"/>
      <c r="J161" s="110"/>
      <c r="K161" s="111"/>
    </row>
    <row r="162" spans="4:11" s="83" customFormat="1" ht="12.75">
      <c r="D162" s="104"/>
      <c r="G162" s="109"/>
      <c r="J162" s="110"/>
      <c r="K162" s="111"/>
    </row>
    <row r="163" spans="4:11" s="83" customFormat="1" ht="12.75">
      <c r="D163" s="104"/>
      <c r="G163" s="109"/>
      <c r="J163" s="110"/>
      <c r="K163" s="111"/>
    </row>
    <row r="164" spans="4:11" s="83" customFormat="1" ht="12.75">
      <c r="D164" s="104"/>
      <c r="G164" s="109"/>
      <c r="J164" s="110"/>
      <c r="K164" s="111"/>
    </row>
    <row r="165" spans="4:11" s="83" customFormat="1" ht="12.75">
      <c r="D165" s="104"/>
      <c r="G165" s="109"/>
      <c r="J165" s="110"/>
      <c r="K165" s="111"/>
    </row>
    <row r="166" spans="4:11" s="83" customFormat="1" ht="12.75">
      <c r="D166" s="104"/>
      <c r="G166" s="109"/>
      <c r="J166" s="110"/>
      <c r="K166" s="111"/>
    </row>
    <row r="167" spans="4:11" s="83" customFormat="1" ht="12.75">
      <c r="D167" s="104"/>
      <c r="G167" s="109"/>
      <c r="J167" s="110"/>
      <c r="K167" s="111"/>
    </row>
    <row r="168" spans="4:11" s="83" customFormat="1" ht="12.75">
      <c r="D168" s="104"/>
      <c r="G168" s="109"/>
      <c r="J168" s="110"/>
      <c r="K168" s="111"/>
    </row>
    <row r="169" spans="4:11" s="83" customFormat="1" ht="12.75">
      <c r="D169" s="104"/>
      <c r="G169" s="109"/>
      <c r="J169" s="110"/>
      <c r="K169" s="111"/>
    </row>
    <row r="170" spans="4:11" s="83" customFormat="1" ht="12.75">
      <c r="D170" s="104"/>
      <c r="G170" s="109"/>
      <c r="J170" s="110"/>
      <c r="K170" s="111"/>
    </row>
    <row r="171" spans="4:11" s="83" customFormat="1" ht="12.75">
      <c r="D171" s="104"/>
      <c r="G171" s="109"/>
      <c r="J171" s="110"/>
      <c r="K171" s="111"/>
    </row>
    <row r="172" spans="4:11" s="83" customFormat="1" ht="12.75">
      <c r="D172" s="104"/>
      <c r="G172" s="109"/>
      <c r="J172" s="110"/>
      <c r="K172" s="111"/>
    </row>
    <row r="173" spans="4:11" s="83" customFormat="1" ht="12.75">
      <c r="D173" s="104"/>
      <c r="G173" s="109"/>
      <c r="J173" s="110"/>
      <c r="K173" s="111"/>
    </row>
    <row r="174" spans="4:11" s="83" customFormat="1" ht="12.75">
      <c r="D174" s="104"/>
      <c r="G174" s="109"/>
      <c r="J174" s="110"/>
      <c r="K174" s="111"/>
    </row>
    <row r="175" spans="4:11" s="83" customFormat="1" ht="12.75">
      <c r="D175" s="104"/>
      <c r="G175" s="109"/>
      <c r="J175" s="110"/>
      <c r="K175" s="111"/>
    </row>
    <row r="176" spans="4:11" s="83" customFormat="1" ht="12.75">
      <c r="D176" s="104"/>
      <c r="G176" s="109"/>
      <c r="J176" s="110"/>
      <c r="K176" s="111"/>
    </row>
    <row r="177" spans="4:11" s="83" customFormat="1" ht="12.75">
      <c r="D177" s="104"/>
      <c r="G177" s="109"/>
      <c r="J177" s="110"/>
      <c r="K177" s="111"/>
    </row>
    <row r="178" spans="4:11" s="83" customFormat="1" ht="12.75">
      <c r="D178" s="104"/>
      <c r="G178" s="109"/>
      <c r="J178" s="110"/>
      <c r="K178" s="111"/>
    </row>
    <row r="179" spans="4:11" s="83" customFormat="1" ht="12.75">
      <c r="D179" s="104"/>
      <c r="G179" s="109"/>
      <c r="J179" s="110"/>
      <c r="K179" s="111"/>
    </row>
    <row r="180" spans="4:11" s="83" customFormat="1" ht="12.75">
      <c r="D180" s="104"/>
      <c r="G180" s="109"/>
      <c r="J180" s="110"/>
      <c r="K180" s="111"/>
    </row>
    <row r="181" spans="4:11" s="83" customFormat="1" ht="12.75">
      <c r="D181" s="104"/>
      <c r="G181" s="109"/>
      <c r="J181" s="110"/>
      <c r="K181" s="111"/>
    </row>
    <row r="182" spans="4:11" s="83" customFormat="1" ht="12.75">
      <c r="D182" s="104"/>
      <c r="G182" s="109"/>
      <c r="J182" s="110"/>
      <c r="K182" s="111"/>
    </row>
    <row r="183" spans="4:11" s="83" customFormat="1" ht="12.75">
      <c r="D183" s="104"/>
      <c r="G183" s="109"/>
      <c r="J183" s="110"/>
      <c r="K183" s="111"/>
    </row>
    <row r="184" spans="4:11" s="83" customFormat="1" ht="12.75">
      <c r="D184" s="104"/>
      <c r="G184" s="109"/>
      <c r="J184" s="110"/>
      <c r="K184" s="111"/>
    </row>
    <row r="185" spans="4:11" s="83" customFormat="1" ht="12.75">
      <c r="D185" s="104"/>
      <c r="G185" s="109"/>
      <c r="J185" s="110"/>
      <c r="K185" s="111"/>
    </row>
    <row r="186" spans="4:11" s="83" customFormat="1" ht="12.75">
      <c r="D186" s="104"/>
      <c r="G186" s="109"/>
      <c r="J186" s="110"/>
      <c r="K186" s="111"/>
    </row>
    <row r="187" spans="4:11" s="83" customFormat="1" ht="12.75">
      <c r="D187" s="104"/>
      <c r="G187" s="109"/>
      <c r="J187" s="110"/>
      <c r="K187" s="111"/>
    </row>
    <row r="188" spans="4:11" s="83" customFormat="1" ht="12.75">
      <c r="D188" s="104"/>
      <c r="G188" s="109"/>
      <c r="J188" s="110"/>
      <c r="K188" s="111"/>
    </row>
    <row r="189" spans="4:11" s="83" customFormat="1" ht="12.75">
      <c r="D189" s="104"/>
      <c r="G189" s="109"/>
      <c r="J189" s="110"/>
      <c r="K189" s="111"/>
    </row>
    <row r="190" spans="4:11" s="83" customFormat="1" ht="12.75">
      <c r="D190" s="104"/>
      <c r="G190" s="109"/>
      <c r="J190" s="110"/>
      <c r="K190" s="111"/>
    </row>
    <row r="191" spans="4:11" s="83" customFormat="1" ht="12.75">
      <c r="D191" s="104"/>
      <c r="G191" s="109"/>
      <c r="J191" s="110"/>
      <c r="K191" s="111"/>
    </row>
  </sheetData>
  <printOptions gridLines="1" horizontalCentered="1"/>
  <pageMargins left="0.498031496" right="0.498031496" top="1.05" bottom="0.734251969" header="0.5" footer="0.5"/>
  <pageSetup horizontalDpi="300" verticalDpi="300" orientation="portrait" scale="60" r:id="rId3"/>
  <headerFooter alignWithMargins="0">
    <oddHeader>&amp;L&amp;F
&amp;D
&amp;T&amp;CMine Reclamation Costing&amp;"MS Sans Serif,Bold"
&amp;18&amp;A&amp;RCE Jones and Associates Ltd</oddHeader>
    <oddFooter>&amp;CPage &amp;P of &amp;N</oddFooter>
  </headerFooter>
  <rowBreaks count="1" manualBreakCount="1">
    <brk id="74" max="255" man="1"/>
  </rowBreaks>
  <legacyDrawing r:id="rId2"/>
</worksheet>
</file>

<file path=xl/worksheets/sheet6.xml><?xml version="1.0" encoding="utf-8"?>
<worksheet xmlns="http://schemas.openxmlformats.org/spreadsheetml/2006/main" xmlns:r="http://schemas.openxmlformats.org/officeDocument/2006/relationships">
  <dimension ref="A1:L208"/>
  <sheetViews>
    <sheetView zoomScale="75" zoomScaleNormal="75" workbookViewId="0" topLeftCell="A1">
      <selection activeCell="K56" sqref="K56"/>
    </sheetView>
  </sheetViews>
  <sheetFormatPr defaultColWidth="9.140625" defaultRowHeight="12.75"/>
  <cols>
    <col min="1" max="1" width="2.7109375" style="0" customWidth="1"/>
    <col min="2" max="2" width="27.7109375" style="81" customWidth="1"/>
    <col min="3" max="3" width="9.140625" style="83" customWidth="1"/>
    <col min="4" max="4" width="6.7109375" style="104" customWidth="1"/>
    <col min="5" max="5" width="11.8515625" style="0" customWidth="1"/>
    <col min="6" max="6" width="12.7109375" style="0" customWidth="1"/>
    <col min="7" max="7" width="13.7109375" style="95" customWidth="1"/>
    <col min="8" max="8" width="13.7109375" style="0" customWidth="1"/>
    <col min="9" max="9" width="12.7109375" style="0" customWidth="1"/>
    <col min="10" max="10" width="11.7109375" style="92" customWidth="1"/>
    <col min="11" max="11" width="17.7109375" style="93" customWidth="1"/>
  </cols>
  <sheetData>
    <row r="1" spans="1:12" s="66" customFormat="1" ht="15.75">
      <c r="A1" s="372" t="s">
        <v>32</v>
      </c>
      <c r="B1" s="351"/>
      <c r="C1" s="336">
        <f>SUMMARY!$B$4</f>
        <v>0</v>
      </c>
      <c r="D1" s="337"/>
      <c r="E1" s="338"/>
      <c r="F1" s="338"/>
      <c r="G1" s="339"/>
      <c r="H1" s="337"/>
      <c r="I1" s="337"/>
      <c r="J1" s="339"/>
      <c r="K1" s="340"/>
      <c r="L1" s="155"/>
    </row>
    <row r="2" spans="1:12" s="66" customFormat="1" ht="15.75">
      <c r="A2" s="373" t="s">
        <v>33</v>
      </c>
      <c r="B2"/>
      <c r="C2" s="68" t="e">
        <f>SUMMARY!#REF!</f>
        <v>#REF!</v>
      </c>
      <c r="D2" s="63"/>
      <c r="E2" s="12"/>
      <c r="F2" s="12"/>
      <c r="G2" s="131"/>
      <c r="H2" s="63"/>
      <c r="I2" s="63"/>
      <c r="J2" s="131"/>
      <c r="K2" s="71"/>
      <c r="L2" s="155"/>
    </row>
    <row r="3" spans="1:12" s="66" customFormat="1" ht="15.75">
      <c r="A3" s="373" t="s">
        <v>34</v>
      </c>
      <c r="B3"/>
      <c r="C3" s="62" t="str">
        <f>SUMMARY!$A$16</f>
        <v>        Master 5</v>
      </c>
      <c r="D3" s="63"/>
      <c r="E3" s="12"/>
      <c r="F3" s="12"/>
      <c r="G3" s="131"/>
      <c r="H3" s="63"/>
      <c r="I3" s="63"/>
      <c r="J3" s="131"/>
      <c r="K3" s="71"/>
      <c r="L3" s="155"/>
    </row>
    <row r="4" spans="1:12" s="66" customFormat="1" ht="15.75">
      <c r="A4" s="374" t="s">
        <v>144</v>
      </c>
      <c r="B4"/>
      <c r="C4" s="68">
        <f>SUMMARY!$E$16</f>
        <v>0</v>
      </c>
      <c r="D4" s="63"/>
      <c r="E4" s="12"/>
      <c r="F4" s="12"/>
      <c r="G4" s="131"/>
      <c r="H4" s="63"/>
      <c r="I4" s="63"/>
      <c r="J4" s="131"/>
      <c r="K4" s="71"/>
      <c r="L4" s="155"/>
    </row>
    <row r="5" spans="1:12" s="66" customFormat="1" ht="15.75">
      <c r="A5" s="375" t="s">
        <v>35</v>
      </c>
      <c r="B5"/>
      <c r="C5" s="354"/>
      <c r="D5" s="365"/>
      <c r="E5" s="366"/>
      <c r="F5" s="12"/>
      <c r="G5" s="132"/>
      <c r="H5" s="12"/>
      <c r="I5" s="63"/>
      <c r="J5" s="131"/>
      <c r="K5" s="71"/>
      <c r="L5" s="155"/>
    </row>
    <row r="6" spans="1:12" s="66" customFormat="1" ht="3" customHeight="1">
      <c r="A6" s="77"/>
      <c r="B6" s="14"/>
      <c r="C6" s="88"/>
      <c r="D6" s="12"/>
      <c r="E6" s="12"/>
      <c r="F6" s="12"/>
      <c r="G6" s="132"/>
      <c r="H6" s="12"/>
      <c r="I6" s="63"/>
      <c r="J6" s="131"/>
      <c r="K6" s="71"/>
      <c r="L6" s="155"/>
    </row>
    <row r="7" spans="1:12" ht="12.75">
      <c r="A7" s="31"/>
      <c r="B7" s="15"/>
      <c r="C7" s="15"/>
      <c r="D7" s="16"/>
      <c r="E7" s="15"/>
      <c r="F7" s="17" t="s">
        <v>145</v>
      </c>
      <c r="G7" s="18"/>
      <c r="H7" s="15"/>
      <c r="I7" s="15"/>
      <c r="J7" s="11"/>
      <c r="K7" s="19"/>
      <c r="L7" s="81"/>
    </row>
    <row r="8" spans="1:12" ht="12.75">
      <c r="A8" s="28" t="s">
        <v>36</v>
      </c>
      <c r="B8" s="15"/>
      <c r="C8" s="81"/>
      <c r="D8" s="21" t="s">
        <v>37</v>
      </c>
      <c r="E8" s="81"/>
      <c r="F8" s="81"/>
      <c r="G8" s="81"/>
      <c r="H8" s="22" t="s">
        <v>38</v>
      </c>
      <c r="I8" s="20" t="s">
        <v>39</v>
      </c>
      <c r="J8" s="24"/>
      <c r="K8" s="25" t="s">
        <v>40</v>
      </c>
      <c r="L8" s="81"/>
    </row>
    <row r="9" spans="1:12" ht="12.75">
      <c r="A9" s="31"/>
      <c r="B9" s="17" t="s">
        <v>146</v>
      </c>
      <c r="C9" s="81"/>
      <c r="D9" s="21" t="s">
        <v>41</v>
      </c>
      <c r="E9" s="81"/>
      <c r="F9" s="81"/>
      <c r="G9" s="81"/>
      <c r="H9" s="22" t="s">
        <v>42</v>
      </c>
      <c r="I9" s="22" t="s">
        <v>43</v>
      </c>
      <c r="J9" s="24"/>
      <c r="K9" s="25"/>
      <c r="L9" s="81"/>
    </row>
    <row r="10" spans="1:12" ht="12.75">
      <c r="A10" s="31"/>
      <c r="B10" s="15" t="s">
        <v>148</v>
      </c>
      <c r="C10" s="81"/>
      <c r="D10" s="113"/>
      <c r="E10" s="81"/>
      <c r="F10" s="81"/>
      <c r="G10" s="81"/>
      <c r="H10" s="114"/>
      <c r="I10" s="18">
        <f>Area*Unit_Cost</f>
        <v>0</v>
      </c>
      <c r="J10" s="15"/>
      <c r="K10" s="19"/>
      <c r="L10" s="81"/>
    </row>
    <row r="11" spans="1:12" ht="12.75">
      <c r="A11" s="31"/>
      <c r="B11" s="26" t="s">
        <v>44</v>
      </c>
      <c r="C11" s="81"/>
      <c r="D11" s="81"/>
      <c r="E11" s="81"/>
      <c r="F11" s="81"/>
      <c r="G11" s="81"/>
      <c r="H11" s="161"/>
      <c r="I11" s="81"/>
      <c r="J11" s="15"/>
      <c r="K11" s="19"/>
      <c r="L11" s="81"/>
    </row>
    <row r="12" spans="1:12" ht="12.75">
      <c r="A12" s="31"/>
      <c r="B12" s="26" t="s">
        <v>45</v>
      </c>
      <c r="C12" s="81"/>
      <c r="D12" s="81"/>
      <c r="E12" s="81"/>
      <c r="F12" s="81"/>
      <c r="G12" s="81"/>
      <c r="H12" s="161"/>
      <c r="I12" s="81"/>
      <c r="J12" s="15"/>
      <c r="K12" s="19"/>
      <c r="L12" s="81"/>
    </row>
    <row r="13" spans="1:12" ht="12.75">
      <c r="A13" s="31"/>
      <c r="B13" s="26" t="s">
        <v>46</v>
      </c>
      <c r="C13" s="81"/>
      <c r="D13" s="113"/>
      <c r="E13" s="81"/>
      <c r="F13" s="81"/>
      <c r="G13" s="81"/>
      <c r="H13" s="114"/>
      <c r="I13" s="18">
        <f aca="true" t="shared" si="0" ref="I13:I23">Area*Unit_Cost</f>
        <v>0</v>
      </c>
      <c r="J13" s="15"/>
      <c r="K13" s="19"/>
      <c r="L13" s="81"/>
    </row>
    <row r="14" spans="1:12" ht="12.75">
      <c r="A14" s="31"/>
      <c r="B14" s="124" t="s">
        <v>47</v>
      </c>
      <c r="C14" s="81"/>
      <c r="D14" s="113"/>
      <c r="E14" s="81"/>
      <c r="F14" s="81"/>
      <c r="G14" s="81"/>
      <c r="H14" s="114"/>
      <c r="I14" s="18">
        <f t="shared" si="0"/>
        <v>0</v>
      </c>
      <c r="J14" s="15"/>
      <c r="K14" s="19"/>
      <c r="L14" s="81"/>
    </row>
    <row r="15" spans="1:12" ht="12.75">
      <c r="A15" s="31"/>
      <c r="B15" s="15" t="s">
        <v>150</v>
      </c>
      <c r="C15" s="81"/>
      <c r="D15" s="113"/>
      <c r="E15" s="81"/>
      <c r="F15" s="81"/>
      <c r="G15" s="81"/>
      <c r="H15" s="114"/>
      <c r="I15" s="18">
        <f t="shared" si="0"/>
        <v>0</v>
      </c>
      <c r="J15" s="15"/>
      <c r="K15" s="19"/>
      <c r="L15" s="81"/>
    </row>
    <row r="16" spans="1:12" ht="12.75">
      <c r="A16" s="31"/>
      <c r="B16" s="112" t="s">
        <v>48</v>
      </c>
      <c r="C16" s="81"/>
      <c r="D16" s="113"/>
      <c r="E16" s="81"/>
      <c r="F16" s="81"/>
      <c r="G16" s="81"/>
      <c r="H16" s="114"/>
      <c r="I16" s="18">
        <f t="shared" si="0"/>
        <v>0</v>
      </c>
      <c r="J16" s="15"/>
      <c r="K16" s="19"/>
      <c r="L16" s="81"/>
    </row>
    <row r="17" spans="1:12" ht="12.75">
      <c r="A17" s="31"/>
      <c r="B17" s="112" t="s">
        <v>48</v>
      </c>
      <c r="C17" s="81"/>
      <c r="D17" s="113"/>
      <c r="E17" s="81"/>
      <c r="F17" s="81"/>
      <c r="G17" s="81"/>
      <c r="H17" s="114"/>
      <c r="I17" s="18">
        <f t="shared" si="0"/>
        <v>0</v>
      </c>
      <c r="J17" s="15"/>
      <c r="K17" s="19"/>
      <c r="L17" s="81"/>
    </row>
    <row r="18" spans="1:12" ht="12.75">
      <c r="A18" s="31"/>
      <c r="B18" s="112" t="s">
        <v>48</v>
      </c>
      <c r="C18" s="81"/>
      <c r="D18" s="113"/>
      <c r="E18" s="81"/>
      <c r="F18" s="81"/>
      <c r="G18" s="81"/>
      <c r="H18" s="114"/>
      <c r="I18" s="18">
        <f t="shared" si="0"/>
        <v>0</v>
      </c>
      <c r="J18" s="15"/>
      <c r="K18" s="19"/>
      <c r="L18" s="81"/>
    </row>
    <row r="19" spans="1:12" ht="12.75">
      <c r="A19" s="31"/>
      <c r="B19" s="112" t="s">
        <v>48</v>
      </c>
      <c r="C19" s="81"/>
      <c r="D19" s="113"/>
      <c r="E19" s="81"/>
      <c r="F19" s="81"/>
      <c r="G19" s="81"/>
      <c r="H19" s="114"/>
      <c r="I19" s="18">
        <f t="shared" si="0"/>
        <v>0</v>
      </c>
      <c r="J19" s="15"/>
      <c r="K19" s="19"/>
      <c r="L19" s="81"/>
    </row>
    <row r="20" spans="1:12" ht="12.75">
      <c r="A20" s="31"/>
      <c r="B20" s="112" t="s">
        <v>48</v>
      </c>
      <c r="C20" s="81"/>
      <c r="D20" s="113"/>
      <c r="E20" s="81"/>
      <c r="F20" s="81"/>
      <c r="G20" s="81"/>
      <c r="H20" s="114"/>
      <c r="I20" s="18">
        <f t="shared" si="0"/>
        <v>0</v>
      </c>
      <c r="J20" s="15"/>
      <c r="K20" s="19"/>
      <c r="L20" s="81"/>
    </row>
    <row r="21" spans="1:12" ht="12.75">
      <c r="A21" s="31"/>
      <c r="B21" s="112" t="s">
        <v>48</v>
      </c>
      <c r="C21" s="81"/>
      <c r="D21" s="113"/>
      <c r="E21" s="81"/>
      <c r="F21" s="81"/>
      <c r="G21" s="81"/>
      <c r="H21" s="114"/>
      <c r="I21" s="18">
        <f t="shared" si="0"/>
        <v>0</v>
      </c>
      <c r="J21" s="15"/>
      <c r="K21" s="19"/>
      <c r="L21" s="81"/>
    </row>
    <row r="22" spans="1:12" ht="12.75">
      <c r="A22" s="31"/>
      <c r="B22" s="112" t="s">
        <v>48</v>
      </c>
      <c r="C22" s="81"/>
      <c r="D22" s="113"/>
      <c r="E22" s="81"/>
      <c r="F22" s="81"/>
      <c r="G22" s="81"/>
      <c r="H22" s="114"/>
      <c r="I22" s="18">
        <f t="shared" si="0"/>
        <v>0</v>
      </c>
      <c r="J22" s="15"/>
      <c r="K22" s="19"/>
      <c r="L22" s="81"/>
    </row>
    <row r="23" spans="1:12" ht="13.5" thickBot="1">
      <c r="A23" s="31"/>
      <c r="B23" s="112" t="s">
        <v>48</v>
      </c>
      <c r="C23" s="81"/>
      <c r="D23" s="113"/>
      <c r="E23" s="81"/>
      <c r="F23" s="81"/>
      <c r="G23" s="81"/>
      <c r="H23" s="114"/>
      <c r="I23" s="18">
        <f t="shared" si="0"/>
        <v>0</v>
      </c>
      <c r="J23" s="15"/>
      <c r="K23" s="19"/>
      <c r="L23" s="81"/>
    </row>
    <row r="24" spans="1:12" ht="13.5" thickTop="1">
      <c r="A24" s="31"/>
      <c r="B24" s="15"/>
      <c r="C24" s="15"/>
      <c r="D24" s="16"/>
      <c r="E24" s="15"/>
      <c r="F24" s="15"/>
      <c r="G24" s="18"/>
      <c r="H24" s="18"/>
      <c r="I24" s="18"/>
      <c r="J24" s="15"/>
      <c r="K24" s="38">
        <f>SUM(sum_siteprep)</f>
        <v>0</v>
      </c>
      <c r="L24" s="81"/>
    </row>
    <row r="25" spans="1:12" ht="3" customHeight="1">
      <c r="A25" s="79"/>
      <c r="B25" s="15"/>
      <c r="C25" s="15"/>
      <c r="D25" s="16"/>
      <c r="E25" s="15"/>
      <c r="F25" s="15"/>
      <c r="G25" s="18"/>
      <c r="H25" s="18"/>
      <c r="I25" s="76"/>
      <c r="J25" s="69"/>
      <c r="K25" s="71"/>
      <c r="L25" s="81"/>
    </row>
    <row r="26" spans="1:12" ht="12.75">
      <c r="A26" s="77" t="s">
        <v>49</v>
      </c>
      <c r="B26" s="15"/>
      <c r="C26" s="24"/>
      <c r="D26" s="21" t="s">
        <v>37</v>
      </c>
      <c r="E26" s="20" t="s">
        <v>50</v>
      </c>
      <c r="F26" s="20" t="s">
        <v>51</v>
      </c>
      <c r="G26" s="23" t="s">
        <v>52</v>
      </c>
      <c r="H26" s="20" t="s">
        <v>38</v>
      </c>
      <c r="I26" s="72" t="s">
        <v>39</v>
      </c>
      <c r="J26" s="74" t="s">
        <v>43</v>
      </c>
      <c r="K26" s="73" t="s">
        <v>53</v>
      </c>
      <c r="L26" s="81"/>
    </row>
    <row r="27" spans="1:12" ht="12.75">
      <c r="A27" s="77"/>
      <c r="B27" s="12" t="s">
        <v>11</v>
      </c>
      <c r="C27" s="20"/>
      <c r="D27" s="21" t="s">
        <v>41</v>
      </c>
      <c r="E27" s="22" t="s">
        <v>54</v>
      </c>
      <c r="F27" s="29"/>
      <c r="G27" s="30" t="s">
        <v>55</v>
      </c>
      <c r="H27" s="30" t="s">
        <v>55</v>
      </c>
      <c r="I27" s="74" t="s">
        <v>43</v>
      </c>
      <c r="J27" s="78"/>
      <c r="K27" s="73"/>
      <c r="L27" s="81"/>
    </row>
    <row r="28" spans="1:12" ht="3" customHeight="1">
      <c r="A28" s="79"/>
      <c r="B28" s="12"/>
      <c r="C28" s="12"/>
      <c r="D28" s="32"/>
      <c r="E28" s="15"/>
      <c r="F28" s="33"/>
      <c r="G28" s="18"/>
      <c r="H28" s="18"/>
      <c r="I28" s="76"/>
      <c r="J28" s="70"/>
      <c r="K28" s="71"/>
      <c r="L28" s="81"/>
    </row>
    <row r="29" spans="1:12" ht="12.75">
      <c r="A29" s="79"/>
      <c r="B29" s="26" t="s">
        <v>56</v>
      </c>
      <c r="C29" s="15"/>
      <c r="D29" s="112"/>
      <c r="E29" s="15"/>
      <c r="F29" s="33"/>
      <c r="G29" s="115"/>
      <c r="H29" s="18">
        <f>Appl._Cost</f>
        <v>0</v>
      </c>
      <c r="I29" s="76">
        <f>Area*Unit_Cost</f>
        <v>0</v>
      </c>
      <c r="J29" s="70"/>
      <c r="K29" s="71"/>
      <c r="L29" s="81"/>
    </row>
    <row r="30" spans="1:12" ht="12.75">
      <c r="A30" s="79"/>
      <c r="B30" s="26" t="s">
        <v>57</v>
      </c>
      <c r="C30" s="15"/>
      <c r="D30" s="112"/>
      <c r="E30" s="112"/>
      <c r="F30" s="33">
        <f>Area*Rate</f>
        <v>0</v>
      </c>
      <c r="G30" s="18"/>
      <c r="H30" s="18">
        <f>seedmix*Rate</f>
        <v>0</v>
      </c>
      <c r="I30" s="76">
        <f>Area*Unit_Cost</f>
        <v>0</v>
      </c>
      <c r="J30" s="70"/>
      <c r="K30" s="71"/>
      <c r="L30" s="81"/>
    </row>
    <row r="31" spans="1:12" ht="12.75">
      <c r="A31" s="79"/>
      <c r="B31" s="26" t="s">
        <v>58</v>
      </c>
      <c r="C31" s="26"/>
      <c r="D31" s="112"/>
      <c r="E31" s="112"/>
      <c r="F31" s="33">
        <f>Area*Rate</f>
        <v>0</v>
      </c>
      <c r="G31" s="18"/>
      <c r="H31" s="18">
        <f>fertilizer*Rate</f>
        <v>0</v>
      </c>
      <c r="I31" s="76">
        <f>Area*Unit_Cost</f>
        <v>0</v>
      </c>
      <c r="J31" s="70"/>
      <c r="K31" s="71"/>
      <c r="L31" s="81"/>
    </row>
    <row r="32" spans="1:11" s="81" customFormat="1" ht="12.75">
      <c r="A32" s="79"/>
      <c r="B32" s="26"/>
      <c r="C32" s="26"/>
      <c r="D32" s="15"/>
      <c r="E32" s="15"/>
      <c r="F32" s="15"/>
      <c r="G32" s="18"/>
      <c r="H32" s="18"/>
      <c r="I32" s="76"/>
      <c r="J32" s="70">
        <f>SUM(aerialcost)</f>
        <v>0</v>
      </c>
      <c r="K32" s="71"/>
    </row>
    <row r="33" spans="1:12" ht="12.75">
      <c r="A33" s="79"/>
      <c r="B33" s="26" t="s">
        <v>59</v>
      </c>
      <c r="C33" s="26"/>
      <c r="D33" s="112"/>
      <c r="E33" s="15"/>
      <c r="F33" s="15"/>
      <c r="G33" s="115"/>
      <c r="H33" s="18">
        <f>Appl._Cost</f>
        <v>0</v>
      </c>
      <c r="I33" s="76">
        <f>Area*Unit_Cost</f>
        <v>0</v>
      </c>
      <c r="J33" s="70"/>
      <c r="K33" s="71"/>
      <c r="L33" s="81"/>
    </row>
    <row r="34" spans="1:12" ht="12.75">
      <c r="A34" s="79"/>
      <c r="B34" s="26" t="s">
        <v>57</v>
      </c>
      <c r="C34" s="15"/>
      <c r="D34" s="112"/>
      <c r="E34" s="112"/>
      <c r="F34" s="33">
        <f>Area*Rate</f>
        <v>0</v>
      </c>
      <c r="G34" s="18"/>
      <c r="H34" s="18">
        <f>seedmix*Rate</f>
        <v>0</v>
      </c>
      <c r="I34" s="76">
        <f>Area*Unit_Cost</f>
        <v>0</v>
      </c>
      <c r="J34" s="70"/>
      <c r="K34" s="71"/>
      <c r="L34" s="81"/>
    </row>
    <row r="35" spans="1:12" ht="12.75">
      <c r="A35" s="79"/>
      <c r="B35" s="26" t="s">
        <v>58</v>
      </c>
      <c r="C35" s="26"/>
      <c r="D35" s="112"/>
      <c r="E35" s="112"/>
      <c r="F35" s="33">
        <f>Area*Rate</f>
        <v>0</v>
      </c>
      <c r="G35" s="18"/>
      <c r="H35" s="18">
        <f>fertilizer*Rate</f>
        <v>0</v>
      </c>
      <c r="I35" s="76">
        <f>Area*Unit_Cost</f>
        <v>0</v>
      </c>
      <c r="J35" s="70"/>
      <c r="K35" s="71"/>
      <c r="L35" s="81"/>
    </row>
    <row r="36" spans="1:12" ht="12.75">
      <c r="A36" s="79"/>
      <c r="B36" s="15"/>
      <c r="C36" s="26"/>
      <c r="D36" s="34"/>
      <c r="E36" s="15"/>
      <c r="F36" s="15"/>
      <c r="G36" s="18"/>
      <c r="H36" s="18"/>
      <c r="I36" s="76"/>
      <c r="J36" s="70">
        <f>SUM(tractorcost)</f>
        <v>0</v>
      </c>
      <c r="K36" s="71"/>
      <c r="L36" s="81"/>
    </row>
    <row r="37" spans="1:12" ht="12.75">
      <c r="A37" s="79"/>
      <c r="B37" s="35" t="s">
        <v>60</v>
      </c>
      <c r="C37" s="15"/>
      <c r="D37" s="15"/>
      <c r="E37" s="15"/>
      <c r="F37" s="15"/>
      <c r="G37" s="18"/>
      <c r="H37" s="18"/>
      <c r="I37" s="76"/>
      <c r="J37" s="70"/>
      <c r="K37" s="71"/>
      <c r="L37" s="81"/>
    </row>
    <row r="38" spans="1:12" ht="12.75">
      <c r="A38" s="79"/>
      <c r="B38" s="36" t="s">
        <v>61</v>
      </c>
      <c r="C38" s="37"/>
      <c r="D38" s="112"/>
      <c r="E38" s="15"/>
      <c r="F38" s="15"/>
      <c r="G38" s="115"/>
      <c r="H38" s="18">
        <f>Appl._Cost</f>
        <v>0</v>
      </c>
      <c r="I38" s="76">
        <f>Area*Unit_Cost</f>
        <v>0</v>
      </c>
      <c r="J38" s="70"/>
      <c r="K38" s="71"/>
      <c r="L38" s="81"/>
    </row>
    <row r="39" spans="1:12" ht="12.75">
      <c r="A39" s="79"/>
      <c r="B39" s="15" t="s">
        <v>57</v>
      </c>
      <c r="C39" s="15"/>
      <c r="D39" s="112"/>
      <c r="E39" s="112"/>
      <c r="F39" s="33">
        <f>Area*Rate</f>
        <v>0</v>
      </c>
      <c r="G39"/>
      <c r="H39" s="18">
        <f>seedmix*Rate</f>
        <v>0</v>
      </c>
      <c r="I39" s="76">
        <f>Area*Unit_Cost</f>
        <v>0</v>
      </c>
      <c r="J39" s="70"/>
      <c r="K39" s="71"/>
      <c r="L39" s="81"/>
    </row>
    <row r="40" spans="1:12" ht="12.75">
      <c r="A40" s="79"/>
      <c r="B40" s="15" t="s">
        <v>58</v>
      </c>
      <c r="C40" s="15"/>
      <c r="D40" s="112"/>
      <c r="E40" s="112"/>
      <c r="F40" s="33">
        <f>Area*Rate</f>
        <v>0</v>
      </c>
      <c r="G40" s="18"/>
      <c r="H40" s="18">
        <f>fertilizer*Rate</f>
        <v>0</v>
      </c>
      <c r="I40" s="76">
        <f>Area*Unit_Cost</f>
        <v>0</v>
      </c>
      <c r="J40" s="70"/>
      <c r="K40" s="71"/>
      <c r="L40" s="81"/>
    </row>
    <row r="41" spans="1:12" ht="12.75">
      <c r="A41" s="79"/>
      <c r="B41" s="15" t="s">
        <v>62</v>
      </c>
      <c r="C41" s="15"/>
      <c r="D41" s="112"/>
      <c r="E41" s="112"/>
      <c r="F41" s="33">
        <f>Area*Rate</f>
        <v>0</v>
      </c>
      <c r="G41" s="18"/>
      <c r="H41" s="18">
        <f>mulch*Rate</f>
        <v>0</v>
      </c>
      <c r="I41" s="76">
        <f>Area*Unit_Cost</f>
        <v>0</v>
      </c>
      <c r="J41" s="70"/>
      <c r="K41" s="71"/>
      <c r="L41" s="81"/>
    </row>
    <row r="42" spans="1:12" ht="12.75">
      <c r="A42" s="79"/>
      <c r="B42" s="15" t="s">
        <v>63</v>
      </c>
      <c r="C42" s="15"/>
      <c r="D42" s="112"/>
      <c r="E42" s="112"/>
      <c r="F42" s="33">
        <f>Area*Rate</f>
        <v>0</v>
      </c>
      <c r="G42" s="18"/>
      <c r="H42" s="18">
        <f>tackifier*Rate</f>
        <v>0</v>
      </c>
      <c r="I42" s="76">
        <f>Area*Unit_Cost</f>
        <v>0</v>
      </c>
      <c r="J42" s="70"/>
      <c r="K42" s="71"/>
      <c r="L42" s="81"/>
    </row>
    <row r="43" spans="1:12" s="83" customFormat="1" ht="12.75">
      <c r="A43" s="79"/>
      <c r="B43" s="15"/>
      <c r="C43" s="15"/>
      <c r="D43" s="15"/>
      <c r="E43" s="15"/>
      <c r="F43" s="15"/>
      <c r="G43" s="15"/>
      <c r="H43" s="15"/>
      <c r="I43" s="69"/>
      <c r="J43" s="76">
        <f>SUM(hydroseedcost)</f>
        <v>0</v>
      </c>
      <c r="K43" s="82"/>
      <c r="L43" s="81"/>
    </row>
    <row r="44" spans="1:12" ht="12.75">
      <c r="A44" s="79"/>
      <c r="B44" s="116" t="s">
        <v>64</v>
      </c>
      <c r="C44" s="15"/>
      <c r="D44" s="112"/>
      <c r="E44" s="112"/>
      <c r="F44" s="33">
        <f>Area*Rate</f>
        <v>0</v>
      </c>
      <c r="G44" s="115"/>
      <c r="H44" s="18">
        <f>Appl._Cost</f>
        <v>0</v>
      </c>
      <c r="I44" s="76">
        <f>Area*Unit_Cost</f>
        <v>0</v>
      </c>
      <c r="J44" s="70"/>
      <c r="K44" s="71"/>
      <c r="L44" s="81"/>
    </row>
    <row r="45" spans="1:12" ht="12.75">
      <c r="A45" s="79"/>
      <c r="B45" s="116" t="s">
        <v>65</v>
      </c>
      <c r="C45" s="15"/>
      <c r="D45" s="112"/>
      <c r="E45" s="112"/>
      <c r="F45" s="33">
        <f>Area*Rate</f>
        <v>0</v>
      </c>
      <c r="G45" s="115"/>
      <c r="H45" s="18">
        <f>material_1*Rate</f>
        <v>0</v>
      </c>
      <c r="I45" s="76">
        <f>Area*Unit_Cost</f>
        <v>0</v>
      </c>
      <c r="J45" s="70"/>
      <c r="K45" s="71"/>
      <c r="L45" s="81"/>
    </row>
    <row r="46" spans="1:12" ht="12.75">
      <c r="A46" s="79"/>
      <c r="B46" s="116" t="s">
        <v>66</v>
      </c>
      <c r="C46" s="15"/>
      <c r="D46" s="112"/>
      <c r="E46" s="112"/>
      <c r="F46" s="33">
        <f>Area*Rate</f>
        <v>0</v>
      </c>
      <c r="G46" s="115"/>
      <c r="H46" s="18">
        <f>material_2*Rate</f>
        <v>0</v>
      </c>
      <c r="I46" s="76">
        <f>Area*Unit_Cost</f>
        <v>0</v>
      </c>
      <c r="J46" s="69"/>
      <c r="K46" s="84"/>
      <c r="L46" s="81"/>
    </row>
    <row r="47" spans="1:12" ht="12.75">
      <c r="A47" s="79"/>
      <c r="B47" s="15"/>
      <c r="C47" s="15"/>
      <c r="D47" s="16"/>
      <c r="E47" s="15"/>
      <c r="F47" s="33"/>
      <c r="G47" s="18"/>
      <c r="H47" s="18"/>
      <c r="I47" s="76"/>
      <c r="J47" s="76">
        <f>SUM(optioncost)</f>
        <v>0</v>
      </c>
      <c r="K47" s="84"/>
      <c r="L47" s="81"/>
    </row>
    <row r="48" spans="1:12" ht="12.75">
      <c r="A48" s="79"/>
      <c r="B48" s="15"/>
      <c r="C48" s="24"/>
      <c r="D48" s="21" t="s">
        <v>37</v>
      </c>
      <c r="E48" s="22" t="s">
        <v>67</v>
      </c>
      <c r="F48" s="22" t="s">
        <v>68</v>
      </c>
      <c r="G48" s="23" t="s">
        <v>52</v>
      </c>
      <c r="H48" s="20" t="s">
        <v>38</v>
      </c>
      <c r="I48" s="72" t="s">
        <v>39</v>
      </c>
      <c r="J48" s="72"/>
      <c r="K48" s="84"/>
      <c r="L48" s="81"/>
    </row>
    <row r="49" spans="1:12" ht="12.75">
      <c r="A49" s="79"/>
      <c r="B49" s="35" t="s">
        <v>69</v>
      </c>
      <c r="C49" s="24"/>
      <c r="D49" s="21" t="s">
        <v>41</v>
      </c>
      <c r="E49" s="22" t="s">
        <v>70</v>
      </c>
      <c r="F49" s="20" t="s">
        <v>71</v>
      </c>
      <c r="G49" s="30" t="s">
        <v>72</v>
      </c>
      <c r="H49" s="30" t="s">
        <v>55</v>
      </c>
      <c r="I49" s="74" t="s">
        <v>43</v>
      </c>
      <c r="J49" s="85"/>
      <c r="K49" s="71"/>
      <c r="L49" s="81"/>
    </row>
    <row r="50" spans="1:12" ht="12.75">
      <c r="A50" s="79"/>
      <c r="B50" s="36" t="s">
        <v>73</v>
      </c>
      <c r="C50" s="15"/>
      <c r="D50" s="112"/>
      <c r="E50" s="112"/>
      <c r="F50" s="15"/>
      <c r="G50" s="118"/>
      <c r="H50" s="18">
        <f>Rate*Appl._Cost</f>
        <v>0</v>
      </c>
      <c r="I50" s="76">
        <f aca="true" t="shared" si="1" ref="I50:I55">Area*Unit_Cost</f>
        <v>0</v>
      </c>
      <c r="J50" s="70"/>
      <c r="K50" s="71"/>
      <c r="L50" s="81"/>
    </row>
    <row r="51" spans="1:12" ht="12.75">
      <c r="A51" s="79"/>
      <c r="B51" s="26" t="s">
        <v>74</v>
      </c>
      <c r="C51" s="15"/>
      <c r="D51" s="112"/>
      <c r="E51" s="112"/>
      <c r="F51" s="33">
        <f>Area*Rate</f>
        <v>0</v>
      </c>
      <c r="G51" s="27"/>
      <c r="H51" s="18">
        <f>seedlings*Rate</f>
        <v>0</v>
      </c>
      <c r="I51" s="76">
        <f t="shared" si="1"/>
        <v>0</v>
      </c>
      <c r="J51" s="70"/>
      <c r="K51" s="71"/>
      <c r="L51" s="81"/>
    </row>
    <row r="52" spans="1:12" ht="12.75">
      <c r="A52" s="79"/>
      <c r="B52" s="26" t="s">
        <v>75</v>
      </c>
      <c r="C52" s="15"/>
      <c r="D52" s="112"/>
      <c r="E52" s="112"/>
      <c r="F52" s="33">
        <f>Area*Rate</f>
        <v>0</v>
      </c>
      <c r="G52" s="27"/>
      <c r="H52" s="18">
        <f>fertabs*Rate</f>
        <v>0</v>
      </c>
      <c r="I52" s="76">
        <f t="shared" si="1"/>
        <v>0</v>
      </c>
      <c r="J52" s="70"/>
      <c r="K52" s="71"/>
      <c r="L52" s="81"/>
    </row>
    <row r="53" spans="1:12" ht="12.75">
      <c r="A53" s="79"/>
      <c r="B53" s="26" t="s">
        <v>76</v>
      </c>
      <c r="C53" s="15"/>
      <c r="D53" s="112"/>
      <c r="E53" s="112"/>
      <c r="F53" s="33">
        <f>Area*Rate</f>
        <v>0</v>
      </c>
      <c r="G53" s="118"/>
      <c r="H53" s="18">
        <f>(protectors+Appl._Cost)*Rate</f>
        <v>0</v>
      </c>
      <c r="I53" s="76">
        <f t="shared" si="1"/>
        <v>0</v>
      </c>
      <c r="J53" s="70"/>
      <c r="K53" s="71"/>
      <c r="L53" s="81"/>
    </row>
    <row r="54" spans="1:12" ht="12.75">
      <c r="A54" s="79"/>
      <c r="B54" s="116" t="s">
        <v>77</v>
      </c>
      <c r="C54" s="15"/>
      <c r="D54" s="112"/>
      <c r="E54" s="112"/>
      <c r="F54" s="33">
        <f>Area*Rate</f>
        <v>0</v>
      </c>
      <c r="G54" s="27"/>
      <c r="H54" s="18">
        <f>material_3*Rate</f>
        <v>0</v>
      </c>
      <c r="I54" s="76">
        <f t="shared" si="1"/>
        <v>0</v>
      </c>
      <c r="J54" s="70"/>
      <c r="K54" s="71"/>
      <c r="L54" s="81"/>
    </row>
    <row r="55" spans="1:12" ht="13.5" thickBot="1">
      <c r="A55" s="79"/>
      <c r="B55" s="116" t="s">
        <v>78</v>
      </c>
      <c r="C55" s="15"/>
      <c r="D55" s="112"/>
      <c r="E55" s="112"/>
      <c r="F55" s="33">
        <f>Area*Rate</f>
        <v>0</v>
      </c>
      <c r="G55" s="27"/>
      <c r="H55" s="18">
        <f>material_4*Rate</f>
        <v>0</v>
      </c>
      <c r="I55" s="76">
        <f t="shared" si="1"/>
        <v>0</v>
      </c>
      <c r="J55" s="70">
        <f>SUM(woodycost)</f>
        <v>0</v>
      </c>
      <c r="K55" s="71"/>
      <c r="L55" s="81"/>
    </row>
    <row r="56" spans="1:12" ht="13.5" thickTop="1">
      <c r="A56" s="79"/>
      <c r="B56" s="15"/>
      <c r="C56" s="15"/>
      <c r="D56" s="15"/>
      <c r="E56" s="15"/>
      <c r="F56" s="15"/>
      <c r="G56" s="18"/>
      <c r="H56" s="18"/>
      <c r="I56" s="69"/>
      <c r="J56" s="69"/>
      <c r="K56" s="86">
        <f>SUM(sum_reveg)</f>
        <v>0</v>
      </c>
      <c r="L56" s="81"/>
    </row>
    <row r="57" spans="1:12" ht="3" customHeight="1">
      <c r="A57" s="79"/>
      <c r="B57" s="15"/>
      <c r="C57" s="15"/>
      <c r="D57" s="16"/>
      <c r="E57" s="15"/>
      <c r="F57" s="15"/>
      <c r="G57" s="18"/>
      <c r="H57" s="18"/>
      <c r="I57" s="76"/>
      <c r="J57" s="70"/>
      <c r="K57" s="71"/>
      <c r="L57" s="81"/>
    </row>
    <row r="58" spans="1:12" ht="12.75">
      <c r="A58" s="77" t="s">
        <v>79</v>
      </c>
      <c r="B58" s="15"/>
      <c r="C58" s="20" t="s">
        <v>80</v>
      </c>
      <c r="D58" s="21" t="s">
        <v>37</v>
      </c>
      <c r="E58" s="20" t="s">
        <v>50</v>
      </c>
      <c r="F58" s="20" t="s">
        <v>51</v>
      </c>
      <c r="G58" s="23" t="s">
        <v>52</v>
      </c>
      <c r="H58" s="23" t="s">
        <v>38</v>
      </c>
      <c r="I58" s="85" t="s">
        <v>43</v>
      </c>
      <c r="J58" s="74" t="s">
        <v>43</v>
      </c>
      <c r="K58" s="73" t="s">
        <v>53</v>
      </c>
      <c r="L58" s="81"/>
    </row>
    <row r="59" spans="1:12" ht="12.75">
      <c r="A59" s="77"/>
      <c r="B59" s="12" t="s">
        <v>12</v>
      </c>
      <c r="C59" s="20"/>
      <c r="D59" s="21" t="s">
        <v>41</v>
      </c>
      <c r="E59" s="22" t="s">
        <v>54</v>
      </c>
      <c r="F59" s="29"/>
      <c r="G59" s="30" t="s">
        <v>55</v>
      </c>
      <c r="H59" s="30" t="s">
        <v>55</v>
      </c>
      <c r="I59" s="85" t="s">
        <v>81</v>
      </c>
      <c r="J59" s="87"/>
      <c r="K59" s="73"/>
      <c r="L59" s="81"/>
    </row>
    <row r="60" spans="1:12" ht="3" customHeight="1">
      <c r="A60" s="79"/>
      <c r="B60" s="15"/>
      <c r="C60" s="15"/>
      <c r="D60" s="16"/>
      <c r="E60" s="15"/>
      <c r="F60" s="33"/>
      <c r="G60" s="18"/>
      <c r="H60" s="18"/>
      <c r="I60" s="76"/>
      <c r="J60" s="70"/>
      <c r="K60" s="71"/>
      <c r="L60" s="81"/>
    </row>
    <row r="61" spans="1:12" ht="12.75">
      <c r="A61" s="79"/>
      <c r="B61" s="26" t="s">
        <v>56</v>
      </c>
      <c r="C61" s="112"/>
      <c r="D61" s="112"/>
      <c r="E61" s="15"/>
      <c r="F61" s="33"/>
      <c r="G61" s="115"/>
      <c r="H61" s="18">
        <f>Appl._Cost</f>
        <v>0</v>
      </c>
      <c r="I61" s="76">
        <f>Unit_Cost*Area</f>
        <v>0</v>
      </c>
      <c r="J61" s="145"/>
      <c r="K61" s="71"/>
      <c r="L61" s="81"/>
    </row>
    <row r="62" spans="1:12" ht="12.75">
      <c r="A62" s="79"/>
      <c r="B62" s="26" t="s">
        <v>57</v>
      </c>
      <c r="C62" s="15"/>
      <c r="D62" s="112"/>
      <c r="E62" s="112"/>
      <c r="F62" s="33">
        <f>Area*Rate</f>
        <v>0</v>
      </c>
      <c r="G62" s="18"/>
      <c r="H62" s="18">
        <f>seedmix*Rate</f>
        <v>0</v>
      </c>
      <c r="I62" s="76">
        <f>Area*Unit_Cost</f>
        <v>0</v>
      </c>
      <c r="J62" s="145"/>
      <c r="K62" s="71"/>
      <c r="L62" s="81"/>
    </row>
    <row r="63" spans="1:12" ht="12.75">
      <c r="A63" s="79"/>
      <c r="B63" s="26" t="s">
        <v>58</v>
      </c>
      <c r="C63" s="15"/>
      <c r="D63" s="112"/>
      <c r="E63" s="112"/>
      <c r="F63" s="33">
        <f>Area*Rate</f>
        <v>0</v>
      </c>
      <c r="G63" s="18"/>
      <c r="H63" s="18">
        <f>fertilizer*Rate</f>
        <v>0</v>
      </c>
      <c r="I63" s="76">
        <f>Area*Unit_Cost</f>
        <v>0</v>
      </c>
      <c r="J63" s="145"/>
      <c r="K63" s="71"/>
      <c r="L63" s="81"/>
    </row>
    <row r="64" spans="1:12" ht="12.75">
      <c r="A64" s="79"/>
      <c r="B64" s="26"/>
      <c r="C64" s="15"/>
      <c r="D64" s="34"/>
      <c r="E64" s="15"/>
      <c r="F64" s="33"/>
      <c r="G64" s="18"/>
      <c r="H64" s="18"/>
      <c r="I64" s="76"/>
      <c r="J64" s="70">
        <f>SUM(maint_aerial)*(years_aerial_maint)</f>
        <v>0</v>
      </c>
      <c r="K64" s="71"/>
      <c r="L64" s="81"/>
    </row>
    <row r="65" spans="1:12" ht="12.75">
      <c r="A65" s="79"/>
      <c r="B65" s="26" t="s">
        <v>59</v>
      </c>
      <c r="C65" s="112"/>
      <c r="D65" s="112"/>
      <c r="E65" s="15"/>
      <c r="F65" s="15"/>
      <c r="G65" s="115"/>
      <c r="H65" s="18">
        <f>Appl._Cost</f>
        <v>0</v>
      </c>
      <c r="I65" s="76">
        <f>Area*Unit_Cost</f>
        <v>0</v>
      </c>
      <c r="J65" s="70"/>
      <c r="K65" s="71"/>
      <c r="L65" s="81"/>
    </row>
    <row r="66" spans="1:12" ht="12.75">
      <c r="A66" s="79"/>
      <c r="B66" s="26" t="s">
        <v>57</v>
      </c>
      <c r="C66" s="15"/>
      <c r="D66" s="112"/>
      <c r="E66" s="112"/>
      <c r="F66" s="33">
        <f>Area*Rate</f>
        <v>0</v>
      </c>
      <c r="G66" s="18"/>
      <c r="H66" s="18">
        <f>seedmix*Rate</f>
        <v>0</v>
      </c>
      <c r="I66" s="76">
        <f>Area*Unit_Cost</f>
        <v>0</v>
      </c>
      <c r="J66" s="70"/>
      <c r="K66" s="71"/>
      <c r="L66" s="81"/>
    </row>
    <row r="67" spans="1:12" ht="12.75">
      <c r="A67" s="79"/>
      <c r="B67" s="26" t="s">
        <v>58</v>
      </c>
      <c r="C67" s="26"/>
      <c r="D67" s="112"/>
      <c r="E67" s="112"/>
      <c r="F67" s="33">
        <f>Area*Rate</f>
        <v>0</v>
      </c>
      <c r="G67" s="18"/>
      <c r="H67" s="18">
        <f>fertilizer*Rate</f>
        <v>0</v>
      </c>
      <c r="I67" s="76">
        <f>Area*Unit_Cost</f>
        <v>0</v>
      </c>
      <c r="J67" s="70"/>
      <c r="K67" s="71"/>
      <c r="L67" s="81"/>
    </row>
    <row r="68" spans="1:12" ht="12.75">
      <c r="A68" s="79"/>
      <c r="B68" s="15"/>
      <c r="C68" s="26"/>
      <c r="D68" s="34"/>
      <c r="E68" s="15"/>
      <c r="F68" s="15"/>
      <c r="G68" s="18"/>
      <c r="H68" s="18"/>
      <c r="I68" s="76"/>
      <c r="J68" s="70">
        <f>SUM(maint_tractor)*(years_tractor_maint)</f>
        <v>0</v>
      </c>
      <c r="K68" s="71"/>
      <c r="L68" s="81"/>
    </row>
    <row r="69" spans="1:12" ht="12.75">
      <c r="A69" s="79"/>
      <c r="B69" s="35" t="s">
        <v>60</v>
      </c>
      <c r="C69" s="15"/>
      <c r="D69" s="16"/>
      <c r="E69" s="15"/>
      <c r="F69" s="33"/>
      <c r="G69" s="18"/>
      <c r="H69" s="18"/>
      <c r="I69" s="76"/>
      <c r="J69" s="70"/>
      <c r="K69" s="71"/>
      <c r="L69" s="81"/>
    </row>
    <row r="70" spans="1:12" ht="12.75">
      <c r="A70" s="79"/>
      <c r="B70" s="36" t="s">
        <v>61</v>
      </c>
      <c r="C70" s="112"/>
      <c r="D70" s="113"/>
      <c r="E70" s="15"/>
      <c r="F70" s="15"/>
      <c r="G70" s="115"/>
      <c r="H70" s="18">
        <f>Appl._Cost</f>
        <v>0</v>
      </c>
      <c r="I70" s="76">
        <f>Area*Unit_Cost</f>
        <v>0</v>
      </c>
      <c r="J70" s="70"/>
      <c r="K70" s="71"/>
      <c r="L70" s="81"/>
    </row>
    <row r="71" spans="1:12" ht="12.75">
      <c r="A71" s="79"/>
      <c r="B71" s="15" t="s">
        <v>57</v>
      </c>
      <c r="C71" s="15"/>
      <c r="D71" s="112"/>
      <c r="E71" s="112"/>
      <c r="F71" s="33">
        <f>Area*Rate</f>
        <v>0</v>
      </c>
      <c r="G71" s="18"/>
      <c r="H71" s="18">
        <f>seedmix*Rate</f>
        <v>0</v>
      </c>
      <c r="I71" s="76">
        <f>Area*Unit_Cost</f>
        <v>0</v>
      </c>
      <c r="J71" s="70"/>
      <c r="K71" s="71"/>
      <c r="L71" s="81"/>
    </row>
    <row r="72" spans="1:12" ht="12.75">
      <c r="A72" s="79"/>
      <c r="B72" s="15" t="s">
        <v>58</v>
      </c>
      <c r="C72" s="39"/>
      <c r="D72" s="112"/>
      <c r="E72" s="112"/>
      <c r="F72" s="33">
        <f>Area*Rate</f>
        <v>0</v>
      </c>
      <c r="G72" s="18"/>
      <c r="H72" s="18">
        <f>fertilizer*Rate</f>
        <v>0</v>
      </c>
      <c r="I72" s="76">
        <f>Area*Unit_Cost</f>
        <v>0</v>
      </c>
      <c r="J72" s="70"/>
      <c r="K72" s="71"/>
      <c r="L72" s="81"/>
    </row>
    <row r="73" spans="1:12" ht="12.75">
      <c r="A73" s="79"/>
      <c r="B73" s="15" t="s">
        <v>62</v>
      </c>
      <c r="C73" s="39"/>
      <c r="D73" s="112"/>
      <c r="E73" s="112"/>
      <c r="F73" s="33">
        <f>Area*Rate</f>
        <v>0</v>
      </c>
      <c r="G73" s="18"/>
      <c r="H73" s="18">
        <f>mulch*Rate</f>
        <v>0</v>
      </c>
      <c r="I73" s="76">
        <f>Area*Unit_Cost</f>
        <v>0</v>
      </c>
      <c r="J73" s="70"/>
      <c r="K73" s="71"/>
      <c r="L73" s="81"/>
    </row>
    <row r="74" spans="1:12" ht="12.75">
      <c r="A74" s="79"/>
      <c r="B74" s="15" t="s">
        <v>63</v>
      </c>
      <c r="C74" s="39"/>
      <c r="D74" s="112"/>
      <c r="E74" s="112"/>
      <c r="F74" s="33">
        <f>Area*Rate</f>
        <v>0</v>
      </c>
      <c r="G74" s="18"/>
      <c r="H74" s="18">
        <f>tackifier*Rate</f>
        <v>0</v>
      </c>
      <c r="I74" s="76">
        <f>Area*Unit_Cost</f>
        <v>0</v>
      </c>
      <c r="J74" s="70"/>
      <c r="K74" s="71"/>
      <c r="L74" s="81"/>
    </row>
    <row r="75" spans="1:12" ht="12.75">
      <c r="A75" s="79"/>
      <c r="B75" s="15"/>
      <c r="C75" s="39"/>
      <c r="D75" s="15"/>
      <c r="E75" s="15"/>
      <c r="F75" s="33"/>
      <c r="G75" s="15"/>
      <c r="H75" s="18"/>
      <c r="I75" s="76"/>
      <c r="J75" s="70">
        <f>SUM(maint_hydroseed)*(years_hydro_maint)</f>
        <v>0</v>
      </c>
      <c r="K75" s="71"/>
      <c r="L75" s="81"/>
    </row>
    <row r="76" spans="1:12" ht="12.75">
      <c r="A76" s="79"/>
      <c r="B76" s="116" t="s">
        <v>64</v>
      </c>
      <c r="C76" s="112"/>
      <c r="D76" s="112"/>
      <c r="E76" s="112"/>
      <c r="F76" s="33">
        <f>Area*Rate</f>
        <v>0</v>
      </c>
      <c r="G76" s="115"/>
      <c r="H76" s="18">
        <f>Appl._Cost</f>
        <v>0</v>
      </c>
      <c r="I76" s="76">
        <f>Area*Unit_Cost</f>
        <v>0</v>
      </c>
      <c r="J76" s="70"/>
      <c r="K76" s="71"/>
      <c r="L76" s="81"/>
    </row>
    <row r="77" spans="1:12" ht="12.75">
      <c r="A77" s="79"/>
      <c r="B77" s="116" t="s">
        <v>82</v>
      </c>
      <c r="C77" s="39"/>
      <c r="D77" s="112"/>
      <c r="E77" s="112"/>
      <c r="F77" s="33">
        <f>Area*Rate</f>
        <v>0</v>
      </c>
      <c r="G77" s="18"/>
      <c r="H77" s="18">
        <f>maint.material_1*Rate</f>
        <v>0</v>
      </c>
      <c r="I77" s="76">
        <f>Area*Unit_Cost</f>
        <v>0</v>
      </c>
      <c r="J77" s="70"/>
      <c r="K77" s="71"/>
      <c r="L77" s="81"/>
    </row>
    <row r="78" spans="1:12" ht="12.75">
      <c r="A78" s="79"/>
      <c r="B78" s="116" t="s">
        <v>83</v>
      </c>
      <c r="C78" s="15"/>
      <c r="D78" s="117"/>
      <c r="E78" s="112"/>
      <c r="F78" s="33">
        <f>Area*Rate</f>
        <v>0</v>
      </c>
      <c r="G78" s="18"/>
      <c r="H78" s="18">
        <f>maint.material_2*Rate</f>
        <v>0</v>
      </c>
      <c r="I78" s="76">
        <f>Area*Unit_Cost</f>
        <v>0</v>
      </c>
      <c r="J78" s="69"/>
      <c r="K78" s="71"/>
      <c r="L78" s="81"/>
    </row>
    <row r="79" spans="1:12" ht="13.5" thickBot="1">
      <c r="A79" s="79"/>
      <c r="B79" s="26"/>
      <c r="C79" s="15"/>
      <c r="D79" s="40"/>
      <c r="E79" s="15"/>
      <c r="F79" s="33"/>
      <c r="G79" s="18"/>
      <c r="H79" s="15"/>
      <c r="I79" s="76"/>
      <c r="J79" s="76">
        <f>SUM(maint_option)*(years_option_maint)</f>
        <v>0</v>
      </c>
      <c r="K79" s="71"/>
      <c r="L79" s="81"/>
    </row>
    <row r="80" spans="1:12" ht="14.25" thickBot="1" thickTop="1">
      <c r="A80" s="79"/>
      <c r="B80" s="15"/>
      <c r="C80" s="15"/>
      <c r="D80" s="40"/>
      <c r="E80" s="15"/>
      <c r="F80" s="15"/>
      <c r="G80" s="18"/>
      <c r="H80" s="15"/>
      <c r="I80" s="69"/>
      <c r="J80" s="70"/>
      <c r="K80" s="86">
        <f>SUM(sum_maintenance)</f>
        <v>0</v>
      </c>
      <c r="L80" s="81"/>
    </row>
    <row r="81" spans="1:12" ht="3" customHeight="1">
      <c r="A81" s="146"/>
      <c r="B81" s="41"/>
      <c r="C81" s="42"/>
      <c r="D81" s="43"/>
      <c r="E81" s="42"/>
      <c r="F81" s="42"/>
      <c r="G81" s="133"/>
      <c r="H81" s="133"/>
      <c r="I81" s="147"/>
      <c r="J81" s="148"/>
      <c r="K81" s="149"/>
      <c r="L81" s="81"/>
    </row>
    <row r="82" spans="1:12" ht="12.75">
      <c r="A82" s="79"/>
      <c r="B82" s="88" t="s">
        <v>84</v>
      </c>
      <c r="C82" s="15"/>
      <c r="D82" s="40"/>
      <c r="E82" s="15"/>
      <c r="F82" s="15"/>
      <c r="G82" s="18"/>
      <c r="H82" s="18"/>
      <c r="I82" s="76"/>
      <c r="J82" s="70"/>
      <c r="K82" s="71">
        <f>SUM(K1:K80)</f>
        <v>0</v>
      </c>
      <c r="L82" s="81"/>
    </row>
    <row r="83" spans="1:12" ht="3" customHeight="1" thickBot="1">
      <c r="A83" s="125"/>
      <c r="B83" s="44"/>
      <c r="C83" s="44"/>
      <c r="D83" s="45"/>
      <c r="E83" s="44"/>
      <c r="F83" s="44"/>
      <c r="G83" s="126"/>
      <c r="H83" s="44"/>
      <c r="I83" s="127"/>
      <c r="J83" s="128"/>
      <c r="K83" s="156"/>
      <c r="L83" s="81"/>
    </row>
    <row r="84" spans="1:12" ht="12.75">
      <c r="A84" s="69"/>
      <c r="B84" s="15"/>
      <c r="C84" s="15"/>
      <c r="D84" s="40"/>
      <c r="E84" s="15"/>
      <c r="F84" s="15"/>
      <c r="G84" s="18"/>
      <c r="H84" s="15"/>
      <c r="I84" s="69"/>
      <c r="J84" s="70"/>
      <c r="K84" s="131"/>
      <c r="L84" s="81"/>
    </row>
    <row r="85" spans="1:12" ht="12.75">
      <c r="A85" s="69"/>
      <c r="B85" s="15"/>
      <c r="C85" s="15"/>
      <c r="D85" s="40"/>
      <c r="E85" s="15"/>
      <c r="F85" s="15"/>
      <c r="G85" s="18"/>
      <c r="H85" s="15"/>
      <c r="I85" s="69"/>
      <c r="J85" s="70"/>
      <c r="K85" s="131"/>
      <c r="L85" s="81"/>
    </row>
    <row r="86" spans="1:12" ht="12.75">
      <c r="A86" s="69"/>
      <c r="B86" s="15"/>
      <c r="C86" s="15"/>
      <c r="D86" s="40"/>
      <c r="E86" s="15"/>
      <c r="F86" s="15"/>
      <c r="G86" s="18"/>
      <c r="H86" s="15"/>
      <c r="I86" s="69"/>
      <c r="J86" s="70"/>
      <c r="K86" s="131"/>
      <c r="L86" s="81"/>
    </row>
    <row r="87" spans="1:12" ht="12.75">
      <c r="A87" s="69"/>
      <c r="B87" s="15"/>
      <c r="C87" s="15"/>
      <c r="D87" s="40"/>
      <c r="E87" s="15"/>
      <c r="F87" s="15"/>
      <c r="G87" s="18"/>
      <c r="H87" s="15"/>
      <c r="I87" s="69"/>
      <c r="J87" s="70"/>
      <c r="K87" s="131"/>
      <c r="L87" s="81"/>
    </row>
    <row r="88" spans="1:12" ht="12.75">
      <c r="A88" s="69"/>
      <c r="B88" s="15"/>
      <c r="C88" s="15"/>
      <c r="D88" s="40"/>
      <c r="E88" s="15"/>
      <c r="F88" s="15"/>
      <c r="G88" s="18"/>
      <c r="H88" s="15"/>
      <c r="I88" s="69"/>
      <c r="J88" s="70"/>
      <c r="K88" s="131"/>
      <c r="L88" s="81"/>
    </row>
    <row r="89" spans="1:12" ht="12.75">
      <c r="A89" s="69"/>
      <c r="B89" s="15"/>
      <c r="C89" s="15"/>
      <c r="D89" s="40"/>
      <c r="E89" s="15"/>
      <c r="F89" s="15"/>
      <c r="G89" s="18"/>
      <c r="H89" s="15"/>
      <c r="I89" s="69"/>
      <c r="J89" s="70"/>
      <c r="K89" s="131"/>
      <c r="L89" s="81"/>
    </row>
    <row r="90" spans="1:12" ht="13.5" thickBot="1">
      <c r="A90" s="81"/>
      <c r="B90" s="10"/>
      <c r="C90" s="10"/>
      <c r="D90" s="134"/>
      <c r="E90" s="10"/>
      <c r="F90" s="10"/>
      <c r="G90" s="135"/>
      <c r="H90" s="10"/>
      <c r="I90" s="81"/>
      <c r="J90" s="157"/>
      <c r="K90" s="131"/>
      <c r="L90" s="81"/>
    </row>
    <row r="91" spans="1:12" s="66" customFormat="1" ht="13.5" thickTop="1">
      <c r="A91" s="63"/>
      <c r="B91" s="46"/>
      <c r="C91" s="47"/>
      <c r="D91" s="136"/>
      <c r="E91" s="47"/>
      <c r="F91" s="48" t="s">
        <v>85</v>
      </c>
      <c r="G91" s="49" t="s">
        <v>38</v>
      </c>
      <c r="H91" s="50" t="s">
        <v>43</v>
      </c>
      <c r="I91" s="81"/>
      <c r="J91" s="157"/>
      <c r="K91" s="158"/>
      <c r="L91" s="155"/>
    </row>
    <row r="92" spans="1:12" s="66" customFormat="1" ht="12.75">
      <c r="A92" s="69"/>
      <c r="B92" s="94" t="s">
        <v>86</v>
      </c>
      <c r="C92" s="12"/>
      <c r="D92" s="137"/>
      <c r="E92" s="15"/>
      <c r="F92" s="51" t="s">
        <v>87</v>
      </c>
      <c r="G92" s="312" t="s">
        <v>88</v>
      </c>
      <c r="H92" s="52"/>
      <c r="I92" s="81"/>
      <c r="J92" s="157"/>
      <c r="K92" s="158"/>
      <c r="L92" s="155"/>
    </row>
    <row r="93" spans="1:12" s="66" customFormat="1" ht="12.75">
      <c r="A93" s="69"/>
      <c r="B93" s="53"/>
      <c r="C93" s="15"/>
      <c r="D93" s="16"/>
      <c r="E93" s="15"/>
      <c r="F93" s="33"/>
      <c r="G93" s="54"/>
      <c r="H93" s="55"/>
      <c r="I93" s="81"/>
      <c r="J93" s="157"/>
      <c r="K93" s="158"/>
      <c r="L93" s="155"/>
    </row>
    <row r="94" spans="1:12" s="66" customFormat="1" ht="12.75">
      <c r="A94" s="69"/>
      <c r="B94" s="53" t="s">
        <v>89</v>
      </c>
      <c r="C94" s="15"/>
      <c r="D94" s="16"/>
      <c r="E94" s="15"/>
      <c r="F94" s="33">
        <f>SUM(kg_seed)</f>
        <v>0</v>
      </c>
      <c r="G94" s="118"/>
      <c r="H94" s="55">
        <f>No_kg*material_unit_cost</f>
        <v>0</v>
      </c>
      <c r="I94" s="81"/>
      <c r="J94" s="157"/>
      <c r="K94" s="158"/>
      <c r="L94" s="155"/>
    </row>
    <row r="95" spans="1:12" s="66" customFormat="1" ht="12.75">
      <c r="A95" s="69"/>
      <c r="B95" s="53" t="s">
        <v>58</v>
      </c>
      <c r="C95" s="15"/>
      <c r="D95" s="16"/>
      <c r="E95" s="15"/>
      <c r="F95" s="33">
        <f>SUM(kg_fertilizer)</f>
        <v>0</v>
      </c>
      <c r="G95" s="118"/>
      <c r="H95" s="55">
        <f>No_kg*material_unit_cost</f>
        <v>0</v>
      </c>
      <c r="I95" s="81"/>
      <c r="J95" s="157"/>
      <c r="K95" s="158"/>
      <c r="L95" s="81"/>
    </row>
    <row r="96" spans="1:12" ht="12.75">
      <c r="A96" s="69"/>
      <c r="B96" s="53" t="s">
        <v>62</v>
      </c>
      <c r="C96" s="15"/>
      <c r="D96" s="16"/>
      <c r="E96" s="15"/>
      <c r="F96" s="33">
        <f>SUM(kg_mulch)</f>
        <v>0</v>
      </c>
      <c r="G96" s="118"/>
      <c r="H96" s="55">
        <f>No_kg*material_unit_cost</f>
        <v>0</v>
      </c>
      <c r="I96" s="81"/>
      <c r="J96" s="157"/>
      <c r="K96" s="158"/>
      <c r="L96" s="81"/>
    </row>
    <row r="97" spans="1:12" ht="12.75">
      <c r="A97" s="69"/>
      <c r="B97" s="53" t="s">
        <v>63</v>
      </c>
      <c r="C97" s="15"/>
      <c r="D97" s="16"/>
      <c r="E97" s="15"/>
      <c r="F97" s="33">
        <f>SUM(kg_tackifier)</f>
        <v>0</v>
      </c>
      <c r="G97" s="118"/>
      <c r="H97" s="55">
        <f>No_kg*material_unit_cost</f>
        <v>0</v>
      </c>
      <c r="I97" s="81"/>
      <c r="J97" s="157"/>
      <c r="K97" s="158"/>
      <c r="L97" s="81"/>
    </row>
    <row r="98" spans="1:12" ht="12.75">
      <c r="A98" s="69"/>
      <c r="B98" s="53"/>
      <c r="C98" s="15"/>
      <c r="D98" s="16"/>
      <c r="E98" s="15"/>
      <c r="F98" s="33"/>
      <c r="G98" s="27"/>
      <c r="H98" s="55"/>
      <c r="I98" s="81"/>
      <c r="J98" s="157"/>
      <c r="K98" s="158"/>
      <c r="L98" s="81"/>
    </row>
    <row r="99" spans="1:12" ht="12.75">
      <c r="A99" s="69"/>
      <c r="B99" s="56" t="s">
        <v>69</v>
      </c>
      <c r="C99" s="35"/>
      <c r="D99" s="57"/>
      <c r="E99" s="15"/>
      <c r="F99" s="33"/>
      <c r="G99" s="27"/>
      <c r="H99" s="55"/>
      <c r="I99" s="81"/>
      <c r="J99" s="157"/>
      <c r="K99" s="158"/>
      <c r="L99" s="81"/>
    </row>
    <row r="100" spans="1:12" ht="12.75">
      <c r="A100" s="69"/>
      <c r="B100" s="58" t="s">
        <v>90</v>
      </c>
      <c r="C100" s="26"/>
      <c r="D100" s="34"/>
      <c r="E100" s="15"/>
      <c r="F100" s="33">
        <f>SUM(no_seedlings)</f>
        <v>0</v>
      </c>
      <c r="G100" s="118"/>
      <c r="H100" s="55">
        <f>No_kg*material_unit_cost</f>
        <v>0</v>
      </c>
      <c r="I100" s="81"/>
      <c r="J100" s="157"/>
      <c r="K100" s="158"/>
      <c r="L100" s="81"/>
    </row>
    <row r="101" spans="1:12" ht="12.75">
      <c r="A101" s="69"/>
      <c r="B101" s="58" t="s">
        <v>91</v>
      </c>
      <c r="C101" s="26"/>
      <c r="D101" s="34"/>
      <c r="E101" s="15"/>
      <c r="F101" s="33">
        <f>SUM(no_fertabs)</f>
        <v>0</v>
      </c>
      <c r="G101" s="118"/>
      <c r="H101" s="55">
        <f>No_kg*material_unit_cost</f>
        <v>0</v>
      </c>
      <c r="I101" s="81"/>
      <c r="J101" s="157"/>
      <c r="K101" s="158"/>
      <c r="L101" s="81"/>
    </row>
    <row r="102" spans="1:12" ht="12.75">
      <c r="A102" s="69"/>
      <c r="B102" s="58" t="s">
        <v>92</v>
      </c>
      <c r="C102" s="26"/>
      <c r="D102" s="34"/>
      <c r="E102" s="15"/>
      <c r="F102" s="33">
        <f>SUM(no_protectors)</f>
        <v>0</v>
      </c>
      <c r="G102" s="118"/>
      <c r="H102" s="55">
        <f>No_kg*material_unit_cost</f>
        <v>0</v>
      </c>
      <c r="I102" s="81"/>
      <c r="J102" s="157"/>
      <c r="K102" s="158"/>
      <c r="L102" s="81"/>
    </row>
    <row r="103" spans="1:12" ht="12.75">
      <c r="A103" s="69"/>
      <c r="B103" s="53"/>
      <c r="C103" s="15"/>
      <c r="D103" s="15"/>
      <c r="E103" s="15"/>
      <c r="F103" s="33"/>
      <c r="G103" s="27"/>
      <c r="H103" s="59"/>
      <c r="I103" s="81"/>
      <c r="J103" s="81"/>
      <c r="K103" s="159"/>
      <c r="L103" s="81"/>
    </row>
    <row r="104" spans="1:12" ht="12.75">
      <c r="A104" s="69"/>
      <c r="B104" s="119" t="s">
        <v>93</v>
      </c>
      <c r="C104" s="15"/>
      <c r="D104" s="40"/>
      <c r="E104" s="15"/>
      <c r="F104" s="33">
        <f>SUM(kg_material1)</f>
        <v>0</v>
      </c>
      <c r="G104" s="118"/>
      <c r="H104" s="55">
        <f>No_kg*material_unit_cost</f>
        <v>0</v>
      </c>
      <c r="I104" s="81"/>
      <c r="J104" s="157"/>
      <c r="K104" s="158"/>
      <c r="L104" s="81"/>
    </row>
    <row r="105" spans="1:12" ht="12.75">
      <c r="A105" s="69"/>
      <c r="B105" s="119" t="s">
        <v>66</v>
      </c>
      <c r="C105" s="15"/>
      <c r="D105" s="40"/>
      <c r="E105" s="15"/>
      <c r="F105" s="33">
        <f>SUM(kg_material2)</f>
        <v>0</v>
      </c>
      <c r="G105" s="118"/>
      <c r="H105" s="55">
        <f>No_kg*material_unit_cost</f>
        <v>0</v>
      </c>
      <c r="I105" s="81"/>
      <c r="J105" s="157"/>
      <c r="K105" s="158"/>
      <c r="L105" s="81"/>
    </row>
    <row r="106" spans="1:12" ht="12.75">
      <c r="A106" s="69"/>
      <c r="B106" s="120" t="s">
        <v>77</v>
      </c>
      <c r="C106" s="15"/>
      <c r="D106" s="40"/>
      <c r="E106" s="15"/>
      <c r="F106" s="33">
        <f>SUM(kg_material3)</f>
        <v>0</v>
      </c>
      <c r="G106" s="118"/>
      <c r="H106" s="55">
        <f>No_kg*material_unit_cost</f>
        <v>0</v>
      </c>
      <c r="I106" s="81"/>
      <c r="J106" s="157"/>
      <c r="K106" s="158"/>
      <c r="L106" s="81"/>
    </row>
    <row r="107" spans="1:12" ht="12.75">
      <c r="A107" s="69"/>
      <c r="B107" s="120" t="s">
        <v>78</v>
      </c>
      <c r="C107" s="15"/>
      <c r="D107" s="40"/>
      <c r="E107" s="15"/>
      <c r="F107" s="33">
        <f>SUM(kg_material4)</f>
        <v>0</v>
      </c>
      <c r="G107" s="118"/>
      <c r="H107" s="55">
        <f>No_kg*material_unit_cost</f>
        <v>0</v>
      </c>
      <c r="I107" s="81"/>
      <c r="J107" s="157"/>
      <c r="K107" s="158"/>
      <c r="L107" s="81"/>
    </row>
    <row r="108" spans="1:12" ht="12.75">
      <c r="A108" s="69"/>
      <c r="B108" s="58"/>
      <c r="C108" s="15"/>
      <c r="D108" s="40"/>
      <c r="E108" s="15"/>
      <c r="F108" s="33"/>
      <c r="G108" s="27"/>
      <c r="H108" s="59"/>
      <c r="I108" s="81"/>
      <c r="J108" s="157"/>
      <c r="K108" s="158"/>
      <c r="L108" s="81"/>
    </row>
    <row r="109" spans="1:12" ht="12.75">
      <c r="A109" s="69"/>
      <c r="B109" s="121" t="s">
        <v>94</v>
      </c>
      <c r="C109" s="15"/>
      <c r="D109" s="40"/>
      <c r="E109" s="15"/>
      <c r="F109" s="33">
        <f>SUM(kg_maint.material1)</f>
        <v>0</v>
      </c>
      <c r="G109" s="118"/>
      <c r="H109" s="55">
        <f>No_kg*material_unit_cost</f>
        <v>0</v>
      </c>
      <c r="I109" s="81"/>
      <c r="J109" s="157"/>
      <c r="K109" s="158"/>
      <c r="L109" s="81"/>
    </row>
    <row r="110" spans="1:12" ht="12.75">
      <c r="A110" s="69"/>
      <c r="B110" s="121" t="s">
        <v>95</v>
      </c>
      <c r="C110" s="15"/>
      <c r="D110" s="40"/>
      <c r="E110" s="15"/>
      <c r="F110" s="33">
        <f>SUM(kg_maint.material2)</f>
        <v>0</v>
      </c>
      <c r="G110" s="118"/>
      <c r="H110" s="55">
        <f>No_kg*material_unit_cost</f>
        <v>0</v>
      </c>
      <c r="I110" s="81"/>
      <c r="J110" s="157"/>
      <c r="K110" s="158"/>
      <c r="L110" s="81"/>
    </row>
    <row r="111" spans="1:12" ht="13.5" thickBot="1">
      <c r="A111" s="69"/>
      <c r="B111" s="150"/>
      <c r="C111" s="69"/>
      <c r="D111" s="96"/>
      <c r="E111" s="69"/>
      <c r="F111" s="97"/>
      <c r="G111" s="151"/>
      <c r="H111" s="98"/>
      <c r="I111" s="81"/>
      <c r="J111" s="157"/>
      <c r="K111" s="158"/>
      <c r="L111" s="81"/>
    </row>
    <row r="112" spans="1:12" ht="12.75">
      <c r="A112" s="69"/>
      <c r="B112" s="150"/>
      <c r="C112" s="69"/>
      <c r="D112" s="96"/>
      <c r="E112" s="69"/>
      <c r="F112" s="97"/>
      <c r="G112" s="151"/>
      <c r="H112" s="99">
        <f>SUM(H93:H111)</f>
        <v>0</v>
      </c>
      <c r="I112" s="81"/>
      <c r="J112" s="157"/>
      <c r="K112" s="158"/>
      <c r="L112" s="81"/>
    </row>
    <row r="113" spans="1:12" ht="13.5" thickBot="1">
      <c r="A113" s="69"/>
      <c r="B113" s="100"/>
      <c r="C113" s="152"/>
      <c r="D113" s="153"/>
      <c r="E113" s="152"/>
      <c r="F113" s="101"/>
      <c r="G113" s="102"/>
      <c r="H113" s="103"/>
      <c r="I113" s="81"/>
      <c r="J113" s="157"/>
      <c r="K113" s="158"/>
      <c r="L113" s="81"/>
    </row>
    <row r="114" spans="1:12" ht="13.5" thickTop="1">
      <c r="A114" s="81"/>
      <c r="C114" s="81"/>
      <c r="D114" s="154"/>
      <c r="E114" s="81"/>
      <c r="F114" s="105"/>
      <c r="G114" s="106"/>
      <c r="H114" s="81"/>
      <c r="I114" s="81"/>
      <c r="J114" s="157"/>
      <c r="K114" s="158"/>
      <c r="L114" s="81"/>
    </row>
    <row r="115" spans="1:12" ht="12.75">
      <c r="A115" s="81"/>
      <c r="C115" s="81"/>
      <c r="D115" s="154"/>
      <c r="E115" s="81"/>
      <c r="F115" s="105"/>
      <c r="G115" s="106"/>
      <c r="H115" s="81"/>
      <c r="I115" s="81"/>
      <c r="J115" s="157"/>
      <c r="K115" s="158"/>
      <c r="L115" s="81"/>
    </row>
    <row r="116" spans="1:12" s="83" customFormat="1" ht="12.75">
      <c r="A116" s="81"/>
      <c r="B116" s="160" t="s">
        <v>96</v>
      </c>
      <c r="C116" s="81"/>
      <c r="D116" s="154"/>
      <c r="E116" s="81"/>
      <c r="F116" s="81"/>
      <c r="G116" s="159"/>
      <c r="H116" s="81"/>
      <c r="I116" s="81"/>
      <c r="J116" s="157"/>
      <c r="K116" s="158"/>
      <c r="L116" s="81"/>
    </row>
    <row r="117" spans="2:11" s="83" customFormat="1" ht="12.75">
      <c r="B117"/>
      <c r="C117" s="104"/>
      <c r="G117" s="109"/>
      <c r="J117" s="110"/>
      <c r="K117" s="111"/>
    </row>
    <row r="118" spans="2:11" s="83" customFormat="1" ht="12.75">
      <c r="B118" s="104" t="s">
        <v>97</v>
      </c>
      <c r="C118" s="104" t="s">
        <v>343</v>
      </c>
      <c r="J118" s="110"/>
      <c r="K118" s="111"/>
    </row>
    <row r="119" spans="2:11" s="83" customFormat="1" ht="12.75">
      <c r="B119" s="104" t="s">
        <v>98</v>
      </c>
      <c r="C119" s="104" t="s">
        <v>344</v>
      </c>
      <c r="F119" s="104"/>
      <c r="G119" s="104"/>
      <c r="J119" s="110"/>
      <c r="K119" s="111"/>
    </row>
    <row r="120" spans="2:11" s="83" customFormat="1" ht="12.75">
      <c r="B120" s="104" t="s">
        <v>37</v>
      </c>
      <c r="C120" s="104" t="s">
        <v>345</v>
      </c>
      <c r="F120" s="104"/>
      <c r="G120" s="104"/>
      <c r="J120" s="110"/>
      <c r="K120" s="111"/>
    </row>
    <row r="121" spans="2:11" s="83" customFormat="1" ht="12.75">
      <c r="B121" s="104" t="s">
        <v>99</v>
      </c>
      <c r="C121" s="104" t="s">
        <v>346</v>
      </c>
      <c r="F121" s="104"/>
      <c r="G121" s="104"/>
      <c r="J121" s="110"/>
      <c r="K121" s="111"/>
    </row>
    <row r="122" spans="2:11" s="83" customFormat="1" ht="12.75">
      <c r="B122" s="104" t="s">
        <v>100</v>
      </c>
      <c r="C122" s="104" t="s">
        <v>347</v>
      </c>
      <c r="F122" s="104"/>
      <c r="G122" s="104"/>
      <c r="J122" s="110"/>
      <c r="K122" s="111"/>
    </row>
    <row r="123" spans="2:11" s="83" customFormat="1" ht="12.75">
      <c r="B123" s="104" t="s">
        <v>101</v>
      </c>
      <c r="C123" s="104" t="s">
        <v>348</v>
      </c>
      <c r="F123" s="104"/>
      <c r="G123" s="104"/>
      <c r="J123" s="110"/>
      <c r="K123" s="111"/>
    </row>
    <row r="124" spans="2:11" s="83" customFormat="1" ht="12.75">
      <c r="B124" s="104" t="s">
        <v>102</v>
      </c>
      <c r="C124" s="425" t="s">
        <v>349</v>
      </c>
      <c r="F124" s="104"/>
      <c r="G124" s="425"/>
      <c r="J124" s="110"/>
      <c r="K124" s="111"/>
    </row>
    <row r="125" spans="2:11" s="83" customFormat="1" ht="12.75">
      <c r="B125" s="104" t="s">
        <v>103</v>
      </c>
      <c r="C125" s="104" t="s">
        <v>350</v>
      </c>
      <c r="F125" s="104"/>
      <c r="G125" s="104"/>
      <c r="J125" s="110"/>
      <c r="K125" s="111"/>
    </row>
    <row r="126" spans="2:11" s="83" customFormat="1" ht="12.75">
      <c r="B126" s="104" t="s">
        <v>104</v>
      </c>
      <c r="C126" s="104" t="s">
        <v>351</v>
      </c>
      <c r="F126" s="104"/>
      <c r="G126" s="104"/>
      <c r="J126" s="110"/>
      <c r="K126" s="111"/>
    </row>
    <row r="127" spans="2:11" s="83" customFormat="1" ht="12.75">
      <c r="B127" s="104" t="s">
        <v>105</v>
      </c>
      <c r="C127" s="104" t="s">
        <v>352</v>
      </c>
      <c r="F127" s="104"/>
      <c r="G127" s="104"/>
      <c r="J127" s="110"/>
      <c r="K127" s="111"/>
    </row>
    <row r="128" spans="2:11" s="83" customFormat="1" ht="12.75">
      <c r="B128" s="104" t="s">
        <v>106</v>
      </c>
      <c r="C128" s="104" t="s">
        <v>353</v>
      </c>
      <c r="F128" s="104"/>
      <c r="G128" s="104"/>
      <c r="J128" s="110"/>
      <c r="K128" s="111"/>
    </row>
    <row r="129" spans="2:11" s="83" customFormat="1" ht="12.75">
      <c r="B129" s="104" t="s">
        <v>107</v>
      </c>
      <c r="C129" s="104" t="s">
        <v>354</v>
      </c>
      <c r="F129" s="104"/>
      <c r="G129" s="104"/>
      <c r="J129" s="110"/>
      <c r="K129" s="111"/>
    </row>
    <row r="130" spans="2:11" s="83" customFormat="1" ht="12.75">
      <c r="B130" s="104" t="s">
        <v>108</v>
      </c>
      <c r="C130" s="104" t="s">
        <v>355</v>
      </c>
      <c r="F130" s="104"/>
      <c r="G130" s="104"/>
      <c r="J130" s="110"/>
      <c r="K130" s="111"/>
    </row>
    <row r="131" spans="2:11" s="83" customFormat="1" ht="12.75">
      <c r="B131" s="104" t="s">
        <v>109</v>
      </c>
      <c r="C131" s="104" t="s">
        <v>356</v>
      </c>
      <c r="F131" s="104"/>
      <c r="G131" s="104"/>
      <c r="J131" s="110"/>
      <c r="K131" s="111"/>
    </row>
    <row r="132" spans="2:11" s="83" customFormat="1" ht="12.75">
      <c r="B132" s="104" t="s">
        <v>110</v>
      </c>
      <c r="C132" s="425" t="s">
        <v>357</v>
      </c>
      <c r="F132" s="104"/>
      <c r="G132" s="425"/>
      <c r="J132" s="110"/>
      <c r="K132" s="111"/>
    </row>
    <row r="133" spans="2:11" s="83" customFormat="1" ht="12.75">
      <c r="B133" s="104" t="s">
        <v>111</v>
      </c>
      <c r="C133" s="104" t="s">
        <v>358</v>
      </c>
      <c r="F133" s="104"/>
      <c r="G133" s="104"/>
      <c r="J133" s="110"/>
      <c r="K133" s="111"/>
    </row>
    <row r="134" spans="2:11" s="83" customFormat="1" ht="12.75">
      <c r="B134" s="104" t="s">
        <v>112</v>
      </c>
      <c r="C134" s="104" t="s">
        <v>359</v>
      </c>
      <c r="F134" s="104"/>
      <c r="G134" s="104"/>
      <c r="J134" s="110"/>
      <c r="K134" s="111"/>
    </row>
    <row r="135" spans="2:11" s="83" customFormat="1" ht="12.75">
      <c r="B135" s="104" t="s">
        <v>113</v>
      </c>
      <c r="C135" s="104" t="s">
        <v>360</v>
      </c>
      <c r="F135" s="104"/>
      <c r="G135" s="104"/>
      <c r="J135" s="110"/>
      <c r="K135" s="111"/>
    </row>
    <row r="136" spans="2:11" s="83" customFormat="1" ht="12.75">
      <c r="B136" s="104" t="s">
        <v>114</v>
      </c>
      <c r="C136" s="104" t="s">
        <v>361</v>
      </c>
      <c r="F136" s="104"/>
      <c r="G136" s="104"/>
      <c r="J136" s="110"/>
      <c r="K136" s="111"/>
    </row>
    <row r="137" spans="2:11" s="83" customFormat="1" ht="12.75">
      <c r="B137" s="104" t="s">
        <v>115</v>
      </c>
      <c r="C137" s="104" t="s">
        <v>362</v>
      </c>
      <c r="F137" s="104"/>
      <c r="G137" s="104"/>
      <c r="J137" s="110"/>
      <c r="K137" s="111"/>
    </row>
    <row r="138" spans="2:11" s="83" customFormat="1" ht="12.75">
      <c r="B138" s="104" t="s">
        <v>116</v>
      </c>
      <c r="C138" s="104" t="s">
        <v>363</v>
      </c>
      <c r="F138" s="104"/>
      <c r="G138" s="104"/>
      <c r="J138" s="110"/>
      <c r="K138" s="111"/>
    </row>
    <row r="139" spans="2:11" s="83" customFormat="1" ht="12.75">
      <c r="B139" s="104" t="s">
        <v>117</v>
      </c>
      <c r="C139" s="425" t="s">
        <v>364</v>
      </c>
      <c r="F139" s="104"/>
      <c r="G139" s="104"/>
      <c r="J139" s="110"/>
      <c r="K139" s="111"/>
    </row>
    <row r="140" spans="2:11" s="83" customFormat="1" ht="12.75">
      <c r="B140" s="104" t="s">
        <v>118</v>
      </c>
      <c r="C140" s="104" t="s">
        <v>365</v>
      </c>
      <c r="F140" s="104"/>
      <c r="G140" s="104"/>
      <c r="J140" s="110"/>
      <c r="K140" s="111"/>
    </row>
    <row r="141" spans="2:11" s="83" customFormat="1" ht="12.75">
      <c r="B141" s="104" t="s">
        <v>119</v>
      </c>
      <c r="C141" s="104" t="s">
        <v>366</v>
      </c>
      <c r="F141" s="104"/>
      <c r="G141" s="104"/>
      <c r="J141" s="110"/>
      <c r="K141" s="111"/>
    </row>
    <row r="142" spans="2:11" s="83" customFormat="1" ht="12.75">
      <c r="B142" s="104" t="s">
        <v>120</v>
      </c>
      <c r="C142" s="104" t="s">
        <v>367</v>
      </c>
      <c r="F142" s="104"/>
      <c r="G142" s="104"/>
      <c r="J142" s="110"/>
      <c r="K142" s="111"/>
    </row>
    <row r="143" spans="2:11" s="83" customFormat="1" ht="12.75">
      <c r="B143" s="104" t="s">
        <v>121</v>
      </c>
      <c r="C143" s="104" t="s">
        <v>368</v>
      </c>
      <c r="F143" s="104"/>
      <c r="G143" s="104"/>
      <c r="J143" s="110"/>
      <c r="K143" s="111"/>
    </row>
    <row r="144" spans="2:11" s="83" customFormat="1" ht="12.75">
      <c r="B144" s="104" t="s">
        <v>122</v>
      </c>
      <c r="C144" s="104" t="s">
        <v>369</v>
      </c>
      <c r="F144" s="104"/>
      <c r="G144" s="104"/>
      <c r="J144" s="110"/>
      <c r="K144" s="111"/>
    </row>
    <row r="145" spans="2:11" s="83" customFormat="1" ht="12.75">
      <c r="B145" s="104" t="s">
        <v>123</v>
      </c>
      <c r="C145" s="104" t="s">
        <v>370</v>
      </c>
      <c r="F145" s="104"/>
      <c r="G145" s="104"/>
      <c r="J145" s="110"/>
      <c r="K145" s="111"/>
    </row>
    <row r="146" spans="2:11" s="83" customFormat="1" ht="12.75">
      <c r="B146" s="104" t="s">
        <v>124</v>
      </c>
      <c r="C146" s="104" t="s">
        <v>371</v>
      </c>
      <c r="F146" s="104"/>
      <c r="G146" s="104"/>
      <c r="J146" s="110"/>
      <c r="K146" s="111"/>
    </row>
    <row r="147" spans="2:11" s="83" customFormat="1" ht="12.75">
      <c r="B147" s="104" t="s">
        <v>125</v>
      </c>
      <c r="C147" s="104" t="s">
        <v>372</v>
      </c>
      <c r="F147" s="104"/>
      <c r="G147" s="104"/>
      <c r="J147" s="110"/>
      <c r="K147" s="111"/>
    </row>
    <row r="148" spans="2:11" s="83" customFormat="1" ht="12.75">
      <c r="B148" s="104" t="s">
        <v>126</v>
      </c>
      <c r="C148" s="104" t="s">
        <v>373</v>
      </c>
      <c r="F148" s="104"/>
      <c r="G148" s="104"/>
      <c r="J148" s="110"/>
      <c r="K148" s="111"/>
    </row>
    <row r="149" spans="2:11" s="83" customFormat="1" ht="12.75">
      <c r="B149" s="104" t="s">
        <v>127</v>
      </c>
      <c r="C149" s="104" t="s">
        <v>374</v>
      </c>
      <c r="F149" s="104"/>
      <c r="G149" s="104"/>
      <c r="J149" s="110"/>
      <c r="K149" s="111"/>
    </row>
    <row r="150" spans="2:11" s="83" customFormat="1" ht="12.75">
      <c r="B150" s="104" t="s">
        <v>128</v>
      </c>
      <c r="C150" s="104" t="s">
        <v>375</v>
      </c>
      <c r="D150" s="104"/>
      <c r="F150" s="104"/>
      <c r="G150" s="104"/>
      <c r="H150" s="104"/>
      <c r="J150" s="110"/>
      <c r="K150" s="111"/>
    </row>
    <row r="151" spans="2:11" s="83" customFormat="1" ht="12.75">
      <c r="B151" s="104" t="s">
        <v>129</v>
      </c>
      <c r="C151" s="104" t="s">
        <v>376</v>
      </c>
      <c r="D151" s="104"/>
      <c r="F151" s="104"/>
      <c r="G151" s="104"/>
      <c r="H151" s="104"/>
      <c r="J151" s="110"/>
      <c r="K151" s="111"/>
    </row>
    <row r="152" spans="2:11" s="83" customFormat="1" ht="12.75">
      <c r="B152" s="104" t="s">
        <v>130</v>
      </c>
      <c r="C152" s="104" t="s">
        <v>377</v>
      </c>
      <c r="D152" s="104"/>
      <c r="F152" s="104"/>
      <c r="G152" s="104"/>
      <c r="H152" s="104"/>
      <c r="J152" s="110"/>
      <c r="K152" s="111"/>
    </row>
    <row r="153" spans="2:11" s="83" customFormat="1" ht="12.75">
      <c r="B153" s="104" t="s">
        <v>131</v>
      </c>
      <c r="C153" s="104" t="s">
        <v>378</v>
      </c>
      <c r="D153" s="104"/>
      <c r="F153" s="104"/>
      <c r="G153" s="104"/>
      <c r="H153" s="104"/>
      <c r="J153" s="110"/>
      <c r="K153" s="111"/>
    </row>
    <row r="154" spans="2:11" s="83" customFormat="1" ht="12.75">
      <c r="B154" s="104" t="s">
        <v>132</v>
      </c>
      <c r="C154" s="104" t="s">
        <v>379</v>
      </c>
      <c r="D154" s="104"/>
      <c r="F154" s="104"/>
      <c r="G154" s="104"/>
      <c r="H154" s="104"/>
      <c r="J154" s="110"/>
      <c r="K154" s="111"/>
    </row>
    <row r="155" spans="2:11" s="83" customFormat="1" ht="12.75">
      <c r="B155" s="104" t="s">
        <v>133</v>
      </c>
      <c r="C155" s="104" t="s">
        <v>380</v>
      </c>
      <c r="D155" s="104"/>
      <c r="F155" s="104"/>
      <c r="G155" s="104"/>
      <c r="H155" s="104"/>
      <c r="J155" s="110"/>
      <c r="K155" s="111"/>
    </row>
    <row r="156" spans="2:11" s="83" customFormat="1" ht="12.75">
      <c r="B156" s="104" t="s">
        <v>134</v>
      </c>
      <c r="C156" s="104" t="s">
        <v>381</v>
      </c>
      <c r="D156" s="104"/>
      <c r="F156" s="104"/>
      <c r="G156" s="104"/>
      <c r="H156" s="104"/>
      <c r="J156" s="110"/>
      <c r="K156" s="111"/>
    </row>
    <row r="157" spans="2:11" s="83" customFormat="1" ht="12.75">
      <c r="B157" s="104" t="s">
        <v>135</v>
      </c>
      <c r="C157" s="104" t="s">
        <v>382</v>
      </c>
      <c r="D157" s="104"/>
      <c r="F157" s="104"/>
      <c r="G157" s="104"/>
      <c r="H157" s="104"/>
      <c r="J157" s="110"/>
      <c r="K157" s="111"/>
    </row>
    <row r="158" spans="2:11" s="83" customFormat="1" ht="12.75">
      <c r="B158" s="104" t="s">
        <v>136</v>
      </c>
      <c r="C158" s="104" t="s">
        <v>383</v>
      </c>
      <c r="D158" s="104"/>
      <c r="F158" s="104"/>
      <c r="G158" s="104"/>
      <c r="H158" s="104"/>
      <c r="J158" s="110"/>
      <c r="K158" s="111"/>
    </row>
    <row r="159" spans="2:11" s="83" customFormat="1" ht="12.75">
      <c r="B159" s="104" t="s">
        <v>137</v>
      </c>
      <c r="C159" s="104" t="s">
        <v>384</v>
      </c>
      <c r="D159" s="104"/>
      <c r="F159" s="104"/>
      <c r="G159" s="104"/>
      <c r="H159" s="104"/>
      <c r="J159" s="110"/>
      <c r="K159" s="111"/>
    </row>
    <row r="160" spans="2:11" s="83" customFormat="1" ht="12.75">
      <c r="B160" s="104" t="s">
        <v>138</v>
      </c>
      <c r="C160" s="104" t="s">
        <v>385</v>
      </c>
      <c r="D160" s="104"/>
      <c r="F160" s="104"/>
      <c r="G160" s="104"/>
      <c r="H160" s="104"/>
      <c r="J160" s="110"/>
      <c r="K160" s="111"/>
    </row>
    <row r="161" spans="2:11" s="83" customFormat="1" ht="12.75">
      <c r="B161" s="104" t="s">
        <v>139</v>
      </c>
      <c r="C161" s="104" t="s">
        <v>386</v>
      </c>
      <c r="D161" s="104"/>
      <c r="F161" s="104"/>
      <c r="G161" s="104"/>
      <c r="H161" s="104"/>
      <c r="J161" s="110"/>
      <c r="K161" s="111"/>
    </row>
    <row r="162" spans="2:11" s="83" customFormat="1" ht="12.75">
      <c r="B162" s="104" t="s">
        <v>140</v>
      </c>
      <c r="C162" s="104" t="s">
        <v>387</v>
      </c>
      <c r="D162" s="104"/>
      <c r="F162" s="104"/>
      <c r="G162" s="104"/>
      <c r="H162" s="104"/>
      <c r="J162" s="110"/>
      <c r="K162" s="111"/>
    </row>
    <row r="163" spans="2:11" s="83" customFormat="1" ht="12.75">
      <c r="B163" s="104" t="s">
        <v>141</v>
      </c>
      <c r="C163" s="104" t="s">
        <v>388</v>
      </c>
      <c r="D163" s="104"/>
      <c r="F163" s="104"/>
      <c r="G163" s="104"/>
      <c r="H163" s="104"/>
      <c r="J163" s="110"/>
      <c r="K163" s="111"/>
    </row>
    <row r="164" spans="2:11" s="83" customFormat="1" ht="12.75">
      <c r="B164" s="104" t="s">
        <v>142</v>
      </c>
      <c r="C164" s="104" t="s">
        <v>389</v>
      </c>
      <c r="D164" s="104"/>
      <c r="F164" s="104"/>
      <c r="G164" s="104"/>
      <c r="H164" s="104"/>
      <c r="J164" s="110"/>
      <c r="K164" s="111"/>
    </row>
    <row r="165" spans="2:11" s="83" customFormat="1" ht="12.75">
      <c r="B165" s="104" t="s">
        <v>143</v>
      </c>
      <c r="C165" s="104" t="s">
        <v>390</v>
      </c>
      <c r="D165" s="104"/>
      <c r="G165" s="109"/>
      <c r="J165" s="110"/>
      <c r="K165" s="111"/>
    </row>
    <row r="166" spans="4:11" s="83" customFormat="1" ht="12.75">
      <c r="D166" s="104"/>
      <c r="G166" s="109"/>
      <c r="J166" s="110"/>
      <c r="K166" s="111"/>
    </row>
    <row r="167" spans="4:11" s="83" customFormat="1" ht="12.75">
      <c r="D167" s="104"/>
      <c r="G167" s="109"/>
      <c r="J167" s="110"/>
      <c r="K167" s="111"/>
    </row>
    <row r="168" spans="4:11" s="83" customFormat="1" ht="12.75">
      <c r="D168" s="104"/>
      <c r="G168" s="109"/>
      <c r="J168" s="110"/>
      <c r="K168" s="111"/>
    </row>
    <row r="169" spans="4:11" s="83" customFormat="1" ht="12.75">
      <c r="D169" s="104"/>
      <c r="G169" s="109"/>
      <c r="J169" s="110"/>
      <c r="K169" s="111"/>
    </row>
    <row r="170" spans="4:11" s="83" customFormat="1" ht="12.75">
      <c r="D170" s="104"/>
      <c r="G170" s="109"/>
      <c r="J170" s="110"/>
      <c r="K170" s="111"/>
    </row>
    <row r="171" spans="4:11" s="83" customFormat="1" ht="12.75">
      <c r="D171" s="104"/>
      <c r="G171" s="109"/>
      <c r="J171" s="110"/>
      <c r="K171" s="111"/>
    </row>
    <row r="172" spans="4:11" s="83" customFormat="1" ht="12.75">
      <c r="D172" s="104"/>
      <c r="G172" s="109"/>
      <c r="J172" s="110"/>
      <c r="K172" s="111"/>
    </row>
    <row r="173" spans="4:11" s="83" customFormat="1" ht="12.75">
      <c r="D173" s="104"/>
      <c r="G173" s="109"/>
      <c r="J173" s="110"/>
      <c r="K173" s="111"/>
    </row>
    <row r="174" spans="4:11" s="83" customFormat="1" ht="12.75">
      <c r="D174" s="104"/>
      <c r="G174" s="109"/>
      <c r="J174" s="110"/>
      <c r="K174" s="111"/>
    </row>
    <row r="175" spans="4:11" s="83" customFormat="1" ht="12.75">
      <c r="D175" s="104"/>
      <c r="G175" s="109"/>
      <c r="J175" s="110"/>
      <c r="K175" s="111"/>
    </row>
    <row r="176" spans="4:11" s="83" customFormat="1" ht="12.75">
      <c r="D176" s="104"/>
      <c r="G176" s="109"/>
      <c r="J176" s="110"/>
      <c r="K176" s="111"/>
    </row>
    <row r="177" spans="4:11" s="83" customFormat="1" ht="12.75">
      <c r="D177" s="104"/>
      <c r="G177" s="109"/>
      <c r="J177" s="110"/>
      <c r="K177" s="111"/>
    </row>
    <row r="178" spans="4:11" s="83" customFormat="1" ht="12.75">
      <c r="D178" s="104"/>
      <c r="G178" s="109"/>
      <c r="J178" s="110"/>
      <c r="K178" s="111"/>
    </row>
    <row r="179" spans="4:11" s="83" customFormat="1" ht="12.75">
      <c r="D179" s="104"/>
      <c r="G179" s="109"/>
      <c r="J179" s="110"/>
      <c r="K179" s="111"/>
    </row>
    <row r="180" spans="4:11" s="83" customFormat="1" ht="12.75">
      <c r="D180" s="104"/>
      <c r="G180" s="109"/>
      <c r="J180" s="110"/>
      <c r="K180" s="111"/>
    </row>
    <row r="181" spans="4:11" s="83" customFormat="1" ht="12.75">
      <c r="D181" s="104"/>
      <c r="G181" s="109"/>
      <c r="J181" s="110"/>
      <c r="K181" s="111"/>
    </row>
    <row r="182" spans="4:11" s="83" customFormat="1" ht="12.75">
      <c r="D182" s="104"/>
      <c r="G182" s="109"/>
      <c r="J182" s="110"/>
      <c r="K182" s="111"/>
    </row>
    <row r="183" spans="4:11" s="83" customFormat="1" ht="12.75">
      <c r="D183" s="104"/>
      <c r="G183" s="109"/>
      <c r="J183" s="110"/>
      <c r="K183" s="111"/>
    </row>
    <row r="184" spans="4:11" s="83" customFormat="1" ht="12.75">
      <c r="D184" s="104"/>
      <c r="G184" s="109"/>
      <c r="J184" s="110"/>
      <c r="K184" s="111"/>
    </row>
    <row r="185" spans="4:11" s="83" customFormat="1" ht="12.75">
      <c r="D185" s="104"/>
      <c r="G185" s="109"/>
      <c r="J185" s="110"/>
      <c r="K185" s="111"/>
    </row>
    <row r="186" spans="4:11" s="83" customFormat="1" ht="12.75">
      <c r="D186" s="104"/>
      <c r="G186" s="109"/>
      <c r="J186" s="110"/>
      <c r="K186" s="111"/>
    </row>
    <row r="187" spans="4:11" s="83" customFormat="1" ht="12.75">
      <c r="D187" s="104"/>
      <c r="G187" s="109"/>
      <c r="J187" s="110"/>
      <c r="K187" s="111"/>
    </row>
    <row r="188" spans="4:11" s="83" customFormat="1" ht="12.75">
      <c r="D188" s="104"/>
      <c r="G188" s="109"/>
      <c r="J188" s="110"/>
      <c r="K188" s="111"/>
    </row>
    <row r="189" spans="4:11" s="83" customFormat="1" ht="12.75">
      <c r="D189" s="104"/>
      <c r="G189" s="109"/>
      <c r="J189" s="110"/>
      <c r="K189" s="111"/>
    </row>
    <row r="190" spans="4:11" s="83" customFormat="1" ht="12.75">
      <c r="D190" s="104"/>
      <c r="G190" s="109"/>
      <c r="J190" s="110"/>
      <c r="K190" s="111"/>
    </row>
    <row r="191" spans="4:11" s="83" customFormat="1" ht="12.75">
      <c r="D191" s="104"/>
      <c r="G191" s="109"/>
      <c r="J191" s="110"/>
      <c r="K191" s="111"/>
    </row>
    <row r="192" spans="4:11" s="83" customFormat="1" ht="12.75">
      <c r="D192" s="104"/>
      <c r="G192" s="109"/>
      <c r="J192" s="110"/>
      <c r="K192" s="111"/>
    </row>
    <row r="193" spans="4:11" s="83" customFormat="1" ht="12.75">
      <c r="D193" s="104"/>
      <c r="G193" s="109"/>
      <c r="J193" s="110"/>
      <c r="K193" s="111"/>
    </row>
    <row r="194" spans="4:11" s="83" customFormat="1" ht="12.75">
      <c r="D194" s="104"/>
      <c r="G194" s="109"/>
      <c r="J194" s="110"/>
      <c r="K194" s="111"/>
    </row>
    <row r="195" spans="4:11" s="83" customFormat="1" ht="12.75">
      <c r="D195" s="104"/>
      <c r="G195" s="109"/>
      <c r="J195" s="110"/>
      <c r="K195" s="111"/>
    </row>
    <row r="196" spans="4:11" s="83" customFormat="1" ht="12.75">
      <c r="D196" s="104"/>
      <c r="G196" s="109"/>
      <c r="J196" s="110"/>
      <c r="K196" s="111"/>
    </row>
    <row r="197" spans="4:11" s="83" customFormat="1" ht="12.75">
      <c r="D197" s="104"/>
      <c r="G197" s="109"/>
      <c r="J197" s="110"/>
      <c r="K197" s="111"/>
    </row>
    <row r="198" spans="4:11" s="83" customFormat="1" ht="12.75">
      <c r="D198" s="104"/>
      <c r="G198" s="109"/>
      <c r="J198" s="110"/>
      <c r="K198" s="111"/>
    </row>
    <row r="199" spans="4:11" s="83" customFormat="1" ht="12.75">
      <c r="D199" s="104"/>
      <c r="G199" s="109"/>
      <c r="J199" s="110"/>
      <c r="K199" s="111"/>
    </row>
    <row r="200" spans="4:11" s="83" customFormat="1" ht="12.75">
      <c r="D200" s="104"/>
      <c r="G200" s="109"/>
      <c r="J200" s="110"/>
      <c r="K200" s="111"/>
    </row>
    <row r="201" spans="4:11" s="83" customFormat="1" ht="12.75">
      <c r="D201" s="104"/>
      <c r="G201" s="109"/>
      <c r="J201" s="110"/>
      <c r="K201" s="111"/>
    </row>
    <row r="202" spans="4:11" s="83" customFormat="1" ht="12.75">
      <c r="D202" s="104"/>
      <c r="G202" s="109"/>
      <c r="J202" s="110"/>
      <c r="K202" s="111"/>
    </row>
    <row r="203" spans="4:11" s="83" customFormat="1" ht="12.75">
      <c r="D203" s="104"/>
      <c r="G203" s="109"/>
      <c r="J203" s="110"/>
      <c r="K203" s="111"/>
    </row>
    <row r="204" spans="4:11" s="83" customFormat="1" ht="12.75">
      <c r="D204" s="104"/>
      <c r="G204" s="109"/>
      <c r="J204" s="110"/>
      <c r="K204" s="111"/>
    </row>
    <row r="205" spans="4:11" s="83" customFormat="1" ht="12.75">
      <c r="D205" s="104"/>
      <c r="G205" s="109"/>
      <c r="J205" s="110"/>
      <c r="K205" s="111"/>
    </row>
    <row r="206" spans="4:11" s="83" customFormat="1" ht="12.75">
      <c r="D206" s="104"/>
      <c r="G206" s="109"/>
      <c r="J206" s="110"/>
      <c r="K206" s="111"/>
    </row>
    <row r="207" spans="4:11" s="83" customFormat="1" ht="12.75">
      <c r="D207" s="104"/>
      <c r="G207" s="109"/>
      <c r="J207" s="110"/>
      <c r="K207" s="111"/>
    </row>
    <row r="208" spans="4:11" s="83" customFormat="1" ht="12.75">
      <c r="D208" s="104"/>
      <c r="G208" s="109"/>
      <c r="J208" s="110"/>
      <c r="K208" s="111"/>
    </row>
  </sheetData>
  <printOptions gridLines="1" horizontalCentered="1"/>
  <pageMargins left="0.498031496" right="0.498031496" top="1.05" bottom="0.734251969" header="0.5" footer="0.5"/>
  <pageSetup horizontalDpi="300" verticalDpi="300" orientation="portrait" scale="60" r:id="rId3"/>
  <headerFooter alignWithMargins="0">
    <oddHeader>&amp;L&amp;F
Version 3.5.1&amp;CMine Reclamation Costing&amp;"MS Sans Serif,Bold"
&amp;18&amp;A&amp;R&amp;T
&amp;D</oddHeader>
    <oddFooter>&amp;CPage &amp;P of &amp;N</oddFooter>
  </headerFooter>
  <rowBreaks count="1" manualBreakCount="1">
    <brk id="79" max="65535" man="1"/>
  </rowBreaks>
  <legacyDrawing r:id="rId2"/>
</worksheet>
</file>

<file path=xl/worksheets/sheet7.xml><?xml version="1.0" encoding="utf-8"?>
<worksheet xmlns="http://schemas.openxmlformats.org/spreadsheetml/2006/main" xmlns:r="http://schemas.openxmlformats.org/officeDocument/2006/relationships">
  <dimension ref="A1:L200"/>
  <sheetViews>
    <sheetView zoomScale="75" zoomScaleNormal="75" workbookViewId="0" topLeftCell="A132">
      <selection activeCell="F20" sqref="F20"/>
    </sheetView>
  </sheetViews>
  <sheetFormatPr defaultColWidth="9.140625" defaultRowHeight="12.75"/>
  <cols>
    <col min="1" max="1" width="2.7109375" style="0" customWidth="1"/>
    <col min="2" max="2" width="27.7109375" style="81" customWidth="1"/>
    <col min="3" max="3" width="9.140625" style="83" customWidth="1"/>
    <col min="4" max="4" width="6.7109375" style="104" customWidth="1"/>
    <col min="5" max="5" width="11.8515625" style="0" customWidth="1"/>
    <col min="6" max="6" width="12.7109375" style="0" customWidth="1"/>
    <col min="7" max="7" width="13.7109375" style="95" customWidth="1"/>
    <col min="8" max="8" width="13.7109375" style="0" customWidth="1"/>
    <col min="9" max="9" width="12.7109375" style="0" customWidth="1"/>
    <col min="10" max="10" width="11.7109375" style="92" customWidth="1"/>
    <col min="11" max="11" width="17.7109375" style="93" customWidth="1"/>
  </cols>
  <sheetData>
    <row r="1" spans="1:12" s="66" customFormat="1" ht="15.75">
      <c r="A1" s="372" t="s">
        <v>32</v>
      </c>
      <c r="B1" s="351"/>
      <c r="C1" s="336">
        <f>SUMMARY!$B$4</f>
        <v>0</v>
      </c>
      <c r="D1" s="337"/>
      <c r="E1" s="338"/>
      <c r="F1" s="338"/>
      <c r="G1" s="339"/>
      <c r="H1" s="337"/>
      <c r="I1" s="337"/>
      <c r="J1" s="339"/>
      <c r="K1" s="340"/>
      <c r="L1" s="155"/>
    </row>
    <row r="2" spans="1:12" s="66" customFormat="1" ht="15.75">
      <c r="A2" s="373" t="s">
        <v>33</v>
      </c>
      <c r="B2"/>
      <c r="C2" s="68" t="e">
        <f>SUMMARY!#REF!</f>
        <v>#REF!</v>
      </c>
      <c r="D2" s="63"/>
      <c r="E2" s="12"/>
      <c r="F2" s="12"/>
      <c r="G2" s="131"/>
      <c r="H2" s="63"/>
      <c r="I2" s="63"/>
      <c r="J2" s="131"/>
      <c r="K2" s="71"/>
      <c r="L2" s="155"/>
    </row>
    <row r="3" spans="1:12" s="66" customFormat="1" ht="15.75">
      <c r="A3" s="373" t="s">
        <v>34</v>
      </c>
      <c r="B3"/>
      <c r="C3" s="62" t="str">
        <f>SUMMARY!$A$17</f>
        <v>        Master 6</v>
      </c>
      <c r="D3" s="63"/>
      <c r="E3" s="12"/>
      <c r="F3" s="12"/>
      <c r="G3" s="131"/>
      <c r="H3" s="63"/>
      <c r="I3" s="63"/>
      <c r="J3" s="131"/>
      <c r="K3" s="71"/>
      <c r="L3" s="155"/>
    </row>
    <row r="4" spans="1:12" s="66" customFormat="1" ht="15.75">
      <c r="A4" s="374" t="s">
        <v>144</v>
      </c>
      <c r="B4"/>
      <c r="C4" s="68">
        <f>SUMMARY!$E$17</f>
        <v>0</v>
      </c>
      <c r="D4" s="63"/>
      <c r="E4" s="12"/>
      <c r="F4" s="12"/>
      <c r="G4" s="131"/>
      <c r="H4" s="63"/>
      <c r="I4" s="63"/>
      <c r="J4" s="131"/>
      <c r="K4" s="71"/>
      <c r="L4" s="155"/>
    </row>
    <row r="5" spans="1:12" s="66" customFormat="1" ht="15.75">
      <c r="A5" s="375" t="s">
        <v>35</v>
      </c>
      <c r="B5"/>
      <c r="C5" s="354"/>
      <c r="D5" s="365"/>
      <c r="E5" s="366"/>
      <c r="F5" s="12"/>
      <c r="G5" s="132"/>
      <c r="H5" s="12"/>
      <c r="I5" s="63"/>
      <c r="J5" s="131"/>
      <c r="K5" s="71"/>
      <c r="L5" s="155"/>
    </row>
    <row r="6" spans="1:12" s="66" customFormat="1" ht="3" customHeight="1">
      <c r="A6" s="77"/>
      <c r="B6" s="14"/>
      <c r="C6" s="88"/>
      <c r="D6" s="12"/>
      <c r="E6" s="12"/>
      <c r="F6" s="12"/>
      <c r="G6" s="132"/>
      <c r="H6" s="12"/>
      <c r="I6" s="63"/>
      <c r="J6" s="131"/>
      <c r="K6" s="71"/>
      <c r="L6" s="155"/>
    </row>
    <row r="7" spans="1:12" ht="12.75">
      <c r="A7" s="31"/>
      <c r="B7" s="15"/>
      <c r="C7" s="15"/>
      <c r="D7" s="16"/>
      <c r="E7" s="15"/>
      <c r="F7" s="17" t="s">
        <v>145</v>
      </c>
      <c r="G7" s="18"/>
      <c r="H7" s="15"/>
      <c r="I7" s="15"/>
      <c r="J7" s="11"/>
      <c r="K7" s="19"/>
      <c r="L7" s="81"/>
    </row>
    <row r="8" spans="1:12" ht="12.75">
      <c r="A8" s="28" t="s">
        <v>36</v>
      </c>
      <c r="B8" s="15"/>
      <c r="C8" s="81"/>
      <c r="D8" s="21" t="s">
        <v>37</v>
      </c>
      <c r="E8" s="81"/>
      <c r="F8" s="81"/>
      <c r="G8" s="81"/>
      <c r="H8" s="22" t="s">
        <v>38</v>
      </c>
      <c r="I8" s="20" t="s">
        <v>39</v>
      </c>
      <c r="J8" s="24"/>
      <c r="K8" s="25" t="s">
        <v>40</v>
      </c>
      <c r="L8" s="81"/>
    </row>
    <row r="9" spans="1:12" ht="12.75">
      <c r="A9" s="31"/>
      <c r="B9" s="17" t="s">
        <v>146</v>
      </c>
      <c r="C9" s="81"/>
      <c r="D9" s="21" t="s">
        <v>41</v>
      </c>
      <c r="E9" s="81"/>
      <c r="F9" s="81"/>
      <c r="G9" s="81"/>
      <c r="H9" s="22" t="s">
        <v>42</v>
      </c>
      <c r="I9" s="22" t="s">
        <v>43</v>
      </c>
      <c r="J9" s="24"/>
      <c r="K9" s="25"/>
      <c r="L9" s="81"/>
    </row>
    <row r="10" spans="1:12" ht="12.75">
      <c r="A10" s="31"/>
      <c r="B10" s="15" t="s">
        <v>148</v>
      </c>
      <c r="C10" s="81"/>
      <c r="D10" s="113"/>
      <c r="E10" s="81"/>
      <c r="F10" s="81"/>
      <c r="G10" s="81"/>
      <c r="H10" s="114"/>
      <c r="I10" s="18">
        <f aca="true" t="shared" si="0" ref="I10:I17">Area*Unit_Cost</f>
        <v>0</v>
      </c>
      <c r="J10" s="15"/>
      <c r="K10" s="19"/>
      <c r="L10" s="81"/>
    </row>
    <row r="11" spans="1:12" ht="12.75">
      <c r="A11" s="31"/>
      <c r="B11" s="26" t="s">
        <v>44</v>
      </c>
      <c r="C11" s="81"/>
      <c r="D11" s="81"/>
      <c r="E11" s="81"/>
      <c r="F11" s="81"/>
      <c r="G11" s="81"/>
      <c r="H11" s="161"/>
      <c r="I11" s="81"/>
      <c r="J11" s="15"/>
      <c r="K11" s="19"/>
      <c r="L11" s="81"/>
    </row>
    <row r="12" spans="1:12" ht="12.75">
      <c r="A12" s="31"/>
      <c r="B12" s="26" t="s">
        <v>45</v>
      </c>
      <c r="C12" s="81"/>
      <c r="D12" s="81"/>
      <c r="E12" s="81"/>
      <c r="F12" s="81"/>
      <c r="G12" s="81"/>
      <c r="H12" s="161"/>
      <c r="I12" s="81"/>
      <c r="J12" s="15"/>
      <c r="K12" s="19"/>
      <c r="L12" s="81"/>
    </row>
    <row r="13" spans="1:12" ht="12.75">
      <c r="A13" s="31"/>
      <c r="B13" s="26" t="s">
        <v>46</v>
      </c>
      <c r="C13" s="81"/>
      <c r="D13" s="113"/>
      <c r="E13" s="81"/>
      <c r="F13" s="81"/>
      <c r="G13" s="81"/>
      <c r="H13" s="114"/>
      <c r="I13" s="18">
        <f t="shared" si="0"/>
        <v>0</v>
      </c>
      <c r="J13" s="15"/>
      <c r="K13" s="19"/>
      <c r="L13" s="81"/>
    </row>
    <row r="14" spans="1:12" ht="12.75">
      <c r="A14" s="31"/>
      <c r="B14" s="124" t="s">
        <v>47</v>
      </c>
      <c r="C14" s="81"/>
      <c r="D14" s="113"/>
      <c r="E14" s="81"/>
      <c r="F14" s="81"/>
      <c r="G14" s="81"/>
      <c r="H14" s="114"/>
      <c r="I14" s="18">
        <f t="shared" si="0"/>
        <v>0</v>
      </c>
      <c r="J14" s="15"/>
      <c r="K14" s="19"/>
      <c r="L14" s="81"/>
    </row>
    <row r="15" spans="1:12" ht="12.75">
      <c r="A15" s="31"/>
      <c r="B15" s="15" t="s">
        <v>150</v>
      </c>
      <c r="C15" s="81"/>
      <c r="D15" s="113"/>
      <c r="E15" s="81"/>
      <c r="F15" s="81"/>
      <c r="G15" s="81"/>
      <c r="H15" s="114"/>
      <c r="I15" s="18">
        <f t="shared" si="0"/>
        <v>0</v>
      </c>
      <c r="J15" s="15"/>
      <c r="K15" s="19"/>
      <c r="L15" s="81"/>
    </row>
    <row r="16" spans="1:12" ht="12.75">
      <c r="A16" s="31"/>
      <c r="B16" s="112" t="s">
        <v>48</v>
      </c>
      <c r="C16" s="81"/>
      <c r="D16" s="113"/>
      <c r="E16" s="81"/>
      <c r="F16" s="81"/>
      <c r="G16" s="81"/>
      <c r="H16" s="114"/>
      <c r="I16" s="18">
        <f t="shared" si="0"/>
        <v>0</v>
      </c>
      <c r="J16" s="15"/>
      <c r="K16" s="19"/>
      <c r="L16" s="81"/>
    </row>
    <row r="17" spans="1:12" ht="12.75">
      <c r="A17" s="31"/>
      <c r="B17" s="112" t="s">
        <v>48</v>
      </c>
      <c r="C17" s="81"/>
      <c r="D17" s="113"/>
      <c r="E17" s="81"/>
      <c r="F17" s="81"/>
      <c r="G17" s="81"/>
      <c r="H17" s="114"/>
      <c r="I17" s="18">
        <f t="shared" si="0"/>
        <v>0</v>
      </c>
      <c r="J17" s="15"/>
      <c r="K17" s="19"/>
      <c r="L17" s="81"/>
    </row>
    <row r="18" spans="1:12" ht="12.75">
      <c r="A18" s="31"/>
      <c r="B18" s="112" t="s">
        <v>48</v>
      </c>
      <c r="C18" s="81"/>
      <c r="D18" s="113"/>
      <c r="E18" s="81"/>
      <c r="F18" s="81"/>
      <c r="G18" s="81"/>
      <c r="H18" s="114"/>
      <c r="I18" s="18">
        <f aca="true" t="shared" si="1" ref="I18:I23">Area*Unit_Cost</f>
        <v>0</v>
      </c>
      <c r="J18" s="15"/>
      <c r="K18" s="19"/>
      <c r="L18" s="81"/>
    </row>
    <row r="19" spans="1:12" ht="12.75">
      <c r="A19" s="31"/>
      <c r="B19" s="112" t="s">
        <v>48</v>
      </c>
      <c r="C19" s="81"/>
      <c r="D19" s="113"/>
      <c r="E19" s="81"/>
      <c r="F19" s="81"/>
      <c r="G19" s="81"/>
      <c r="H19" s="114"/>
      <c r="I19" s="18">
        <f t="shared" si="1"/>
        <v>0</v>
      </c>
      <c r="J19" s="15"/>
      <c r="K19" s="19"/>
      <c r="L19" s="81"/>
    </row>
    <row r="20" spans="1:12" ht="12.75">
      <c r="A20" s="31"/>
      <c r="B20" s="112" t="s">
        <v>48</v>
      </c>
      <c r="C20" s="81"/>
      <c r="D20" s="113"/>
      <c r="E20" s="81"/>
      <c r="F20" s="81"/>
      <c r="G20" s="81"/>
      <c r="H20" s="114"/>
      <c r="I20" s="18">
        <f t="shared" si="1"/>
        <v>0</v>
      </c>
      <c r="J20" s="15"/>
      <c r="K20" s="19"/>
      <c r="L20" s="81"/>
    </row>
    <row r="21" spans="1:12" ht="12.75">
      <c r="A21" s="31"/>
      <c r="B21" s="112" t="s">
        <v>48</v>
      </c>
      <c r="C21" s="81"/>
      <c r="D21" s="113"/>
      <c r="E21" s="81"/>
      <c r="F21" s="81"/>
      <c r="G21" s="81"/>
      <c r="H21" s="114"/>
      <c r="I21" s="18">
        <f t="shared" si="1"/>
        <v>0</v>
      </c>
      <c r="J21" s="15"/>
      <c r="K21" s="19"/>
      <c r="L21" s="81"/>
    </row>
    <row r="22" spans="1:12" ht="12.75">
      <c r="A22" s="31"/>
      <c r="B22" s="112" t="s">
        <v>48</v>
      </c>
      <c r="C22" s="81"/>
      <c r="D22" s="113"/>
      <c r="E22" s="81"/>
      <c r="F22" s="81"/>
      <c r="G22" s="81"/>
      <c r="H22" s="114"/>
      <c r="I22" s="18">
        <f t="shared" si="1"/>
        <v>0</v>
      </c>
      <c r="J22" s="15"/>
      <c r="K22" s="19"/>
      <c r="L22" s="81"/>
    </row>
    <row r="23" spans="1:12" ht="13.5" thickBot="1">
      <c r="A23" s="31"/>
      <c r="B23" s="112" t="s">
        <v>48</v>
      </c>
      <c r="C23" s="81"/>
      <c r="D23" s="113"/>
      <c r="E23" s="81"/>
      <c r="F23" s="81"/>
      <c r="G23" s="81"/>
      <c r="H23" s="114"/>
      <c r="I23" s="18">
        <f t="shared" si="1"/>
        <v>0</v>
      </c>
      <c r="J23" s="15"/>
      <c r="K23" s="19"/>
      <c r="L23" s="81"/>
    </row>
    <row r="24" spans="1:12" ht="13.5" thickTop="1">
      <c r="A24" s="31"/>
      <c r="B24" s="15"/>
      <c r="C24" s="15"/>
      <c r="D24" s="16"/>
      <c r="E24" s="15"/>
      <c r="F24" s="15"/>
      <c r="G24" s="18"/>
      <c r="H24" s="18"/>
      <c r="I24" s="18"/>
      <c r="J24" s="15"/>
      <c r="K24" s="38">
        <f>SUM(sum_siteprep)</f>
        <v>0</v>
      </c>
      <c r="L24" s="81"/>
    </row>
    <row r="25" spans="1:12" ht="3" customHeight="1">
      <c r="A25" s="79"/>
      <c r="B25" s="15"/>
      <c r="C25" s="15"/>
      <c r="D25" s="16"/>
      <c r="E25" s="15"/>
      <c r="F25" s="15"/>
      <c r="G25" s="18"/>
      <c r="H25" s="18"/>
      <c r="I25" s="76"/>
      <c r="J25" s="69"/>
      <c r="K25" s="71"/>
      <c r="L25" s="81"/>
    </row>
    <row r="26" spans="1:12" ht="12.75">
      <c r="A26" s="77" t="s">
        <v>49</v>
      </c>
      <c r="B26" s="15"/>
      <c r="C26" s="24"/>
      <c r="D26" s="21" t="s">
        <v>37</v>
      </c>
      <c r="E26" s="20" t="s">
        <v>50</v>
      </c>
      <c r="F26" s="20" t="s">
        <v>51</v>
      </c>
      <c r="G26" s="23" t="s">
        <v>52</v>
      </c>
      <c r="H26" s="20" t="s">
        <v>38</v>
      </c>
      <c r="I26" s="72" t="s">
        <v>39</v>
      </c>
      <c r="J26" s="74" t="s">
        <v>43</v>
      </c>
      <c r="K26" s="73" t="s">
        <v>53</v>
      </c>
      <c r="L26" s="81"/>
    </row>
    <row r="27" spans="1:12" ht="12.75">
      <c r="A27" s="77"/>
      <c r="B27" s="12" t="s">
        <v>11</v>
      </c>
      <c r="C27" s="20"/>
      <c r="D27" s="21" t="s">
        <v>41</v>
      </c>
      <c r="E27" s="22" t="s">
        <v>54</v>
      </c>
      <c r="F27" s="29"/>
      <c r="G27" s="30" t="s">
        <v>55</v>
      </c>
      <c r="H27" s="30" t="s">
        <v>55</v>
      </c>
      <c r="I27" s="74" t="s">
        <v>43</v>
      </c>
      <c r="J27" s="78"/>
      <c r="K27" s="73"/>
      <c r="L27" s="81"/>
    </row>
    <row r="28" spans="1:12" ht="3" customHeight="1">
      <c r="A28" s="79"/>
      <c r="B28" s="12"/>
      <c r="C28" s="12"/>
      <c r="D28" s="32"/>
      <c r="E28" s="15"/>
      <c r="F28" s="33"/>
      <c r="G28" s="18"/>
      <c r="H28" s="18"/>
      <c r="I28" s="76"/>
      <c r="J28" s="70"/>
      <c r="K28" s="71"/>
      <c r="L28" s="81"/>
    </row>
    <row r="29" spans="1:12" ht="12.75">
      <c r="A29" s="79"/>
      <c r="B29" s="26" t="s">
        <v>56</v>
      </c>
      <c r="C29" s="15"/>
      <c r="D29" s="112"/>
      <c r="E29" s="15"/>
      <c r="F29" s="33"/>
      <c r="G29" s="115"/>
      <c r="H29" s="18">
        <f>Appl._Cost</f>
        <v>0</v>
      </c>
      <c r="I29" s="76">
        <f>Area*Unit_Cost</f>
        <v>0</v>
      </c>
      <c r="J29" s="70"/>
      <c r="K29" s="71"/>
      <c r="L29" s="81"/>
    </row>
    <row r="30" spans="1:12" ht="12.75">
      <c r="A30" s="79"/>
      <c r="B30" s="26" t="s">
        <v>57</v>
      </c>
      <c r="C30" s="15"/>
      <c r="D30" s="112"/>
      <c r="E30" s="112"/>
      <c r="F30" s="33">
        <f>Area*Rate</f>
        <v>0</v>
      </c>
      <c r="G30" s="18"/>
      <c r="H30" s="18">
        <f>seedmix*Rate</f>
        <v>0</v>
      </c>
      <c r="I30" s="76">
        <f>Area*Unit_Cost</f>
        <v>0</v>
      </c>
      <c r="J30" s="70"/>
      <c r="K30" s="71"/>
      <c r="L30" s="81"/>
    </row>
    <row r="31" spans="1:12" ht="12.75">
      <c r="A31" s="79"/>
      <c r="B31" s="26" t="s">
        <v>58</v>
      </c>
      <c r="C31" s="26"/>
      <c r="D31" s="112"/>
      <c r="E31" s="112"/>
      <c r="F31" s="33">
        <f>Area*Rate</f>
        <v>0</v>
      </c>
      <c r="G31" s="18"/>
      <c r="H31" s="18">
        <f>fertilizer*Rate</f>
        <v>0</v>
      </c>
      <c r="I31" s="76">
        <f>Area*Unit_Cost</f>
        <v>0</v>
      </c>
      <c r="J31" s="70"/>
      <c r="K31" s="71"/>
      <c r="L31" s="81"/>
    </row>
    <row r="32" spans="1:11" s="81" customFormat="1" ht="12.75">
      <c r="A32" s="79"/>
      <c r="B32" s="26"/>
      <c r="C32" s="26"/>
      <c r="D32" s="15"/>
      <c r="E32" s="15"/>
      <c r="F32" s="15"/>
      <c r="G32" s="18"/>
      <c r="H32" s="18"/>
      <c r="I32" s="76"/>
      <c r="J32" s="70">
        <f>SUM(aerialcost)</f>
        <v>0</v>
      </c>
      <c r="K32" s="71"/>
    </row>
    <row r="33" spans="1:12" ht="12.75">
      <c r="A33" s="79"/>
      <c r="B33" s="26" t="s">
        <v>59</v>
      </c>
      <c r="C33" s="26"/>
      <c r="D33" s="112"/>
      <c r="E33" s="15"/>
      <c r="F33" s="15"/>
      <c r="G33" s="115"/>
      <c r="H33" s="18">
        <f>Appl._Cost</f>
        <v>0</v>
      </c>
      <c r="I33" s="76">
        <f>Area*Unit_Cost</f>
        <v>0</v>
      </c>
      <c r="J33" s="70"/>
      <c r="K33" s="71"/>
      <c r="L33" s="81"/>
    </row>
    <row r="34" spans="1:12" ht="12.75">
      <c r="A34" s="79"/>
      <c r="B34" s="26" t="s">
        <v>57</v>
      </c>
      <c r="C34" s="15"/>
      <c r="D34" s="112"/>
      <c r="E34" s="112"/>
      <c r="F34" s="33">
        <f>Area*Rate</f>
        <v>0</v>
      </c>
      <c r="G34" s="18"/>
      <c r="H34" s="18">
        <f>seedmix*Rate</f>
        <v>0</v>
      </c>
      <c r="I34" s="76">
        <f>Area*Unit_Cost</f>
        <v>0</v>
      </c>
      <c r="J34" s="70"/>
      <c r="K34" s="71"/>
      <c r="L34" s="81"/>
    </row>
    <row r="35" spans="1:12" ht="12.75">
      <c r="A35" s="79"/>
      <c r="B35" s="26" t="s">
        <v>58</v>
      </c>
      <c r="C35" s="26"/>
      <c r="D35" s="112"/>
      <c r="E35" s="112"/>
      <c r="F35" s="33">
        <f>Area*Rate</f>
        <v>0</v>
      </c>
      <c r="G35" s="18"/>
      <c r="H35" s="18">
        <f>fertilizer*Rate</f>
        <v>0</v>
      </c>
      <c r="I35" s="76">
        <f>Area*Unit_Cost</f>
        <v>0</v>
      </c>
      <c r="J35" s="70"/>
      <c r="K35" s="71"/>
      <c r="L35" s="81"/>
    </row>
    <row r="36" spans="1:12" ht="12.75">
      <c r="A36" s="79"/>
      <c r="B36" s="15"/>
      <c r="C36" s="26"/>
      <c r="D36" s="34"/>
      <c r="E36" s="15"/>
      <c r="F36" s="15"/>
      <c r="G36" s="18"/>
      <c r="H36" s="18"/>
      <c r="I36" s="76"/>
      <c r="J36" s="70">
        <f>SUM(tractorcost)</f>
        <v>0</v>
      </c>
      <c r="K36" s="71"/>
      <c r="L36" s="81"/>
    </row>
    <row r="37" spans="1:12" ht="12.75">
      <c r="A37" s="79"/>
      <c r="B37" s="35" t="s">
        <v>60</v>
      </c>
      <c r="C37" s="15"/>
      <c r="D37" s="15"/>
      <c r="E37" s="15"/>
      <c r="F37" s="15"/>
      <c r="G37" s="18"/>
      <c r="H37" s="18"/>
      <c r="I37" s="76"/>
      <c r="J37" s="70"/>
      <c r="K37" s="71"/>
      <c r="L37" s="81"/>
    </row>
    <row r="38" spans="1:12" ht="12.75">
      <c r="A38" s="79"/>
      <c r="B38" s="36" t="s">
        <v>61</v>
      </c>
      <c r="C38" s="37"/>
      <c r="D38" s="112"/>
      <c r="E38" s="15"/>
      <c r="F38" s="15"/>
      <c r="G38" s="115"/>
      <c r="H38" s="18">
        <f>Appl._Cost</f>
        <v>0</v>
      </c>
      <c r="I38" s="76">
        <f>Area*Unit_Cost</f>
        <v>0</v>
      </c>
      <c r="J38" s="70"/>
      <c r="K38" s="71"/>
      <c r="L38" s="81"/>
    </row>
    <row r="39" spans="1:12" ht="12.75">
      <c r="A39" s="79"/>
      <c r="B39" s="15" t="s">
        <v>57</v>
      </c>
      <c r="C39" s="15"/>
      <c r="D39" s="112"/>
      <c r="E39" s="112"/>
      <c r="F39" s="33">
        <f>Area*Rate</f>
        <v>0</v>
      </c>
      <c r="G39"/>
      <c r="H39" s="18">
        <f>seedmix*Rate</f>
        <v>0</v>
      </c>
      <c r="I39" s="76">
        <f>Area*Unit_Cost</f>
        <v>0</v>
      </c>
      <c r="J39" s="70"/>
      <c r="K39" s="71"/>
      <c r="L39" s="81"/>
    </row>
    <row r="40" spans="1:12" ht="12.75">
      <c r="A40" s="79"/>
      <c r="B40" s="15" t="s">
        <v>58</v>
      </c>
      <c r="C40" s="15"/>
      <c r="D40" s="112"/>
      <c r="E40" s="112"/>
      <c r="F40" s="33">
        <f>Area*Rate</f>
        <v>0</v>
      </c>
      <c r="G40" s="18"/>
      <c r="H40" s="18">
        <f>fertilizer*Rate</f>
        <v>0</v>
      </c>
      <c r="I40" s="76">
        <f>Area*Unit_Cost</f>
        <v>0</v>
      </c>
      <c r="J40" s="70"/>
      <c r="K40" s="71"/>
      <c r="L40" s="81"/>
    </row>
    <row r="41" spans="1:12" ht="12.75">
      <c r="A41" s="79"/>
      <c r="B41" s="15" t="s">
        <v>62</v>
      </c>
      <c r="C41" s="15"/>
      <c r="D41" s="112"/>
      <c r="E41" s="112"/>
      <c r="F41" s="33">
        <f>Area*Rate</f>
        <v>0</v>
      </c>
      <c r="G41" s="18"/>
      <c r="H41" s="18">
        <f>mulch*Rate</f>
        <v>0</v>
      </c>
      <c r="I41" s="76">
        <f>Area*Unit_Cost</f>
        <v>0</v>
      </c>
      <c r="J41" s="70"/>
      <c r="K41" s="71"/>
      <c r="L41" s="81"/>
    </row>
    <row r="42" spans="1:12" ht="12.75">
      <c r="A42" s="79"/>
      <c r="B42" s="15" t="s">
        <v>63</v>
      </c>
      <c r="C42" s="15"/>
      <c r="D42" s="112"/>
      <c r="E42" s="112"/>
      <c r="F42" s="33">
        <f>Area*Rate</f>
        <v>0</v>
      </c>
      <c r="G42" s="18"/>
      <c r="H42" s="18">
        <f>tackifier*Rate</f>
        <v>0</v>
      </c>
      <c r="I42" s="76">
        <f>Area*Unit_Cost</f>
        <v>0</v>
      </c>
      <c r="J42" s="70"/>
      <c r="K42" s="71"/>
      <c r="L42" s="81"/>
    </row>
    <row r="43" spans="1:12" s="83" customFormat="1" ht="12.75">
      <c r="A43" s="79"/>
      <c r="B43" s="15"/>
      <c r="C43" s="15"/>
      <c r="D43" s="15"/>
      <c r="E43" s="15"/>
      <c r="F43" s="15"/>
      <c r="G43" s="15"/>
      <c r="H43" s="15"/>
      <c r="I43" s="69"/>
      <c r="J43" s="76">
        <f>SUM(hydroseedcost)</f>
        <v>0</v>
      </c>
      <c r="K43" s="82"/>
      <c r="L43" s="81"/>
    </row>
    <row r="44" spans="1:12" ht="12.75">
      <c r="A44" s="79"/>
      <c r="B44" s="116" t="s">
        <v>64</v>
      </c>
      <c r="C44" s="15"/>
      <c r="D44" s="112"/>
      <c r="E44" s="112"/>
      <c r="F44" s="33">
        <f>Area*Rate</f>
        <v>0</v>
      </c>
      <c r="G44" s="115"/>
      <c r="H44" s="18">
        <f>Appl._Cost</f>
        <v>0</v>
      </c>
      <c r="I44" s="76">
        <f>Area*Unit_Cost</f>
        <v>0</v>
      </c>
      <c r="J44" s="70"/>
      <c r="K44" s="71"/>
      <c r="L44" s="81"/>
    </row>
    <row r="45" spans="1:12" ht="12.75">
      <c r="A45" s="79"/>
      <c r="B45" s="116" t="s">
        <v>65</v>
      </c>
      <c r="C45" s="15"/>
      <c r="D45" s="112"/>
      <c r="E45" s="112"/>
      <c r="F45" s="33">
        <f>Area*Rate</f>
        <v>0</v>
      </c>
      <c r="G45" s="115"/>
      <c r="H45" s="18">
        <f>material_1*Rate</f>
        <v>0</v>
      </c>
      <c r="I45" s="76">
        <f>Area*Unit_Cost</f>
        <v>0</v>
      </c>
      <c r="J45" s="70"/>
      <c r="K45" s="71"/>
      <c r="L45" s="81"/>
    </row>
    <row r="46" spans="1:12" ht="12.75">
      <c r="A46" s="79"/>
      <c r="B46" s="116" t="s">
        <v>66</v>
      </c>
      <c r="C46" s="15"/>
      <c r="D46" s="112"/>
      <c r="E46" s="112"/>
      <c r="F46" s="33">
        <f>Area*Rate</f>
        <v>0</v>
      </c>
      <c r="G46" s="115"/>
      <c r="H46" s="18">
        <f>material_2*Rate</f>
        <v>0</v>
      </c>
      <c r="I46" s="76">
        <f>Area*Unit_Cost</f>
        <v>0</v>
      </c>
      <c r="J46" s="69"/>
      <c r="K46" s="84"/>
      <c r="L46" s="81"/>
    </row>
    <row r="47" spans="1:12" ht="12.75">
      <c r="A47" s="79"/>
      <c r="B47" s="15"/>
      <c r="C47" s="15"/>
      <c r="D47" s="16"/>
      <c r="E47" s="15"/>
      <c r="F47" s="33"/>
      <c r="G47" s="18"/>
      <c r="H47" s="18"/>
      <c r="I47" s="76"/>
      <c r="J47" s="76">
        <f>SUM(optioncost)</f>
        <v>0</v>
      </c>
      <c r="K47" s="84"/>
      <c r="L47" s="81"/>
    </row>
    <row r="48" spans="1:12" ht="12.75">
      <c r="A48" s="79"/>
      <c r="B48" s="15"/>
      <c r="C48" s="24"/>
      <c r="D48" s="21" t="s">
        <v>37</v>
      </c>
      <c r="E48" s="22" t="s">
        <v>67</v>
      </c>
      <c r="F48" s="22" t="s">
        <v>68</v>
      </c>
      <c r="G48" s="23" t="s">
        <v>52</v>
      </c>
      <c r="H48" s="20" t="s">
        <v>38</v>
      </c>
      <c r="I48" s="72" t="s">
        <v>39</v>
      </c>
      <c r="J48" s="72"/>
      <c r="K48" s="84"/>
      <c r="L48" s="81"/>
    </row>
    <row r="49" spans="1:12" ht="12.75">
      <c r="A49" s="79"/>
      <c r="B49" s="35" t="s">
        <v>69</v>
      </c>
      <c r="C49" s="24"/>
      <c r="D49" s="21" t="s">
        <v>41</v>
      </c>
      <c r="E49" s="22" t="s">
        <v>70</v>
      </c>
      <c r="F49" s="20" t="s">
        <v>71</v>
      </c>
      <c r="G49" s="30" t="s">
        <v>72</v>
      </c>
      <c r="H49" s="30" t="s">
        <v>55</v>
      </c>
      <c r="I49" s="74" t="s">
        <v>43</v>
      </c>
      <c r="J49" s="85"/>
      <c r="K49" s="71"/>
      <c r="L49" s="81"/>
    </row>
    <row r="50" spans="1:12" ht="12.75">
      <c r="A50" s="79"/>
      <c r="B50" s="36" t="s">
        <v>73</v>
      </c>
      <c r="C50" s="15"/>
      <c r="D50" s="112"/>
      <c r="E50" s="112"/>
      <c r="F50" s="15"/>
      <c r="G50" s="118"/>
      <c r="H50" s="18">
        <f>Rate*Appl._Cost</f>
        <v>0</v>
      </c>
      <c r="I50" s="76">
        <f aca="true" t="shared" si="2" ref="I50:I55">Area*Unit_Cost</f>
        <v>0</v>
      </c>
      <c r="J50" s="70"/>
      <c r="K50" s="71"/>
      <c r="L50" s="81"/>
    </row>
    <row r="51" spans="1:12" ht="12.75">
      <c r="A51" s="79"/>
      <c r="B51" s="26" t="s">
        <v>74</v>
      </c>
      <c r="C51" s="15"/>
      <c r="D51" s="112"/>
      <c r="E51" s="112"/>
      <c r="F51" s="33">
        <f>Area*Rate</f>
        <v>0</v>
      </c>
      <c r="G51" s="27"/>
      <c r="H51" s="18">
        <f>seedlings*Rate</f>
        <v>0</v>
      </c>
      <c r="I51" s="76">
        <f t="shared" si="2"/>
        <v>0</v>
      </c>
      <c r="J51" s="70"/>
      <c r="K51" s="71"/>
      <c r="L51" s="81"/>
    </row>
    <row r="52" spans="1:12" ht="12.75">
      <c r="A52" s="79"/>
      <c r="B52" s="26" t="s">
        <v>75</v>
      </c>
      <c r="C52" s="15"/>
      <c r="D52" s="112"/>
      <c r="E52" s="112"/>
      <c r="F52" s="33">
        <f>Area*Rate</f>
        <v>0</v>
      </c>
      <c r="G52" s="27"/>
      <c r="H52" s="18">
        <f>fertabs*Rate</f>
        <v>0</v>
      </c>
      <c r="I52" s="76">
        <f t="shared" si="2"/>
        <v>0</v>
      </c>
      <c r="J52" s="70"/>
      <c r="K52" s="71"/>
      <c r="L52" s="81"/>
    </row>
    <row r="53" spans="1:12" ht="12.75">
      <c r="A53" s="79"/>
      <c r="B53" s="26" t="s">
        <v>76</v>
      </c>
      <c r="C53" s="15"/>
      <c r="D53" s="112"/>
      <c r="E53" s="112"/>
      <c r="F53" s="33">
        <f>Area*Rate</f>
        <v>0</v>
      </c>
      <c r="G53" s="118"/>
      <c r="H53" s="18">
        <f>(protectors+Appl._Cost)*Rate</f>
        <v>0</v>
      </c>
      <c r="I53" s="76">
        <f t="shared" si="2"/>
        <v>0</v>
      </c>
      <c r="J53" s="70"/>
      <c r="K53" s="71"/>
      <c r="L53" s="81"/>
    </row>
    <row r="54" spans="1:12" ht="12.75">
      <c r="A54" s="79"/>
      <c r="B54" s="116" t="s">
        <v>77</v>
      </c>
      <c r="C54" s="15"/>
      <c r="D54" s="112"/>
      <c r="E54" s="112"/>
      <c r="F54" s="33">
        <f>Area*Rate</f>
        <v>0</v>
      </c>
      <c r="G54" s="27"/>
      <c r="H54" s="18">
        <f>material_3*Rate</f>
        <v>0</v>
      </c>
      <c r="I54" s="76">
        <f t="shared" si="2"/>
        <v>0</v>
      </c>
      <c r="J54" s="70"/>
      <c r="K54" s="71"/>
      <c r="L54" s="81"/>
    </row>
    <row r="55" spans="1:12" ht="13.5" thickBot="1">
      <c r="A55" s="79"/>
      <c r="B55" s="116" t="s">
        <v>78</v>
      </c>
      <c r="C55" s="15"/>
      <c r="D55" s="112"/>
      <c r="E55" s="112"/>
      <c r="F55" s="33">
        <f>Area*Rate</f>
        <v>0</v>
      </c>
      <c r="G55" s="27"/>
      <c r="H55" s="18">
        <f>material_4*Rate</f>
        <v>0</v>
      </c>
      <c r="I55" s="76">
        <f t="shared" si="2"/>
        <v>0</v>
      </c>
      <c r="J55" s="70">
        <f>SUM(woodycost)</f>
        <v>0</v>
      </c>
      <c r="K55" s="71"/>
      <c r="L55" s="81"/>
    </row>
    <row r="56" spans="1:12" ht="13.5" thickTop="1">
      <c r="A56" s="79"/>
      <c r="B56" s="15"/>
      <c r="C56" s="15"/>
      <c r="D56" s="15"/>
      <c r="E56" s="15"/>
      <c r="F56" s="15"/>
      <c r="G56" s="18"/>
      <c r="H56" s="18"/>
      <c r="I56" s="69"/>
      <c r="J56" s="69"/>
      <c r="K56" s="86">
        <f>SUM(sum_reveg)</f>
        <v>0</v>
      </c>
      <c r="L56" s="81"/>
    </row>
    <row r="57" spans="1:12" ht="3" customHeight="1">
      <c r="A57" s="79"/>
      <c r="B57" s="15"/>
      <c r="C57" s="15"/>
      <c r="D57" s="16"/>
      <c r="E57" s="15"/>
      <c r="F57" s="15"/>
      <c r="G57" s="18"/>
      <c r="H57" s="18"/>
      <c r="I57" s="76"/>
      <c r="J57" s="70"/>
      <c r="K57" s="71"/>
      <c r="L57" s="81"/>
    </row>
    <row r="58" spans="1:12" ht="12.75">
      <c r="A58" s="77" t="s">
        <v>79</v>
      </c>
      <c r="B58" s="15"/>
      <c r="C58" s="20" t="s">
        <v>80</v>
      </c>
      <c r="D58" s="21" t="s">
        <v>37</v>
      </c>
      <c r="E58" s="20" t="s">
        <v>50</v>
      </c>
      <c r="F58" s="20" t="s">
        <v>51</v>
      </c>
      <c r="G58" s="23" t="s">
        <v>52</v>
      </c>
      <c r="H58" s="23" t="s">
        <v>38</v>
      </c>
      <c r="I58" s="85" t="s">
        <v>43</v>
      </c>
      <c r="J58" s="74" t="s">
        <v>43</v>
      </c>
      <c r="K58" s="73" t="s">
        <v>53</v>
      </c>
      <c r="L58" s="81"/>
    </row>
    <row r="59" spans="1:12" ht="12.75">
      <c r="A59" s="77"/>
      <c r="B59" s="12" t="s">
        <v>12</v>
      </c>
      <c r="C59" s="20"/>
      <c r="D59" s="21" t="s">
        <v>41</v>
      </c>
      <c r="E59" s="22" t="s">
        <v>54</v>
      </c>
      <c r="F59" s="29"/>
      <c r="G59" s="30" t="s">
        <v>55</v>
      </c>
      <c r="H59" s="30" t="s">
        <v>55</v>
      </c>
      <c r="I59" s="85" t="s">
        <v>81</v>
      </c>
      <c r="J59" s="87"/>
      <c r="K59" s="73"/>
      <c r="L59" s="81"/>
    </row>
    <row r="60" spans="1:12" ht="3" customHeight="1">
      <c r="A60" s="79"/>
      <c r="B60" s="15"/>
      <c r="C60" s="15"/>
      <c r="D60" s="16"/>
      <c r="E60" s="15"/>
      <c r="F60" s="33"/>
      <c r="G60" s="18"/>
      <c r="H60" s="18"/>
      <c r="I60" s="76"/>
      <c r="J60" s="70"/>
      <c r="K60" s="71"/>
      <c r="L60" s="81"/>
    </row>
    <row r="61" spans="1:12" ht="12.75">
      <c r="A61" s="79"/>
      <c r="B61" s="26" t="s">
        <v>56</v>
      </c>
      <c r="C61" s="112"/>
      <c r="D61" s="112"/>
      <c r="E61" s="15"/>
      <c r="F61" s="33"/>
      <c r="G61" s="115"/>
      <c r="H61" s="18">
        <f>Appl._Cost</f>
        <v>0</v>
      </c>
      <c r="I61" s="76">
        <f>Unit_Cost*Area</f>
        <v>0</v>
      </c>
      <c r="J61" s="145"/>
      <c r="K61" s="71"/>
      <c r="L61" s="81"/>
    </row>
    <row r="62" spans="1:12" ht="12.75">
      <c r="A62" s="79"/>
      <c r="B62" s="26" t="s">
        <v>57</v>
      </c>
      <c r="C62" s="15"/>
      <c r="D62" s="112"/>
      <c r="E62" s="112"/>
      <c r="F62" s="33">
        <f>Area*Rate</f>
        <v>0</v>
      </c>
      <c r="G62" s="18"/>
      <c r="H62" s="18">
        <f>seedmix*Rate</f>
        <v>0</v>
      </c>
      <c r="I62" s="76">
        <f>Area*Unit_Cost</f>
        <v>0</v>
      </c>
      <c r="J62" s="145"/>
      <c r="K62" s="71"/>
      <c r="L62" s="81"/>
    </row>
    <row r="63" spans="1:12" ht="12.75">
      <c r="A63" s="79"/>
      <c r="B63" s="26" t="s">
        <v>58</v>
      </c>
      <c r="C63" s="15"/>
      <c r="D63" s="112"/>
      <c r="E63" s="112"/>
      <c r="F63" s="33">
        <f>Area*Rate</f>
        <v>0</v>
      </c>
      <c r="G63" s="18"/>
      <c r="H63" s="18">
        <f>fertilizer*Rate</f>
        <v>0</v>
      </c>
      <c r="I63" s="76">
        <f>Area*Unit_Cost</f>
        <v>0</v>
      </c>
      <c r="J63" s="145"/>
      <c r="K63" s="71"/>
      <c r="L63" s="81"/>
    </row>
    <row r="64" spans="1:12" ht="12.75">
      <c r="A64" s="79"/>
      <c r="B64" s="26"/>
      <c r="C64" s="15"/>
      <c r="D64" s="34"/>
      <c r="E64" s="15"/>
      <c r="F64" s="33"/>
      <c r="G64" s="18"/>
      <c r="H64" s="18"/>
      <c r="I64" s="76"/>
      <c r="J64" s="70">
        <f>SUM(maint_aerial)*(years_aerial_maint)</f>
        <v>0</v>
      </c>
      <c r="K64" s="71"/>
      <c r="L64" s="81"/>
    </row>
    <row r="65" spans="1:12" ht="12.75">
      <c r="A65" s="79"/>
      <c r="B65" s="26" t="s">
        <v>59</v>
      </c>
      <c r="C65" s="112"/>
      <c r="D65" s="112"/>
      <c r="E65" s="15"/>
      <c r="F65" s="15"/>
      <c r="G65" s="115"/>
      <c r="H65" s="18">
        <f>Appl._Cost</f>
        <v>0</v>
      </c>
      <c r="I65" s="76">
        <f>Area*Unit_Cost</f>
        <v>0</v>
      </c>
      <c r="J65" s="70"/>
      <c r="K65" s="71"/>
      <c r="L65" s="81"/>
    </row>
    <row r="66" spans="1:12" ht="12.75">
      <c r="A66" s="79"/>
      <c r="B66" s="26" t="s">
        <v>57</v>
      </c>
      <c r="C66" s="15"/>
      <c r="D66" s="112"/>
      <c r="E66" s="112"/>
      <c r="F66" s="33">
        <f>Area*Rate</f>
        <v>0</v>
      </c>
      <c r="G66" s="18"/>
      <c r="H66" s="18">
        <f>seedmix*Rate</f>
        <v>0</v>
      </c>
      <c r="I66" s="76">
        <f>Area*Unit_Cost</f>
        <v>0</v>
      </c>
      <c r="J66" s="70"/>
      <c r="K66" s="71"/>
      <c r="L66" s="81"/>
    </row>
    <row r="67" spans="1:12" ht="12.75">
      <c r="A67" s="79"/>
      <c r="B67" s="26" t="s">
        <v>58</v>
      </c>
      <c r="C67" s="26"/>
      <c r="D67" s="112"/>
      <c r="E67" s="112"/>
      <c r="F67" s="33">
        <f>Area*Rate</f>
        <v>0</v>
      </c>
      <c r="G67" s="18"/>
      <c r="H67" s="18">
        <f>fertilizer*Rate</f>
        <v>0</v>
      </c>
      <c r="I67" s="76">
        <f>Area*Unit_Cost</f>
        <v>0</v>
      </c>
      <c r="J67" s="70"/>
      <c r="K67" s="71"/>
      <c r="L67" s="81"/>
    </row>
    <row r="68" spans="1:12" ht="12.75">
      <c r="A68" s="79"/>
      <c r="B68" s="15"/>
      <c r="C68" s="26"/>
      <c r="D68" s="34"/>
      <c r="E68" s="15"/>
      <c r="F68" s="15"/>
      <c r="G68" s="18"/>
      <c r="H68" s="18"/>
      <c r="I68" s="76"/>
      <c r="J68" s="70">
        <f>SUM(maint_tractor)*(years_tractor_maint)</f>
        <v>0</v>
      </c>
      <c r="K68" s="71"/>
      <c r="L68" s="81"/>
    </row>
    <row r="69" spans="1:12" ht="12.75">
      <c r="A69" s="79"/>
      <c r="B69" s="35" t="s">
        <v>60</v>
      </c>
      <c r="C69" s="15"/>
      <c r="D69" s="16"/>
      <c r="E69" s="15"/>
      <c r="F69" s="33"/>
      <c r="G69" s="18"/>
      <c r="H69" s="18"/>
      <c r="I69" s="76"/>
      <c r="J69" s="70"/>
      <c r="K69" s="71"/>
      <c r="L69" s="81"/>
    </row>
    <row r="70" spans="1:12" ht="12.75">
      <c r="A70" s="79"/>
      <c r="B70" s="36" t="s">
        <v>61</v>
      </c>
      <c r="C70" s="112"/>
      <c r="D70" s="113"/>
      <c r="E70" s="15"/>
      <c r="F70" s="15"/>
      <c r="G70" s="115"/>
      <c r="H70" s="18">
        <f>Appl._Cost</f>
        <v>0</v>
      </c>
      <c r="I70" s="76">
        <f>Area*Unit_Cost</f>
        <v>0</v>
      </c>
      <c r="J70" s="70"/>
      <c r="K70" s="71"/>
      <c r="L70" s="81"/>
    </row>
    <row r="71" spans="1:12" ht="12.75">
      <c r="A71" s="79"/>
      <c r="B71" s="15" t="s">
        <v>57</v>
      </c>
      <c r="C71" s="15"/>
      <c r="D71" s="112"/>
      <c r="E71" s="112"/>
      <c r="F71" s="33">
        <f>Area*Rate</f>
        <v>0</v>
      </c>
      <c r="G71" s="18"/>
      <c r="H71" s="18">
        <f>seedmix*Rate</f>
        <v>0</v>
      </c>
      <c r="I71" s="76">
        <f>Area*Unit_Cost</f>
        <v>0</v>
      </c>
      <c r="J71" s="70"/>
      <c r="K71" s="71"/>
      <c r="L71" s="81"/>
    </row>
    <row r="72" spans="1:12" ht="12.75">
      <c r="A72" s="79"/>
      <c r="B72" s="15" t="s">
        <v>58</v>
      </c>
      <c r="C72" s="39"/>
      <c r="D72" s="112"/>
      <c r="E72" s="112"/>
      <c r="F72" s="33">
        <f>Area*Rate</f>
        <v>0</v>
      </c>
      <c r="G72" s="18"/>
      <c r="H72" s="18">
        <f>fertilizer*Rate</f>
        <v>0</v>
      </c>
      <c r="I72" s="76">
        <f>Area*Unit_Cost</f>
        <v>0</v>
      </c>
      <c r="J72" s="70"/>
      <c r="K72" s="71"/>
      <c r="L72" s="81"/>
    </row>
    <row r="73" spans="1:12" ht="12.75">
      <c r="A73" s="79"/>
      <c r="B73" s="15" t="s">
        <v>62</v>
      </c>
      <c r="C73" s="39"/>
      <c r="D73" s="112"/>
      <c r="E73" s="112"/>
      <c r="F73" s="33">
        <f>Area*Rate</f>
        <v>0</v>
      </c>
      <c r="G73" s="18"/>
      <c r="H73" s="18">
        <f>mulch*Rate</f>
        <v>0</v>
      </c>
      <c r="I73" s="76">
        <f>Area*Unit_Cost</f>
        <v>0</v>
      </c>
      <c r="J73" s="70"/>
      <c r="K73" s="71"/>
      <c r="L73" s="81"/>
    </row>
    <row r="74" spans="1:12" ht="12.75">
      <c r="A74" s="79"/>
      <c r="B74" s="15" t="s">
        <v>63</v>
      </c>
      <c r="C74" s="39"/>
      <c r="D74" s="112"/>
      <c r="E74" s="112"/>
      <c r="F74" s="33">
        <f>Area*Rate</f>
        <v>0</v>
      </c>
      <c r="G74" s="18"/>
      <c r="H74" s="18">
        <f>tackifier*Rate</f>
        <v>0</v>
      </c>
      <c r="I74" s="76">
        <f>Area*Unit_Cost</f>
        <v>0</v>
      </c>
      <c r="J74" s="70"/>
      <c r="K74" s="71"/>
      <c r="L74" s="81"/>
    </row>
    <row r="75" spans="1:12" ht="12.75">
      <c r="A75" s="79"/>
      <c r="B75" s="15"/>
      <c r="C75" s="39"/>
      <c r="D75" s="15"/>
      <c r="E75" s="15"/>
      <c r="F75" s="33"/>
      <c r="G75" s="15"/>
      <c r="H75" s="18"/>
      <c r="I75" s="76"/>
      <c r="J75" s="70">
        <f>SUM(maint_hydroseed)*(years_hydro_maint)</f>
        <v>0</v>
      </c>
      <c r="K75" s="71"/>
      <c r="L75" s="81"/>
    </row>
    <row r="76" spans="1:12" ht="12.75">
      <c r="A76" s="79"/>
      <c r="B76" s="116" t="s">
        <v>64</v>
      </c>
      <c r="C76" s="112"/>
      <c r="D76" s="112"/>
      <c r="E76" s="112"/>
      <c r="F76" s="33">
        <f>Area*Rate</f>
        <v>0</v>
      </c>
      <c r="G76" s="115"/>
      <c r="H76" s="18">
        <f>Appl._Cost</f>
        <v>0</v>
      </c>
      <c r="I76" s="76">
        <f>Area*Unit_Cost</f>
        <v>0</v>
      </c>
      <c r="J76" s="70"/>
      <c r="K76" s="71"/>
      <c r="L76" s="81"/>
    </row>
    <row r="77" spans="1:12" ht="12.75">
      <c r="A77" s="79"/>
      <c r="B77" s="116" t="s">
        <v>82</v>
      </c>
      <c r="C77" s="39"/>
      <c r="D77" s="112"/>
      <c r="E77" s="112"/>
      <c r="F77" s="33">
        <f>Area*Rate</f>
        <v>0</v>
      </c>
      <c r="G77" s="18"/>
      <c r="H77" s="18">
        <f>maint.material_1*Rate</f>
        <v>0</v>
      </c>
      <c r="I77" s="76">
        <f>Area*Unit_Cost</f>
        <v>0</v>
      </c>
      <c r="J77" s="70"/>
      <c r="K77" s="71"/>
      <c r="L77" s="81"/>
    </row>
    <row r="78" spans="1:12" ht="12.75">
      <c r="A78" s="79"/>
      <c r="B78" s="116" t="s">
        <v>83</v>
      </c>
      <c r="C78" s="15"/>
      <c r="D78" s="117"/>
      <c r="E78" s="112"/>
      <c r="F78" s="33">
        <f>Area*Rate</f>
        <v>0</v>
      </c>
      <c r="G78" s="18"/>
      <c r="H78" s="18">
        <f>maint.material_2*Rate</f>
        <v>0</v>
      </c>
      <c r="I78" s="76">
        <f>Area*Unit_Cost</f>
        <v>0</v>
      </c>
      <c r="J78" s="69"/>
      <c r="K78" s="71"/>
      <c r="L78" s="81"/>
    </row>
    <row r="79" spans="1:12" ht="13.5" thickBot="1">
      <c r="A79" s="79"/>
      <c r="B79" s="26"/>
      <c r="C79" s="15"/>
      <c r="D79" s="40"/>
      <c r="E79" s="15"/>
      <c r="F79" s="33"/>
      <c r="G79" s="18"/>
      <c r="H79" s="15"/>
      <c r="I79" s="76"/>
      <c r="J79" s="76">
        <f>SUM(maint_option)*(years_option_maint)</f>
        <v>0</v>
      </c>
      <c r="K79" s="71"/>
      <c r="L79" s="81"/>
    </row>
    <row r="80" spans="1:12" ht="14.25" thickBot="1" thickTop="1">
      <c r="A80" s="79"/>
      <c r="B80" s="15"/>
      <c r="C80" s="15"/>
      <c r="D80" s="40"/>
      <c r="E80" s="15"/>
      <c r="F80" s="15"/>
      <c r="G80" s="18"/>
      <c r="H80" s="15"/>
      <c r="I80" s="69"/>
      <c r="J80" s="70"/>
      <c r="K80" s="86">
        <f>SUM(sum_maintenance)</f>
        <v>0</v>
      </c>
      <c r="L80" s="81"/>
    </row>
    <row r="81" spans="1:12" ht="3" customHeight="1">
      <c r="A81" s="146"/>
      <c r="B81" s="41"/>
      <c r="C81" s="42"/>
      <c r="D81" s="43"/>
      <c r="E81" s="42"/>
      <c r="F81" s="42"/>
      <c r="G81" s="133"/>
      <c r="H81" s="133"/>
      <c r="I81" s="147"/>
      <c r="J81" s="148"/>
      <c r="K81" s="149"/>
      <c r="L81" s="81"/>
    </row>
    <row r="82" spans="1:12" ht="12.75">
      <c r="A82" s="79"/>
      <c r="B82" s="88" t="s">
        <v>84</v>
      </c>
      <c r="C82" s="15"/>
      <c r="D82" s="40"/>
      <c r="E82" s="15"/>
      <c r="F82" s="15"/>
      <c r="G82" s="18"/>
      <c r="H82" s="18"/>
      <c r="I82" s="76"/>
      <c r="J82" s="70"/>
      <c r="K82" s="71">
        <f>SUM(K1:K80)</f>
        <v>0</v>
      </c>
      <c r="L82" s="81"/>
    </row>
    <row r="83" spans="1:12" ht="3" customHeight="1" thickBot="1">
      <c r="A83" s="125"/>
      <c r="B83" s="44"/>
      <c r="C83" s="44"/>
      <c r="D83" s="45"/>
      <c r="E83" s="44"/>
      <c r="F83" s="44"/>
      <c r="G83" s="126"/>
      <c r="H83" s="44"/>
      <c r="I83" s="127"/>
      <c r="J83" s="128"/>
      <c r="K83" s="156"/>
      <c r="L83" s="81"/>
    </row>
    <row r="84" spans="1:12" ht="12.75">
      <c r="A84" s="69"/>
      <c r="B84" s="15"/>
      <c r="C84" s="15"/>
      <c r="D84" s="40"/>
      <c r="E84" s="15"/>
      <c r="F84" s="15"/>
      <c r="G84" s="18"/>
      <c r="H84" s="15"/>
      <c r="I84" s="69"/>
      <c r="J84" s="70"/>
      <c r="K84" s="131"/>
      <c r="L84" s="81"/>
    </row>
    <row r="85" spans="1:12" ht="12.75">
      <c r="A85" s="69"/>
      <c r="B85" s="15"/>
      <c r="C85" s="15"/>
      <c r="D85" s="40"/>
      <c r="E85" s="15"/>
      <c r="F85" s="15"/>
      <c r="G85" s="18"/>
      <c r="H85" s="15"/>
      <c r="I85" s="69"/>
      <c r="J85" s="70"/>
      <c r="K85" s="131"/>
      <c r="L85" s="81"/>
    </row>
    <row r="86" spans="1:12" ht="12.75">
      <c r="A86" s="69"/>
      <c r="B86" s="15"/>
      <c r="C86" s="15"/>
      <c r="D86" s="40"/>
      <c r="E86" s="15"/>
      <c r="F86" s="15"/>
      <c r="G86" s="18"/>
      <c r="H86" s="15"/>
      <c r="I86" s="69"/>
      <c r="J86" s="70"/>
      <c r="K86" s="131"/>
      <c r="L86" s="81"/>
    </row>
    <row r="87" spans="1:12" ht="12.75">
      <c r="A87" s="69"/>
      <c r="B87" s="15"/>
      <c r="C87" s="15"/>
      <c r="D87" s="40"/>
      <c r="E87" s="15"/>
      <c r="F87" s="15"/>
      <c r="G87" s="18"/>
      <c r="H87" s="15"/>
      <c r="I87" s="69"/>
      <c r="J87" s="70"/>
      <c r="K87" s="131"/>
      <c r="L87" s="81"/>
    </row>
    <row r="88" spans="1:12" ht="12.75">
      <c r="A88" s="69"/>
      <c r="B88" s="15"/>
      <c r="C88" s="15"/>
      <c r="D88" s="40"/>
      <c r="E88" s="15"/>
      <c r="F88" s="15"/>
      <c r="G88" s="18"/>
      <c r="H88" s="15"/>
      <c r="I88" s="69"/>
      <c r="J88" s="70"/>
      <c r="K88" s="131"/>
      <c r="L88" s="81"/>
    </row>
    <row r="89" spans="1:12" ht="12.75">
      <c r="A89" s="69"/>
      <c r="B89" s="15"/>
      <c r="C89" s="15"/>
      <c r="D89" s="40"/>
      <c r="E89" s="15"/>
      <c r="F89" s="15"/>
      <c r="G89" s="18"/>
      <c r="H89" s="15"/>
      <c r="I89" s="69"/>
      <c r="J89" s="70"/>
      <c r="K89" s="131"/>
      <c r="L89" s="81"/>
    </row>
    <row r="90" spans="1:12" ht="13.5" thickBot="1">
      <c r="A90" s="81"/>
      <c r="B90" s="10"/>
      <c r="C90" s="10"/>
      <c r="D90" s="134"/>
      <c r="E90" s="10"/>
      <c r="F90" s="10"/>
      <c r="G90" s="135"/>
      <c r="H90" s="10"/>
      <c r="I90" s="81"/>
      <c r="J90" s="157"/>
      <c r="K90" s="131"/>
      <c r="L90" s="81"/>
    </row>
    <row r="91" spans="1:12" s="66" customFormat="1" ht="13.5" thickTop="1">
      <c r="A91" s="63"/>
      <c r="B91" s="46"/>
      <c r="C91" s="47"/>
      <c r="D91" s="136"/>
      <c r="E91" s="47"/>
      <c r="F91" s="48" t="s">
        <v>85</v>
      </c>
      <c r="G91" s="49" t="s">
        <v>38</v>
      </c>
      <c r="H91" s="50" t="s">
        <v>43</v>
      </c>
      <c r="I91" s="81"/>
      <c r="J91" s="157"/>
      <c r="K91" s="158"/>
      <c r="L91" s="155"/>
    </row>
    <row r="92" spans="1:12" s="66" customFormat="1" ht="12.75">
      <c r="A92" s="69"/>
      <c r="B92" s="94" t="s">
        <v>86</v>
      </c>
      <c r="C92" s="12"/>
      <c r="D92" s="137"/>
      <c r="E92" s="15"/>
      <c r="F92" s="51" t="s">
        <v>87</v>
      </c>
      <c r="G92" s="312" t="s">
        <v>88</v>
      </c>
      <c r="H92" s="52"/>
      <c r="I92" s="81"/>
      <c r="J92" s="157"/>
      <c r="K92" s="158"/>
      <c r="L92" s="155"/>
    </row>
    <row r="93" spans="1:12" s="66" customFormat="1" ht="12.75">
      <c r="A93" s="69"/>
      <c r="B93" s="53"/>
      <c r="C93" s="15"/>
      <c r="D93" s="16"/>
      <c r="E93" s="15"/>
      <c r="F93" s="33"/>
      <c r="G93" s="54"/>
      <c r="H93" s="55"/>
      <c r="I93" s="81"/>
      <c r="J93" s="157"/>
      <c r="K93" s="158"/>
      <c r="L93" s="155"/>
    </row>
    <row r="94" spans="1:12" s="66" customFormat="1" ht="12.75">
      <c r="A94" s="69"/>
      <c r="B94" s="53" t="s">
        <v>89</v>
      </c>
      <c r="C94" s="15"/>
      <c r="D94" s="16"/>
      <c r="E94" s="15"/>
      <c r="F94" s="33">
        <f>SUM(kg_seed)</f>
        <v>0</v>
      </c>
      <c r="G94" s="118"/>
      <c r="H94" s="55">
        <f>No_kg*material_unit_cost</f>
        <v>0</v>
      </c>
      <c r="I94" s="81"/>
      <c r="J94" s="157"/>
      <c r="K94" s="158"/>
      <c r="L94" s="155"/>
    </row>
    <row r="95" spans="1:12" s="66" customFormat="1" ht="12.75">
      <c r="A95" s="69"/>
      <c r="B95" s="53" t="s">
        <v>58</v>
      </c>
      <c r="C95" s="15"/>
      <c r="D95" s="16"/>
      <c r="E95" s="15"/>
      <c r="F95" s="33">
        <f>SUM(kg_fertilizer)</f>
        <v>0</v>
      </c>
      <c r="G95" s="118"/>
      <c r="H95" s="55">
        <f>No_kg*material_unit_cost</f>
        <v>0</v>
      </c>
      <c r="I95" s="81"/>
      <c r="J95" s="157"/>
      <c r="K95" s="158"/>
      <c r="L95" s="81"/>
    </row>
    <row r="96" spans="1:12" ht="12.75">
      <c r="A96" s="69"/>
      <c r="B96" s="53" t="s">
        <v>62</v>
      </c>
      <c r="C96" s="15"/>
      <c r="D96" s="16"/>
      <c r="E96" s="15"/>
      <c r="F96" s="33">
        <f>SUM(kg_mulch)</f>
        <v>0</v>
      </c>
      <c r="G96" s="118"/>
      <c r="H96" s="55">
        <f>No_kg*material_unit_cost</f>
        <v>0</v>
      </c>
      <c r="I96" s="81"/>
      <c r="J96" s="157"/>
      <c r="K96" s="158"/>
      <c r="L96" s="81"/>
    </row>
    <row r="97" spans="1:12" ht="12.75">
      <c r="A97" s="69"/>
      <c r="B97" s="53" t="s">
        <v>63</v>
      </c>
      <c r="C97" s="15"/>
      <c r="D97" s="16"/>
      <c r="E97" s="15"/>
      <c r="F97" s="33">
        <f>SUM(kg_tackifier)</f>
        <v>0</v>
      </c>
      <c r="G97" s="118"/>
      <c r="H97" s="55">
        <f>No_kg*material_unit_cost</f>
        <v>0</v>
      </c>
      <c r="I97" s="81"/>
      <c r="J97" s="157"/>
      <c r="K97" s="158"/>
      <c r="L97" s="81"/>
    </row>
    <row r="98" spans="1:12" ht="12.75">
      <c r="A98" s="69"/>
      <c r="B98" s="53"/>
      <c r="C98" s="15"/>
      <c r="D98" s="16"/>
      <c r="E98" s="15"/>
      <c r="F98" s="33"/>
      <c r="G98" s="27"/>
      <c r="H98" s="55"/>
      <c r="I98" s="81"/>
      <c r="J98" s="157"/>
      <c r="K98" s="158"/>
      <c r="L98" s="81"/>
    </row>
    <row r="99" spans="1:12" ht="12.75">
      <c r="A99" s="69"/>
      <c r="B99" s="56" t="s">
        <v>69</v>
      </c>
      <c r="C99" s="35"/>
      <c r="D99" s="57"/>
      <c r="E99" s="15"/>
      <c r="F99" s="33"/>
      <c r="G99" s="27"/>
      <c r="H99" s="55"/>
      <c r="I99" s="81"/>
      <c r="J99" s="157"/>
      <c r="K99" s="158"/>
      <c r="L99" s="81"/>
    </row>
    <row r="100" spans="1:12" ht="12.75">
      <c r="A100" s="69"/>
      <c r="B100" s="58" t="s">
        <v>90</v>
      </c>
      <c r="C100" s="26"/>
      <c r="D100" s="34"/>
      <c r="E100" s="15"/>
      <c r="F100" s="33">
        <f>SUM(no_seedlings)</f>
        <v>0</v>
      </c>
      <c r="G100" s="118"/>
      <c r="H100" s="55">
        <f>No_kg*material_unit_cost</f>
        <v>0</v>
      </c>
      <c r="I100" s="81"/>
      <c r="J100" s="157"/>
      <c r="K100" s="158"/>
      <c r="L100" s="81"/>
    </row>
    <row r="101" spans="1:12" ht="12.75">
      <c r="A101" s="69"/>
      <c r="B101" s="58" t="s">
        <v>91</v>
      </c>
      <c r="C101" s="26"/>
      <c r="D101" s="34"/>
      <c r="E101" s="15"/>
      <c r="F101" s="33">
        <f>SUM(no_fertabs)</f>
        <v>0</v>
      </c>
      <c r="G101" s="118"/>
      <c r="H101" s="55">
        <f>No_kg*material_unit_cost</f>
        <v>0</v>
      </c>
      <c r="I101" s="81"/>
      <c r="J101" s="157"/>
      <c r="K101" s="158"/>
      <c r="L101" s="81"/>
    </row>
    <row r="102" spans="1:12" ht="12.75">
      <c r="A102" s="69"/>
      <c r="B102" s="58" t="s">
        <v>92</v>
      </c>
      <c r="C102" s="26"/>
      <c r="D102" s="34"/>
      <c r="E102" s="15"/>
      <c r="F102" s="33">
        <f>SUM(no_protectors)</f>
        <v>0</v>
      </c>
      <c r="G102" s="118"/>
      <c r="H102" s="55">
        <f>No_kg*material_unit_cost</f>
        <v>0</v>
      </c>
      <c r="I102" s="81"/>
      <c r="J102" s="157"/>
      <c r="K102" s="158"/>
      <c r="L102" s="81"/>
    </row>
    <row r="103" spans="1:12" ht="12.75">
      <c r="A103" s="69"/>
      <c r="B103" s="53"/>
      <c r="C103" s="15"/>
      <c r="D103" s="15"/>
      <c r="E103" s="15"/>
      <c r="F103" s="33"/>
      <c r="G103" s="27"/>
      <c r="H103" s="59"/>
      <c r="I103" s="81"/>
      <c r="J103" s="81"/>
      <c r="K103" s="159"/>
      <c r="L103" s="81"/>
    </row>
    <row r="104" spans="1:12" ht="12.75">
      <c r="A104" s="69"/>
      <c r="B104" s="119" t="s">
        <v>93</v>
      </c>
      <c r="C104" s="15"/>
      <c r="D104" s="40"/>
      <c r="E104" s="15"/>
      <c r="F104" s="33">
        <f>SUM(kg_material1)</f>
        <v>0</v>
      </c>
      <c r="G104" s="118"/>
      <c r="H104" s="55">
        <f>No_kg*material_unit_cost</f>
        <v>0</v>
      </c>
      <c r="I104" s="81"/>
      <c r="J104" s="157"/>
      <c r="K104" s="158"/>
      <c r="L104" s="81"/>
    </row>
    <row r="105" spans="1:12" ht="12.75">
      <c r="A105" s="69"/>
      <c r="B105" s="119" t="s">
        <v>66</v>
      </c>
      <c r="C105" s="15"/>
      <c r="D105" s="40"/>
      <c r="E105" s="15"/>
      <c r="F105" s="33">
        <f>SUM(kg_material2)</f>
        <v>0</v>
      </c>
      <c r="G105" s="118"/>
      <c r="H105" s="55">
        <f>No_kg*material_unit_cost</f>
        <v>0</v>
      </c>
      <c r="I105" s="81"/>
      <c r="J105" s="157"/>
      <c r="K105" s="158"/>
      <c r="L105" s="81"/>
    </row>
    <row r="106" spans="1:12" ht="12.75">
      <c r="A106" s="69"/>
      <c r="B106" s="120" t="s">
        <v>77</v>
      </c>
      <c r="C106" s="15"/>
      <c r="D106" s="40"/>
      <c r="E106" s="15"/>
      <c r="F106" s="33">
        <f>SUM(kg_material3)</f>
        <v>0</v>
      </c>
      <c r="G106" s="118"/>
      <c r="H106" s="55">
        <f>No_kg*material_unit_cost</f>
        <v>0</v>
      </c>
      <c r="I106" s="81"/>
      <c r="J106" s="157"/>
      <c r="K106" s="158"/>
      <c r="L106" s="81"/>
    </row>
    <row r="107" spans="1:12" ht="12.75">
      <c r="A107" s="69"/>
      <c r="B107" s="120" t="s">
        <v>78</v>
      </c>
      <c r="C107" s="15"/>
      <c r="D107" s="40"/>
      <c r="E107" s="15"/>
      <c r="F107" s="33">
        <f>SUM(kg_material4)</f>
        <v>0</v>
      </c>
      <c r="G107" s="118"/>
      <c r="H107" s="55">
        <f>No_kg*material_unit_cost</f>
        <v>0</v>
      </c>
      <c r="I107" s="81"/>
      <c r="J107" s="157"/>
      <c r="K107" s="158"/>
      <c r="L107" s="81"/>
    </row>
    <row r="108" spans="1:12" ht="12.75">
      <c r="A108" s="69"/>
      <c r="B108" s="58"/>
      <c r="C108" s="15"/>
      <c r="D108" s="40"/>
      <c r="E108" s="15"/>
      <c r="F108" s="33"/>
      <c r="G108" s="27"/>
      <c r="H108" s="59"/>
      <c r="I108" s="81"/>
      <c r="J108" s="157"/>
      <c r="K108" s="158"/>
      <c r="L108" s="81"/>
    </row>
    <row r="109" spans="1:12" ht="12.75">
      <c r="A109" s="69"/>
      <c r="B109" s="121" t="s">
        <v>94</v>
      </c>
      <c r="C109" s="15"/>
      <c r="D109" s="40"/>
      <c r="E109" s="15"/>
      <c r="F109" s="33">
        <f>SUM(kg_maint.material1)</f>
        <v>0</v>
      </c>
      <c r="G109" s="118"/>
      <c r="H109" s="55">
        <f>No_kg*material_unit_cost</f>
        <v>0</v>
      </c>
      <c r="I109" s="81"/>
      <c r="J109" s="157"/>
      <c r="K109" s="158"/>
      <c r="L109" s="81"/>
    </row>
    <row r="110" spans="1:12" ht="12.75">
      <c r="A110" s="69"/>
      <c r="B110" s="121" t="s">
        <v>95</v>
      </c>
      <c r="C110" s="15"/>
      <c r="D110" s="40"/>
      <c r="E110" s="15"/>
      <c r="F110" s="33">
        <f>SUM(kg_maint.material2)</f>
        <v>0</v>
      </c>
      <c r="G110" s="118"/>
      <c r="H110" s="55">
        <f>No_kg*material_unit_cost</f>
        <v>0</v>
      </c>
      <c r="I110" s="81"/>
      <c r="J110" s="157"/>
      <c r="K110" s="158"/>
      <c r="L110" s="81"/>
    </row>
    <row r="111" spans="1:12" ht="13.5" thickBot="1">
      <c r="A111" s="69"/>
      <c r="B111" s="150"/>
      <c r="C111" s="69"/>
      <c r="D111" s="96"/>
      <c r="E111" s="69"/>
      <c r="F111" s="97"/>
      <c r="G111" s="151"/>
      <c r="H111" s="98"/>
      <c r="I111" s="81"/>
      <c r="J111" s="157"/>
      <c r="K111" s="158"/>
      <c r="L111" s="81"/>
    </row>
    <row r="112" spans="1:12" ht="12.75">
      <c r="A112" s="69"/>
      <c r="B112" s="150"/>
      <c r="C112" s="69"/>
      <c r="D112" s="96"/>
      <c r="E112" s="69"/>
      <c r="F112" s="97"/>
      <c r="G112" s="151"/>
      <c r="H112" s="99">
        <f>SUM(H93:H111)</f>
        <v>0</v>
      </c>
      <c r="I112" s="81"/>
      <c r="J112" s="157"/>
      <c r="K112" s="158"/>
      <c r="L112" s="81"/>
    </row>
    <row r="113" spans="1:12" ht="13.5" thickBot="1">
      <c r="A113" s="69"/>
      <c r="B113" s="100"/>
      <c r="C113" s="152"/>
      <c r="D113" s="153"/>
      <c r="E113" s="152"/>
      <c r="F113" s="101"/>
      <c r="G113" s="102"/>
      <c r="H113" s="103"/>
      <c r="I113" s="81"/>
      <c r="J113" s="157"/>
      <c r="K113" s="158"/>
      <c r="L113" s="81"/>
    </row>
    <row r="114" spans="1:12" ht="13.5" thickTop="1">
      <c r="A114" s="81"/>
      <c r="C114" s="81"/>
      <c r="D114" s="154"/>
      <c r="E114" s="81"/>
      <c r="F114" s="105"/>
      <c r="G114" s="106"/>
      <c r="H114" s="81"/>
      <c r="I114" s="81"/>
      <c r="J114" s="157"/>
      <c r="K114" s="158"/>
      <c r="L114" s="81"/>
    </row>
    <row r="115" spans="1:12" ht="12.75">
      <c r="A115" s="81"/>
      <c r="C115" s="81"/>
      <c r="D115" s="154"/>
      <c r="E115" s="81"/>
      <c r="F115" s="105"/>
      <c r="G115" s="106"/>
      <c r="H115" s="81"/>
      <c r="I115" s="81"/>
      <c r="J115" s="157"/>
      <c r="K115" s="158"/>
      <c r="L115" s="81"/>
    </row>
    <row r="116" spans="1:12" s="83" customFormat="1" ht="12.75">
      <c r="A116" s="81"/>
      <c r="B116" s="160" t="s">
        <v>96</v>
      </c>
      <c r="C116" s="81"/>
      <c r="D116" s="154"/>
      <c r="E116" s="81"/>
      <c r="F116" s="81"/>
      <c r="G116" s="159"/>
      <c r="H116" s="81"/>
      <c r="I116" s="81"/>
      <c r="J116" s="157"/>
      <c r="K116" s="158"/>
      <c r="L116" s="81"/>
    </row>
    <row r="117" spans="2:11" s="83" customFormat="1" ht="12.75">
      <c r="B117"/>
      <c r="C117" s="104"/>
      <c r="G117" s="109"/>
      <c r="J117" s="110"/>
      <c r="K117" s="111"/>
    </row>
    <row r="118" spans="2:11" s="83" customFormat="1" ht="12.75">
      <c r="B118" s="104" t="s">
        <v>97</v>
      </c>
      <c r="C118" s="104" t="s">
        <v>391</v>
      </c>
      <c r="G118" s="109"/>
      <c r="J118" s="110"/>
      <c r="K118" s="111"/>
    </row>
    <row r="119" spans="2:11" s="83" customFormat="1" ht="12.75">
      <c r="B119" s="104" t="s">
        <v>98</v>
      </c>
      <c r="C119" s="104" t="s">
        <v>392</v>
      </c>
      <c r="G119" s="109"/>
      <c r="J119" s="110"/>
      <c r="K119" s="111"/>
    </row>
    <row r="120" spans="2:11" s="83" customFormat="1" ht="12.75">
      <c r="B120" s="104" t="s">
        <v>37</v>
      </c>
      <c r="C120" s="104" t="s">
        <v>393</v>
      </c>
      <c r="G120" s="109"/>
      <c r="J120" s="110"/>
      <c r="K120" s="111"/>
    </row>
    <row r="121" spans="2:11" s="83" customFormat="1" ht="12.75">
      <c r="B121" s="104" t="s">
        <v>99</v>
      </c>
      <c r="C121" s="104" t="s">
        <v>394</v>
      </c>
      <c r="G121" s="109"/>
      <c r="J121" s="110"/>
      <c r="K121" s="111"/>
    </row>
    <row r="122" spans="2:11" s="83" customFormat="1" ht="12.75">
      <c r="B122" s="104" t="s">
        <v>100</v>
      </c>
      <c r="C122" s="104" t="s">
        <v>395</v>
      </c>
      <c r="G122" s="109"/>
      <c r="J122" s="110"/>
      <c r="K122" s="111"/>
    </row>
    <row r="123" spans="2:11" s="83" customFormat="1" ht="12.75">
      <c r="B123" s="104" t="s">
        <v>101</v>
      </c>
      <c r="C123" s="104" t="s">
        <v>396</v>
      </c>
      <c r="G123" s="109"/>
      <c r="J123" s="110"/>
      <c r="K123" s="111"/>
    </row>
    <row r="124" spans="2:11" s="83" customFormat="1" ht="12.75">
      <c r="B124" s="104" t="s">
        <v>102</v>
      </c>
      <c r="C124" s="104" t="s">
        <v>397</v>
      </c>
      <c r="G124" s="109"/>
      <c r="J124" s="110"/>
      <c r="K124" s="111"/>
    </row>
    <row r="125" spans="2:11" s="83" customFormat="1" ht="12.75">
      <c r="B125" s="104" t="s">
        <v>103</v>
      </c>
      <c r="C125" s="104" t="s">
        <v>398</v>
      </c>
      <c r="G125" s="109"/>
      <c r="J125" s="110"/>
      <c r="K125" s="111"/>
    </row>
    <row r="126" spans="2:11" s="83" customFormat="1" ht="12.75">
      <c r="B126" s="104" t="s">
        <v>104</v>
      </c>
      <c r="C126" s="104" t="s">
        <v>399</v>
      </c>
      <c r="G126" s="109"/>
      <c r="J126" s="110"/>
      <c r="K126" s="111"/>
    </row>
    <row r="127" spans="2:11" s="83" customFormat="1" ht="12.75">
      <c r="B127" s="104" t="s">
        <v>105</v>
      </c>
      <c r="C127" s="104" t="s">
        <v>400</v>
      </c>
      <c r="G127" s="109"/>
      <c r="J127" s="110"/>
      <c r="K127" s="111"/>
    </row>
    <row r="128" spans="2:11" s="83" customFormat="1" ht="12.75">
      <c r="B128" s="104" t="s">
        <v>106</v>
      </c>
      <c r="C128" s="104" t="s">
        <v>401</v>
      </c>
      <c r="G128" s="109"/>
      <c r="J128" s="110"/>
      <c r="K128" s="111"/>
    </row>
    <row r="129" spans="2:11" s="83" customFormat="1" ht="12.75">
      <c r="B129" s="104" t="s">
        <v>107</v>
      </c>
      <c r="C129" s="104" t="s">
        <v>402</v>
      </c>
      <c r="G129" s="109"/>
      <c r="J129" s="110"/>
      <c r="K129" s="111"/>
    </row>
    <row r="130" spans="2:11" s="83" customFormat="1" ht="12.75">
      <c r="B130" s="104" t="s">
        <v>108</v>
      </c>
      <c r="C130" s="104" t="s">
        <v>403</v>
      </c>
      <c r="G130" s="109"/>
      <c r="J130" s="110"/>
      <c r="K130" s="111"/>
    </row>
    <row r="131" spans="2:11" s="83" customFormat="1" ht="12.75">
      <c r="B131" s="104" t="s">
        <v>109</v>
      </c>
      <c r="C131" s="104" t="s">
        <v>404</v>
      </c>
      <c r="G131" s="109"/>
      <c r="J131" s="110"/>
      <c r="K131" s="111"/>
    </row>
    <row r="132" spans="2:11" s="83" customFormat="1" ht="12.75">
      <c r="B132" s="104" t="s">
        <v>110</v>
      </c>
      <c r="C132" s="104" t="s">
        <v>405</v>
      </c>
      <c r="G132" s="109"/>
      <c r="J132" s="110"/>
      <c r="K132" s="111"/>
    </row>
    <row r="133" spans="2:11" s="83" customFormat="1" ht="12.75">
      <c r="B133" s="104" t="s">
        <v>111</v>
      </c>
      <c r="C133" s="104" t="s">
        <v>406</v>
      </c>
      <c r="G133" s="109"/>
      <c r="J133" s="110"/>
      <c r="K133" s="111"/>
    </row>
    <row r="134" spans="2:11" s="83" customFormat="1" ht="12.75">
      <c r="B134" s="104" t="s">
        <v>112</v>
      </c>
      <c r="C134" s="104" t="s">
        <v>407</v>
      </c>
      <c r="G134" s="109"/>
      <c r="J134" s="110"/>
      <c r="K134" s="111"/>
    </row>
    <row r="135" spans="2:11" s="83" customFormat="1" ht="12.75">
      <c r="B135" s="104" t="s">
        <v>113</v>
      </c>
      <c r="C135" s="104" t="s">
        <v>408</v>
      </c>
      <c r="G135" s="109"/>
      <c r="J135" s="110"/>
      <c r="K135" s="111"/>
    </row>
    <row r="136" spans="2:11" s="83" customFormat="1" ht="12.75">
      <c r="B136" s="104" t="s">
        <v>114</v>
      </c>
      <c r="C136" s="104" t="s">
        <v>409</v>
      </c>
      <c r="G136" s="109"/>
      <c r="J136" s="110"/>
      <c r="K136" s="111"/>
    </row>
    <row r="137" spans="2:11" s="83" customFormat="1" ht="12.75">
      <c r="B137" s="104" t="s">
        <v>115</v>
      </c>
      <c r="C137" s="104" t="s">
        <v>410</v>
      </c>
      <c r="G137" s="109"/>
      <c r="J137" s="110"/>
      <c r="K137" s="111"/>
    </row>
    <row r="138" spans="2:11" s="83" customFormat="1" ht="12.75">
      <c r="B138" s="104" t="s">
        <v>116</v>
      </c>
      <c r="C138" s="104" t="s">
        <v>411</v>
      </c>
      <c r="G138" s="109"/>
      <c r="J138" s="110"/>
      <c r="K138" s="111"/>
    </row>
    <row r="139" spans="2:11" s="83" customFormat="1" ht="12.75">
      <c r="B139" s="104" t="s">
        <v>117</v>
      </c>
      <c r="C139" s="104" t="s">
        <v>412</v>
      </c>
      <c r="G139" s="109"/>
      <c r="J139" s="110"/>
      <c r="K139" s="111"/>
    </row>
    <row r="140" spans="2:11" s="83" customFormat="1" ht="12.75">
      <c r="B140" s="104" t="s">
        <v>118</v>
      </c>
      <c r="C140" s="104" t="s">
        <v>413</v>
      </c>
      <c r="G140" s="109"/>
      <c r="J140" s="110"/>
      <c r="K140" s="111"/>
    </row>
    <row r="141" spans="2:11" s="83" customFormat="1" ht="12.75">
      <c r="B141" s="104" t="s">
        <v>119</v>
      </c>
      <c r="C141" s="104" t="s">
        <v>414</v>
      </c>
      <c r="G141" s="109"/>
      <c r="J141" s="110"/>
      <c r="K141" s="111"/>
    </row>
    <row r="142" spans="2:11" s="83" customFormat="1" ht="12.75">
      <c r="B142" s="104" t="s">
        <v>120</v>
      </c>
      <c r="C142" s="104" t="s">
        <v>415</v>
      </c>
      <c r="G142" s="109"/>
      <c r="J142" s="110"/>
      <c r="K142" s="111"/>
    </row>
    <row r="143" spans="2:11" s="83" customFormat="1" ht="12.75">
      <c r="B143" s="104" t="s">
        <v>121</v>
      </c>
      <c r="C143" s="104" t="s">
        <v>416</v>
      </c>
      <c r="G143" s="109"/>
      <c r="J143" s="110"/>
      <c r="K143" s="111"/>
    </row>
    <row r="144" spans="2:11" s="83" customFormat="1" ht="12.75">
      <c r="B144" s="104" t="s">
        <v>122</v>
      </c>
      <c r="C144" s="104" t="s">
        <v>417</v>
      </c>
      <c r="G144" s="109"/>
      <c r="J144" s="110"/>
      <c r="K144" s="111"/>
    </row>
    <row r="145" spans="2:11" s="83" customFormat="1" ht="12.75">
      <c r="B145" s="104" t="s">
        <v>123</v>
      </c>
      <c r="C145" s="104" t="s">
        <v>418</v>
      </c>
      <c r="G145" s="109"/>
      <c r="J145" s="110"/>
      <c r="K145" s="111"/>
    </row>
    <row r="146" spans="2:11" s="83" customFormat="1" ht="12.75">
      <c r="B146" s="104" t="s">
        <v>124</v>
      </c>
      <c r="C146" s="104" t="s">
        <v>419</v>
      </c>
      <c r="G146" s="109"/>
      <c r="J146" s="110"/>
      <c r="K146" s="111"/>
    </row>
    <row r="147" spans="2:11" s="83" customFormat="1" ht="12.75">
      <c r="B147" s="104" t="s">
        <v>125</v>
      </c>
      <c r="C147" s="104" t="s">
        <v>420</v>
      </c>
      <c r="G147" s="109"/>
      <c r="J147" s="110"/>
      <c r="K147" s="111"/>
    </row>
    <row r="148" spans="2:11" s="83" customFormat="1" ht="12.75">
      <c r="B148" s="104" t="s">
        <v>126</v>
      </c>
      <c r="C148" s="104" t="s">
        <v>421</v>
      </c>
      <c r="G148" s="109"/>
      <c r="J148" s="110"/>
      <c r="K148" s="111"/>
    </row>
    <row r="149" spans="2:11" s="83" customFormat="1" ht="12.75">
      <c r="B149" s="104" t="s">
        <v>127</v>
      </c>
      <c r="C149" s="104" t="s">
        <v>422</v>
      </c>
      <c r="G149" s="109"/>
      <c r="J149" s="110"/>
      <c r="K149" s="111"/>
    </row>
    <row r="150" spans="2:11" s="83" customFormat="1" ht="12.75">
      <c r="B150" s="104" t="s">
        <v>128</v>
      </c>
      <c r="C150" s="104" t="s">
        <v>423</v>
      </c>
      <c r="D150" s="104"/>
      <c r="G150" s="109"/>
      <c r="J150" s="110"/>
      <c r="K150" s="111"/>
    </row>
    <row r="151" spans="2:11" s="83" customFormat="1" ht="12.75">
      <c r="B151" s="104" t="s">
        <v>129</v>
      </c>
      <c r="C151" s="104" t="s">
        <v>424</v>
      </c>
      <c r="D151" s="104"/>
      <c r="G151" s="109"/>
      <c r="J151" s="110"/>
      <c r="K151" s="111"/>
    </row>
    <row r="152" spans="2:11" s="83" customFormat="1" ht="12.75">
      <c r="B152" s="104" t="s">
        <v>130</v>
      </c>
      <c r="C152" s="104" t="s">
        <v>425</v>
      </c>
      <c r="D152" s="104"/>
      <c r="G152" s="109"/>
      <c r="J152" s="110"/>
      <c r="K152" s="111"/>
    </row>
    <row r="153" spans="2:11" s="83" customFormat="1" ht="12.75">
      <c r="B153" s="104" t="s">
        <v>131</v>
      </c>
      <c r="C153" s="104" t="s">
        <v>426</v>
      </c>
      <c r="D153" s="104"/>
      <c r="G153" s="109"/>
      <c r="J153" s="110"/>
      <c r="K153" s="111"/>
    </row>
    <row r="154" spans="2:11" s="83" customFormat="1" ht="12.75">
      <c r="B154" s="104" t="s">
        <v>132</v>
      </c>
      <c r="C154" s="104" t="s">
        <v>427</v>
      </c>
      <c r="D154" s="104"/>
      <c r="G154" s="109"/>
      <c r="J154" s="110"/>
      <c r="K154" s="111"/>
    </row>
    <row r="155" spans="2:11" s="83" customFormat="1" ht="12.75">
      <c r="B155" s="104" t="s">
        <v>133</v>
      </c>
      <c r="C155" s="104" t="s">
        <v>428</v>
      </c>
      <c r="D155" s="104"/>
      <c r="G155" s="109"/>
      <c r="J155" s="110"/>
      <c r="K155" s="111"/>
    </row>
    <row r="156" spans="2:11" s="83" customFormat="1" ht="12.75">
      <c r="B156" s="104" t="s">
        <v>134</v>
      </c>
      <c r="C156" s="104" t="s">
        <v>429</v>
      </c>
      <c r="D156" s="104"/>
      <c r="G156" s="109"/>
      <c r="J156" s="110"/>
      <c r="K156" s="111"/>
    </row>
    <row r="157" spans="2:11" s="83" customFormat="1" ht="12.75">
      <c r="B157" s="104" t="s">
        <v>135</v>
      </c>
      <c r="C157" s="104" t="s">
        <v>430</v>
      </c>
      <c r="D157" s="104"/>
      <c r="G157" s="109"/>
      <c r="J157" s="110"/>
      <c r="K157" s="111"/>
    </row>
    <row r="158" spans="2:11" s="83" customFormat="1" ht="12.75">
      <c r="B158" s="104" t="s">
        <v>136</v>
      </c>
      <c r="C158" s="104" t="s">
        <v>431</v>
      </c>
      <c r="D158" s="104"/>
      <c r="G158" s="109"/>
      <c r="J158" s="110"/>
      <c r="K158" s="111"/>
    </row>
    <row r="159" spans="2:11" s="83" customFormat="1" ht="12.75">
      <c r="B159" s="104" t="s">
        <v>137</v>
      </c>
      <c r="C159" s="104" t="s">
        <v>432</v>
      </c>
      <c r="D159" s="104"/>
      <c r="G159" s="109"/>
      <c r="J159" s="110"/>
      <c r="K159" s="111"/>
    </row>
    <row r="160" spans="2:11" s="83" customFormat="1" ht="12.75">
      <c r="B160" s="104" t="s">
        <v>138</v>
      </c>
      <c r="C160" s="104" t="s">
        <v>433</v>
      </c>
      <c r="D160" s="104"/>
      <c r="G160" s="109"/>
      <c r="J160" s="110"/>
      <c r="K160" s="111"/>
    </row>
    <row r="161" spans="2:11" s="83" customFormat="1" ht="12.75">
      <c r="B161" s="104" t="s">
        <v>139</v>
      </c>
      <c r="C161" s="104" t="s">
        <v>434</v>
      </c>
      <c r="D161" s="104"/>
      <c r="G161" s="109"/>
      <c r="J161" s="110"/>
      <c r="K161" s="111"/>
    </row>
    <row r="162" spans="2:11" s="83" customFormat="1" ht="12.75">
      <c r="B162" s="104" t="s">
        <v>140</v>
      </c>
      <c r="C162" s="104" t="s">
        <v>435</v>
      </c>
      <c r="D162" s="104"/>
      <c r="G162" s="109"/>
      <c r="J162" s="110"/>
      <c r="K162" s="111"/>
    </row>
    <row r="163" spans="2:11" s="83" customFormat="1" ht="12.75">
      <c r="B163" s="104" t="s">
        <v>141</v>
      </c>
      <c r="C163" s="104" t="s">
        <v>436</v>
      </c>
      <c r="D163" s="104"/>
      <c r="G163" s="109"/>
      <c r="J163" s="110"/>
      <c r="K163" s="111"/>
    </row>
    <row r="164" spans="2:11" s="83" customFormat="1" ht="12.75">
      <c r="B164" s="104" t="s">
        <v>142</v>
      </c>
      <c r="C164" s="104" t="s">
        <v>437</v>
      </c>
      <c r="D164" s="104"/>
      <c r="G164" s="109"/>
      <c r="J164" s="110"/>
      <c r="K164" s="111"/>
    </row>
    <row r="165" spans="2:11" s="83" customFormat="1" ht="12.75">
      <c r="B165" s="104" t="s">
        <v>143</v>
      </c>
      <c r="C165" s="104" t="s">
        <v>438</v>
      </c>
      <c r="D165" s="104"/>
      <c r="G165" s="109"/>
      <c r="J165" s="110"/>
      <c r="K165" s="111"/>
    </row>
    <row r="166" spans="4:11" s="83" customFormat="1" ht="12.75">
      <c r="D166" s="104"/>
      <c r="G166" s="109"/>
      <c r="J166" s="110"/>
      <c r="K166" s="111"/>
    </row>
    <row r="167" spans="4:11" s="83" customFormat="1" ht="12.75">
      <c r="D167" s="104"/>
      <c r="G167" s="109"/>
      <c r="J167" s="110"/>
      <c r="K167" s="111"/>
    </row>
    <row r="168" spans="4:11" s="83" customFormat="1" ht="12.75">
      <c r="D168" s="104"/>
      <c r="G168" s="109"/>
      <c r="J168" s="110"/>
      <c r="K168" s="111"/>
    </row>
    <row r="169" spans="4:11" s="83" customFormat="1" ht="12.75">
      <c r="D169" s="104"/>
      <c r="G169" s="109"/>
      <c r="J169" s="110"/>
      <c r="K169" s="111"/>
    </row>
    <row r="170" spans="4:11" s="83" customFormat="1" ht="12.75">
      <c r="D170" s="104"/>
      <c r="G170" s="109"/>
      <c r="J170" s="110"/>
      <c r="K170" s="111"/>
    </row>
    <row r="171" spans="4:11" s="83" customFormat="1" ht="12.75">
      <c r="D171" s="104"/>
      <c r="G171" s="109"/>
      <c r="J171" s="110"/>
      <c r="K171" s="111"/>
    </row>
    <row r="172" spans="4:11" s="83" customFormat="1" ht="12.75">
      <c r="D172" s="104"/>
      <c r="G172" s="109"/>
      <c r="J172" s="110"/>
      <c r="K172" s="111"/>
    </row>
    <row r="173" spans="4:11" s="83" customFormat="1" ht="12.75">
      <c r="D173" s="104"/>
      <c r="G173" s="109"/>
      <c r="J173" s="110"/>
      <c r="K173" s="111"/>
    </row>
    <row r="174" spans="4:11" s="83" customFormat="1" ht="12.75">
      <c r="D174" s="104"/>
      <c r="G174" s="109"/>
      <c r="J174" s="110"/>
      <c r="K174" s="111"/>
    </row>
    <row r="175" spans="4:11" s="83" customFormat="1" ht="12.75">
      <c r="D175" s="104"/>
      <c r="G175" s="109"/>
      <c r="J175" s="110"/>
      <c r="K175" s="111"/>
    </row>
    <row r="176" spans="4:11" s="83" customFormat="1" ht="12.75">
      <c r="D176" s="104"/>
      <c r="G176" s="109"/>
      <c r="J176" s="110"/>
      <c r="K176" s="111"/>
    </row>
    <row r="177" spans="4:11" s="83" customFormat="1" ht="12.75">
      <c r="D177" s="104"/>
      <c r="G177" s="109"/>
      <c r="J177" s="110"/>
      <c r="K177" s="111"/>
    </row>
    <row r="178" spans="4:11" s="83" customFormat="1" ht="12.75">
      <c r="D178" s="104"/>
      <c r="G178" s="109"/>
      <c r="J178" s="110"/>
      <c r="K178" s="111"/>
    </row>
    <row r="179" spans="4:11" s="83" customFormat="1" ht="12.75">
      <c r="D179" s="104"/>
      <c r="G179" s="109"/>
      <c r="J179" s="110"/>
      <c r="K179" s="111"/>
    </row>
    <row r="180" spans="4:11" s="83" customFormat="1" ht="12.75">
      <c r="D180" s="104"/>
      <c r="G180" s="109"/>
      <c r="J180" s="110"/>
      <c r="K180" s="111"/>
    </row>
    <row r="181" spans="4:11" s="83" customFormat="1" ht="12.75">
      <c r="D181" s="104"/>
      <c r="G181" s="109"/>
      <c r="J181" s="110"/>
      <c r="K181" s="111"/>
    </row>
    <row r="182" spans="4:11" s="83" customFormat="1" ht="12.75">
      <c r="D182" s="104"/>
      <c r="G182" s="109"/>
      <c r="J182" s="110"/>
      <c r="K182" s="111"/>
    </row>
    <row r="183" spans="4:11" s="83" customFormat="1" ht="12.75">
      <c r="D183" s="104"/>
      <c r="G183" s="109"/>
      <c r="J183" s="110"/>
      <c r="K183" s="111"/>
    </row>
    <row r="184" spans="4:11" s="83" customFormat="1" ht="12.75">
      <c r="D184" s="104"/>
      <c r="G184" s="109"/>
      <c r="J184" s="110"/>
      <c r="K184" s="111"/>
    </row>
    <row r="185" spans="4:11" s="83" customFormat="1" ht="12.75">
      <c r="D185" s="104"/>
      <c r="G185" s="109"/>
      <c r="J185" s="110"/>
      <c r="K185" s="111"/>
    </row>
    <row r="186" spans="4:11" s="83" customFormat="1" ht="12.75">
      <c r="D186" s="104"/>
      <c r="G186" s="109"/>
      <c r="J186" s="110"/>
      <c r="K186" s="111"/>
    </row>
    <row r="187" spans="4:11" s="83" customFormat="1" ht="12.75">
      <c r="D187" s="104"/>
      <c r="G187" s="109"/>
      <c r="J187" s="110"/>
      <c r="K187" s="111"/>
    </row>
    <row r="188" spans="4:11" s="83" customFormat="1" ht="12.75">
      <c r="D188" s="104"/>
      <c r="G188" s="109"/>
      <c r="J188" s="110"/>
      <c r="K188" s="111"/>
    </row>
    <row r="189" spans="4:11" s="83" customFormat="1" ht="12.75">
      <c r="D189" s="104"/>
      <c r="G189" s="109"/>
      <c r="J189" s="110"/>
      <c r="K189" s="111"/>
    </row>
    <row r="190" spans="4:11" s="83" customFormat="1" ht="12.75">
      <c r="D190" s="104"/>
      <c r="G190" s="109"/>
      <c r="J190" s="110"/>
      <c r="K190" s="111"/>
    </row>
    <row r="191" spans="4:11" s="83" customFormat="1" ht="12.75">
      <c r="D191" s="104"/>
      <c r="G191" s="109"/>
      <c r="J191" s="110"/>
      <c r="K191" s="111"/>
    </row>
    <row r="192" spans="4:11" s="83" customFormat="1" ht="12.75">
      <c r="D192" s="104"/>
      <c r="G192" s="109"/>
      <c r="J192" s="110"/>
      <c r="K192" s="111"/>
    </row>
    <row r="193" spans="4:11" s="83" customFormat="1" ht="12.75">
      <c r="D193" s="104"/>
      <c r="G193" s="109"/>
      <c r="J193" s="110"/>
      <c r="K193" s="111"/>
    </row>
    <row r="194" spans="4:11" s="83" customFormat="1" ht="12.75">
      <c r="D194" s="104"/>
      <c r="G194" s="109"/>
      <c r="J194" s="110"/>
      <c r="K194" s="111"/>
    </row>
    <row r="195" spans="4:11" s="83" customFormat="1" ht="12.75">
      <c r="D195" s="104"/>
      <c r="G195" s="109"/>
      <c r="J195" s="110"/>
      <c r="K195" s="111"/>
    </row>
    <row r="196" spans="4:11" s="83" customFormat="1" ht="12.75">
      <c r="D196" s="104"/>
      <c r="G196" s="109"/>
      <c r="J196" s="110"/>
      <c r="K196" s="111"/>
    </row>
    <row r="197" spans="4:11" s="83" customFormat="1" ht="12.75">
      <c r="D197" s="104"/>
      <c r="G197" s="109"/>
      <c r="J197" s="110"/>
      <c r="K197" s="111"/>
    </row>
    <row r="198" spans="4:11" s="83" customFormat="1" ht="12.75">
      <c r="D198" s="104"/>
      <c r="G198" s="109"/>
      <c r="J198" s="110"/>
      <c r="K198" s="111"/>
    </row>
    <row r="199" spans="4:11" s="83" customFormat="1" ht="12.75">
      <c r="D199" s="104"/>
      <c r="G199" s="109"/>
      <c r="J199" s="110"/>
      <c r="K199" s="111"/>
    </row>
    <row r="200" spans="4:11" s="83" customFormat="1" ht="12.75">
      <c r="D200" s="104"/>
      <c r="G200" s="109"/>
      <c r="J200" s="110"/>
      <c r="K200" s="111"/>
    </row>
  </sheetData>
  <sheetProtection password="CA11" sheet="1" objects="1" scenarios="1"/>
  <printOptions gridLines="1" horizontalCentered="1"/>
  <pageMargins left="0.498031496" right="0.498031496" top="1.05" bottom="0.734251969" header="0.5" footer="0.5"/>
  <pageSetup horizontalDpi="300" verticalDpi="300" orientation="portrait" scale="60" r:id="rId3"/>
  <headerFooter alignWithMargins="0">
    <oddHeader>&amp;L&amp;F
Version 3.5.1&amp;CMine Reclamation Costing&amp;"MS Sans Serif,Bold"
&amp;18&amp;A&amp;R&amp;T
&amp;D</oddHeader>
    <oddFooter>&amp;CPage &amp;P of &amp;N</oddFooter>
  </headerFooter>
  <legacyDrawing r:id="rId2"/>
</worksheet>
</file>

<file path=xl/worksheets/sheet8.xml><?xml version="1.0" encoding="utf-8"?>
<worksheet xmlns="http://schemas.openxmlformats.org/spreadsheetml/2006/main" xmlns:r="http://schemas.openxmlformats.org/officeDocument/2006/relationships">
  <dimension ref="A1:L200"/>
  <sheetViews>
    <sheetView zoomScale="75" zoomScaleNormal="75" workbookViewId="0" topLeftCell="A143">
      <selection activeCell="K125" sqref="K125"/>
    </sheetView>
  </sheetViews>
  <sheetFormatPr defaultColWidth="9.140625" defaultRowHeight="12.75"/>
  <cols>
    <col min="1" max="1" width="2.7109375" style="0" customWidth="1"/>
    <col min="2" max="2" width="27.7109375" style="81" customWidth="1"/>
    <col min="3" max="3" width="9.140625" style="83" customWidth="1"/>
    <col min="4" max="4" width="6.7109375" style="104" customWidth="1"/>
    <col min="5" max="5" width="11.8515625" style="0" customWidth="1"/>
    <col min="6" max="6" width="12.7109375" style="0" customWidth="1"/>
    <col min="7" max="7" width="13.7109375" style="95" customWidth="1"/>
    <col min="8" max="8" width="13.7109375" style="0" customWidth="1"/>
    <col min="9" max="9" width="12.7109375" style="0" customWidth="1"/>
    <col min="10" max="10" width="11.7109375" style="92" customWidth="1"/>
    <col min="11" max="11" width="17.7109375" style="93" customWidth="1"/>
  </cols>
  <sheetData>
    <row r="1" spans="1:12" s="66" customFormat="1" ht="15.75">
      <c r="A1" s="372" t="s">
        <v>32</v>
      </c>
      <c r="B1" s="351"/>
      <c r="C1" s="336">
        <f>SUMMARY!$B$4</f>
        <v>0</v>
      </c>
      <c r="D1" s="337"/>
      <c r="E1" s="338"/>
      <c r="F1" s="338"/>
      <c r="G1" s="339"/>
      <c r="H1" s="337"/>
      <c r="I1" s="337"/>
      <c r="J1" s="339"/>
      <c r="K1" s="340"/>
      <c r="L1" s="155"/>
    </row>
    <row r="2" spans="1:12" s="66" customFormat="1" ht="15.75">
      <c r="A2" s="373" t="s">
        <v>33</v>
      </c>
      <c r="B2"/>
      <c r="C2" s="68" t="e">
        <f>SUMMARY!#REF!</f>
        <v>#REF!</v>
      </c>
      <c r="D2" s="63"/>
      <c r="E2" s="12"/>
      <c r="F2" s="12"/>
      <c r="G2" s="131"/>
      <c r="H2" s="63"/>
      <c r="I2" s="63"/>
      <c r="J2" s="131"/>
      <c r="K2" s="71"/>
      <c r="L2" s="155"/>
    </row>
    <row r="3" spans="1:12" s="66" customFormat="1" ht="15.75">
      <c r="A3" s="373" t="s">
        <v>34</v>
      </c>
      <c r="B3"/>
      <c r="C3" s="62" t="str">
        <f>SUMMARY!$A$18</f>
        <v>        Master 7</v>
      </c>
      <c r="D3" s="63"/>
      <c r="E3" s="12"/>
      <c r="F3" s="12"/>
      <c r="G3" s="131"/>
      <c r="H3" s="63"/>
      <c r="I3" s="63"/>
      <c r="J3" s="131"/>
      <c r="K3" s="71"/>
      <c r="L3" s="155"/>
    </row>
    <row r="4" spans="1:12" s="66" customFormat="1" ht="15.75">
      <c r="A4" s="374" t="s">
        <v>144</v>
      </c>
      <c r="B4"/>
      <c r="C4" s="68">
        <f>SUMMARY!$E$18</f>
        <v>0</v>
      </c>
      <c r="D4" s="63"/>
      <c r="E4" s="12"/>
      <c r="F4" s="12"/>
      <c r="G4" s="131"/>
      <c r="H4" s="63"/>
      <c r="I4" s="63"/>
      <c r="J4" s="131"/>
      <c r="K4" s="71"/>
      <c r="L4" s="155"/>
    </row>
    <row r="5" spans="1:12" s="66" customFormat="1" ht="15.75">
      <c r="A5" s="375" t="s">
        <v>35</v>
      </c>
      <c r="B5"/>
      <c r="C5" s="354"/>
      <c r="D5" s="365"/>
      <c r="E5" s="366"/>
      <c r="F5" s="12"/>
      <c r="G5" s="132"/>
      <c r="H5" s="12"/>
      <c r="I5" s="63"/>
      <c r="J5" s="131"/>
      <c r="K5" s="71"/>
      <c r="L5" s="155"/>
    </row>
    <row r="6" spans="1:12" s="66" customFormat="1" ht="3" customHeight="1">
      <c r="A6" s="77"/>
      <c r="B6" s="14"/>
      <c r="C6" s="88"/>
      <c r="D6" s="12"/>
      <c r="E6" s="12"/>
      <c r="F6" s="12"/>
      <c r="G6" s="132"/>
      <c r="H6" s="12"/>
      <c r="I6" s="63"/>
      <c r="J6" s="131"/>
      <c r="K6" s="71"/>
      <c r="L6" s="155"/>
    </row>
    <row r="7" spans="1:12" ht="12.75">
      <c r="A7" s="31"/>
      <c r="B7" s="15"/>
      <c r="C7" s="15"/>
      <c r="D7" s="16"/>
      <c r="E7" s="15"/>
      <c r="F7" s="17" t="s">
        <v>145</v>
      </c>
      <c r="G7" s="18"/>
      <c r="H7" s="15"/>
      <c r="I7" s="15"/>
      <c r="J7" s="11"/>
      <c r="K7" s="19"/>
      <c r="L7" s="81"/>
    </row>
    <row r="8" spans="1:12" ht="12.75">
      <c r="A8" s="28" t="s">
        <v>36</v>
      </c>
      <c r="B8" s="15"/>
      <c r="C8" s="81"/>
      <c r="D8" s="21" t="s">
        <v>37</v>
      </c>
      <c r="E8" s="81"/>
      <c r="F8" s="81"/>
      <c r="G8" s="81"/>
      <c r="H8" s="22" t="s">
        <v>38</v>
      </c>
      <c r="I8" s="20" t="s">
        <v>39</v>
      </c>
      <c r="J8" s="24"/>
      <c r="K8" s="25" t="s">
        <v>40</v>
      </c>
      <c r="L8" s="81"/>
    </row>
    <row r="9" spans="1:12" ht="12.75">
      <c r="A9" s="31"/>
      <c r="B9" s="17" t="s">
        <v>146</v>
      </c>
      <c r="C9" s="81"/>
      <c r="D9" s="21" t="s">
        <v>41</v>
      </c>
      <c r="E9" s="81"/>
      <c r="F9" s="81"/>
      <c r="G9" s="81"/>
      <c r="H9" s="22" t="s">
        <v>42</v>
      </c>
      <c r="I9" s="22" t="s">
        <v>43</v>
      </c>
      <c r="J9" s="24"/>
      <c r="K9" s="25"/>
      <c r="L9" s="81"/>
    </row>
    <row r="10" spans="1:12" ht="12.75">
      <c r="A10" s="31"/>
      <c r="B10" s="15" t="s">
        <v>148</v>
      </c>
      <c r="C10" s="81"/>
      <c r="D10" s="113"/>
      <c r="E10" s="81"/>
      <c r="F10" s="81"/>
      <c r="G10" s="81"/>
      <c r="H10" s="114"/>
      <c r="I10" s="18">
        <f>Area*Unit_Cost</f>
        <v>0</v>
      </c>
      <c r="J10" s="15"/>
      <c r="K10" s="19"/>
      <c r="L10" s="81"/>
    </row>
    <row r="11" spans="1:12" ht="12.75">
      <c r="A11" s="31"/>
      <c r="B11" s="26" t="s">
        <v>44</v>
      </c>
      <c r="C11" s="81"/>
      <c r="D11" s="81"/>
      <c r="E11" s="81"/>
      <c r="F11" s="81"/>
      <c r="G11" s="81"/>
      <c r="H11" s="161"/>
      <c r="I11" s="81"/>
      <c r="J11" s="15"/>
      <c r="K11" s="19"/>
      <c r="L11" s="81"/>
    </row>
    <row r="12" spans="1:12" ht="12.75">
      <c r="A12" s="31"/>
      <c r="B12" s="26" t="s">
        <v>45</v>
      </c>
      <c r="C12" s="81"/>
      <c r="D12" s="81"/>
      <c r="E12" s="81"/>
      <c r="F12" s="81"/>
      <c r="G12" s="81"/>
      <c r="H12" s="161"/>
      <c r="I12" s="81"/>
      <c r="J12" s="15"/>
      <c r="K12" s="19"/>
      <c r="L12" s="81"/>
    </row>
    <row r="13" spans="1:12" ht="12.75">
      <c r="A13" s="31"/>
      <c r="B13" s="26" t="s">
        <v>46</v>
      </c>
      <c r="C13" s="81"/>
      <c r="D13" s="113"/>
      <c r="E13" s="81"/>
      <c r="F13" s="81"/>
      <c r="G13" s="81"/>
      <c r="H13" s="114"/>
      <c r="I13" s="18">
        <f aca="true" t="shared" si="0" ref="I13:I23">Area*Unit_Cost</f>
        <v>0</v>
      </c>
      <c r="J13" s="15"/>
      <c r="K13" s="19"/>
      <c r="L13" s="81"/>
    </row>
    <row r="14" spans="1:12" ht="12.75">
      <c r="A14" s="31"/>
      <c r="B14" s="124" t="s">
        <v>47</v>
      </c>
      <c r="C14" s="81"/>
      <c r="D14" s="113"/>
      <c r="E14" s="81"/>
      <c r="F14" s="81"/>
      <c r="G14" s="81"/>
      <c r="H14" s="114"/>
      <c r="I14" s="18">
        <f t="shared" si="0"/>
        <v>0</v>
      </c>
      <c r="J14" s="15"/>
      <c r="K14" s="19"/>
      <c r="L14" s="81"/>
    </row>
    <row r="15" spans="1:12" ht="12.75">
      <c r="A15" s="31"/>
      <c r="B15" s="15" t="s">
        <v>150</v>
      </c>
      <c r="C15" s="81"/>
      <c r="D15" s="113"/>
      <c r="E15" s="81"/>
      <c r="F15" s="81"/>
      <c r="G15" s="81"/>
      <c r="H15" s="114"/>
      <c r="I15" s="18">
        <f t="shared" si="0"/>
        <v>0</v>
      </c>
      <c r="J15" s="15"/>
      <c r="K15" s="19"/>
      <c r="L15" s="81"/>
    </row>
    <row r="16" spans="1:12" ht="12.75">
      <c r="A16" s="31"/>
      <c r="B16" s="112" t="s">
        <v>48</v>
      </c>
      <c r="C16" s="81"/>
      <c r="D16" s="113"/>
      <c r="E16" s="81"/>
      <c r="F16" s="81"/>
      <c r="G16" s="81"/>
      <c r="H16" s="114"/>
      <c r="I16" s="18">
        <f t="shared" si="0"/>
        <v>0</v>
      </c>
      <c r="J16" s="15"/>
      <c r="K16" s="19"/>
      <c r="L16" s="81"/>
    </row>
    <row r="17" spans="1:12" ht="12.75">
      <c r="A17" s="31"/>
      <c r="B17" s="112" t="s">
        <v>48</v>
      </c>
      <c r="C17" s="81"/>
      <c r="D17" s="113"/>
      <c r="E17" s="81"/>
      <c r="F17" s="81"/>
      <c r="G17" s="81"/>
      <c r="H17" s="114"/>
      <c r="I17" s="18">
        <f t="shared" si="0"/>
        <v>0</v>
      </c>
      <c r="J17" s="15"/>
      <c r="K17" s="19"/>
      <c r="L17" s="81"/>
    </row>
    <row r="18" spans="1:12" ht="12.75">
      <c r="A18" s="31"/>
      <c r="B18" s="112" t="s">
        <v>48</v>
      </c>
      <c r="C18" s="81"/>
      <c r="D18" s="113"/>
      <c r="E18" s="81"/>
      <c r="F18" s="81"/>
      <c r="G18" s="81"/>
      <c r="H18" s="114"/>
      <c r="I18" s="18">
        <f t="shared" si="0"/>
        <v>0</v>
      </c>
      <c r="J18" s="15"/>
      <c r="K18" s="19"/>
      <c r="L18" s="81"/>
    </row>
    <row r="19" spans="1:12" ht="12.75">
      <c r="A19" s="31"/>
      <c r="B19" s="112" t="s">
        <v>48</v>
      </c>
      <c r="C19" s="81"/>
      <c r="D19" s="113"/>
      <c r="E19" s="81"/>
      <c r="F19" s="81"/>
      <c r="G19" s="81"/>
      <c r="H19" s="114"/>
      <c r="I19" s="18">
        <f t="shared" si="0"/>
        <v>0</v>
      </c>
      <c r="J19" s="15"/>
      <c r="K19" s="19"/>
      <c r="L19" s="81"/>
    </row>
    <row r="20" spans="1:12" ht="12.75">
      <c r="A20" s="31"/>
      <c r="B20" s="112" t="s">
        <v>48</v>
      </c>
      <c r="C20" s="81"/>
      <c r="D20" s="113"/>
      <c r="E20" s="81"/>
      <c r="F20" s="81"/>
      <c r="G20" s="81"/>
      <c r="H20" s="114"/>
      <c r="I20" s="18">
        <f t="shared" si="0"/>
        <v>0</v>
      </c>
      <c r="J20" s="15"/>
      <c r="K20" s="19"/>
      <c r="L20" s="81"/>
    </row>
    <row r="21" spans="1:12" ht="12.75">
      <c r="A21" s="31"/>
      <c r="B21" s="112" t="s">
        <v>48</v>
      </c>
      <c r="C21" s="81"/>
      <c r="D21" s="113"/>
      <c r="E21" s="81"/>
      <c r="F21" s="81"/>
      <c r="G21" s="81"/>
      <c r="H21" s="114"/>
      <c r="I21" s="18">
        <f t="shared" si="0"/>
        <v>0</v>
      </c>
      <c r="J21" s="15"/>
      <c r="K21" s="19"/>
      <c r="L21" s="81"/>
    </row>
    <row r="22" spans="1:12" ht="12.75">
      <c r="A22" s="31"/>
      <c r="B22" s="112" t="s">
        <v>48</v>
      </c>
      <c r="C22" s="81"/>
      <c r="D22" s="113"/>
      <c r="E22" s="81"/>
      <c r="F22" s="81"/>
      <c r="G22" s="81"/>
      <c r="H22" s="114"/>
      <c r="I22" s="18">
        <f t="shared" si="0"/>
        <v>0</v>
      </c>
      <c r="J22" s="15"/>
      <c r="K22" s="19"/>
      <c r="L22" s="81"/>
    </row>
    <row r="23" spans="1:12" ht="13.5" thickBot="1">
      <c r="A23" s="31"/>
      <c r="B23" s="112" t="s">
        <v>48</v>
      </c>
      <c r="C23" s="81"/>
      <c r="D23" s="113"/>
      <c r="E23" s="81"/>
      <c r="F23" s="81"/>
      <c r="G23" s="81"/>
      <c r="H23" s="114"/>
      <c r="I23" s="18">
        <f t="shared" si="0"/>
        <v>0</v>
      </c>
      <c r="J23" s="15"/>
      <c r="K23" s="19"/>
      <c r="L23" s="81"/>
    </row>
    <row r="24" spans="1:12" ht="13.5" thickTop="1">
      <c r="A24" s="31"/>
      <c r="B24" s="15"/>
      <c r="C24" s="15"/>
      <c r="D24" s="16"/>
      <c r="E24" s="15"/>
      <c r="F24" s="15"/>
      <c r="G24" s="18"/>
      <c r="H24" s="18"/>
      <c r="I24" s="18"/>
      <c r="J24" s="15"/>
      <c r="K24" s="38">
        <f>SUM(sum_siteprep)</f>
        <v>0</v>
      </c>
      <c r="L24" s="81"/>
    </row>
    <row r="25" spans="1:12" ht="3" customHeight="1">
      <c r="A25" s="79"/>
      <c r="B25" s="15"/>
      <c r="C25" s="15"/>
      <c r="D25" s="16"/>
      <c r="E25" s="15"/>
      <c r="F25" s="15"/>
      <c r="G25" s="18"/>
      <c r="H25" s="18"/>
      <c r="I25" s="76"/>
      <c r="J25" s="69"/>
      <c r="K25" s="71"/>
      <c r="L25" s="81"/>
    </row>
    <row r="26" spans="1:12" ht="12.75">
      <c r="A26" s="77" t="s">
        <v>49</v>
      </c>
      <c r="B26" s="15"/>
      <c r="C26" s="24"/>
      <c r="D26" s="21" t="s">
        <v>37</v>
      </c>
      <c r="E26" s="20" t="s">
        <v>50</v>
      </c>
      <c r="F26" s="20" t="s">
        <v>51</v>
      </c>
      <c r="G26" s="23" t="s">
        <v>52</v>
      </c>
      <c r="H26" s="20" t="s">
        <v>38</v>
      </c>
      <c r="I26" s="72" t="s">
        <v>39</v>
      </c>
      <c r="J26" s="74" t="s">
        <v>43</v>
      </c>
      <c r="K26" s="73" t="s">
        <v>53</v>
      </c>
      <c r="L26" s="81"/>
    </row>
    <row r="27" spans="1:12" ht="12.75">
      <c r="A27" s="77"/>
      <c r="B27" s="12" t="s">
        <v>11</v>
      </c>
      <c r="C27" s="20"/>
      <c r="D27" s="21" t="s">
        <v>41</v>
      </c>
      <c r="E27" s="22" t="s">
        <v>54</v>
      </c>
      <c r="F27" s="29"/>
      <c r="G27" s="30" t="s">
        <v>55</v>
      </c>
      <c r="H27" s="30" t="s">
        <v>55</v>
      </c>
      <c r="I27" s="74" t="s">
        <v>43</v>
      </c>
      <c r="J27" s="78"/>
      <c r="K27" s="73"/>
      <c r="L27" s="81"/>
    </row>
    <row r="28" spans="1:12" ht="3" customHeight="1">
      <c r="A28" s="79"/>
      <c r="B28" s="12"/>
      <c r="C28" s="12"/>
      <c r="D28" s="32"/>
      <c r="E28" s="15"/>
      <c r="F28" s="33"/>
      <c r="G28" s="18"/>
      <c r="H28" s="18"/>
      <c r="I28" s="76"/>
      <c r="J28" s="70"/>
      <c r="K28" s="71"/>
      <c r="L28" s="81"/>
    </row>
    <row r="29" spans="1:12" ht="12.75">
      <c r="A29" s="79"/>
      <c r="B29" s="26" t="s">
        <v>56</v>
      </c>
      <c r="C29" s="15"/>
      <c r="D29" s="112"/>
      <c r="E29" s="15"/>
      <c r="F29" s="33"/>
      <c r="G29" s="115"/>
      <c r="H29" s="18">
        <f>Appl._Cost</f>
        <v>0</v>
      </c>
      <c r="I29" s="76">
        <f>Area*Unit_Cost</f>
        <v>0</v>
      </c>
      <c r="J29" s="70"/>
      <c r="K29" s="71"/>
      <c r="L29" s="81"/>
    </row>
    <row r="30" spans="1:12" ht="12.75">
      <c r="A30" s="79"/>
      <c r="B30" s="26" t="s">
        <v>57</v>
      </c>
      <c r="C30" s="15"/>
      <c r="D30" s="112"/>
      <c r="E30" s="112"/>
      <c r="F30" s="33">
        <f>Area*Rate</f>
        <v>0</v>
      </c>
      <c r="G30" s="18"/>
      <c r="H30" s="18">
        <f>seedmix*Rate</f>
        <v>0</v>
      </c>
      <c r="I30" s="76">
        <f>Area*Unit_Cost</f>
        <v>0</v>
      </c>
      <c r="J30" s="70"/>
      <c r="K30" s="71"/>
      <c r="L30" s="81"/>
    </row>
    <row r="31" spans="1:12" ht="12.75">
      <c r="A31" s="79"/>
      <c r="B31" s="26" t="s">
        <v>58</v>
      </c>
      <c r="C31" s="26"/>
      <c r="D31" s="112"/>
      <c r="E31" s="112"/>
      <c r="F31" s="33">
        <f>Area*Rate</f>
        <v>0</v>
      </c>
      <c r="G31" s="18"/>
      <c r="H31" s="18">
        <f>fertilizer*Rate</f>
        <v>0</v>
      </c>
      <c r="I31" s="76">
        <f>Area*Unit_Cost</f>
        <v>0</v>
      </c>
      <c r="J31" s="70"/>
      <c r="K31" s="71"/>
      <c r="L31" s="81"/>
    </row>
    <row r="32" spans="1:11" s="81" customFormat="1" ht="12.75">
      <c r="A32" s="79"/>
      <c r="B32" s="26"/>
      <c r="C32" s="26"/>
      <c r="D32" s="15"/>
      <c r="E32" s="15"/>
      <c r="F32" s="15"/>
      <c r="G32" s="18"/>
      <c r="H32" s="18"/>
      <c r="I32" s="76"/>
      <c r="J32" s="70">
        <f>SUM(aerialcost)</f>
        <v>0</v>
      </c>
      <c r="K32" s="71"/>
    </row>
    <row r="33" spans="1:12" ht="12.75">
      <c r="A33" s="79"/>
      <c r="B33" s="415" t="s">
        <v>59</v>
      </c>
      <c r="C33" s="26"/>
      <c r="D33" s="112"/>
      <c r="E33" s="15"/>
      <c r="F33" s="15"/>
      <c r="G33" s="115"/>
      <c r="H33" s="18">
        <f>Appl._Cost</f>
        <v>0</v>
      </c>
      <c r="I33" s="76">
        <f>Area*Unit_Cost</f>
        <v>0</v>
      </c>
      <c r="J33" s="70"/>
      <c r="K33" s="71"/>
      <c r="L33" s="81"/>
    </row>
    <row r="34" spans="1:12" ht="12.75">
      <c r="A34" s="79"/>
      <c r="B34" s="26" t="s">
        <v>57</v>
      </c>
      <c r="C34" s="15"/>
      <c r="D34" s="112"/>
      <c r="E34" s="112"/>
      <c r="F34" s="33">
        <f>Area*Rate</f>
        <v>0</v>
      </c>
      <c r="G34" s="18"/>
      <c r="H34" s="18">
        <f>seedmix*Rate</f>
        <v>0</v>
      </c>
      <c r="I34" s="76">
        <f>Area*Unit_Cost</f>
        <v>0</v>
      </c>
      <c r="J34" s="70"/>
      <c r="K34" s="71"/>
      <c r="L34" s="81"/>
    </row>
    <row r="35" spans="1:12" ht="12.75">
      <c r="A35" s="79"/>
      <c r="B35" s="26" t="s">
        <v>58</v>
      </c>
      <c r="C35" s="26"/>
      <c r="D35" s="112"/>
      <c r="E35" s="112"/>
      <c r="F35" s="33">
        <f>Area*Rate</f>
        <v>0</v>
      </c>
      <c r="G35" s="18"/>
      <c r="H35" s="18">
        <f>fertilizer*Rate</f>
        <v>0</v>
      </c>
      <c r="I35" s="76">
        <f>Area*Unit_Cost</f>
        <v>0</v>
      </c>
      <c r="J35" s="70"/>
      <c r="K35" s="71"/>
      <c r="L35" s="81"/>
    </row>
    <row r="36" spans="1:12" ht="12.75">
      <c r="A36" s="79"/>
      <c r="B36" s="15"/>
      <c r="C36" s="26"/>
      <c r="D36" s="34"/>
      <c r="E36" s="15"/>
      <c r="F36" s="15"/>
      <c r="G36" s="18"/>
      <c r="H36" s="18"/>
      <c r="I36" s="76"/>
      <c r="J36" s="70">
        <f>SUM(tractorcost)</f>
        <v>0</v>
      </c>
      <c r="K36" s="71"/>
      <c r="L36" s="81"/>
    </row>
    <row r="37" spans="1:12" ht="12.75">
      <c r="A37" s="79"/>
      <c r="B37" s="35" t="s">
        <v>60</v>
      </c>
      <c r="C37" s="15"/>
      <c r="D37" s="15"/>
      <c r="E37" s="15"/>
      <c r="F37" s="15"/>
      <c r="G37" s="18"/>
      <c r="H37" s="18"/>
      <c r="I37" s="76"/>
      <c r="J37" s="70"/>
      <c r="K37" s="71"/>
      <c r="L37" s="81"/>
    </row>
    <row r="38" spans="1:12" ht="12.75">
      <c r="A38" s="79"/>
      <c r="B38" s="36" t="s">
        <v>61</v>
      </c>
      <c r="C38" s="37"/>
      <c r="D38" s="112"/>
      <c r="E38" s="15"/>
      <c r="F38" s="15"/>
      <c r="G38" s="115"/>
      <c r="H38" s="18">
        <f>Appl._Cost</f>
        <v>0</v>
      </c>
      <c r="I38" s="76">
        <f>Area*Unit_Cost</f>
        <v>0</v>
      </c>
      <c r="J38" s="70"/>
      <c r="K38" s="71"/>
      <c r="L38" s="81"/>
    </row>
    <row r="39" spans="1:12" ht="12.75">
      <c r="A39" s="79"/>
      <c r="B39" s="15" t="s">
        <v>57</v>
      </c>
      <c r="C39" s="15"/>
      <c r="D39" s="112"/>
      <c r="E39" s="112"/>
      <c r="F39" s="33">
        <f>Area*Rate</f>
        <v>0</v>
      </c>
      <c r="G39"/>
      <c r="H39" s="18">
        <f>seedmix*Rate</f>
        <v>0</v>
      </c>
      <c r="I39" s="76">
        <f>Area*Unit_Cost</f>
        <v>0</v>
      </c>
      <c r="J39" s="70"/>
      <c r="K39" s="71"/>
      <c r="L39" s="81"/>
    </row>
    <row r="40" spans="1:12" ht="12.75">
      <c r="A40" s="79"/>
      <c r="B40" s="15" t="s">
        <v>58</v>
      </c>
      <c r="C40" s="15"/>
      <c r="D40" s="112"/>
      <c r="E40" s="112"/>
      <c r="F40" s="33">
        <f>Area*Rate</f>
        <v>0</v>
      </c>
      <c r="G40" s="18"/>
      <c r="H40" s="18">
        <f>fertilizer*Rate</f>
        <v>0</v>
      </c>
      <c r="I40" s="76">
        <f>Area*Unit_Cost</f>
        <v>0</v>
      </c>
      <c r="J40" s="70"/>
      <c r="K40" s="71"/>
      <c r="L40" s="81"/>
    </row>
    <row r="41" spans="1:12" ht="12.75">
      <c r="A41" s="79"/>
      <c r="B41" s="15" t="s">
        <v>62</v>
      </c>
      <c r="C41" s="15"/>
      <c r="D41" s="112"/>
      <c r="E41" s="112"/>
      <c r="F41" s="33">
        <f>Area*Rate</f>
        <v>0</v>
      </c>
      <c r="G41" s="18"/>
      <c r="H41" s="18">
        <f>mulch*Rate</f>
        <v>0</v>
      </c>
      <c r="I41" s="76">
        <f>Area*Unit_Cost</f>
        <v>0</v>
      </c>
      <c r="J41" s="70"/>
      <c r="K41" s="71"/>
      <c r="L41" s="81"/>
    </row>
    <row r="42" spans="1:12" ht="12.75">
      <c r="A42" s="79"/>
      <c r="B42" s="15" t="s">
        <v>63</v>
      </c>
      <c r="C42" s="15"/>
      <c r="D42" s="112"/>
      <c r="E42" s="112"/>
      <c r="F42" s="33">
        <f>Area*Rate</f>
        <v>0</v>
      </c>
      <c r="G42" s="18"/>
      <c r="H42" s="18">
        <f>tackifier*Rate</f>
        <v>0</v>
      </c>
      <c r="I42" s="76">
        <f>Area*Unit_Cost</f>
        <v>0</v>
      </c>
      <c r="J42" s="70"/>
      <c r="K42" s="71"/>
      <c r="L42" s="81"/>
    </row>
    <row r="43" spans="1:12" s="83" customFormat="1" ht="12.75">
      <c r="A43" s="79"/>
      <c r="B43" s="15"/>
      <c r="C43" s="15"/>
      <c r="D43" s="15"/>
      <c r="E43" s="15"/>
      <c r="F43" s="15"/>
      <c r="G43" s="15"/>
      <c r="H43" s="15"/>
      <c r="I43" s="69"/>
      <c r="J43" s="76">
        <f>SUM(hydroseedcost)</f>
        <v>0</v>
      </c>
      <c r="K43" s="82"/>
      <c r="L43" s="81"/>
    </row>
    <row r="44" spans="1:12" ht="12.75">
      <c r="A44" s="79"/>
      <c r="B44" s="116" t="s">
        <v>64</v>
      </c>
      <c r="C44" s="15"/>
      <c r="D44" s="112"/>
      <c r="E44" s="112"/>
      <c r="F44" s="33">
        <f>Area*Rate</f>
        <v>0</v>
      </c>
      <c r="G44" s="115"/>
      <c r="H44" s="18">
        <f>Appl._Cost</f>
        <v>0</v>
      </c>
      <c r="I44" s="76">
        <f>Area*Unit_Cost</f>
        <v>0</v>
      </c>
      <c r="J44" s="70"/>
      <c r="K44" s="71"/>
      <c r="L44" s="81"/>
    </row>
    <row r="45" spans="1:12" ht="12.75">
      <c r="A45" s="79"/>
      <c r="B45" s="116" t="s">
        <v>65</v>
      </c>
      <c r="C45" s="15"/>
      <c r="D45" s="112"/>
      <c r="E45" s="112"/>
      <c r="F45" s="33">
        <f>Area*Rate</f>
        <v>0</v>
      </c>
      <c r="G45" s="115"/>
      <c r="H45" s="18">
        <f>material_1*Rate</f>
        <v>0</v>
      </c>
      <c r="I45" s="76">
        <f>Area*Unit_Cost</f>
        <v>0</v>
      </c>
      <c r="J45" s="70"/>
      <c r="K45" s="71"/>
      <c r="L45" s="81"/>
    </row>
    <row r="46" spans="1:12" ht="12.75">
      <c r="A46" s="79"/>
      <c r="B46" s="116" t="s">
        <v>66</v>
      </c>
      <c r="C46" s="15"/>
      <c r="D46" s="112"/>
      <c r="E46" s="112"/>
      <c r="F46" s="33">
        <f>Area*Rate</f>
        <v>0</v>
      </c>
      <c r="G46" s="115"/>
      <c r="H46" s="18">
        <f>material_2*Rate</f>
        <v>0</v>
      </c>
      <c r="I46" s="76">
        <f>Area*Unit_Cost</f>
        <v>0</v>
      </c>
      <c r="J46" s="69"/>
      <c r="K46" s="84"/>
      <c r="L46" s="81"/>
    </row>
    <row r="47" spans="1:12" ht="12.75">
      <c r="A47" s="79"/>
      <c r="B47" s="15"/>
      <c r="C47" s="15"/>
      <c r="D47" s="16"/>
      <c r="E47" s="15"/>
      <c r="F47" s="33"/>
      <c r="G47" s="18"/>
      <c r="H47" s="18"/>
      <c r="I47" s="76"/>
      <c r="J47" s="76">
        <f>SUM(optioncost)</f>
        <v>0</v>
      </c>
      <c r="K47" s="84"/>
      <c r="L47" s="81"/>
    </row>
    <row r="48" spans="1:12" ht="12.75">
      <c r="A48" s="79"/>
      <c r="B48" s="15"/>
      <c r="C48" s="24"/>
      <c r="D48" s="21" t="s">
        <v>37</v>
      </c>
      <c r="E48" s="22" t="s">
        <v>67</v>
      </c>
      <c r="F48" s="22" t="s">
        <v>68</v>
      </c>
      <c r="G48" s="23" t="s">
        <v>52</v>
      </c>
      <c r="H48" s="20" t="s">
        <v>38</v>
      </c>
      <c r="I48" s="72" t="s">
        <v>39</v>
      </c>
      <c r="J48" s="72"/>
      <c r="K48" s="84"/>
      <c r="L48" s="81"/>
    </row>
    <row r="49" spans="1:12" ht="12.75">
      <c r="A49" s="79"/>
      <c r="B49" s="35" t="s">
        <v>69</v>
      </c>
      <c r="C49" s="24"/>
      <c r="D49" s="21" t="s">
        <v>41</v>
      </c>
      <c r="E49" s="22" t="s">
        <v>70</v>
      </c>
      <c r="F49" s="20" t="s">
        <v>71</v>
      </c>
      <c r="G49" s="30" t="s">
        <v>72</v>
      </c>
      <c r="H49" s="30" t="s">
        <v>55</v>
      </c>
      <c r="I49" s="74" t="s">
        <v>43</v>
      </c>
      <c r="J49" s="85"/>
      <c r="K49" s="71"/>
      <c r="L49" s="81"/>
    </row>
    <row r="50" spans="1:12" ht="12.75">
      <c r="A50" s="79"/>
      <c r="B50" s="36" t="s">
        <v>73</v>
      </c>
      <c r="C50" s="15"/>
      <c r="D50" s="112"/>
      <c r="E50" s="112"/>
      <c r="F50" s="15"/>
      <c r="G50" s="118"/>
      <c r="H50" s="18">
        <f>Rate*Appl._Cost</f>
        <v>0</v>
      </c>
      <c r="I50" s="76">
        <f aca="true" t="shared" si="1" ref="I50:I55">Area*Unit_Cost</f>
        <v>0</v>
      </c>
      <c r="J50" s="70"/>
      <c r="K50" s="71"/>
      <c r="L50" s="81"/>
    </row>
    <row r="51" spans="1:12" ht="12.75">
      <c r="A51" s="79"/>
      <c r="B51" s="26" t="s">
        <v>74</v>
      </c>
      <c r="C51" s="15"/>
      <c r="D51" s="112"/>
      <c r="E51" s="112"/>
      <c r="F51" s="33">
        <f>Area*Rate</f>
        <v>0</v>
      </c>
      <c r="G51" s="27"/>
      <c r="H51" s="18">
        <f>seedlings*Rate</f>
        <v>0</v>
      </c>
      <c r="I51" s="76">
        <f t="shared" si="1"/>
        <v>0</v>
      </c>
      <c r="J51" s="70"/>
      <c r="K51" s="71"/>
      <c r="L51" s="81"/>
    </row>
    <row r="52" spans="1:12" ht="12.75">
      <c r="A52" s="79"/>
      <c r="B52" s="26" t="s">
        <v>75</v>
      </c>
      <c r="C52" s="15"/>
      <c r="D52" s="112"/>
      <c r="E52" s="112"/>
      <c r="F52" s="33">
        <f>Area*Rate</f>
        <v>0</v>
      </c>
      <c r="G52" s="27"/>
      <c r="H52" s="18">
        <f>fertabs*Rate</f>
        <v>0</v>
      </c>
      <c r="I52" s="76">
        <f t="shared" si="1"/>
        <v>0</v>
      </c>
      <c r="J52" s="70"/>
      <c r="K52" s="71"/>
      <c r="L52" s="81"/>
    </row>
    <row r="53" spans="1:12" ht="12.75">
      <c r="A53" s="79"/>
      <c r="B53" s="26" t="s">
        <v>76</v>
      </c>
      <c r="C53" s="15"/>
      <c r="D53" s="112"/>
      <c r="E53" s="112"/>
      <c r="F53" s="33">
        <f>Area*Rate</f>
        <v>0</v>
      </c>
      <c r="G53" s="118"/>
      <c r="H53" s="18">
        <f>(protectors+Appl._Cost)*Rate</f>
        <v>0</v>
      </c>
      <c r="I53" s="76">
        <f t="shared" si="1"/>
        <v>0</v>
      </c>
      <c r="J53" s="70"/>
      <c r="K53" s="71"/>
      <c r="L53" s="81"/>
    </row>
    <row r="54" spans="1:12" ht="12.75">
      <c r="A54" s="79"/>
      <c r="B54" s="116" t="s">
        <v>77</v>
      </c>
      <c r="C54" s="15"/>
      <c r="D54" s="112"/>
      <c r="E54" s="112"/>
      <c r="F54" s="33">
        <f>Area*Rate</f>
        <v>0</v>
      </c>
      <c r="G54" s="27"/>
      <c r="H54" s="18">
        <f>material_3*Rate</f>
        <v>0</v>
      </c>
      <c r="I54" s="76">
        <f t="shared" si="1"/>
        <v>0</v>
      </c>
      <c r="J54" s="70"/>
      <c r="K54" s="71"/>
      <c r="L54" s="81"/>
    </row>
    <row r="55" spans="1:12" ht="13.5" thickBot="1">
      <c r="A55" s="79"/>
      <c r="B55" s="116" t="s">
        <v>78</v>
      </c>
      <c r="C55" s="15"/>
      <c r="D55" s="112"/>
      <c r="E55" s="112"/>
      <c r="F55" s="33">
        <f>Area*Rate</f>
        <v>0</v>
      </c>
      <c r="G55" s="27"/>
      <c r="H55" s="18">
        <f>material_4*Rate</f>
        <v>0</v>
      </c>
      <c r="I55" s="76">
        <f t="shared" si="1"/>
        <v>0</v>
      </c>
      <c r="J55" s="70">
        <f>SUM(woodycost)</f>
        <v>0</v>
      </c>
      <c r="K55" s="71"/>
      <c r="L55" s="81"/>
    </row>
    <row r="56" spans="1:12" ht="13.5" thickTop="1">
      <c r="A56" s="79"/>
      <c r="B56" s="15"/>
      <c r="C56" s="15"/>
      <c r="D56" s="15"/>
      <c r="E56" s="15"/>
      <c r="F56" s="15"/>
      <c r="G56" s="18"/>
      <c r="H56" s="18"/>
      <c r="I56" s="69"/>
      <c r="J56" s="69"/>
      <c r="K56" s="86">
        <f>SUM(sum_reveg)</f>
        <v>0</v>
      </c>
      <c r="L56" s="81"/>
    </row>
    <row r="57" spans="1:12" ht="3" customHeight="1">
      <c r="A57" s="79"/>
      <c r="B57" s="15"/>
      <c r="C57" s="15"/>
      <c r="D57" s="16"/>
      <c r="E57" s="15"/>
      <c r="F57" s="15"/>
      <c r="G57" s="18"/>
      <c r="H57" s="18"/>
      <c r="I57" s="76"/>
      <c r="J57" s="70"/>
      <c r="K57" s="71"/>
      <c r="L57" s="81"/>
    </row>
    <row r="58" spans="1:12" ht="12.75">
      <c r="A58" s="77" t="s">
        <v>79</v>
      </c>
      <c r="B58" s="15"/>
      <c r="C58" s="20" t="s">
        <v>80</v>
      </c>
      <c r="D58" s="21" t="s">
        <v>37</v>
      </c>
      <c r="E58" s="20" t="s">
        <v>50</v>
      </c>
      <c r="F58" s="20" t="s">
        <v>51</v>
      </c>
      <c r="G58" s="23" t="s">
        <v>52</v>
      </c>
      <c r="H58" s="23" t="s">
        <v>38</v>
      </c>
      <c r="I58" s="85" t="s">
        <v>43</v>
      </c>
      <c r="J58" s="74" t="s">
        <v>43</v>
      </c>
      <c r="K58" s="73" t="s">
        <v>53</v>
      </c>
      <c r="L58" s="81"/>
    </row>
    <row r="59" spans="1:12" ht="12.75">
      <c r="A59" s="77"/>
      <c r="B59" s="12" t="s">
        <v>12</v>
      </c>
      <c r="C59" s="20"/>
      <c r="D59" s="21" t="s">
        <v>41</v>
      </c>
      <c r="E59" s="22" t="s">
        <v>54</v>
      </c>
      <c r="F59" s="29"/>
      <c r="G59" s="30" t="s">
        <v>55</v>
      </c>
      <c r="H59" s="30" t="s">
        <v>55</v>
      </c>
      <c r="I59" s="85" t="s">
        <v>81</v>
      </c>
      <c r="J59" s="87"/>
      <c r="K59" s="73"/>
      <c r="L59" s="81"/>
    </row>
    <row r="60" spans="1:12" ht="3" customHeight="1">
      <c r="A60" s="79"/>
      <c r="B60" s="15"/>
      <c r="C60" s="15"/>
      <c r="D60" s="16"/>
      <c r="E60" s="15"/>
      <c r="F60" s="33"/>
      <c r="G60" s="18"/>
      <c r="H60" s="18"/>
      <c r="I60" s="76"/>
      <c r="J60" s="70"/>
      <c r="K60" s="71"/>
      <c r="L60" s="81"/>
    </row>
    <row r="61" spans="1:12" ht="12.75">
      <c r="A61" s="79"/>
      <c r="B61" s="26" t="s">
        <v>56</v>
      </c>
      <c r="C61" s="112"/>
      <c r="D61" s="112"/>
      <c r="E61" s="15"/>
      <c r="F61" s="33"/>
      <c r="G61" s="115"/>
      <c r="H61" s="18">
        <f>Appl._Cost</f>
        <v>0</v>
      </c>
      <c r="I61" s="76">
        <f>Unit_Cost*Area</f>
        <v>0</v>
      </c>
      <c r="J61" s="145"/>
      <c r="K61" s="71"/>
      <c r="L61" s="81"/>
    </row>
    <row r="62" spans="1:12" ht="12.75">
      <c r="A62" s="79"/>
      <c r="B62" s="26" t="s">
        <v>57</v>
      </c>
      <c r="C62" s="15"/>
      <c r="D62" s="112"/>
      <c r="E62" s="112"/>
      <c r="F62" s="33">
        <f>Area*Rate</f>
        <v>0</v>
      </c>
      <c r="G62" s="18"/>
      <c r="H62" s="18">
        <f>seedmix*Rate</f>
        <v>0</v>
      </c>
      <c r="I62" s="76">
        <f>Area*Unit_Cost</f>
        <v>0</v>
      </c>
      <c r="J62" s="145"/>
      <c r="K62" s="71"/>
      <c r="L62" s="81"/>
    </row>
    <row r="63" spans="1:12" ht="12.75">
      <c r="A63" s="79"/>
      <c r="B63" s="26" t="s">
        <v>58</v>
      </c>
      <c r="C63" s="15"/>
      <c r="D63" s="112"/>
      <c r="E63" s="112"/>
      <c r="F63" s="33">
        <f>Area*Rate</f>
        <v>0</v>
      </c>
      <c r="G63" s="18"/>
      <c r="H63" s="18">
        <f>fertilizer*Rate</f>
        <v>0</v>
      </c>
      <c r="I63" s="76">
        <f>Area*Unit_Cost</f>
        <v>0</v>
      </c>
      <c r="J63" s="145"/>
      <c r="K63" s="71"/>
      <c r="L63" s="81"/>
    </row>
    <row r="64" spans="1:12" ht="12.75">
      <c r="A64" s="79"/>
      <c r="B64" s="26"/>
      <c r="C64" s="15"/>
      <c r="D64" s="34"/>
      <c r="E64" s="15"/>
      <c r="F64" s="33"/>
      <c r="G64" s="18"/>
      <c r="H64" s="18"/>
      <c r="I64" s="76"/>
      <c r="J64" s="70">
        <f>SUM(maint_aerial)*(years_aerial_maint)</f>
        <v>0</v>
      </c>
      <c r="K64" s="71"/>
      <c r="L64" s="81"/>
    </row>
    <row r="65" spans="1:12" ht="12.75">
      <c r="A65" s="79"/>
      <c r="B65" s="415" t="s">
        <v>59</v>
      </c>
      <c r="C65" s="112"/>
      <c r="D65" s="112"/>
      <c r="E65" s="15"/>
      <c r="F65" s="15"/>
      <c r="G65" s="115"/>
      <c r="H65" s="18">
        <f>Appl._Cost</f>
        <v>0</v>
      </c>
      <c r="I65" s="76">
        <f>Area*Unit_Cost</f>
        <v>0</v>
      </c>
      <c r="J65" s="70"/>
      <c r="K65" s="71"/>
      <c r="L65" s="81"/>
    </row>
    <row r="66" spans="1:12" ht="12.75">
      <c r="A66" s="79"/>
      <c r="B66" s="26" t="s">
        <v>57</v>
      </c>
      <c r="C66" s="15"/>
      <c r="D66" s="112"/>
      <c r="E66" s="112"/>
      <c r="F66" s="33">
        <f>Area*Rate</f>
        <v>0</v>
      </c>
      <c r="G66" s="18"/>
      <c r="H66" s="18">
        <f>seedmix*Rate</f>
        <v>0</v>
      </c>
      <c r="I66" s="76">
        <f>Area*Unit_Cost</f>
        <v>0</v>
      </c>
      <c r="J66" s="70"/>
      <c r="K66" s="71"/>
      <c r="L66" s="81"/>
    </row>
    <row r="67" spans="1:12" ht="12.75">
      <c r="A67" s="79"/>
      <c r="B67" s="26" t="s">
        <v>58</v>
      </c>
      <c r="C67" s="26"/>
      <c r="D67" s="112"/>
      <c r="E67" s="112"/>
      <c r="F67" s="33">
        <f>Area*Rate</f>
        <v>0</v>
      </c>
      <c r="G67" s="18"/>
      <c r="H67" s="18">
        <f>fertilizer*Rate</f>
        <v>0</v>
      </c>
      <c r="I67" s="76">
        <f>Area*Unit_Cost</f>
        <v>0</v>
      </c>
      <c r="J67" s="70"/>
      <c r="K67" s="71"/>
      <c r="L67" s="81"/>
    </row>
    <row r="68" spans="1:12" ht="12.75">
      <c r="A68" s="79"/>
      <c r="B68" s="15"/>
      <c r="C68" s="26"/>
      <c r="D68" s="34"/>
      <c r="E68" s="15"/>
      <c r="F68" s="15"/>
      <c r="G68" s="18"/>
      <c r="H68" s="18"/>
      <c r="I68" s="76"/>
      <c r="J68" s="70">
        <f>SUM(maint_tractor)*(years_tractor_maint)</f>
        <v>0</v>
      </c>
      <c r="K68" s="71"/>
      <c r="L68" s="81"/>
    </row>
    <row r="69" spans="1:12" ht="12.75">
      <c r="A69" s="79"/>
      <c r="B69" s="35" t="s">
        <v>60</v>
      </c>
      <c r="C69" s="15"/>
      <c r="D69" s="16"/>
      <c r="E69" s="15"/>
      <c r="F69" s="33"/>
      <c r="G69" s="18"/>
      <c r="H69" s="18"/>
      <c r="I69" s="76"/>
      <c r="J69" s="70"/>
      <c r="K69" s="71"/>
      <c r="L69" s="81"/>
    </row>
    <row r="70" spans="1:12" ht="12.75">
      <c r="A70" s="79"/>
      <c r="B70" s="36" t="s">
        <v>61</v>
      </c>
      <c r="C70" s="112"/>
      <c r="D70" s="113"/>
      <c r="E70" s="15"/>
      <c r="F70" s="15"/>
      <c r="G70" s="115"/>
      <c r="H70" s="18">
        <f>Appl._Cost</f>
        <v>0</v>
      </c>
      <c r="I70" s="76">
        <f>Area*Unit_Cost</f>
        <v>0</v>
      </c>
      <c r="J70" s="70"/>
      <c r="K70" s="71"/>
      <c r="L70" s="81"/>
    </row>
    <row r="71" spans="1:12" ht="12.75">
      <c r="A71" s="79"/>
      <c r="B71" s="15" t="s">
        <v>57</v>
      </c>
      <c r="C71" s="15"/>
      <c r="D71" s="112"/>
      <c r="E71" s="112"/>
      <c r="F71" s="33">
        <f>Area*Rate</f>
        <v>0</v>
      </c>
      <c r="G71" s="18"/>
      <c r="H71" s="18">
        <f>seedmix*Rate</f>
        <v>0</v>
      </c>
      <c r="I71" s="76">
        <f>Area*Unit_Cost</f>
        <v>0</v>
      </c>
      <c r="J71" s="70"/>
      <c r="K71" s="71"/>
      <c r="L71" s="81"/>
    </row>
    <row r="72" spans="1:12" ht="12.75">
      <c r="A72" s="79"/>
      <c r="B72" s="15" t="s">
        <v>58</v>
      </c>
      <c r="C72" s="39"/>
      <c r="D72" s="112"/>
      <c r="E72" s="112"/>
      <c r="F72" s="33">
        <f>Area*Rate</f>
        <v>0</v>
      </c>
      <c r="G72" s="18"/>
      <c r="H72" s="18">
        <f>fertilizer*Rate</f>
        <v>0</v>
      </c>
      <c r="I72" s="76">
        <f>Area*Unit_Cost</f>
        <v>0</v>
      </c>
      <c r="J72" s="70"/>
      <c r="K72" s="71"/>
      <c r="L72" s="81"/>
    </row>
    <row r="73" spans="1:12" ht="12.75">
      <c r="A73" s="79"/>
      <c r="B73" s="15" t="s">
        <v>62</v>
      </c>
      <c r="C73" s="39"/>
      <c r="D73" s="112"/>
      <c r="E73" s="112"/>
      <c r="F73" s="33">
        <f>Area*Rate</f>
        <v>0</v>
      </c>
      <c r="G73" s="18"/>
      <c r="H73" s="18">
        <f>mulch*Rate</f>
        <v>0</v>
      </c>
      <c r="I73" s="76">
        <f>Area*Unit_Cost</f>
        <v>0</v>
      </c>
      <c r="J73" s="70"/>
      <c r="K73" s="71"/>
      <c r="L73" s="81"/>
    </row>
    <row r="74" spans="1:12" ht="12.75">
      <c r="A74" s="79"/>
      <c r="B74" s="15" t="s">
        <v>63</v>
      </c>
      <c r="C74" s="39"/>
      <c r="D74" s="112"/>
      <c r="E74" s="112"/>
      <c r="F74" s="33">
        <f>Area*Rate</f>
        <v>0</v>
      </c>
      <c r="G74" s="18"/>
      <c r="H74" s="18">
        <f>tackifier*Rate</f>
        <v>0</v>
      </c>
      <c r="I74" s="76">
        <f>Area*Unit_Cost</f>
        <v>0</v>
      </c>
      <c r="J74" s="70"/>
      <c r="K74" s="71"/>
      <c r="L74" s="81"/>
    </row>
    <row r="75" spans="1:12" ht="12.75">
      <c r="A75" s="79"/>
      <c r="B75" s="15"/>
      <c r="C75" s="39"/>
      <c r="D75" s="15"/>
      <c r="E75" s="15"/>
      <c r="F75" s="33"/>
      <c r="G75" s="15"/>
      <c r="H75" s="18"/>
      <c r="I75" s="76"/>
      <c r="J75" s="70">
        <f>SUM(maint_hydroseed)*(years_hydro_maint)</f>
        <v>0</v>
      </c>
      <c r="K75" s="71"/>
      <c r="L75" s="81"/>
    </row>
    <row r="76" spans="1:12" ht="12.75">
      <c r="A76" s="79"/>
      <c r="B76" s="116" t="s">
        <v>64</v>
      </c>
      <c r="C76" s="112"/>
      <c r="D76" s="112"/>
      <c r="E76" s="112"/>
      <c r="F76" s="33">
        <f>Area*Rate</f>
        <v>0</v>
      </c>
      <c r="G76" s="115"/>
      <c r="H76" s="18">
        <f>Appl._Cost</f>
        <v>0</v>
      </c>
      <c r="I76" s="76">
        <f>Area*Unit_Cost</f>
        <v>0</v>
      </c>
      <c r="J76" s="70"/>
      <c r="K76" s="71"/>
      <c r="L76" s="81"/>
    </row>
    <row r="77" spans="1:12" ht="12.75">
      <c r="A77" s="79"/>
      <c r="B77" s="116" t="s">
        <v>82</v>
      </c>
      <c r="C77" s="39"/>
      <c r="D77" s="112"/>
      <c r="E77" s="112"/>
      <c r="F77" s="33">
        <f>Area*Rate</f>
        <v>0</v>
      </c>
      <c r="G77" s="18"/>
      <c r="H77" s="18">
        <f>maint.material_1*Rate</f>
        <v>0</v>
      </c>
      <c r="I77" s="76">
        <f>Area*Unit_Cost</f>
        <v>0</v>
      </c>
      <c r="J77" s="70"/>
      <c r="K77" s="71"/>
      <c r="L77" s="81"/>
    </row>
    <row r="78" spans="1:12" ht="12.75">
      <c r="A78" s="79"/>
      <c r="B78" s="116" t="s">
        <v>83</v>
      </c>
      <c r="C78" s="15"/>
      <c r="D78" s="117"/>
      <c r="E78" s="112"/>
      <c r="F78" s="33">
        <f>Area*Rate</f>
        <v>0</v>
      </c>
      <c r="G78" s="18"/>
      <c r="H78" s="18">
        <f>maint.material_2*Rate</f>
        <v>0</v>
      </c>
      <c r="I78" s="76">
        <f>Area*Unit_Cost</f>
        <v>0</v>
      </c>
      <c r="J78" s="69"/>
      <c r="K78" s="71"/>
      <c r="L78" s="81"/>
    </row>
    <row r="79" spans="1:12" ht="13.5" thickBot="1">
      <c r="A79" s="79"/>
      <c r="B79" s="26"/>
      <c r="C79" s="15"/>
      <c r="D79" s="40"/>
      <c r="E79" s="15"/>
      <c r="F79" s="33"/>
      <c r="G79" s="18"/>
      <c r="H79" s="15"/>
      <c r="I79" s="76"/>
      <c r="J79" s="76">
        <f>SUM(maint_option)*(years_option_maint)</f>
        <v>0</v>
      </c>
      <c r="K79" s="71"/>
      <c r="L79" s="81"/>
    </row>
    <row r="80" spans="1:12" ht="14.25" thickBot="1" thickTop="1">
      <c r="A80" s="79"/>
      <c r="B80" s="15"/>
      <c r="C80" s="15"/>
      <c r="D80" s="40"/>
      <c r="E80" s="15"/>
      <c r="F80" s="15"/>
      <c r="G80" s="18"/>
      <c r="H80" s="15"/>
      <c r="I80" s="69"/>
      <c r="J80" s="70"/>
      <c r="K80" s="86">
        <f>SUM(sum_maintenance)</f>
        <v>0</v>
      </c>
      <c r="L80" s="81"/>
    </row>
    <row r="81" spans="1:12" ht="3" customHeight="1">
      <c r="A81" s="146"/>
      <c r="B81" s="41"/>
      <c r="C81" s="42"/>
      <c r="D81" s="43"/>
      <c r="E81" s="42"/>
      <c r="F81" s="42"/>
      <c r="G81" s="133"/>
      <c r="H81" s="133"/>
      <c r="I81" s="147"/>
      <c r="J81" s="148"/>
      <c r="K81" s="149"/>
      <c r="L81" s="81"/>
    </row>
    <row r="82" spans="1:12" ht="12.75">
      <c r="A82" s="79"/>
      <c r="B82" s="88" t="s">
        <v>84</v>
      </c>
      <c r="C82" s="15"/>
      <c r="D82" s="40"/>
      <c r="E82" s="15"/>
      <c r="F82" s="15"/>
      <c r="G82" s="18"/>
      <c r="H82" s="18"/>
      <c r="I82" s="76"/>
      <c r="J82" s="70"/>
      <c r="K82" s="71">
        <f>SUM(K1:K80)</f>
        <v>0</v>
      </c>
      <c r="L82" s="81"/>
    </row>
    <row r="83" spans="1:12" ht="3" customHeight="1" thickBot="1">
      <c r="A83" s="125"/>
      <c r="B83" s="44"/>
      <c r="C83" s="44"/>
      <c r="D83" s="45"/>
      <c r="E83" s="44"/>
      <c r="F83" s="44"/>
      <c r="G83" s="126"/>
      <c r="H83" s="44"/>
      <c r="I83" s="127"/>
      <c r="J83" s="128"/>
      <c r="K83" s="156"/>
      <c r="L83" s="81"/>
    </row>
    <row r="84" spans="1:12" ht="12.75">
      <c r="A84" s="69"/>
      <c r="B84" s="15"/>
      <c r="C84" s="15"/>
      <c r="D84" s="40"/>
      <c r="E84" s="15"/>
      <c r="F84" s="15"/>
      <c r="G84" s="18"/>
      <c r="H84" s="15"/>
      <c r="I84" s="69"/>
      <c r="J84" s="70"/>
      <c r="K84" s="131"/>
      <c r="L84" s="81"/>
    </row>
    <row r="85" spans="1:12" ht="12.75">
      <c r="A85" s="69"/>
      <c r="B85" s="15"/>
      <c r="C85" s="15"/>
      <c r="D85" s="40"/>
      <c r="E85" s="15"/>
      <c r="F85" s="15"/>
      <c r="G85" s="18"/>
      <c r="H85" s="15"/>
      <c r="I85" s="69"/>
      <c r="J85" s="70"/>
      <c r="K85" s="131"/>
      <c r="L85" s="81"/>
    </row>
    <row r="86" spans="1:12" ht="12.75">
      <c r="A86" s="69"/>
      <c r="B86" s="15"/>
      <c r="C86" s="15"/>
      <c r="D86" s="40"/>
      <c r="E86" s="15"/>
      <c r="F86" s="15"/>
      <c r="G86" s="18"/>
      <c r="H86" s="15"/>
      <c r="I86" s="69"/>
      <c r="J86" s="70"/>
      <c r="K86" s="131"/>
      <c r="L86" s="81"/>
    </row>
    <row r="87" spans="1:12" ht="12.75">
      <c r="A87" s="69"/>
      <c r="B87" s="15"/>
      <c r="C87" s="15"/>
      <c r="D87" s="40"/>
      <c r="E87" s="15"/>
      <c r="F87" s="15"/>
      <c r="G87" s="18"/>
      <c r="H87" s="15"/>
      <c r="I87" s="69"/>
      <c r="J87" s="70"/>
      <c r="K87" s="131"/>
      <c r="L87" s="81"/>
    </row>
    <row r="88" spans="1:12" ht="12.75">
      <c r="A88" s="69"/>
      <c r="B88" s="15"/>
      <c r="C88" s="15"/>
      <c r="D88" s="40"/>
      <c r="E88" s="15"/>
      <c r="F88" s="15"/>
      <c r="G88" s="18"/>
      <c r="H88" s="15"/>
      <c r="I88" s="69"/>
      <c r="J88" s="70"/>
      <c r="K88" s="131"/>
      <c r="L88" s="81"/>
    </row>
    <row r="89" spans="1:12" ht="12.75">
      <c r="A89" s="69"/>
      <c r="B89" s="15"/>
      <c r="C89" s="15"/>
      <c r="D89" s="40"/>
      <c r="E89" s="15"/>
      <c r="F89" s="15"/>
      <c r="G89" s="18"/>
      <c r="H89" s="15"/>
      <c r="I89" s="69"/>
      <c r="J89" s="70"/>
      <c r="K89" s="131"/>
      <c r="L89" s="81"/>
    </row>
    <row r="90" spans="1:12" ht="13.5" thickBot="1">
      <c r="A90" s="81"/>
      <c r="B90" s="10"/>
      <c r="C90" s="10"/>
      <c r="D90" s="134"/>
      <c r="E90" s="10"/>
      <c r="F90" s="10"/>
      <c r="G90" s="135"/>
      <c r="H90" s="10"/>
      <c r="I90" s="81"/>
      <c r="J90" s="157"/>
      <c r="K90" s="131"/>
      <c r="L90" s="81"/>
    </row>
    <row r="91" spans="1:12" s="66" customFormat="1" ht="13.5" thickTop="1">
      <c r="A91" s="63"/>
      <c r="B91" s="46"/>
      <c r="C91" s="47"/>
      <c r="D91" s="136"/>
      <c r="E91" s="47"/>
      <c r="F91" s="48" t="s">
        <v>85</v>
      </c>
      <c r="G91" s="49" t="s">
        <v>38</v>
      </c>
      <c r="H91" s="50" t="s">
        <v>43</v>
      </c>
      <c r="I91" s="81"/>
      <c r="J91" s="157"/>
      <c r="K91" s="158"/>
      <c r="L91" s="155"/>
    </row>
    <row r="92" spans="1:12" s="66" customFormat="1" ht="12.75">
      <c r="A92" s="69"/>
      <c r="B92" s="94" t="s">
        <v>86</v>
      </c>
      <c r="C92" s="12"/>
      <c r="D92" s="137"/>
      <c r="E92" s="15"/>
      <c r="F92" s="51" t="s">
        <v>87</v>
      </c>
      <c r="G92" s="312" t="s">
        <v>88</v>
      </c>
      <c r="H92" s="52"/>
      <c r="I92" s="81"/>
      <c r="J92" s="157"/>
      <c r="K92" s="158"/>
      <c r="L92" s="155"/>
    </row>
    <row r="93" spans="1:12" s="66" customFormat="1" ht="12.75">
      <c r="A93" s="69"/>
      <c r="B93" s="53"/>
      <c r="C93" s="15"/>
      <c r="D93" s="16"/>
      <c r="E93" s="15"/>
      <c r="F93" s="33"/>
      <c r="G93" s="54"/>
      <c r="H93" s="55"/>
      <c r="I93" s="81"/>
      <c r="J93" s="157"/>
      <c r="K93" s="158"/>
      <c r="L93" s="155"/>
    </row>
    <row r="94" spans="1:12" s="66" customFormat="1" ht="12.75">
      <c r="A94" s="69"/>
      <c r="B94" s="53" t="s">
        <v>89</v>
      </c>
      <c r="C94" s="15"/>
      <c r="D94" s="16"/>
      <c r="E94" s="15"/>
      <c r="F94" s="33">
        <f>SUM(kg_seed)</f>
        <v>0</v>
      </c>
      <c r="G94" s="118"/>
      <c r="H94" s="55">
        <f>No_kg*material_unit_cost</f>
        <v>0</v>
      </c>
      <c r="I94" s="81"/>
      <c r="J94" s="157"/>
      <c r="K94" s="158"/>
      <c r="L94" s="155"/>
    </row>
    <row r="95" spans="1:12" s="66" customFormat="1" ht="12.75">
      <c r="A95" s="69"/>
      <c r="B95" s="53" t="s">
        <v>58</v>
      </c>
      <c r="C95" s="15"/>
      <c r="D95" s="16"/>
      <c r="E95" s="15"/>
      <c r="F95" s="33">
        <f>SUM(kg_fertilizer)</f>
        <v>0</v>
      </c>
      <c r="G95" s="118"/>
      <c r="H95" s="55">
        <f>No_kg*material_unit_cost</f>
        <v>0</v>
      </c>
      <c r="I95" s="81"/>
      <c r="J95" s="157"/>
      <c r="K95" s="158"/>
      <c r="L95" s="81"/>
    </row>
    <row r="96" spans="1:12" ht="12.75">
      <c r="A96" s="69"/>
      <c r="B96" s="53" t="s">
        <v>62</v>
      </c>
      <c r="C96" s="15"/>
      <c r="D96" s="16"/>
      <c r="E96" s="15"/>
      <c r="F96" s="33">
        <f>SUM(kg_mulch)</f>
        <v>0</v>
      </c>
      <c r="G96" s="118"/>
      <c r="H96" s="55">
        <f>No_kg*material_unit_cost</f>
        <v>0</v>
      </c>
      <c r="I96" s="81"/>
      <c r="J96" s="157"/>
      <c r="K96" s="158"/>
      <c r="L96" s="81"/>
    </row>
    <row r="97" spans="1:12" ht="12.75">
      <c r="A97" s="69"/>
      <c r="B97" s="53" t="s">
        <v>63</v>
      </c>
      <c r="C97" s="15"/>
      <c r="D97" s="16"/>
      <c r="E97" s="15"/>
      <c r="F97" s="33">
        <f>SUM(kg_tackifier)</f>
        <v>0</v>
      </c>
      <c r="G97" s="118"/>
      <c r="H97" s="55">
        <f>No_kg*material_unit_cost</f>
        <v>0</v>
      </c>
      <c r="I97" s="81"/>
      <c r="J97" s="157"/>
      <c r="K97" s="158"/>
      <c r="L97" s="81"/>
    </row>
    <row r="98" spans="1:12" ht="12.75">
      <c r="A98" s="69"/>
      <c r="B98" s="53"/>
      <c r="C98" s="15"/>
      <c r="D98" s="16"/>
      <c r="E98" s="15"/>
      <c r="F98" s="33"/>
      <c r="G98" s="27"/>
      <c r="H98" s="55"/>
      <c r="I98" s="81"/>
      <c r="J98" s="157"/>
      <c r="K98" s="158"/>
      <c r="L98" s="81"/>
    </row>
    <row r="99" spans="1:12" ht="12.75">
      <c r="A99" s="69"/>
      <c r="B99" s="56" t="s">
        <v>69</v>
      </c>
      <c r="C99" s="35"/>
      <c r="D99" s="57"/>
      <c r="E99" s="15"/>
      <c r="F99" s="33"/>
      <c r="G99" s="27"/>
      <c r="H99" s="55"/>
      <c r="I99" s="81"/>
      <c r="J99" s="157"/>
      <c r="K99" s="158"/>
      <c r="L99" s="81"/>
    </row>
    <row r="100" spans="1:12" ht="12.75">
      <c r="A100" s="69"/>
      <c r="B100" s="58" t="s">
        <v>90</v>
      </c>
      <c r="C100" s="26"/>
      <c r="D100" s="34"/>
      <c r="E100" s="15"/>
      <c r="F100" s="33">
        <f>SUM(no_seedlings)</f>
        <v>0</v>
      </c>
      <c r="G100" s="118"/>
      <c r="H100" s="55">
        <f>No_kg*material_unit_cost</f>
        <v>0</v>
      </c>
      <c r="I100" s="81"/>
      <c r="J100" s="157"/>
      <c r="K100" s="158"/>
      <c r="L100" s="81"/>
    </row>
    <row r="101" spans="1:12" ht="12.75">
      <c r="A101" s="69"/>
      <c r="B101" s="58" t="s">
        <v>91</v>
      </c>
      <c r="C101" s="26"/>
      <c r="D101" s="34"/>
      <c r="E101" s="15"/>
      <c r="F101" s="33">
        <f>SUM(no_fertabs)</f>
        <v>0</v>
      </c>
      <c r="G101" s="118"/>
      <c r="H101" s="55">
        <f>No_kg*material_unit_cost</f>
        <v>0</v>
      </c>
      <c r="I101" s="81"/>
      <c r="J101" s="157"/>
      <c r="K101" s="158"/>
      <c r="L101" s="81"/>
    </row>
    <row r="102" spans="1:12" ht="12.75">
      <c r="A102" s="69"/>
      <c r="B102" s="58" t="s">
        <v>92</v>
      </c>
      <c r="C102" s="26"/>
      <c r="D102" s="34"/>
      <c r="E102" s="15"/>
      <c r="F102" s="33">
        <f>SUM(no_protectors)</f>
        <v>0</v>
      </c>
      <c r="G102" s="118"/>
      <c r="H102" s="55">
        <f>No_kg*material_unit_cost</f>
        <v>0</v>
      </c>
      <c r="I102" s="81"/>
      <c r="J102" s="157"/>
      <c r="K102" s="158"/>
      <c r="L102" s="81"/>
    </row>
    <row r="103" spans="1:12" ht="12.75">
      <c r="A103" s="69"/>
      <c r="B103" s="53"/>
      <c r="C103" s="15"/>
      <c r="D103" s="15"/>
      <c r="E103" s="15"/>
      <c r="F103" s="33"/>
      <c r="G103" s="27"/>
      <c r="H103" s="59"/>
      <c r="I103" s="81"/>
      <c r="J103" s="81"/>
      <c r="K103" s="159"/>
      <c r="L103" s="81"/>
    </row>
    <row r="104" spans="1:12" ht="12.75">
      <c r="A104" s="69"/>
      <c r="B104" s="119" t="s">
        <v>93</v>
      </c>
      <c r="C104" s="15"/>
      <c r="D104" s="40"/>
      <c r="E104" s="15"/>
      <c r="F104" s="33">
        <f>SUM(kg_material1)</f>
        <v>0</v>
      </c>
      <c r="G104" s="118"/>
      <c r="H104" s="55">
        <f>No_kg*material_unit_cost</f>
        <v>0</v>
      </c>
      <c r="I104" s="81"/>
      <c r="J104" s="157"/>
      <c r="K104" s="158"/>
      <c r="L104" s="81"/>
    </row>
    <row r="105" spans="1:12" ht="12.75">
      <c r="A105" s="69"/>
      <c r="B105" s="119" t="s">
        <v>66</v>
      </c>
      <c r="C105" s="15"/>
      <c r="D105" s="40"/>
      <c r="E105" s="15"/>
      <c r="F105" s="33">
        <f>SUM(kg_material2)</f>
        <v>0</v>
      </c>
      <c r="G105" s="118"/>
      <c r="H105" s="55">
        <f>No_kg*material_unit_cost</f>
        <v>0</v>
      </c>
      <c r="I105" s="81"/>
      <c r="J105" s="157"/>
      <c r="K105" s="158"/>
      <c r="L105" s="81"/>
    </row>
    <row r="106" spans="1:12" ht="12.75">
      <c r="A106" s="69"/>
      <c r="B106" s="120" t="s">
        <v>77</v>
      </c>
      <c r="C106" s="15"/>
      <c r="D106" s="40"/>
      <c r="E106" s="15"/>
      <c r="F106" s="33">
        <f>SUM(kg_material3)</f>
        <v>0</v>
      </c>
      <c r="G106" s="118"/>
      <c r="H106" s="55">
        <f>No_kg*material_unit_cost</f>
        <v>0</v>
      </c>
      <c r="I106" s="81"/>
      <c r="J106" s="157"/>
      <c r="K106" s="158"/>
      <c r="L106" s="81"/>
    </row>
    <row r="107" spans="1:12" ht="12.75">
      <c r="A107" s="69"/>
      <c r="B107" s="120" t="s">
        <v>78</v>
      </c>
      <c r="C107" s="15"/>
      <c r="D107" s="40"/>
      <c r="E107" s="15"/>
      <c r="F107" s="33">
        <f>SUM(kg_material4)</f>
        <v>0</v>
      </c>
      <c r="G107" s="118"/>
      <c r="H107" s="55">
        <f>No_kg*material_unit_cost</f>
        <v>0</v>
      </c>
      <c r="I107" s="81"/>
      <c r="J107" s="157"/>
      <c r="K107" s="158"/>
      <c r="L107" s="81"/>
    </row>
    <row r="108" spans="1:12" ht="12.75">
      <c r="A108" s="69"/>
      <c r="B108" s="58"/>
      <c r="C108" s="15"/>
      <c r="D108" s="40"/>
      <c r="E108" s="15"/>
      <c r="F108" s="33"/>
      <c r="G108" s="27"/>
      <c r="H108" s="59"/>
      <c r="I108" s="81"/>
      <c r="J108" s="157"/>
      <c r="K108" s="158"/>
      <c r="L108" s="81"/>
    </row>
    <row r="109" spans="1:12" ht="12.75">
      <c r="A109" s="69"/>
      <c r="B109" s="121" t="s">
        <v>94</v>
      </c>
      <c r="C109" s="15"/>
      <c r="D109" s="40"/>
      <c r="E109" s="15"/>
      <c r="F109" s="33">
        <f>SUM(kg_maint.material1)</f>
        <v>0</v>
      </c>
      <c r="G109" s="118"/>
      <c r="H109" s="55">
        <f>No_kg*material_unit_cost</f>
        <v>0</v>
      </c>
      <c r="I109" s="81"/>
      <c r="J109" s="157"/>
      <c r="K109" s="158"/>
      <c r="L109" s="81"/>
    </row>
    <row r="110" spans="1:12" ht="12.75">
      <c r="A110" s="69"/>
      <c r="B110" s="121" t="s">
        <v>95</v>
      </c>
      <c r="C110" s="15"/>
      <c r="D110" s="40"/>
      <c r="E110" s="15"/>
      <c r="F110" s="33">
        <f>SUM(kg_maint.material2)</f>
        <v>0</v>
      </c>
      <c r="G110" s="118"/>
      <c r="H110" s="55">
        <f>No_kg*material_unit_cost</f>
        <v>0</v>
      </c>
      <c r="I110" s="81"/>
      <c r="J110" s="157"/>
      <c r="K110" s="158"/>
      <c r="L110" s="81"/>
    </row>
    <row r="111" spans="1:12" ht="13.5" thickBot="1">
      <c r="A111" s="69"/>
      <c r="B111" s="150"/>
      <c r="C111" s="69"/>
      <c r="D111" s="96"/>
      <c r="E111" s="69"/>
      <c r="F111" s="97"/>
      <c r="G111" s="151"/>
      <c r="H111" s="98"/>
      <c r="I111" s="81"/>
      <c r="J111" s="157"/>
      <c r="K111" s="158"/>
      <c r="L111" s="81"/>
    </row>
    <row r="112" spans="1:12" ht="12.75">
      <c r="A112" s="69"/>
      <c r="B112" s="150"/>
      <c r="C112" s="69"/>
      <c r="D112" s="96"/>
      <c r="E112" s="69"/>
      <c r="F112" s="97"/>
      <c r="G112" s="151"/>
      <c r="H112" s="99">
        <f>SUM(H93:H111)</f>
        <v>0</v>
      </c>
      <c r="I112" s="81"/>
      <c r="J112" s="157"/>
      <c r="K112" s="158"/>
      <c r="L112" s="81"/>
    </row>
    <row r="113" spans="1:12" ht="13.5" thickBot="1">
      <c r="A113" s="69"/>
      <c r="B113" s="100"/>
      <c r="C113" s="152"/>
      <c r="D113" s="153"/>
      <c r="E113" s="152"/>
      <c r="F113" s="101"/>
      <c r="G113" s="102"/>
      <c r="H113" s="103"/>
      <c r="I113" s="81"/>
      <c r="J113" s="157"/>
      <c r="K113" s="158"/>
      <c r="L113" s="81"/>
    </row>
    <row r="114" spans="1:12" ht="13.5" thickTop="1">
      <c r="A114" s="81"/>
      <c r="C114" s="81"/>
      <c r="D114" s="154"/>
      <c r="E114" s="81"/>
      <c r="F114" s="105"/>
      <c r="G114" s="106"/>
      <c r="H114" s="81"/>
      <c r="I114" s="81"/>
      <c r="J114" s="157"/>
      <c r="K114" s="158"/>
      <c r="L114" s="81"/>
    </row>
    <row r="115" spans="1:12" ht="12.75">
      <c r="A115" s="81"/>
      <c r="C115" s="81"/>
      <c r="D115" s="154"/>
      <c r="E115" s="81"/>
      <c r="F115" s="105"/>
      <c r="G115" s="106"/>
      <c r="H115" s="81"/>
      <c r="I115" s="81"/>
      <c r="J115" s="157"/>
      <c r="K115" s="158"/>
      <c r="L115" s="81"/>
    </row>
    <row r="116" spans="1:12" s="83" customFormat="1" ht="12.75">
      <c r="A116" s="81"/>
      <c r="B116" s="160" t="s">
        <v>96</v>
      </c>
      <c r="C116" s="81"/>
      <c r="D116" s="154"/>
      <c r="E116" s="81"/>
      <c r="F116" s="81"/>
      <c r="G116" s="159"/>
      <c r="H116" s="81"/>
      <c r="I116" s="81"/>
      <c r="J116" s="157"/>
      <c r="K116" s="158"/>
      <c r="L116" s="81"/>
    </row>
    <row r="117" spans="2:11" s="83" customFormat="1" ht="12.75">
      <c r="B117"/>
      <c r="C117" s="104"/>
      <c r="G117" s="109"/>
      <c r="J117" s="110"/>
      <c r="K117" s="111"/>
    </row>
    <row r="118" spans="2:11" s="83" customFormat="1" ht="12.75">
      <c r="B118" s="104" t="s">
        <v>97</v>
      </c>
      <c r="C118" s="104" t="s">
        <v>439</v>
      </c>
      <c r="G118" s="109"/>
      <c r="J118" s="110"/>
      <c r="K118" s="111"/>
    </row>
    <row r="119" spans="2:11" s="83" customFormat="1" ht="12.75">
      <c r="B119" s="104" t="s">
        <v>98</v>
      </c>
      <c r="C119" s="104" t="s">
        <v>440</v>
      </c>
      <c r="G119" s="109"/>
      <c r="J119" s="110"/>
      <c r="K119" s="111"/>
    </row>
    <row r="120" spans="2:11" s="83" customFormat="1" ht="12.75">
      <c r="B120" s="104" t="s">
        <v>37</v>
      </c>
      <c r="C120" s="104" t="s">
        <v>441</v>
      </c>
      <c r="G120" s="109"/>
      <c r="J120" s="110"/>
      <c r="K120" s="111"/>
    </row>
    <row r="121" spans="2:11" s="83" customFormat="1" ht="12.75">
      <c r="B121" s="104" t="s">
        <v>99</v>
      </c>
      <c r="C121" s="104" t="s">
        <v>442</v>
      </c>
      <c r="G121" s="109"/>
      <c r="J121" s="110"/>
      <c r="K121" s="111"/>
    </row>
    <row r="122" spans="2:11" s="83" customFormat="1" ht="12.75">
      <c r="B122" s="104" t="s">
        <v>100</v>
      </c>
      <c r="C122" s="104" t="s">
        <v>443</v>
      </c>
      <c r="G122" s="109"/>
      <c r="J122" s="110"/>
      <c r="K122" s="111"/>
    </row>
    <row r="123" spans="2:11" s="83" customFormat="1" ht="12.75">
      <c r="B123" s="104" t="s">
        <v>101</v>
      </c>
      <c r="C123" s="104" t="s">
        <v>444</v>
      </c>
      <c r="G123" s="109"/>
      <c r="J123" s="110"/>
      <c r="K123" s="111"/>
    </row>
    <row r="124" spans="2:11" s="83" customFormat="1" ht="12.75">
      <c r="B124" s="104" t="s">
        <v>102</v>
      </c>
      <c r="C124" s="104" t="s">
        <v>445</v>
      </c>
      <c r="G124" s="109"/>
      <c r="J124" s="110"/>
      <c r="K124" s="111"/>
    </row>
    <row r="125" spans="2:11" s="83" customFormat="1" ht="12.75">
      <c r="B125" s="104" t="s">
        <v>103</v>
      </c>
      <c r="C125" s="104" t="s">
        <v>446</v>
      </c>
      <c r="G125" s="109"/>
      <c r="J125" s="110"/>
      <c r="K125" s="111"/>
    </row>
    <row r="126" spans="2:11" s="83" customFormat="1" ht="12.75">
      <c r="B126" s="104" t="s">
        <v>104</v>
      </c>
      <c r="C126" s="104" t="s">
        <v>447</v>
      </c>
      <c r="G126" s="109"/>
      <c r="J126" s="110"/>
      <c r="K126" s="111"/>
    </row>
    <row r="127" spans="2:11" s="83" customFormat="1" ht="12.75">
      <c r="B127" s="104" t="s">
        <v>105</v>
      </c>
      <c r="C127" s="104" t="s">
        <v>448</v>
      </c>
      <c r="G127" s="109"/>
      <c r="J127" s="110"/>
      <c r="K127" s="111"/>
    </row>
    <row r="128" spans="2:11" s="83" customFormat="1" ht="12.75">
      <c r="B128" s="104" t="s">
        <v>106</v>
      </c>
      <c r="C128" s="104" t="s">
        <v>449</v>
      </c>
      <c r="G128" s="109"/>
      <c r="J128" s="110"/>
      <c r="K128" s="111"/>
    </row>
    <row r="129" spans="2:11" s="83" customFormat="1" ht="12.75">
      <c r="B129" s="104" t="s">
        <v>107</v>
      </c>
      <c r="C129" s="104" t="s">
        <v>450</v>
      </c>
      <c r="G129" s="109"/>
      <c r="J129" s="110"/>
      <c r="K129" s="111"/>
    </row>
    <row r="130" spans="2:11" s="83" customFormat="1" ht="12.75">
      <c r="B130" s="104" t="s">
        <v>108</v>
      </c>
      <c r="C130" s="104" t="s">
        <v>451</v>
      </c>
      <c r="G130" s="109"/>
      <c r="J130" s="110"/>
      <c r="K130" s="111"/>
    </row>
    <row r="131" spans="2:11" s="83" customFormat="1" ht="12.75">
      <c r="B131" s="104" t="s">
        <v>109</v>
      </c>
      <c r="C131" s="104" t="s">
        <v>452</v>
      </c>
      <c r="G131" s="109"/>
      <c r="J131" s="110"/>
      <c r="K131" s="111"/>
    </row>
    <row r="132" spans="2:11" s="83" customFormat="1" ht="12.75">
      <c r="B132" s="104" t="s">
        <v>110</v>
      </c>
      <c r="C132" s="104" t="s">
        <v>453</v>
      </c>
      <c r="G132" s="109"/>
      <c r="J132" s="110"/>
      <c r="K132" s="111"/>
    </row>
    <row r="133" spans="2:11" s="83" customFormat="1" ht="12.75">
      <c r="B133" s="104" t="s">
        <v>111</v>
      </c>
      <c r="C133" s="104" t="s">
        <v>454</v>
      </c>
      <c r="G133" s="109"/>
      <c r="J133" s="110"/>
      <c r="K133" s="111"/>
    </row>
    <row r="134" spans="2:11" s="83" customFormat="1" ht="12.75">
      <c r="B134" s="104" t="s">
        <v>112</v>
      </c>
      <c r="C134" s="104" t="s">
        <v>455</v>
      </c>
      <c r="G134" s="109"/>
      <c r="J134" s="110"/>
      <c r="K134" s="111"/>
    </row>
    <row r="135" spans="2:11" s="83" customFormat="1" ht="12.75">
      <c r="B135" s="104" t="s">
        <v>113</v>
      </c>
      <c r="C135" s="104" t="s">
        <v>456</v>
      </c>
      <c r="G135" s="109"/>
      <c r="J135" s="110"/>
      <c r="K135" s="111"/>
    </row>
    <row r="136" spans="2:11" s="83" customFormat="1" ht="12.75">
      <c r="B136" s="104" t="s">
        <v>114</v>
      </c>
      <c r="C136" s="104" t="s">
        <v>457</v>
      </c>
      <c r="G136" s="109"/>
      <c r="J136" s="110"/>
      <c r="K136" s="111"/>
    </row>
    <row r="137" spans="2:11" s="83" customFormat="1" ht="12.75">
      <c r="B137" s="104" t="s">
        <v>115</v>
      </c>
      <c r="C137" s="104" t="s">
        <v>458</v>
      </c>
      <c r="G137" s="109"/>
      <c r="J137" s="110"/>
      <c r="K137" s="111"/>
    </row>
    <row r="138" spans="2:11" s="83" customFormat="1" ht="12.75">
      <c r="B138" s="104" t="s">
        <v>116</v>
      </c>
      <c r="C138" s="104" t="s">
        <v>459</v>
      </c>
      <c r="G138" s="109"/>
      <c r="J138" s="110"/>
      <c r="K138" s="111"/>
    </row>
    <row r="139" spans="2:11" s="83" customFormat="1" ht="12.75">
      <c r="B139" s="104" t="s">
        <v>117</v>
      </c>
      <c r="C139" s="104" t="s">
        <v>460</v>
      </c>
      <c r="G139" s="109"/>
      <c r="J139" s="110"/>
      <c r="K139" s="111"/>
    </row>
    <row r="140" spans="2:11" s="83" customFormat="1" ht="12.75">
      <c r="B140" s="104" t="s">
        <v>118</v>
      </c>
      <c r="C140" s="104" t="s">
        <v>461</v>
      </c>
      <c r="G140" s="109"/>
      <c r="J140" s="110"/>
      <c r="K140" s="111"/>
    </row>
    <row r="141" spans="2:11" s="83" customFormat="1" ht="12.75">
      <c r="B141" s="104" t="s">
        <v>119</v>
      </c>
      <c r="C141" s="104" t="s">
        <v>462</v>
      </c>
      <c r="G141" s="109"/>
      <c r="J141" s="110"/>
      <c r="K141" s="111"/>
    </row>
    <row r="142" spans="2:11" s="83" customFormat="1" ht="12.75">
      <c r="B142" s="104" t="s">
        <v>120</v>
      </c>
      <c r="C142" s="104" t="s">
        <v>463</v>
      </c>
      <c r="G142" s="109"/>
      <c r="J142" s="110"/>
      <c r="K142" s="111"/>
    </row>
    <row r="143" spans="2:11" s="83" customFormat="1" ht="12.75">
      <c r="B143" s="104" t="s">
        <v>121</v>
      </c>
      <c r="C143" s="104" t="s">
        <v>464</v>
      </c>
      <c r="G143" s="109"/>
      <c r="J143" s="110"/>
      <c r="K143" s="111"/>
    </row>
    <row r="144" spans="2:11" s="83" customFormat="1" ht="12.75">
      <c r="B144" s="104" t="s">
        <v>122</v>
      </c>
      <c r="C144" s="104" t="s">
        <v>465</v>
      </c>
      <c r="G144" s="109"/>
      <c r="J144" s="110"/>
      <c r="K144" s="111"/>
    </row>
    <row r="145" spans="2:11" s="83" customFormat="1" ht="12.75">
      <c r="B145" s="104" t="s">
        <v>123</v>
      </c>
      <c r="C145" s="104" t="s">
        <v>466</v>
      </c>
      <c r="G145" s="109"/>
      <c r="J145" s="110"/>
      <c r="K145" s="111"/>
    </row>
    <row r="146" spans="2:11" s="83" customFormat="1" ht="12.75">
      <c r="B146" s="104" t="s">
        <v>124</v>
      </c>
      <c r="C146" s="104" t="s">
        <v>467</v>
      </c>
      <c r="G146" s="109"/>
      <c r="J146" s="110"/>
      <c r="K146" s="111"/>
    </row>
    <row r="147" spans="2:11" s="83" customFormat="1" ht="12.75">
      <c r="B147" s="104" t="s">
        <v>125</v>
      </c>
      <c r="C147" s="104" t="s">
        <v>468</v>
      </c>
      <c r="G147" s="109"/>
      <c r="J147" s="110"/>
      <c r="K147" s="111"/>
    </row>
    <row r="148" spans="2:11" s="83" customFormat="1" ht="12.75">
      <c r="B148" s="104" t="s">
        <v>126</v>
      </c>
      <c r="C148" s="104" t="s">
        <v>469</v>
      </c>
      <c r="G148" s="109"/>
      <c r="J148" s="110"/>
      <c r="K148" s="111"/>
    </row>
    <row r="149" spans="2:11" s="83" customFormat="1" ht="12.75">
      <c r="B149" s="104" t="s">
        <v>127</v>
      </c>
      <c r="C149" s="104" t="s">
        <v>470</v>
      </c>
      <c r="G149" s="109"/>
      <c r="J149" s="110"/>
      <c r="K149" s="111"/>
    </row>
    <row r="150" spans="2:11" s="83" customFormat="1" ht="12.75">
      <c r="B150" s="104" t="s">
        <v>128</v>
      </c>
      <c r="C150" s="104" t="s">
        <v>471</v>
      </c>
      <c r="D150" s="104"/>
      <c r="G150" s="109"/>
      <c r="J150" s="110"/>
      <c r="K150" s="111"/>
    </row>
    <row r="151" spans="2:11" s="83" customFormat="1" ht="12.75">
      <c r="B151" s="104" t="s">
        <v>129</v>
      </c>
      <c r="C151" s="104" t="s">
        <v>472</v>
      </c>
      <c r="D151" s="104"/>
      <c r="G151" s="109"/>
      <c r="J151" s="110"/>
      <c r="K151" s="111"/>
    </row>
    <row r="152" spans="2:11" s="83" customFormat="1" ht="12.75">
      <c r="B152" s="104" t="s">
        <v>130</v>
      </c>
      <c r="C152" s="104" t="s">
        <v>473</v>
      </c>
      <c r="D152" s="104"/>
      <c r="G152" s="109"/>
      <c r="J152" s="110"/>
      <c r="K152" s="111"/>
    </row>
    <row r="153" spans="2:11" s="83" customFormat="1" ht="12.75">
      <c r="B153" s="104" t="s">
        <v>131</v>
      </c>
      <c r="C153" s="104" t="s">
        <v>474</v>
      </c>
      <c r="D153" s="104"/>
      <c r="G153" s="109"/>
      <c r="J153" s="110"/>
      <c r="K153" s="111"/>
    </row>
    <row r="154" spans="2:11" s="83" customFormat="1" ht="12.75">
      <c r="B154" s="104" t="s">
        <v>132</v>
      </c>
      <c r="C154" s="104" t="s">
        <v>475</v>
      </c>
      <c r="D154" s="104"/>
      <c r="G154" s="109"/>
      <c r="J154" s="110"/>
      <c r="K154" s="111"/>
    </row>
    <row r="155" spans="2:11" s="83" customFormat="1" ht="12.75">
      <c r="B155" s="104" t="s">
        <v>133</v>
      </c>
      <c r="C155" s="104" t="s">
        <v>476</v>
      </c>
      <c r="D155" s="104"/>
      <c r="G155" s="109"/>
      <c r="J155" s="110"/>
      <c r="K155" s="111"/>
    </row>
    <row r="156" spans="2:11" s="83" customFormat="1" ht="12.75">
      <c r="B156" s="104" t="s">
        <v>134</v>
      </c>
      <c r="C156" s="104" t="s">
        <v>477</v>
      </c>
      <c r="D156" s="104"/>
      <c r="G156" s="109"/>
      <c r="J156" s="110"/>
      <c r="K156" s="111"/>
    </row>
    <row r="157" spans="2:11" s="83" customFormat="1" ht="12.75">
      <c r="B157" s="104" t="s">
        <v>135</v>
      </c>
      <c r="C157" s="104" t="s">
        <v>478</v>
      </c>
      <c r="D157" s="104"/>
      <c r="G157" s="109"/>
      <c r="J157" s="110"/>
      <c r="K157" s="111"/>
    </row>
    <row r="158" spans="2:11" s="83" customFormat="1" ht="12.75">
      <c r="B158" s="104" t="s">
        <v>136</v>
      </c>
      <c r="C158" s="104" t="s">
        <v>479</v>
      </c>
      <c r="D158" s="104"/>
      <c r="G158" s="109"/>
      <c r="J158" s="110"/>
      <c r="K158" s="111"/>
    </row>
    <row r="159" spans="2:11" s="83" customFormat="1" ht="12.75">
      <c r="B159" s="104" t="s">
        <v>137</v>
      </c>
      <c r="C159" s="104" t="s">
        <v>480</v>
      </c>
      <c r="D159" s="104"/>
      <c r="G159" s="109"/>
      <c r="J159" s="110"/>
      <c r="K159" s="111"/>
    </row>
    <row r="160" spans="2:11" s="83" customFormat="1" ht="12.75">
      <c r="B160" s="104" t="s">
        <v>138</v>
      </c>
      <c r="C160" s="104" t="s">
        <v>481</v>
      </c>
      <c r="D160" s="104"/>
      <c r="G160" s="109"/>
      <c r="J160" s="110"/>
      <c r="K160" s="111"/>
    </row>
    <row r="161" spans="2:11" s="83" customFormat="1" ht="12.75">
      <c r="B161" s="104" t="s">
        <v>139</v>
      </c>
      <c r="C161" s="104" t="s">
        <v>482</v>
      </c>
      <c r="D161" s="104"/>
      <c r="G161" s="109"/>
      <c r="J161" s="110"/>
      <c r="K161" s="111"/>
    </row>
    <row r="162" spans="2:11" s="83" customFormat="1" ht="12.75">
      <c r="B162" s="104" t="s">
        <v>140</v>
      </c>
      <c r="C162" s="104" t="s">
        <v>483</v>
      </c>
      <c r="D162" s="104"/>
      <c r="G162" s="109"/>
      <c r="J162" s="110"/>
      <c r="K162" s="111"/>
    </row>
    <row r="163" spans="2:11" s="83" customFormat="1" ht="12.75">
      <c r="B163" s="104" t="s">
        <v>141</v>
      </c>
      <c r="C163" s="104" t="s">
        <v>484</v>
      </c>
      <c r="D163" s="104"/>
      <c r="G163" s="109"/>
      <c r="J163" s="110"/>
      <c r="K163" s="111"/>
    </row>
    <row r="164" spans="2:11" s="83" customFormat="1" ht="12.75">
      <c r="B164" s="104" t="s">
        <v>142</v>
      </c>
      <c r="C164" s="104" t="s">
        <v>485</v>
      </c>
      <c r="D164" s="104"/>
      <c r="G164" s="109"/>
      <c r="J164" s="110"/>
      <c r="K164" s="111"/>
    </row>
    <row r="165" spans="2:11" s="83" customFormat="1" ht="12.75">
      <c r="B165" s="104" t="s">
        <v>143</v>
      </c>
      <c r="C165" s="104" t="s">
        <v>486</v>
      </c>
      <c r="D165" s="104"/>
      <c r="G165" s="109"/>
      <c r="J165" s="110"/>
      <c r="K165" s="111"/>
    </row>
    <row r="166" spans="4:11" s="83" customFormat="1" ht="12.75">
      <c r="D166" s="104"/>
      <c r="G166" s="109"/>
      <c r="J166" s="110"/>
      <c r="K166" s="111"/>
    </row>
    <row r="167" spans="4:11" s="83" customFormat="1" ht="12.75">
      <c r="D167" s="104"/>
      <c r="G167" s="109"/>
      <c r="J167" s="110"/>
      <c r="K167" s="111"/>
    </row>
    <row r="168" spans="4:11" s="83" customFormat="1" ht="12.75">
      <c r="D168" s="104"/>
      <c r="G168" s="109"/>
      <c r="J168" s="110"/>
      <c r="K168" s="111"/>
    </row>
    <row r="169" spans="4:11" s="83" customFormat="1" ht="12.75">
      <c r="D169" s="104"/>
      <c r="G169" s="109"/>
      <c r="J169" s="110"/>
      <c r="K169" s="111"/>
    </row>
    <row r="170" spans="4:11" s="83" customFormat="1" ht="12.75">
      <c r="D170" s="104"/>
      <c r="G170" s="109"/>
      <c r="J170" s="110"/>
      <c r="K170" s="111"/>
    </row>
    <row r="171" spans="4:11" s="83" customFormat="1" ht="12.75">
      <c r="D171" s="104"/>
      <c r="G171" s="109"/>
      <c r="J171" s="110"/>
      <c r="K171" s="111"/>
    </row>
    <row r="172" spans="4:11" s="83" customFormat="1" ht="12.75">
      <c r="D172" s="104"/>
      <c r="G172" s="109"/>
      <c r="J172" s="110"/>
      <c r="K172" s="111"/>
    </row>
    <row r="173" spans="4:11" s="83" customFormat="1" ht="12.75">
      <c r="D173" s="104"/>
      <c r="G173" s="109"/>
      <c r="J173" s="110"/>
      <c r="K173" s="111"/>
    </row>
    <row r="174" spans="4:11" s="83" customFormat="1" ht="12.75">
      <c r="D174" s="104"/>
      <c r="G174" s="109"/>
      <c r="J174" s="110"/>
      <c r="K174" s="111"/>
    </row>
    <row r="175" spans="4:11" s="83" customFormat="1" ht="12.75">
      <c r="D175" s="104"/>
      <c r="G175" s="109"/>
      <c r="J175" s="110"/>
      <c r="K175" s="111"/>
    </row>
    <row r="176" spans="4:11" s="83" customFormat="1" ht="12.75">
      <c r="D176" s="104"/>
      <c r="G176" s="109"/>
      <c r="J176" s="110"/>
      <c r="K176" s="111"/>
    </row>
    <row r="177" spans="4:11" s="83" customFormat="1" ht="12.75">
      <c r="D177" s="104"/>
      <c r="G177" s="109"/>
      <c r="J177" s="110"/>
      <c r="K177" s="111"/>
    </row>
    <row r="178" spans="4:11" s="83" customFormat="1" ht="12.75">
      <c r="D178" s="104"/>
      <c r="G178" s="109"/>
      <c r="J178" s="110"/>
      <c r="K178" s="111"/>
    </row>
    <row r="179" spans="4:11" s="83" customFormat="1" ht="12.75">
      <c r="D179" s="104"/>
      <c r="G179" s="109"/>
      <c r="J179" s="110"/>
      <c r="K179" s="111"/>
    </row>
    <row r="180" spans="4:11" s="83" customFormat="1" ht="12.75">
      <c r="D180" s="104"/>
      <c r="G180" s="109"/>
      <c r="J180" s="110"/>
      <c r="K180" s="111"/>
    </row>
    <row r="181" spans="4:11" s="83" customFormat="1" ht="12.75">
      <c r="D181" s="104"/>
      <c r="G181" s="109"/>
      <c r="J181" s="110"/>
      <c r="K181" s="111"/>
    </row>
    <row r="182" spans="4:11" s="83" customFormat="1" ht="12.75">
      <c r="D182" s="104"/>
      <c r="G182" s="109"/>
      <c r="J182" s="110"/>
      <c r="K182" s="111"/>
    </row>
    <row r="183" spans="4:11" s="83" customFormat="1" ht="12.75">
      <c r="D183" s="104"/>
      <c r="G183" s="109"/>
      <c r="J183" s="110"/>
      <c r="K183" s="111"/>
    </row>
    <row r="184" spans="4:11" s="83" customFormat="1" ht="12.75">
      <c r="D184" s="104"/>
      <c r="G184" s="109"/>
      <c r="J184" s="110"/>
      <c r="K184" s="111"/>
    </row>
    <row r="185" spans="4:11" s="83" customFormat="1" ht="12.75">
      <c r="D185" s="104"/>
      <c r="G185" s="109"/>
      <c r="J185" s="110"/>
      <c r="K185" s="111"/>
    </row>
    <row r="186" spans="4:11" s="83" customFormat="1" ht="12.75">
      <c r="D186" s="104"/>
      <c r="G186" s="109"/>
      <c r="J186" s="110"/>
      <c r="K186" s="111"/>
    </row>
    <row r="187" spans="4:11" s="83" customFormat="1" ht="12.75">
      <c r="D187" s="104"/>
      <c r="G187" s="109"/>
      <c r="J187" s="110"/>
      <c r="K187" s="111"/>
    </row>
    <row r="188" spans="4:11" s="83" customFormat="1" ht="12.75">
      <c r="D188" s="104"/>
      <c r="G188" s="109"/>
      <c r="J188" s="110"/>
      <c r="K188" s="111"/>
    </row>
    <row r="189" spans="4:11" s="83" customFormat="1" ht="12.75">
      <c r="D189" s="104"/>
      <c r="G189" s="109"/>
      <c r="J189" s="110"/>
      <c r="K189" s="111"/>
    </row>
    <row r="190" spans="4:11" s="83" customFormat="1" ht="12.75">
      <c r="D190" s="104"/>
      <c r="G190" s="109"/>
      <c r="J190" s="110"/>
      <c r="K190" s="111"/>
    </row>
    <row r="191" spans="4:11" s="83" customFormat="1" ht="12.75">
      <c r="D191" s="104"/>
      <c r="G191" s="109"/>
      <c r="J191" s="110"/>
      <c r="K191" s="111"/>
    </row>
    <row r="192" spans="4:11" s="83" customFormat="1" ht="12.75">
      <c r="D192" s="104"/>
      <c r="G192" s="109"/>
      <c r="J192" s="110"/>
      <c r="K192" s="111"/>
    </row>
    <row r="193" spans="4:11" s="83" customFormat="1" ht="12.75">
      <c r="D193" s="104"/>
      <c r="G193" s="109"/>
      <c r="J193" s="110"/>
      <c r="K193" s="111"/>
    </row>
    <row r="194" spans="4:11" s="83" customFormat="1" ht="12.75">
      <c r="D194" s="104"/>
      <c r="G194" s="109"/>
      <c r="J194" s="110"/>
      <c r="K194" s="111"/>
    </row>
    <row r="195" spans="4:11" s="83" customFormat="1" ht="12.75">
      <c r="D195" s="104"/>
      <c r="G195" s="109"/>
      <c r="J195" s="110"/>
      <c r="K195" s="111"/>
    </row>
    <row r="196" spans="4:11" s="83" customFormat="1" ht="12.75">
      <c r="D196" s="104"/>
      <c r="G196" s="109"/>
      <c r="J196" s="110"/>
      <c r="K196" s="111"/>
    </row>
    <row r="197" spans="4:11" s="83" customFormat="1" ht="12.75">
      <c r="D197" s="104"/>
      <c r="G197" s="109"/>
      <c r="J197" s="110"/>
      <c r="K197" s="111"/>
    </row>
    <row r="198" spans="4:11" s="83" customFormat="1" ht="12.75">
      <c r="D198" s="104"/>
      <c r="G198" s="109"/>
      <c r="J198" s="110"/>
      <c r="K198" s="111"/>
    </row>
    <row r="199" spans="4:11" s="83" customFormat="1" ht="12.75">
      <c r="D199" s="104"/>
      <c r="G199" s="109"/>
      <c r="J199" s="110"/>
      <c r="K199" s="111"/>
    </row>
    <row r="200" spans="4:11" s="83" customFormat="1" ht="12.75">
      <c r="D200" s="104"/>
      <c r="G200" s="109"/>
      <c r="J200" s="110"/>
      <c r="K200" s="111"/>
    </row>
  </sheetData>
  <sheetProtection password="CA11" sheet="1" objects="1" scenarios="1"/>
  <printOptions gridLines="1" horizontalCentered="1"/>
  <pageMargins left="0.498031496" right="0.498031496" top="1.05" bottom="0.734251969" header="0.5" footer="0.5"/>
  <pageSetup horizontalDpi="300" verticalDpi="300" orientation="portrait" scale="60" r:id="rId3"/>
  <headerFooter alignWithMargins="0">
    <oddHeader>&amp;L&amp;F
Version 3.5.1&amp;CMine Reclamation Costing&amp;"MS Sans Serif,Bold"
&amp;18&amp;A&amp;R&amp;T
&amp;D</oddHeader>
    <oddFooter>&amp;CPage &amp;P of &amp;N</oddFooter>
  </headerFooter>
  <legacyDrawing r:id="rId2"/>
</worksheet>
</file>

<file path=xl/worksheets/sheet9.xml><?xml version="1.0" encoding="utf-8"?>
<worksheet xmlns="http://schemas.openxmlformats.org/spreadsheetml/2006/main" xmlns:r="http://schemas.openxmlformats.org/officeDocument/2006/relationships">
  <dimension ref="A1:L199"/>
  <sheetViews>
    <sheetView zoomScale="75" zoomScaleNormal="75" workbookViewId="0" topLeftCell="A102">
      <selection activeCell="J126" sqref="J126"/>
    </sheetView>
  </sheetViews>
  <sheetFormatPr defaultColWidth="9.140625" defaultRowHeight="12.75"/>
  <cols>
    <col min="1" max="1" width="2.7109375" style="0" customWidth="1"/>
    <col min="2" max="2" width="27.7109375" style="81" customWidth="1"/>
    <col min="3" max="3" width="9.140625" style="83" customWidth="1"/>
    <col min="4" max="4" width="6.7109375" style="104" customWidth="1"/>
    <col min="5" max="5" width="11.8515625" style="0" customWidth="1"/>
    <col min="6" max="6" width="12.7109375" style="0" customWidth="1"/>
    <col min="7" max="7" width="13.7109375" style="95" customWidth="1"/>
    <col min="8" max="8" width="13.7109375" style="0" customWidth="1"/>
    <col min="9" max="9" width="12.7109375" style="0" customWidth="1"/>
    <col min="10" max="10" width="11.7109375" style="92" customWidth="1"/>
    <col min="11" max="11" width="17.7109375" style="93" customWidth="1"/>
  </cols>
  <sheetData>
    <row r="1" spans="1:12" s="66" customFormat="1" ht="15.75">
      <c r="A1" s="372" t="s">
        <v>32</v>
      </c>
      <c r="B1" s="351"/>
      <c r="C1" s="336">
        <f>SUMMARY!$B$4</f>
        <v>0</v>
      </c>
      <c r="D1" s="337"/>
      <c r="E1" s="338"/>
      <c r="F1" s="338"/>
      <c r="G1" s="339"/>
      <c r="H1" s="337"/>
      <c r="I1" s="337"/>
      <c r="J1" s="339"/>
      <c r="K1" s="340"/>
      <c r="L1" s="155"/>
    </row>
    <row r="2" spans="1:12" s="66" customFormat="1" ht="15.75">
      <c r="A2" s="373" t="s">
        <v>33</v>
      </c>
      <c r="B2"/>
      <c r="C2" s="68" t="e">
        <f>SUMMARY!#REF!</f>
        <v>#REF!</v>
      </c>
      <c r="D2" s="63"/>
      <c r="E2" s="12"/>
      <c r="F2" s="12"/>
      <c r="G2" s="131"/>
      <c r="H2" s="63"/>
      <c r="I2" s="63"/>
      <c r="J2" s="131"/>
      <c r="K2" s="71"/>
      <c r="L2" s="155"/>
    </row>
    <row r="3" spans="1:12" s="66" customFormat="1" ht="15.75">
      <c r="A3" s="373" t="s">
        <v>34</v>
      </c>
      <c r="B3"/>
      <c r="C3" s="62" t="str">
        <f>SUMMARY!$A$19</f>
        <v>        Master 8</v>
      </c>
      <c r="D3" s="63"/>
      <c r="E3" s="12"/>
      <c r="F3" s="12"/>
      <c r="G3" s="131"/>
      <c r="H3" s="63"/>
      <c r="I3" s="63"/>
      <c r="J3" s="131"/>
      <c r="K3" s="71"/>
      <c r="L3" s="155"/>
    </row>
    <row r="4" spans="1:12" s="66" customFormat="1" ht="15.75">
      <c r="A4" s="374" t="s">
        <v>144</v>
      </c>
      <c r="B4"/>
      <c r="C4" s="68">
        <f>SUMMARY!$E$19</f>
        <v>0</v>
      </c>
      <c r="D4" s="63"/>
      <c r="E4" s="12"/>
      <c r="F4" s="12"/>
      <c r="G4" s="131"/>
      <c r="H4" s="63"/>
      <c r="I4" s="63"/>
      <c r="J4" s="131"/>
      <c r="K4" s="71"/>
      <c r="L4" s="155"/>
    </row>
    <row r="5" spans="1:12" s="66" customFormat="1" ht="15.75">
      <c r="A5" s="375" t="s">
        <v>35</v>
      </c>
      <c r="B5"/>
      <c r="C5" s="354"/>
      <c r="D5" s="365"/>
      <c r="E5" s="366"/>
      <c r="F5" s="12"/>
      <c r="G5" s="132"/>
      <c r="H5" s="12"/>
      <c r="I5" s="63"/>
      <c r="J5" s="131"/>
      <c r="K5" s="71"/>
      <c r="L5" s="155"/>
    </row>
    <row r="6" spans="1:12" s="66" customFormat="1" ht="3" customHeight="1">
      <c r="A6" s="367"/>
      <c r="B6" s="14"/>
      <c r="C6" s="88"/>
      <c r="D6" s="12"/>
      <c r="E6" s="12"/>
      <c r="F6" s="12"/>
      <c r="G6" s="132"/>
      <c r="H6" s="12"/>
      <c r="I6" s="63"/>
      <c r="J6" s="131"/>
      <c r="K6" s="71"/>
      <c r="L6" s="155"/>
    </row>
    <row r="7" spans="1:12" ht="12.75">
      <c r="A7" s="368"/>
      <c r="B7" s="15"/>
      <c r="C7" s="15"/>
      <c r="D7" s="16"/>
      <c r="E7" s="15"/>
      <c r="F7" s="17" t="s">
        <v>145</v>
      </c>
      <c r="G7" s="18"/>
      <c r="H7" s="15"/>
      <c r="I7" s="15"/>
      <c r="J7" s="11"/>
      <c r="K7" s="19"/>
      <c r="L7" s="81"/>
    </row>
    <row r="8" spans="1:12" ht="12.75">
      <c r="A8" s="369" t="s">
        <v>36</v>
      </c>
      <c r="B8" s="15"/>
      <c r="C8" s="81"/>
      <c r="D8" s="21" t="s">
        <v>37</v>
      </c>
      <c r="E8" s="81"/>
      <c r="F8" s="81"/>
      <c r="G8" s="81"/>
      <c r="H8" s="22" t="s">
        <v>38</v>
      </c>
      <c r="I8" s="20" t="s">
        <v>39</v>
      </c>
      <c r="J8" s="24"/>
      <c r="K8" s="25" t="s">
        <v>40</v>
      </c>
      <c r="L8" s="81"/>
    </row>
    <row r="9" spans="1:12" ht="12.75">
      <c r="A9" s="31"/>
      <c r="B9" s="17" t="s">
        <v>146</v>
      </c>
      <c r="C9" s="81"/>
      <c r="D9" s="21" t="s">
        <v>41</v>
      </c>
      <c r="E9" s="81"/>
      <c r="F9" s="81"/>
      <c r="G9" s="81"/>
      <c r="H9" s="22" t="s">
        <v>42</v>
      </c>
      <c r="I9" s="22" t="s">
        <v>43</v>
      </c>
      <c r="J9" s="24"/>
      <c r="K9" s="25"/>
      <c r="L9" s="81"/>
    </row>
    <row r="10" spans="1:12" ht="12.75">
      <c r="A10" s="31"/>
      <c r="B10" s="15" t="s">
        <v>148</v>
      </c>
      <c r="C10" s="81"/>
      <c r="D10" s="113"/>
      <c r="E10" s="81"/>
      <c r="F10" s="81"/>
      <c r="G10" s="81"/>
      <c r="H10" s="114"/>
      <c r="I10" s="18">
        <f>Area*Unit_Cost</f>
        <v>0</v>
      </c>
      <c r="J10" s="15"/>
      <c r="K10" s="19"/>
      <c r="L10" s="81"/>
    </row>
    <row r="11" spans="1:12" ht="12.75">
      <c r="A11" s="31"/>
      <c r="B11" s="26" t="s">
        <v>44</v>
      </c>
      <c r="C11" s="81"/>
      <c r="D11" s="81"/>
      <c r="E11" s="81"/>
      <c r="F11" s="81"/>
      <c r="G11" s="81"/>
      <c r="H11" s="161"/>
      <c r="I11" s="81"/>
      <c r="J11" s="15"/>
      <c r="K11" s="19"/>
      <c r="L11" s="81"/>
    </row>
    <row r="12" spans="1:12" ht="12.75">
      <c r="A12" s="31"/>
      <c r="B12" s="26" t="s">
        <v>45</v>
      </c>
      <c r="C12" s="81"/>
      <c r="D12" s="81"/>
      <c r="E12" s="81"/>
      <c r="F12" s="81"/>
      <c r="G12" s="81"/>
      <c r="H12" s="161"/>
      <c r="I12" s="81"/>
      <c r="J12" s="15"/>
      <c r="K12" s="19"/>
      <c r="L12" s="81"/>
    </row>
    <row r="13" spans="1:12" ht="12.75">
      <c r="A13" s="31"/>
      <c r="B13" s="26" t="s">
        <v>46</v>
      </c>
      <c r="C13" s="81"/>
      <c r="D13" s="113"/>
      <c r="E13" s="81"/>
      <c r="F13" s="81"/>
      <c r="G13" s="81"/>
      <c r="H13" s="114"/>
      <c r="I13" s="18">
        <f aca="true" t="shared" si="0" ref="I13:I23">Area*Unit_Cost</f>
        <v>0</v>
      </c>
      <c r="J13" s="15"/>
      <c r="K13" s="19"/>
      <c r="L13" s="81"/>
    </row>
    <row r="14" spans="1:12" ht="12.75">
      <c r="A14" s="31"/>
      <c r="B14" s="124" t="s">
        <v>47</v>
      </c>
      <c r="C14" s="81"/>
      <c r="D14" s="113"/>
      <c r="E14" s="81"/>
      <c r="F14" s="81"/>
      <c r="G14" s="81"/>
      <c r="H14" s="114"/>
      <c r="I14" s="18">
        <f t="shared" si="0"/>
        <v>0</v>
      </c>
      <c r="J14" s="15"/>
      <c r="K14" s="19"/>
      <c r="L14" s="81"/>
    </row>
    <row r="15" spans="1:12" ht="12.75">
      <c r="A15" s="31"/>
      <c r="B15" s="15" t="s">
        <v>150</v>
      </c>
      <c r="C15" s="81"/>
      <c r="D15" s="113"/>
      <c r="E15" s="81"/>
      <c r="F15" s="81"/>
      <c r="G15" s="81"/>
      <c r="H15" s="114"/>
      <c r="I15" s="18">
        <f t="shared" si="0"/>
        <v>0</v>
      </c>
      <c r="J15" s="15"/>
      <c r="K15" s="19"/>
      <c r="L15" s="81"/>
    </row>
    <row r="16" spans="1:12" ht="12.75">
      <c r="A16" s="31"/>
      <c r="B16" s="112" t="s">
        <v>48</v>
      </c>
      <c r="C16" s="81"/>
      <c r="D16" s="113"/>
      <c r="E16" s="81"/>
      <c r="F16" s="81"/>
      <c r="G16" s="81"/>
      <c r="H16" s="114"/>
      <c r="I16" s="18">
        <f t="shared" si="0"/>
        <v>0</v>
      </c>
      <c r="J16" s="15"/>
      <c r="K16" s="19"/>
      <c r="L16" s="81"/>
    </row>
    <row r="17" spans="1:12" ht="12.75">
      <c r="A17" s="31"/>
      <c r="B17" s="112" t="s">
        <v>48</v>
      </c>
      <c r="C17" s="81"/>
      <c r="D17" s="113"/>
      <c r="E17" s="81"/>
      <c r="F17" s="81"/>
      <c r="G17" s="81"/>
      <c r="H17" s="114"/>
      <c r="I17" s="18">
        <f t="shared" si="0"/>
        <v>0</v>
      </c>
      <c r="J17" s="15"/>
      <c r="K17" s="19"/>
      <c r="L17" s="81"/>
    </row>
    <row r="18" spans="1:12" ht="12.75">
      <c r="A18" s="31"/>
      <c r="B18" s="112" t="s">
        <v>48</v>
      </c>
      <c r="C18" s="81"/>
      <c r="D18" s="113"/>
      <c r="E18" s="81"/>
      <c r="F18" s="81"/>
      <c r="G18" s="81"/>
      <c r="H18" s="114"/>
      <c r="I18" s="18">
        <f t="shared" si="0"/>
        <v>0</v>
      </c>
      <c r="J18" s="15"/>
      <c r="K18" s="19"/>
      <c r="L18" s="81"/>
    </row>
    <row r="19" spans="1:12" ht="12.75">
      <c r="A19" s="31"/>
      <c r="B19" s="112" t="s">
        <v>48</v>
      </c>
      <c r="C19" s="81"/>
      <c r="D19" s="113"/>
      <c r="E19" s="81"/>
      <c r="F19" s="81"/>
      <c r="G19" s="81"/>
      <c r="H19" s="114"/>
      <c r="I19" s="18">
        <f t="shared" si="0"/>
        <v>0</v>
      </c>
      <c r="J19" s="15"/>
      <c r="K19" s="19"/>
      <c r="L19" s="81"/>
    </row>
    <row r="20" spans="1:12" ht="12.75">
      <c r="A20" s="31"/>
      <c r="B20" s="112" t="s">
        <v>48</v>
      </c>
      <c r="C20" s="81"/>
      <c r="D20" s="113"/>
      <c r="E20" s="81"/>
      <c r="F20" s="81"/>
      <c r="G20" s="81"/>
      <c r="H20" s="114"/>
      <c r="I20" s="18">
        <f t="shared" si="0"/>
        <v>0</v>
      </c>
      <c r="J20" s="15"/>
      <c r="K20" s="19"/>
      <c r="L20" s="81"/>
    </row>
    <row r="21" spans="1:12" ht="12.75">
      <c r="A21" s="31"/>
      <c r="B21" s="112" t="s">
        <v>48</v>
      </c>
      <c r="C21" s="81"/>
      <c r="D21" s="113"/>
      <c r="E21" s="81"/>
      <c r="F21" s="81"/>
      <c r="G21" s="81"/>
      <c r="H21" s="114"/>
      <c r="I21" s="18">
        <f t="shared" si="0"/>
        <v>0</v>
      </c>
      <c r="J21" s="15"/>
      <c r="K21" s="19"/>
      <c r="L21" s="81"/>
    </row>
    <row r="22" spans="1:12" ht="12.75">
      <c r="A22" s="31"/>
      <c r="B22" s="112" t="s">
        <v>48</v>
      </c>
      <c r="C22" s="81"/>
      <c r="D22" s="113"/>
      <c r="E22" s="81"/>
      <c r="F22" s="81"/>
      <c r="G22" s="81"/>
      <c r="H22" s="114"/>
      <c r="I22" s="18">
        <f t="shared" si="0"/>
        <v>0</v>
      </c>
      <c r="J22" s="15"/>
      <c r="K22" s="19"/>
      <c r="L22" s="81"/>
    </row>
    <row r="23" spans="1:12" ht="13.5" thickBot="1">
      <c r="A23" s="31"/>
      <c r="B23" s="112" t="s">
        <v>48</v>
      </c>
      <c r="C23" s="81"/>
      <c r="D23" s="113"/>
      <c r="E23" s="81"/>
      <c r="F23" s="81"/>
      <c r="G23" s="81"/>
      <c r="H23" s="114"/>
      <c r="I23" s="18">
        <f t="shared" si="0"/>
        <v>0</v>
      </c>
      <c r="J23" s="15"/>
      <c r="K23" s="19"/>
      <c r="L23" s="81"/>
    </row>
    <row r="24" spans="1:12" ht="13.5" thickTop="1">
      <c r="A24" s="31"/>
      <c r="B24" s="15"/>
      <c r="C24" s="15"/>
      <c r="D24" s="16"/>
      <c r="E24" s="15"/>
      <c r="F24" s="15"/>
      <c r="G24" s="18"/>
      <c r="H24" s="18"/>
      <c r="I24" s="18"/>
      <c r="J24" s="15"/>
      <c r="K24" s="38">
        <f>SUM(sum_siteprep)</f>
        <v>0</v>
      </c>
      <c r="L24" s="81"/>
    </row>
    <row r="25" spans="1:12" ht="3" customHeight="1">
      <c r="A25" s="79"/>
      <c r="B25" s="15"/>
      <c r="C25" s="15"/>
      <c r="D25" s="16"/>
      <c r="E25" s="15"/>
      <c r="F25" s="15"/>
      <c r="G25" s="18"/>
      <c r="H25" s="18"/>
      <c r="I25" s="76"/>
      <c r="J25" s="69"/>
      <c r="K25" s="71"/>
      <c r="L25" s="81"/>
    </row>
    <row r="26" spans="1:12" ht="12.75">
      <c r="A26" s="77" t="s">
        <v>49</v>
      </c>
      <c r="B26" s="15"/>
      <c r="C26" s="24"/>
      <c r="D26" s="21" t="s">
        <v>37</v>
      </c>
      <c r="E26" s="20" t="s">
        <v>50</v>
      </c>
      <c r="F26" s="20" t="s">
        <v>51</v>
      </c>
      <c r="G26" s="23" t="s">
        <v>52</v>
      </c>
      <c r="H26" s="20" t="s">
        <v>38</v>
      </c>
      <c r="I26" s="72" t="s">
        <v>39</v>
      </c>
      <c r="J26" s="74" t="s">
        <v>43</v>
      </c>
      <c r="K26" s="73" t="s">
        <v>53</v>
      </c>
      <c r="L26" s="81"/>
    </row>
    <row r="27" spans="1:12" ht="12.75">
      <c r="A27" s="77"/>
      <c r="B27" s="12" t="s">
        <v>11</v>
      </c>
      <c r="C27" s="20"/>
      <c r="D27" s="21" t="s">
        <v>41</v>
      </c>
      <c r="E27" s="22" t="s">
        <v>54</v>
      </c>
      <c r="F27" s="29"/>
      <c r="G27" s="30" t="s">
        <v>55</v>
      </c>
      <c r="H27" s="30" t="s">
        <v>55</v>
      </c>
      <c r="I27" s="74" t="s">
        <v>43</v>
      </c>
      <c r="J27" s="78"/>
      <c r="K27" s="73"/>
      <c r="L27" s="81"/>
    </row>
    <row r="28" spans="1:12" ht="3" customHeight="1">
      <c r="A28" s="79"/>
      <c r="B28" s="12"/>
      <c r="C28" s="12"/>
      <c r="D28" s="32"/>
      <c r="E28" s="15"/>
      <c r="F28" s="33"/>
      <c r="G28" s="18"/>
      <c r="H28" s="18"/>
      <c r="I28" s="76"/>
      <c r="J28" s="70"/>
      <c r="K28" s="71"/>
      <c r="L28" s="81"/>
    </row>
    <row r="29" spans="1:12" ht="12.75">
      <c r="A29" s="79"/>
      <c r="B29" s="26" t="s">
        <v>56</v>
      </c>
      <c r="C29" s="15"/>
      <c r="D29" s="112"/>
      <c r="E29" s="15"/>
      <c r="F29" s="33"/>
      <c r="G29" s="115"/>
      <c r="H29" s="18">
        <f>Appl._Cost</f>
        <v>0</v>
      </c>
      <c r="I29" s="76">
        <f>Area*Unit_Cost</f>
        <v>0</v>
      </c>
      <c r="J29" s="70"/>
      <c r="K29" s="71"/>
      <c r="L29" s="81"/>
    </row>
    <row r="30" spans="1:12" ht="12.75">
      <c r="A30" s="79"/>
      <c r="B30" s="26" t="s">
        <v>57</v>
      </c>
      <c r="C30" s="15"/>
      <c r="D30" s="112"/>
      <c r="E30" s="112"/>
      <c r="F30" s="33">
        <f>Area*Rate</f>
        <v>0</v>
      </c>
      <c r="G30" s="18"/>
      <c r="H30" s="18">
        <f>seedmix*Rate</f>
        <v>0</v>
      </c>
      <c r="I30" s="76">
        <f>Area*Unit_Cost</f>
        <v>0</v>
      </c>
      <c r="J30" s="70"/>
      <c r="K30" s="71"/>
      <c r="L30" s="81"/>
    </row>
    <row r="31" spans="1:12" ht="12.75">
      <c r="A31" s="79"/>
      <c r="B31" s="26" t="s">
        <v>58</v>
      </c>
      <c r="C31" s="26"/>
      <c r="D31" s="112"/>
      <c r="E31" s="112"/>
      <c r="F31" s="33">
        <f>Area*Rate</f>
        <v>0</v>
      </c>
      <c r="G31" s="18"/>
      <c r="H31" s="18">
        <f>fertilizer*Rate</f>
        <v>0</v>
      </c>
      <c r="I31" s="76">
        <f>Area*Unit_Cost</f>
        <v>0</v>
      </c>
      <c r="J31" s="70"/>
      <c r="K31" s="71"/>
      <c r="L31" s="81"/>
    </row>
    <row r="32" spans="1:11" s="81" customFormat="1" ht="12.75">
      <c r="A32" s="79"/>
      <c r="B32" s="26"/>
      <c r="C32" s="26"/>
      <c r="D32" s="15"/>
      <c r="E32" s="15"/>
      <c r="F32" s="15"/>
      <c r="G32" s="18"/>
      <c r="H32" s="18"/>
      <c r="I32" s="76"/>
      <c r="J32" s="70">
        <f>SUM(aerialcost)</f>
        <v>0</v>
      </c>
      <c r="K32" s="71"/>
    </row>
    <row r="33" spans="1:12" ht="12.75">
      <c r="A33" s="79"/>
      <c r="B33" s="26" t="s">
        <v>59</v>
      </c>
      <c r="C33" s="26"/>
      <c r="D33" s="112"/>
      <c r="E33" s="15"/>
      <c r="F33" s="15"/>
      <c r="G33" s="115"/>
      <c r="H33" s="18">
        <f>Appl._Cost</f>
        <v>0</v>
      </c>
      <c r="I33" s="76">
        <f>Area*Unit_Cost</f>
        <v>0</v>
      </c>
      <c r="J33" s="70"/>
      <c r="K33" s="71"/>
      <c r="L33" s="81"/>
    </row>
    <row r="34" spans="1:12" ht="12.75">
      <c r="A34" s="79"/>
      <c r="B34" s="26" t="s">
        <v>57</v>
      </c>
      <c r="C34" s="15"/>
      <c r="D34" s="112"/>
      <c r="E34" s="112"/>
      <c r="F34" s="33">
        <f>Area*Rate</f>
        <v>0</v>
      </c>
      <c r="G34" s="18"/>
      <c r="H34" s="18">
        <f>seedmix*Rate</f>
        <v>0</v>
      </c>
      <c r="I34" s="76">
        <f>Area*Unit_Cost</f>
        <v>0</v>
      </c>
      <c r="J34" s="70"/>
      <c r="K34" s="71"/>
      <c r="L34" s="81"/>
    </row>
    <row r="35" spans="1:12" ht="12.75">
      <c r="A35" s="79"/>
      <c r="B35" s="26" t="s">
        <v>58</v>
      </c>
      <c r="C35" s="26"/>
      <c r="D35" s="112"/>
      <c r="E35" s="112"/>
      <c r="F35" s="33">
        <f>Area*Rate</f>
        <v>0</v>
      </c>
      <c r="G35" s="18"/>
      <c r="H35" s="18">
        <f>fertilizer*Rate</f>
        <v>0</v>
      </c>
      <c r="I35" s="76">
        <f>Area*Unit_Cost</f>
        <v>0</v>
      </c>
      <c r="J35" s="70"/>
      <c r="K35" s="71"/>
      <c r="L35" s="81"/>
    </row>
    <row r="36" spans="1:12" ht="12.75">
      <c r="A36" s="79"/>
      <c r="B36" s="15"/>
      <c r="C36" s="26"/>
      <c r="D36" s="34"/>
      <c r="E36" s="15"/>
      <c r="F36" s="15"/>
      <c r="G36" s="18"/>
      <c r="H36" s="18"/>
      <c r="I36" s="76"/>
      <c r="J36" s="70">
        <f>SUM(tractorcost)</f>
        <v>0</v>
      </c>
      <c r="K36" s="71"/>
      <c r="L36" s="81"/>
    </row>
    <row r="37" spans="1:12" ht="12.75">
      <c r="A37" s="79"/>
      <c r="B37" s="35" t="s">
        <v>60</v>
      </c>
      <c r="C37" s="15"/>
      <c r="D37" s="15"/>
      <c r="E37" s="15"/>
      <c r="F37" s="15"/>
      <c r="G37" s="18"/>
      <c r="H37" s="18"/>
      <c r="I37" s="76"/>
      <c r="J37" s="70"/>
      <c r="K37" s="71"/>
      <c r="L37" s="81"/>
    </row>
    <row r="38" spans="1:12" ht="12.75">
      <c r="A38" s="79"/>
      <c r="B38" s="36" t="s">
        <v>61</v>
      </c>
      <c r="C38" s="37"/>
      <c r="D38" s="112"/>
      <c r="E38" s="15"/>
      <c r="F38" s="15"/>
      <c r="G38" s="115"/>
      <c r="H38" s="18">
        <f>Appl._Cost</f>
        <v>0</v>
      </c>
      <c r="I38" s="76">
        <f>Area*Unit_Cost</f>
        <v>0</v>
      </c>
      <c r="J38" s="70"/>
      <c r="K38" s="71"/>
      <c r="L38" s="81"/>
    </row>
    <row r="39" spans="1:12" ht="12.75">
      <c r="A39" s="79"/>
      <c r="B39" s="15" t="s">
        <v>57</v>
      </c>
      <c r="C39" s="15"/>
      <c r="D39" s="112"/>
      <c r="E39" s="112"/>
      <c r="F39" s="33">
        <f>Area*Rate</f>
        <v>0</v>
      </c>
      <c r="G39"/>
      <c r="H39" s="18">
        <f>seedmix*Rate</f>
        <v>0</v>
      </c>
      <c r="I39" s="76">
        <f>Area*Unit_Cost</f>
        <v>0</v>
      </c>
      <c r="J39" s="70"/>
      <c r="K39" s="71"/>
      <c r="L39" s="81"/>
    </row>
    <row r="40" spans="1:12" ht="12.75">
      <c r="A40" s="79"/>
      <c r="B40" s="15" t="s">
        <v>58</v>
      </c>
      <c r="C40" s="15"/>
      <c r="D40" s="112"/>
      <c r="E40" s="112"/>
      <c r="F40" s="33">
        <f>Area*Rate</f>
        <v>0</v>
      </c>
      <c r="G40" s="18"/>
      <c r="H40" s="18">
        <f>fertilizer*Rate</f>
        <v>0</v>
      </c>
      <c r="I40" s="76">
        <f>Area*Unit_Cost</f>
        <v>0</v>
      </c>
      <c r="J40" s="70"/>
      <c r="K40" s="71"/>
      <c r="L40" s="81"/>
    </row>
    <row r="41" spans="1:12" ht="12.75">
      <c r="A41" s="79"/>
      <c r="B41" s="15" t="s">
        <v>62</v>
      </c>
      <c r="C41" s="15"/>
      <c r="D41" s="112"/>
      <c r="E41" s="112"/>
      <c r="F41" s="33">
        <f>Area*Rate</f>
        <v>0</v>
      </c>
      <c r="G41" s="18"/>
      <c r="H41" s="18">
        <f>mulch*Rate</f>
        <v>0</v>
      </c>
      <c r="I41" s="76">
        <f>Area*Unit_Cost</f>
        <v>0</v>
      </c>
      <c r="J41" s="70"/>
      <c r="K41" s="71"/>
      <c r="L41" s="81"/>
    </row>
    <row r="42" spans="1:12" ht="12.75">
      <c r="A42" s="79"/>
      <c r="B42" s="15" t="s">
        <v>63</v>
      </c>
      <c r="C42" s="15"/>
      <c r="D42" s="112"/>
      <c r="E42" s="112"/>
      <c r="F42" s="33">
        <f>Area*Rate</f>
        <v>0</v>
      </c>
      <c r="G42" s="18"/>
      <c r="H42" s="18">
        <f>tackifier*Rate</f>
        <v>0</v>
      </c>
      <c r="I42" s="76">
        <f>Area*Unit_Cost</f>
        <v>0</v>
      </c>
      <c r="J42" s="70"/>
      <c r="K42" s="71"/>
      <c r="L42" s="81"/>
    </row>
    <row r="43" spans="1:12" s="83" customFormat="1" ht="12.75">
      <c r="A43" s="79"/>
      <c r="B43" s="15"/>
      <c r="C43" s="15"/>
      <c r="D43" s="15"/>
      <c r="E43" s="15"/>
      <c r="F43" s="15"/>
      <c r="G43" s="15"/>
      <c r="H43" s="15"/>
      <c r="I43" s="69"/>
      <c r="J43" s="76">
        <f>SUM(hydroseedcost)</f>
        <v>0</v>
      </c>
      <c r="K43" s="82"/>
      <c r="L43" s="81"/>
    </row>
    <row r="44" spans="1:12" ht="12.75">
      <c r="A44" s="79"/>
      <c r="B44" s="116" t="s">
        <v>64</v>
      </c>
      <c r="C44" s="15"/>
      <c r="D44" s="112"/>
      <c r="E44" s="112"/>
      <c r="F44" s="33">
        <f>Area*Rate</f>
        <v>0</v>
      </c>
      <c r="G44" s="115"/>
      <c r="H44" s="18">
        <f>Appl._Cost</f>
        <v>0</v>
      </c>
      <c r="I44" s="76">
        <f>Area*Unit_Cost</f>
        <v>0</v>
      </c>
      <c r="J44" s="70"/>
      <c r="K44" s="71"/>
      <c r="L44" s="81"/>
    </row>
    <row r="45" spans="1:12" ht="12.75">
      <c r="A45" s="79"/>
      <c r="B45" s="116" t="s">
        <v>65</v>
      </c>
      <c r="C45" s="15"/>
      <c r="D45" s="112"/>
      <c r="E45" s="112"/>
      <c r="F45" s="33">
        <f>Area*Rate</f>
        <v>0</v>
      </c>
      <c r="G45" s="115"/>
      <c r="H45" s="18">
        <f>material_1*Rate</f>
        <v>0</v>
      </c>
      <c r="I45" s="76">
        <f>Area*Unit_Cost</f>
        <v>0</v>
      </c>
      <c r="J45" s="70"/>
      <c r="K45" s="71"/>
      <c r="L45" s="81"/>
    </row>
    <row r="46" spans="1:12" ht="12.75">
      <c r="A46" s="79"/>
      <c r="B46" s="116" t="s">
        <v>66</v>
      </c>
      <c r="C46" s="15"/>
      <c r="D46" s="112"/>
      <c r="E46" s="112"/>
      <c r="F46" s="33">
        <f>Area*Rate</f>
        <v>0</v>
      </c>
      <c r="G46" s="115"/>
      <c r="H46" s="18">
        <f>material_2*Rate</f>
        <v>0</v>
      </c>
      <c r="I46" s="76">
        <f>Area*Unit_Cost</f>
        <v>0</v>
      </c>
      <c r="J46" s="69"/>
      <c r="K46" s="84"/>
      <c r="L46" s="81"/>
    </row>
    <row r="47" spans="1:12" ht="12.75">
      <c r="A47" s="79"/>
      <c r="B47" s="15"/>
      <c r="C47" s="15"/>
      <c r="D47" s="16"/>
      <c r="E47" s="15"/>
      <c r="F47" s="33"/>
      <c r="G47" s="18"/>
      <c r="H47" s="18"/>
      <c r="I47" s="76"/>
      <c r="J47" s="76">
        <f>SUM(optioncost)</f>
        <v>0</v>
      </c>
      <c r="K47" s="84"/>
      <c r="L47" s="81"/>
    </row>
    <row r="48" spans="1:12" ht="12.75">
      <c r="A48" s="79"/>
      <c r="B48" s="15"/>
      <c r="C48" s="24"/>
      <c r="D48" s="21" t="s">
        <v>37</v>
      </c>
      <c r="E48" s="22" t="s">
        <v>67</v>
      </c>
      <c r="F48" s="22" t="s">
        <v>68</v>
      </c>
      <c r="G48" s="23" t="s">
        <v>52</v>
      </c>
      <c r="H48" s="20" t="s">
        <v>38</v>
      </c>
      <c r="I48" s="72" t="s">
        <v>39</v>
      </c>
      <c r="J48" s="72"/>
      <c r="K48" s="84"/>
      <c r="L48" s="81"/>
    </row>
    <row r="49" spans="1:12" ht="12.75">
      <c r="A49" s="79"/>
      <c r="B49" s="35" t="s">
        <v>69</v>
      </c>
      <c r="C49" s="24"/>
      <c r="D49" s="21" t="s">
        <v>41</v>
      </c>
      <c r="E49" s="22" t="s">
        <v>70</v>
      </c>
      <c r="F49" s="20" t="s">
        <v>71</v>
      </c>
      <c r="G49" s="30" t="s">
        <v>72</v>
      </c>
      <c r="H49" s="30" t="s">
        <v>55</v>
      </c>
      <c r="I49" s="74" t="s">
        <v>43</v>
      </c>
      <c r="J49" s="85"/>
      <c r="K49" s="71"/>
      <c r="L49" s="81"/>
    </row>
    <row r="50" spans="1:12" ht="12.75">
      <c r="A50" s="79"/>
      <c r="B50" s="36" t="s">
        <v>73</v>
      </c>
      <c r="C50" s="15"/>
      <c r="D50" s="112"/>
      <c r="E50" s="112"/>
      <c r="F50" s="15"/>
      <c r="G50" s="118"/>
      <c r="H50" s="18">
        <f>Rate*Appl._Cost</f>
        <v>0</v>
      </c>
      <c r="I50" s="76">
        <f aca="true" t="shared" si="1" ref="I50:I55">Area*Unit_Cost</f>
        <v>0</v>
      </c>
      <c r="J50" s="70"/>
      <c r="K50" s="71"/>
      <c r="L50" s="81"/>
    </row>
    <row r="51" spans="1:12" ht="12.75">
      <c r="A51" s="79"/>
      <c r="B51" s="26" t="s">
        <v>74</v>
      </c>
      <c r="C51" s="15"/>
      <c r="D51" s="112"/>
      <c r="E51" s="112"/>
      <c r="F51" s="33">
        <f>Area*Rate</f>
        <v>0</v>
      </c>
      <c r="G51" s="27"/>
      <c r="H51" s="18">
        <f>seedlings*Rate</f>
        <v>0</v>
      </c>
      <c r="I51" s="76">
        <f t="shared" si="1"/>
        <v>0</v>
      </c>
      <c r="J51" s="70"/>
      <c r="K51" s="71"/>
      <c r="L51" s="81"/>
    </row>
    <row r="52" spans="1:12" ht="12.75">
      <c r="A52" s="79"/>
      <c r="B52" s="26" t="s">
        <v>75</v>
      </c>
      <c r="C52" s="15"/>
      <c r="D52" s="112"/>
      <c r="E52" s="112"/>
      <c r="F52" s="33">
        <f>Area*Rate</f>
        <v>0</v>
      </c>
      <c r="G52" s="27"/>
      <c r="H52" s="18">
        <f>fertabs*Rate</f>
        <v>0</v>
      </c>
      <c r="I52" s="76">
        <f t="shared" si="1"/>
        <v>0</v>
      </c>
      <c r="J52" s="70"/>
      <c r="K52" s="71"/>
      <c r="L52" s="81"/>
    </row>
    <row r="53" spans="1:12" ht="12.75">
      <c r="A53" s="79"/>
      <c r="B53" s="26" t="s">
        <v>76</v>
      </c>
      <c r="C53" s="15"/>
      <c r="D53" s="112"/>
      <c r="E53" s="112"/>
      <c r="F53" s="33">
        <f>Area*Rate</f>
        <v>0</v>
      </c>
      <c r="G53" s="118"/>
      <c r="H53" s="18">
        <f>(protectors+Appl._Cost)*Rate</f>
        <v>0</v>
      </c>
      <c r="I53" s="76">
        <f t="shared" si="1"/>
        <v>0</v>
      </c>
      <c r="J53" s="70"/>
      <c r="K53" s="71"/>
      <c r="L53" s="81"/>
    </row>
    <row r="54" spans="1:12" ht="12.75">
      <c r="A54" s="79"/>
      <c r="B54" s="116" t="s">
        <v>77</v>
      </c>
      <c r="C54" s="15"/>
      <c r="D54" s="112"/>
      <c r="E54" s="112"/>
      <c r="F54" s="33">
        <f>Area*Rate</f>
        <v>0</v>
      </c>
      <c r="G54" s="27"/>
      <c r="H54" s="18">
        <f>material_3*Rate</f>
        <v>0</v>
      </c>
      <c r="I54" s="76">
        <f t="shared" si="1"/>
        <v>0</v>
      </c>
      <c r="J54" s="70"/>
      <c r="K54" s="71"/>
      <c r="L54" s="81"/>
    </row>
    <row r="55" spans="1:12" ht="13.5" thickBot="1">
      <c r="A55" s="79"/>
      <c r="B55" s="116" t="s">
        <v>78</v>
      </c>
      <c r="C55" s="15"/>
      <c r="D55" s="112"/>
      <c r="E55" s="112"/>
      <c r="F55" s="33">
        <f>Area*Rate</f>
        <v>0</v>
      </c>
      <c r="G55" s="27"/>
      <c r="H55" s="18">
        <f>material_4*Rate</f>
        <v>0</v>
      </c>
      <c r="I55" s="76">
        <f t="shared" si="1"/>
        <v>0</v>
      </c>
      <c r="J55" s="70">
        <f>SUM(woodycost)</f>
        <v>0</v>
      </c>
      <c r="K55" s="71"/>
      <c r="L55" s="81"/>
    </row>
    <row r="56" spans="1:12" ht="13.5" thickTop="1">
      <c r="A56" s="79"/>
      <c r="B56" s="15"/>
      <c r="C56" s="15"/>
      <c r="D56" s="15"/>
      <c r="E56" s="15"/>
      <c r="F56" s="15"/>
      <c r="G56" s="18"/>
      <c r="H56" s="18"/>
      <c r="I56" s="69"/>
      <c r="J56" s="69"/>
      <c r="K56" s="86">
        <f>SUM(sum_reveg)</f>
        <v>0</v>
      </c>
      <c r="L56" s="81"/>
    </row>
    <row r="57" spans="1:12" ht="3" customHeight="1">
      <c r="A57" s="79"/>
      <c r="B57" s="15"/>
      <c r="C57" s="15"/>
      <c r="D57" s="16"/>
      <c r="E57" s="15"/>
      <c r="F57" s="15"/>
      <c r="G57" s="18"/>
      <c r="H57" s="18"/>
      <c r="I57" s="76"/>
      <c r="J57" s="70"/>
      <c r="K57" s="71"/>
      <c r="L57" s="81"/>
    </row>
    <row r="58" spans="1:12" ht="12.75">
      <c r="A58" s="77" t="s">
        <v>79</v>
      </c>
      <c r="B58" s="15"/>
      <c r="C58" s="20" t="s">
        <v>80</v>
      </c>
      <c r="D58" s="21" t="s">
        <v>37</v>
      </c>
      <c r="E58" s="20" t="s">
        <v>50</v>
      </c>
      <c r="F58" s="20" t="s">
        <v>51</v>
      </c>
      <c r="G58" s="23" t="s">
        <v>52</v>
      </c>
      <c r="H58" s="23" t="s">
        <v>38</v>
      </c>
      <c r="I58" s="85" t="s">
        <v>43</v>
      </c>
      <c r="J58" s="74" t="s">
        <v>43</v>
      </c>
      <c r="K58" s="73" t="s">
        <v>53</v>
      </c>
      <c r="L58" s="81"/>
    </row>
    <row r="59" spans="1:12" ht="12.75">
      <c r="A59" s="77"/>
      <c r="B59" s="12" t="s">
        <v>12</v>
      </c>
      <c r="C59" s="20"/>
      <c r="D59" s="21" t="s">
        <v>41</v>
      </c>
      <c r="E59" s="22" t="s">
        <v>54</v>
      </c>
      <c r="F59" s="29"/>
      <c r="G59" s="30" t="s">
        <v>55</v>
      </c>
      <c r="H59" s="30" t="s">
        <v>55</v>
      </c>
      <c r="I59" s="85" t="s">
        <v>81</v>
      </c>
      <c r="J59" s="87"/>
      <c r="K59" s="73"/>
      <c r="L59" s="81"/>
    </row>
    <row r="60" spans="1:12" ht="3" customHeight="1">
      <c r="A60" s="79"/>
      <c r="B60" s="15"/>
      <c r="C60" s="15"/>
      <c r="D60" s="16"/>
      <c r="E60" s="15"/>
      <c r="F60" s="33"/>
      <c r="G60" s="18"/>
      <c r="H60" s="18"/>
      <c r="I60" s="76"/>
      <c r="J60" s="70"/>
      <c r="K60" s="71"/>
      <c r="L60" s="81"/>
    </row>
    <row r="61" spans="1:12" ht="12.75">
      <c r="A61" s="79"/>
      <c r="B61" s="26" t="s">
        <v>56</v>
      </c>
      <c r="C61" s="112"/>
      <c r="D61" s="112"/>
      <c r="E61" s="15"/>
      <c r="F61" s="33"/>
      <c r="G61" s="115"/>
      <c r="H61" s="18">
        <f>Appl._Cost</f>
        <v>0</v>
      </c>
      <c r="I61" s="76">
        <f>Unit_Cost*Area</f>
        <v>0</v>
      </c>
      <c r="J61" s="145"/>
      <c r="K61" s="71"/>
      <c r="L61" s="81"/>
    </row>
    <row r="62" spans="1:12" ht="12.75">
      <c r="A62" s="79"/>
      <c r="B62" s="26" t="s">
        <v>57</v>
      </c>
      <c r="C62" s="15"/>
      <c r="D62" s="112"/>
      <c r="E62" s="112"/>
      <c r="F62" s="33">
        <f>Area*Rate</f>
        <v>0</v>
      </c>
      <c r="G62" s="18"/>
      <c r="H62" s="18">
        <f>seedmix*Rate</f>
        <v>0</v>
      </c>
      <c r="I62" s="76">
        <f>Area*Unit_Cost</f>
        <v>0</v>
      </c>
      <c r="J62" s="145"/>
      <c r="K62" s="71"/>
      <c r="L62" s="81"/>
    </row>
    <row r="63" spans="1:12" ht="12.75">
      <c r="A63" s="79"/>
      <c r="B63" s="26" t="s">
        <v>58</v>
      </c>
      <c r="C63" s="15"/>
      <c r="D63" s="112"/>
      <c r="E63" s="112"/>
      <c r="F63" s="33">
        <f>Area*Rate</f>
        <v>0</v>
      </c>
      <c r="G63" s="18"/>
      <c r="H63" s="18">
        <f>fertilizer*Rate</f>
        <v>0</v>
      </c>
      <c r="I63" s="76">
        <f>Area*Unit_Cost</f>
        <v>0</v>
      </c>
      <c r="J63" s="145"/>
      <c r="K63" s="71"/>
      <c r="L63" s="81"/>
    </row>
    <row r="64" spans="1:12" ht="12.75">
      <c r="A64" s="79"/>
      <c r="B64" s="26"/>
      <c r="C64" s="15"/>
      <c r="D64" s="34"/>
      <c r="E64" s="15"/>
      <c r="F64" s="33"/>
      <c r="G64" s="18"/>
      <c r="H64" s="18"/>
      <c r="I64" s="76"/>
      <c r="J64" s="70">
        <f>SUM(maint_aerial)*(years_aerial_maint)</f>
        <v>0</v>
      </c>
      <c r="K64" s="71"/>
      <c r="L64" s="81"/>
    </row>
    <row r="65" spans="1:12" ht="12.75">
      <c r="A65" s="79"/>
      <c r="B65" s="26" t="s">
        <v>59</v>
      </c>
      <c r="C65" s="112"/>
      <c r="D65" s="112"/>
      <c r="E65" s="15"/>
      <c r="F65" s="15"/>
      <c r="G65" s="115"/>
      <c r="H65" s="18">
        <f>Appl._Cost</f>
        <v>0</v>
      </c>
      <c r="I65" s="76">
        <f>Area*Unit_Cost</f>
        <v>0</v>
      </c>
      <c r="J65" s="70"/>
      <c r="K65" s="71"/>
      <c r="L65" s="81"/>
    </row>
    <row r="66" spans="1:12" ht="12.75">
      <c r="A66" s="79"/>
      <c r="B66" s="26" t="s">
        <v>57</v>
      </c>
      <c r="C66" s="15"/>
      <c r="D66" s="112"/>
      <c r="E66" s="112"/>
      <c r="F66" s="33">
        <f>Area*Rate</f>
        <v>0</v>
      </c>
      <c r="G66" s="18"/>
      <c r="H66" s="18">
        <f>seedmix*Rate</f>
        <v>0</v>
      </c>
      <c r="I66" s="76">
        <f>Area*Unit_Cost</f>
        <v>0</v>
      </c>
      <c r="J66" s="70"/>
      <c r="K66" s="71"/>
      <c r="L66" s="81"/>
    </row>
    <row r="67" spans="1:12" ht="12.75">
      <c r="A67" s="79"/>
      <c r="B67" s="26" t="s">
        <v>58</v>
      </c>
      <c r="C67" s="26"/>
      <c r="D67" s="112"/>
      <c r="E67" s="112"/>
      <c r="F67" s="33">
        <f>Area*Rate</f>
        <v>0</v>
      </c>
      <c r="G67" s="18"/>
      <c r="H67" s="18">
        <f>fertilizer*Rate</f>
        <v>0</v>
      </c>
      <c r="I67" s="76">
        <f>Area*Unit_Cost</f>
        <v>0</v>
      </c>
      <c r="J67" s="70"/>
      <c r="K67" s="71"/>
      <c r="L67" s="81"/>
    </row>
    <row r="68" spans="1:12" ht="12.75">
      <c r="A68" s="79"/>
      <c r="B68" s="15"/>
      <c r="C68" s="26"/>
      <c r="D68" s="34"/>
      <c r="E68" s="15"/>
      <c r="F68" s="15"/>
      <c r="G68" s="18"/>
      <c r="H68" s="18"/>
      <c r="I68" s="76"/>
      <c r="J68" s="70">
        <f>SUM(maint_tractor)*(years_tractor_maint)</f>
        <v>0</v>
      </c>
      <c r="K68" s="71"/>
      <c r="L68" s="81"/>
    </row>
    <row r="69" spans="1:12" ht="12.75">
      <c r="A69" s="79"/>
      <c r="B69" s="35" t="s">
        <v>60</v>
      </c>
      <c r="C69" s="15"/>
      <c r="D69" s="16"/>
      <c r="E69" s="15"/>
      <c r="F69" s="33"/>
      <c r="G69" s="18"/>
      <c r="H69" s="18"/>
      <c r="I69" s="76"/>
      <c r="J69" s="70"/>
      <c r="K69" s="71"/>
      <c r="L69" s="81"/>
    </row>
    <row r="70" spans="1:12" ht="12.75">
      <c r="A70" s="79"/>
      <c r="B70" s="36" t="s">
        <v>61</v>
      </c>
      <c r="C70" s="112"/>
      <c r="D70" s="113"/>
      <c r="E70" s="15"/>
      <c r="F70" s="15"/>
      <c r="G70" s="115"/>
      <c r="H70" s="18">
        <f>Appl._Cost</f>
        <v>0</v>
      </c>
      <c r="I70" s="76">
        <f>Area*Unit_Cost</f>
        <v>0</v>
      </c>
      <c r="J70" s="70"/>
      <c r="K70" s="71"/>
      <c r="L70" s="81"/>
    </row>
    <row r="71" spans="1:12" ht="12.75">
      <c r="A71" s="79"/>
      <c r="B71" s="15" t="s">
        <v>57</v>
      </c>
      <c r="C71" s="15"/>
      <c r="D71" s="112"/>
      <c r="E71" s="112"/>
      <c r="F71" s="33">
        <f>Area*Rate</f>
        <v>0</v>
      </c>
      <c r="G71" s="18"/>
      <c r="H71" s="18">
        <f>seedmix*Rate</f>
        <v>0</v>
      </c>
      <c r="I71" s="76">
        <f>Area*Unit_Cost</f>
        <v>0</v>
      </c>
      <c r="J71" s="70"/>
      <c r="K71" s="71"/>
      <c r="L71" s="81"/>
    </row>
    <row r="72" spans="1:12" ht="12.75">
      <c r="A72" s="79"/>
      <c r="B72" s="15" t="s">
        <v>58</v>
      </c>
      <c r="C72" s="39"/>
      <c r="D72" s="112"/>
      <c r="E72" s="112"/>
      <c r="F72" s="33">
        <f>Area*Rate</f>
        <v>0</v>
      </c>
      <c r="G72" s="18"/>
      <c r="H72" s="18">
        <f>fertilizer*Rate</f>
        <v>0</v>
      </c>
      <c r="I72" s="76">
        <f>Area*Unit_Cost</f>
        <v>0</v>
      </c>
      <c r="J72" s="70"/>
      <c r="K72" s="71"/>
      <c r="L72" s="81"/>
    </row>
    <row r="73" spans="1:12" ht="12.75">
      <c r="A73" s="79"/>
      <c r="B73" s="15" t="s">
        <v>62</v>
      </c>
      <c r="C73" s="39"/>
      <c r="D73" s="112"/>
      <c r="E73" s="112"/>
      <c r="F73" s="33">
        <f>Area*Rate</f>
        <v>0</v>
      </c>
      <c r="G73" s="18"/>
      <c r="H73" s="18">
        <f>mulch*Rate</f>
        <v>0</v>
      </c>
      <c r="I73" s="76">
        <f>Area*Unit_Cost</f>
        <v>0</v>
      </c>
      <c r="J73" s="70"/>
      <c r="K73" s="71"/>
      <c r="L73" s="81"/>
    </row>
    <row r="74" spans="1:12" ht="12.75">
      <c r="A74" s="79"/>
      <c r="B74" s="15" t="s">
        <v>63</v>
      </c>
      <c r="C74" s="39"/>
      <c r="D74" s="112"/>
      <c r="E74" s="112"/>
      <c r="F74" s="33">
        <f>Area*Rate</f>
        <v>0</v>
      </c>
      <c r="G74" s="18"/>
      <c r="H74" s="18">
        <f>tackifier*Rate</f>
        <v>0</v>
      </c>
      <c r="I74" s="76">
        <f>Area*Unit_Cost</f>
        <v>0</v>
      </c>
      <c r="J74" s="70"/>
      <c r="K74" s="71"/>
      <c r="L74" s="81"/>
    </row>
    <row r="75" spans="1:12" ht="12.75">
      <c r="A75" s="79"/>
      <c r="B75" s="15"/>
      <c r="C75" s="39"/>
      <c r="D75" s="15"/>
      <c r="E75" s="15"/>
      <c r="F75" s="33"/>
      <c r="G75" s="15"/>
      <c r="H75" s="18"/>
      <c r="I75" s="76"/>
      <c r="J75" s="70">
        <f>SUM(maint_hydroseed)*(years_hydro_maint)</f>
        <v>0</v>
      </c>
      <c r="K75" s="71"/>
      <c r="L75" s="81"/>
    </row>
    <row r="76" spans="1:12" ht="12.75">
      <c r="A76" s="79"/>
      <c r="B76" s="116" t="s">
        <v>64</v>
      </c>
      <c r="C76" s="112"/>
      <c r="D76" s="112"/>
      <c r="E76" s="112"/>
      <c r="F76" s="33">
        <f>Area*Rate</f>
        <v>0</v>
      </c>
      <c r="G76" s="115"/>
      <c r="H76" s="18">
        <f>Appl._Cost</f>
        <v>0</v>
      </c>
      <c r="I76" s="76">
        <f>Area*Unit_Cost</f>
        <v>0</v>
      </c>
      <c r="J76" s="70"/>
      <c r="K76" s="71"/>
      <c r="L76" s="81"/>
    </row>
    <row r="77" spans="1:12" ht="12.75">
      <c r="A77" s="79"/>
      <c r="B77" s="116" t="s">
        <v>82</v>
      </c>
      <c r="C77" s="39"/>
      <c r="D77" s="112"/>
      <c r="E77" s="112"/>
      <c r="F77" s="33">
        <f>Area*Rate</f>
        <v>0</v>
      </c>
      <c r="G77" s="18"/>
      <c r="H77" s="18">
        <f>maint.material_1*Rate</f>
        <v>0</v>
      </c>
      <c r="I77" s="76">
        <f>Area*Unit_Cost</f>
        <v>0</v>
      </c>
      <c r="J77" s="70"/>
      <c r="K77" s="71"/>
      <c r="L77" s="81"/>
    </row>
    <row r="78" spans="1:12" ht="12.75">
      <c r="A78" s="79"/>
      <c r="B78" s="116" t="s">
        <v>83</v>
      </c>
      <c r="C78" s="15"/>
      <c r="D78" s="117"/>
      <c r="E78" s="112"/>
      <c r="F78" s="33">
        <f>Area*Rate</f>
        <v>0</v>
      </c>
      <c r="G78" s="18"/>
      <c r="H78" s="18">
        <f>maint.material_2*Rate</f>
        <v>0</v>
      </c>
      <c r="I78" s="76">
        <f>Area*Unit_Cost</f>
        <v>0</v>
      </c>
      <c r="J78" s="69"/>
      <c r="K78" s="71"/>
      <c r="L78" s="81"/>
    </row>
    <row r="79" spans="1:12" ht="13.5" thickBot="1">
      <c r="A79" s="79"/>
      <c r="B79" s="26"/>
      <c r="C79" s="15"/>
      <c r="D79" s="40"/>
      <c r="E79" s="15"/>
      <c r="F79" s="33"/>
      <c r="G79" s="18"/>
      <c r="H79" s="15"/>
      <c r="I79" s="76"/>
      <c r="J79" s="76">
        <f>SUM(maint_option)*(years_option_maint)</f>
        <v>0</v>
      </c>
      <c r="K79" s="71"/>
      <c r="L79" s="81"/>
    </row>
    <row r="80" spans="1:12" ht="14.25" thickBot="1" thickTop="1">
      <c r="A80" s="79"/>
      <c r="B80" s="15"/>
      <c r="C80" s="15"/>
      <c r="D80" s="40"/>
      <c r="E80" s="15"/>
      <c r="F80" s="15"/>
      <c r="G80" s="18"/>
      <c r="H80" s="15"/>
      <c r="I80" s="69"/>
      <c r="J80" s="70"/>
      <c r="K80" s="86">
        <f>SUM(sum_maintenance)</f>
        <v>0</v>
      </c>
      <c r="L80" s="81"/>
    </row>
    <row r="81" spans="1:12" ht="3" customHeight="1">
      <c r="A81" s="146"/>
      <c r="B81" s="41"/>
      <c r="C81" s="42"/>
      <c r="D81" s="43"/>
      <c r="E81" s="42"/>
      <c r="F81" s="42"/>
      <c r="G81" s="133"/>
      <c r="H81" s="133"/>
      <c r="I81" s="147"/>
      <c r="J81" s="148"/>
      <c r="K81" s="149"/>
      <c r="L81" s="81"/>
    </row>
    <row r="82" spans="1:12" ht="12.75">
      <c r="A82" s="79"/>
      <c r="B82" s="88" t="s">
        <v>84</v>
      </c>
      <c r="C82" s="15"/>
      <c r="D82" s="40"/>
      <c r="E82" s="15"/>
      <c r="F82" s="15"/>
      <c r="G82" s="18"/>
      <c r="H82" s="18"/>
      <c r="I82" s="76"/>
      <c r="J82" s="70"/>
      <c r="K82" s="71">
        <f>SUM(K1:K80)</f>
        <v>0</v>
      </c>
      <c r="L82" s="81"/>
    </row>
    <row r="83" spans="1:12" ht="3" customHeight="1" thickBot="1">
      <c r="A83" s="125"/>
      <c r="B83" s="44"/>
      <c r="C83" s="44"/>
      <c r="D83" s="45"/>
      <c r="E83" s="44"/>
      <c r="F83" s="44"/>
      <c r="G83" s="126"/>
      <c r="H83" s="44"/>
      <c r="I83" s="127"/>
      <c r="J83" s="128"/>
      <c r="K83" s="156"/>
      <c r="L83" s="81"/>
    </row>
    <row r="84" spans="1:12" ht="12.75">
      <c r="A84" s="69"/>
      <c r="B84" s="15"/>
      <c r="C84" s="15"/>
      <c r="D84" s="40"/>
      <c r="E84" s="15"/>
      <c r="F84" s="15"/>
      <c r="G84" s="18"/>
      <c r="H84" s="15"/>
      <c r="I84" s="69"/>
      <c r="J84" s="70"/>
      <c r="K84" s="131"/>
      <c r="L84" s="81"/>
    </row>
    <row r="85" spans="1:12" ht="12.75">
      <c r="A85" s="69"/>
      <c r="B85" s="15"/>
      <c r="C85" s="15"/>
      <c r="D85" s="40"/>
      <c r="E85" s="15"/>
      <c r="F85" s="15"/>
      <c r="G85" s="18"/>
      <c r="H85" s="15"/>
      <c r="I85" s="69"/>
      <c r="J85" s="70"/>
      <c r="K85" s="131"/>
      <c r="L85" s="81"/>
    </row>
    <row r="86" spans="1:12" ht="12.75">
      <c r="A86" s="69"/>
      <c r="B86" s="15"/>
      <c r="C86" s="15"/>
      <c r="D86" s="40"/>
      <c r="E86" s="15"/>
      <c r="F86" s="15"/>
      <c r="G86" s="18"/>
      <c r="H86" s="15"/>
      <c r="I86" s="69"/>
      <c r="J86" s="70"/>
      <c r="K86" s="131"/>
      <c r="L86" s="81"/>
    </row>
    <row r="87" spans="1:12" ht="12.75">
      <c r="A87" s="69"/>
      <c r="B87" s="15"/>
      <c r="C87" s="15"/>
      <c r="D87" s="40"/>
      <c r="E87" s="15"/>
      <c r="F87" s="15"/>
      <c r="G87" s="18"/>
      <c r="H87" s="15"/>
      <c r="I87" s="69"/>
      <c r="J87" s="70"/>
      <c r="K87" s="131"/>
      <c r="L87" s="81"/>
    </row>
    <row r="88" spans="1:12" ht="12.75">
      <c r="A88" s="69"/>
      <c r="B88" s="15"/>
      <c r="C88" s="15"/>
      <c r="D88" s="40"/>
      <c r="E88" s="15"/>
      <c r="F88" s="15"/>
      <c r="G88" s="18"/>
      <c r="H88" s="15"/>
      <c r="I88" s="69"/>
      <c r="J88" s="70"/>
      <c r="K88" s="131"/>
      <c r="L88" s="81"/>
    </row>
    <row r="89" spans="1:12" ht="12.75">
      <c r="A89" s="69"/>
      <c r="B89" s="15"/>
      <c r="C89" s="15"/>
      <c r="D89" s="40"/>
      <c r="E89" s="15"/>
      <c r="F89" s="15"/>
      <c r="G89" s="18"/>
      <c r="H89" s="15"/>
      <c r="I89" s="69"/>
      <c r="J89" s="70"/>
      <c r="K89" s="131"/>
      <c r="L89" s="81"/>
    </row>
    <row r="90" spans="1:12" ht="13.5" thickBot="1">
      <c r="A90" s="81"/>
      <c r="B90" s="10"/>
      <c r="C90" s="10"/>
      <c r="D90" s="134"/>
      <c r="E90" s="10"/>
      <c r="F90" s="10"/>
      <c r="G90" s="135"/>
      <c r="H90" s="10"/>
      <c r="I90" s="81"/>
      <c r="J90" s="157"/>
      <c r="K90" s="131"/>
      <c r="L90" s="81"/>
    </row>
    <row r="91" spans="1:12" s="66" customFormat="1" ht="13.5" thickTop="1">
      <c r="A91" s="63"/>
      <c r="B91" s="46"/>
      <c r="C91" s="47"/>
      <c r="D91" s="136"/>
      <c r="E91" s="47"/>
      <c r="F91" s="48" t="s">
        <v>85</v>
      </c>
      <c r="G91" s="49" t="s">
        <v>38</v>
      </c>
      <c r="H91" s="50" t="s">
        <v>43</v>
      </c>
      <c r="I91" s="81"/>
      <c r="J91" s="157"/>
      <c r="K91" s="158"/>
      <c r="L91" s="155"/>
    </row>
    <row r="92" spans="1:12" s="66" customFormat="1" ht="12.75">
      <c r="A92" s="69"/>
      <c r="B92" s="94" t="s">
        <v>86</v>
      </c>
      <c r="C92" s="12"/>
      <c r="D92" s="137"/>
      <c r="E92" s="15"/>
      <c r="F92" s="51" t="s">
        <v>87</v>
      </c>
      <c r="G92" s="312" t="s">
        <v>88</v>
      </c>
      <c r="H92" s="52"/>
      <c r="I92" s="81"/>
      <c r="J92" s="157"/>
      <c r="K92" s="158"/>
      <c r="L92" s="155"/>
    </row>
    <row r="93" spans="1:12" s="66" customFormat="1" ht="12.75">
      <c r="A93" s="69"/>
      <c r="B93" s="53"/>
      <c r="C93" s="15"/>
      <c r="D93" s="16"/>
      <c r="E93" s="15"/>
      <c r="F93" s="33"/>
      <c r="G93" s="54"/>
      <c r="H93" s="55"/>
      <c r="I93" s="81"/>
      <c r="J93" s="157"/>
      <c r="K93" s="158"/>
      <c r="L93" s="155"/>
    </row>
    <row r="94" spans="1:12" s="66" customFormat="1" ht="12.75">
      <c r="A94" s="69"/>
      <c r="B94" s="53" t="s">
        <v>89</v>
      </c>
      <c r="C94" s="15"/>
      <c r="D94" s="16"/>
      <c r="E94" s="15"/>
      <c r="F94" s="33">
        <f>SUM(kg_seed)</f>
        <v>0</v>
      </c>
      <c r="G94" s="118"/>
      <c r="H94" s="55">
        <f>No_kg*material_unit_cost</f>
        <v>0</v>
      </c>
      <c r="I94" s="81"/>
      <c r="J94" s="157"/>
      <c r="K94" s="158"/>
      <c r="L94" s="155"/>
    </row>
    <row r="95" spans="1:12" s="66" customFormat="1" ht="12.75">
      <c r="A95" s="69"/>
      <c r="B95" s="53" t="s">
        <v>58</v>
      </c>
      <c r="C95" s="15"/>
      <c r="D95" s="16"/>
      <c r="E95" s="15"/>
      <c r="F95" s="33">
        <f>SUM(kg_fertilizer)</f>
        <v>0</v>
      </c>
      <c r="G95" s="118"/>
      <c r="H95" s="55">
        <f>No_kg*material_unit_cost</f>
        <v>0</v>
      </c>
      <c r="I95" s="81"/>
      <c r="J95" s="157"/>
      <c r="K95" s="158"/>
      <c r="L95" s="81"/>
    </row>
    <row r="96" spans="1:12" ht="12.75">
      <c r="A96" s="69"/>
      <c r="B96" s="53" t="s">
        <v>62</v>
      </c>
      <c r="C96" s="15"/>
      <c r="D96" s="16"/>
      <c r="E96" s="15"/>
      <c r="F96" s="33">
        <f>SUM(kg_mulch)</f>
        <v>0</v>
      </c>
      <c r="G96" s="118"/>
      <c r="H96" s="55">
        <f>No_kg*material_unit_cost</f>
        <v>0</v>
      </c>
      <c r="I96" s="81"/>
      <c r="J96" s="157"/>
      <c r="K96" s="158"/>
      <c r="L96" s="81"/>
    </row>
    <row r="97" spans="1:12" ht="12.75">
      <c r="A97" s="69"/>
      <c r="B97" s="53" t="s">
        <v>63</v>
      </c>
      <c r="C97" s="15"/>
      <c r="D97" s="16"/>
      <c r="E97" s="15"/>
      <c r="F97" s="33">
        <f>SUM(kg_tackifier)</f>
        <v>0</v>
      </c>
      <c r="G97" s="118"/>
      <c r="H97" s="55">
        <f>No_kg*material_unit_cost</f>
        <v>0</v>
      </c>
      <c r="I97" s="81"/>
      <c r="J97" s="157"/>
      <c r="K97" s="158"/>
      <c r="L97" s="81"/>
    </row>
    <row r="98" spans="1:12" ht="12.75">
      <c r="A98" s="69"/>
      <c r="B98" s="53"/>
      <c r="C98" s="15"/>
      <c r="D98" s="16"/>
      <c r="E98" s="15"/>
      <c r="F98" s="33"/>
      <c r="G98" s="27"/>
      <c r="H98" s="55"/>
      <c r="I98" s="81"/>
      <c r="J98" s="157"/>
      <c r="K98" s="158"/>
      <c r="L98" s="81"/>
    </row>
    <row r="99" spans="1:12" ht="12.75">
      <c r="A99" s="69"/>
      <c r="B99" s="56" t="s">
        <v>69</v>
      </c>
      <c r="C99" s="35"/>
      <c r="D99" s="57"/>
      <c r="E99" s="15"/>
      <c r="F99" s="33"/>
      <c r="G99" s="27"/>
      <c r="H99" s="55"/>
      <c r="I99" s="81"/>
      <c r="J99" s="157"/>
      <c r="K99" s="158"/>
      <c r="L99" s="81"/>
    </row>
    <row r="100" spans="1:12" ht="12.75">
      <c r="A100" s="69"/>
      <c r="B100" s="58" t="s">
        <v>90</v>
      </c>
      <c r="C100" s="26"/>
      <c r="D100" s="34"/>
      <c r="E100" s="15"/>
      <c r="F100" s="33">
        <f>SUM(no_seedlings)</f>
        <v>0</v>
      </c>
      <c r="G100" s="118"/>
      <c r="H100" s="55">
        <f>No_kg*material_unit_cost</f>
        <v>0</v>
      </c>
      <c r="I100" s="81"/>
      <c r="J100" s="157"/>
      <c r="K100" s="158"/>
      <c r="L100" s="81"/>
    </row>
    <row r="101" spans="1:12" ht="12.75">
      <c r="A101" s="69"/>
      <c r="B101" s="58" t="s">
        <v>91</v>
      </c>
      <c r="C101" s="26"/>
      <c r="D101" s="34"/>
      <c r="E101" s="15"/>
      <c r="F101" s="33">
        <f>SUM(no_fertabs)</f>
        <v>0</v>
      </c>
      <c r="G101" s="118"/>
      <c r="H101" s="55">
        <f>No_kg*material_unit_cost</f>
        <v>0</v>
      </c>
      <c r="I101" s="81"/>
      <c r="J101" s="157"/>
      <c r="K101" s="158"/>
      <c r="L101" s="81"/>
    </row>
    <row r="102" spans="1:12" ht="12.75">
      <c r="A102" s="69"/>
      <c r="B102" s="58" t="s">
        <v>92</v>
      </c>
      <c r="C102" s="26"/>
      <c r="D102" s="34"/>
      <c r="E102" s="15"/>
      <c r="F102" s="33">
        <f>SUM(no_protectors)</f>
        <v>0</v>
      </c>
      <c r="G102" s="118"/>
      <c r="H102" s="55">
        <f>No_kg*material_unit_cost</f>
        <v>0</v>
      </c>
      <c r="I102" s="81"/>
      <c r="J102" s="157"/>
      <c r="K102" s="158"/>
      <c r="L102" s="81"/>
    </row>
    <row r="103" spans="1:12" ht="12.75">
      <c r="A103" s="69"/>
      <c r="B103" s="53"/>
      <c r="C103" s="15"/>
      <c r="D103" s="15"/>
      <c r="E103" s="15"/>
      <c r="F103" s="33"/>
      <c r="G103" s="27"/>
      <c r="H103" s="59"/>
      <c r="I103" s="81"/>
      <c r="J103" s="81"/>
      <c r="K103" s="159"/>
      <c r="L103" s="81"/>
    </row>
    <row r="104" spans="1:12" ht="12.75">
      <c r="A104" s="69"/>
      <c r="B104" s="119" t="s">
        <v>93</v>
      </c>
      <c r="C104" s="15"/>
      <c r="D104" s="40"/>
      <c r="E104" s="15"/>
      <c r="F104" s="33">
        <f>SUM(kg_material1)</f>
        <v>0</v>
      </c>
      <c r="G104" s="118"/>
      <c r="H104" s="55">
        <f>No_kg*material_unit_cost</f>
        <v>0</v>
      </c>
      <c r="I104" s="81"/>
      <c r="J104" s="157"/>
      <c r="K104" s="158"/>
      <c r="L104" s="81"/>
    </row>
    <row r="105" spans="1:12" ht="12.75">
      <c r="A105" s="69"/>
      <c r="B105" s="119" t="s">
        <v>66</v>
      </c>
      <c r="C105" s="15"/>
      <c r="D105" s="40"/>
      <c r="E105" s="15"/>
      <c r="F105" s="33">
        <f>SUM(kg_material2)</f>
        <v>0</v>
      </c>
      <c r="G105" s="118"/>
      <c r="H105" s="55">
        <f>No_kg*material_unit_cost</f>
        <v>0</v>
      </c>
      <c r="I105" s="81"/>
      <c r="J105" s="157"/>
      <c r="K105" s="158"/>
      <c r="L105" s="81"/>
    </row>
    <row r="106" spans="1:12" ht="12.75">
      <c r="A106" s="69"/>
      <c r="B106" s="120" t="s">
        <v>77</v>
      </c>
      <c r="C106" s="15"/>
      <c r="D106" s="40"/>
      <c r="E106" s="15"/>
      <c r="F106" s="33">
        <f>SUM(kg_material3)</f>
        <v>0</v>
      </c>
      <c r="G106" s="118"/>
      <c r="H106" s="55">
        <f>No_kg*material_unit_cost</f>
        <v>0</v>
      </c>
      <c r="I106" s="81"/>
      <c r="J106" s="157"/>
      <c r="K106" s="158"/>
      <c r="L106" s="81"/>
    </row>
    <row r="107" spans="1:12" ht="12.75">
      <c r="A107" s="69"/>
      <c r="B107" s="120" t="s">
        <v>78</v>
      </c>
      <c r="C107" s="15"/>
      <c r="D107" s="40"/>
      <c r="E107" s="15"/>
      <c r="F107" s="33">
        <f>SUM(kg_material4)</f>
        <v>0</v>
      </c>
      <c r="G107" s="118"/>
      <c r="H107" s="55">
        <f>No_kg*material_unit_cost</f>
        <v>0</v>
      </c>
      <c r="I107" s="81"/>
      <c r="J107" s="157"/>
      <c r="K107" s="158"/>
      <c r="L107" s="81"/>
    </row>
    <row r="108" spans="1:12" ht="12.75">
      <c r="A108" s="69"/>
      <c r="B108" s="58"/>
      <c r="C108" s="15"/>
      <c r="D108" s="40"/>
      <c r="E108" s="15"/>
      <c r="F108" s="33"/>
      <c r="G108" s="27"/>
      <c r="H108" s="59"/>
      <c r="I108" s="81"/>
      <c r="J108" s="157"/>
      <c r="K108" s="158"/>
      <c r="L108" s="81"/>
    </row>
    <row r="109" spans="1:12" ht="12.75">
      <c r="A109" s="69"/>
      <c r="B109" s="121" t="s">
        <v>94</v>
      </c>
      <c r="C109" s="15"/>
      <c r="D109" s="40"/>
      <c r="E109" s="15"/>
      <c r="F109" s="33">
        <f>SUM(kg_maint.material1)</f>
        <v>0</v>
      </c>
      <c r="G109" s="118"/>
      <c r="H109" s="55">
        <f>No_kg*material_unit_cost</f>
        <v>0</v>
      </c>
      <c r="I109" s="81"/>
      <c r="J109" s="157"/>
      <c r="K109" s="158"/>
      <c r="L109" s="81"/>
    </row>
    <row r="110" spans="1:12" ht="12.75">
      <c r="A110" s="69"/>
      <c r="B110" s="121" t="s">
        <v>95</v>
      </c>
      <c r="C110" s="15"/>
      <c r="D110" s="40"/>
      <c r="E110" s="15"/>
      <c r="F110" s="33">
        <f>SUM(kg_maint.material2)</f>
        <v>0</v>
      </c>
      <c r="G110" s="118"/>
      <c r="H110" s="55">
        <f>No_kg*material_unit_cost</f>
        <v>0</v>
      </c>
      <c r="I110" s="81"/>
      <c r="J110" s="157"/>
      <c r="K110" s="158"/>
      <c r="L110" s="81"/>
    </row>
    <row r="111" spans="1:12" ht="13.5" thickBot="1">
      <c r="A111" s="69"/>
      <c r="B111" s="150"/>
      <c r="C111" s="69"/>
      <c r="D111" s="96"/>
      <c r="E111" s="69"/>
      <c r="F111" s="97"/>
      <c r="G111" s="151"/>
      <c r="H111" s="98"/>
      <c r="I111" s="81"/>
      <c r="J111" s="157"/>
      <c r="K111" s="158"/>
      <c r="L111" s="81"/>
    </row>
    <row r="112" spans="1:12" ht="12.75">
      <c r="A112" s="69"/>
      <c r="B112" s="150"/>
      <c r="C112" s="69"/>
      <c r="D112" s="96"/>
      <c r="E112" s="69"/>
      <c r="F112" s="97"/>
      <c r="G112" s="151"/>
      <c r="H112" s="99">
        <f>SUM(H93:H111)</f>
        <v>0</v>
      </c>
      <c r="I112" s="81"/>
      <c r="J112" s="157"/>
      <c r="K112" s="158"/>
      <c r="L112" s="81"/>
    </row>
    <row r="113" spans="1:12" ht="13.5" thickBot="1">
      <c r="A113" s="69"/>
      <c r="B113" s="100"/>
      <c r="C113" s="152"/>
      <c r="D113" s="153"/>
      <c r="E113" s="152"/>
      <c r="F113" s="101"/>
      <c r="G113" s="102"/>
      <c r="H113" s="103"/>
      <c r="I113" s="81"/>
      <c r="J113" s="157"/>
      <c r="K113" s="158"/>
      <c r="L113" s="81"/>
    </row>
    <row r="114" spans="1:12" ht="13.5" thickTop="1">
      <c r="A114" s="81"/>
      <c r="C114" s="81"/>
      <c r="D114" s="154"/>
      <c r="E114" s="81"/>
      <c r="F114" s="105"/>
      <c r="G114" s="106"/>
      <c r="H114" s="81"/>
      <c r="I114" s="81"/>
      <c r="J114" s="157"/>
      <c r="K114" s="158"/>
      <c r="L114" s="81"/>
    </row>
    <row r="115" spans="1:12" ht="12.75">
      <c r="A115" s="81"/>
      <c r="C115" s="81"/>
      <c r="D115" s="154"/>
      <c r="E115" s="81"/>
      <c r="F115" s="105"/>
      <c r="G115" s="106"/>
      <c r="H115" s="81"/>
      <c r="I115" s="81"/>
      <c r="J115" s="157"/>
      <c r="K115" s="158"/>
      <c r="L115" s="81"/>
    </row>
    <row r="116" spans="1:12" s="83" customFormat="1" ht="12.75">
      <c r="A116" s="81"/>
      <c r="B116" s="160" t="s">
        <v>96</v>
      </c>
      <c r="C116" s="81"/>
      <c r="D116" s="154"/>
      <c r="E116" s="81"/>
      <c r="F116" s="81"/>
      <c r="G116" s="159"/>
      <c r="H116" s="81"/>
      <c r="I116" s="81"/>
      <c r="J116" s="157"/>
      <c r="K116" s="158"/>
      <c r="L116" s="81"/>
    </row>
    <row r="117" spans="2:11" s="83" customFormat="1" ht="12.75">
      <c r="B117"/>
      <c r="C117" s="104"/>
      <c r="G117" s="109"/>
      <c r="J117" s="110"/>
      <c r="K117" s="111"/>
    </row>
    <row r="118" spans="2:11" s="83" customFormat="1" ht="12.75">
      <c r="B118" s="104" t="s">
        <v>97</v>
      </c>
      <c r="C118" s="104" t="s">
        <v>487</v>
      </c>
      <c r="G118" s="109"/>
      <c r="J118" s="110"/>
      <c r="K118" s="111"/>
    </row>
    <row r="119" spans="2:11" s="83" customFormat="1" ht="12.75">
      <c r="B119" s="104" t="s">
        <v>98</v>
      </c>
      <c r="C119" s="104" t="s">
        <v>488</v>
      </c>
      <c r="G119" s="109"/>
      <c r="J119" s="110"/>
      <c r="K119" s="111"/>
    </row>
    <row r="120" spans="2:11" s="83" customFormat="1" ht="12.75">
      <c r="B120" s="104" t="s">
        <v>37</v>
      </c>
      <c r="C120" s="104" t="s">
        <v>489</v>
      </c>
      <c r="G120" s="109"/>
      <c r="J120" s="110"/>
      <c r="K120" s="111"/>
    </row>
    <row r="121" spans="2:11" s="83" customFormat="1" ht="12.75">
      <c r="B121" s="104" t="s">
        <v>99</v>
      </c>
      <c r="C121" s="104" t="s">
        <v>490</v>
      </c>
      <c r="G121" s="109"/>
      <c r="J121" s="110"/>
      <c r="K121" s="111"/>
    </row>
    <row r="122" spans="2:11" s="83" customFormat="1" ht="12.75">
      <c r="B122" s="104" t="s">
        <v>100</v>
      </c>
      <c r="C122" s="104" t="s">
        <v>491</v>
      </c>
      <c r="G122" s="109"/>
      <c r="J122" s="110"/>
      <c r="K122" s="111"/>
    </row>
    <row r="123" spans="2:11" s="83" customFormat="1" ht="12.75">
      <c r="B123" s="104" t="s">
        <v>101</v>
      </c>
      <c r="C123" s="104" t="s">
        <v>492</v>
      </c>
      <c r="G123" s="109"/>
      <c r="J123" s="110"/>
      <c r="K123" s="111"/>
    </row>
    <row r="124" spans="2:11" s="83" customFormat="1" ht="12.75">
      <c r="B124" s="104" t="s">
        <v>102</v>
      </c>
      <c r="C124" s="104" t="s">
        <v>493</v>
      </c>
      <c r="G124" s="109"/>
      <c r="J124" s="110"/>
      <c r="K124" s="111"/>
    </row>
    <row r="125" spans="2:11" s="83" customFormat="1" ht="12.75">
      <c r="B125" s="104" t="s">
        <v>103</v>
      </c>
      <c r="C125" s="104" t="s">
        <v>494</v>
      </c>
      <c r="G125" s="109"/>
      <c r="J125" s="110"/>
      <c r="K125" s="111"/>
    </row>
    <row r="126" spans="2:11" s="83" customFormat="1" ht="12.75">
      <c r="B126" s="104" t="s">
        <v>104</v>
      </c>
      <c r="C126" s="104" t="s">
        <v>495</v>
      </c>
      <c r="G126" s="109"/>
      <c r="J126" s="110"/>
      <c r="K126" s="111"/>
    </row>
    <row r="127" spans="2:11" s="83" customFormat="1" ht="12.75">
      <c r="B127" s="104" t="s">
        <v>105</v>
      </c>
      <c r="C127" s="104" t="s">
        <v>496</v>
      </c>
      <c r="G127" s="109"/>
      <c r="J127" s="110"/>
      <c r="K127" s="111"/>
    </row>
    <row r="128" spans="2:11" s="83" customFormat="1" ht="12.75">
      <c r="B128" s="104" t="s">
        <v>106</v>
      </c>
      <c r="C128" s="104" t="s">
        <v>497</v>
      </c>
      <c r="G128" s="109"/>
      <c r="J128" s="110"/>
      <c r="K128" s="111"/>
    </row>
    <row r="129" spans="2:11" s="83" customFormat="1" ht="12.75">
      <c r="B129" s="104" t="s">
        <v>107</v>
      </c>
      <c r="C129" s="104" t="s">
        <v>498</v>
      </c>
      <c r="G129" s="109"/>
      <c r="J129" s="110"/>
      <c r="K129" s="111"/>
    </row>
    <row r="130" spans="2:11" s="83" customFormat="1" ht="12.75">
      <c r="B130" s="104" t="s">
        <v>108</v>
      </c>
      <c r="C130" s="104" t="s">
        <v>499</v>
      </c>
      <c r="G130" s="109"/>
      <c r="J130" s="110"/>
      <c r="K130" s="111"/>
    </row>
    <row r="131" spans="2:11" s="83" customFormat="1" ht="12.75">
      <c r="B131" s="104" t="s">
        <v>109</v>
      </c>
      <c r="C131" s="104" t="s">
        <v>500</v>
      </c>
      <c r="G131" s="109"/>
      <c r="J131" s="110"/>
      <c r="K131" s="111"/>
    </row>
    <row r="132" spans="2:11" s="83" customFormat="1" ht="12.75">
      <c r="B132" s="104" t="s">
        <v>110</v>
      </c>
      <c r="C132" s="104" t="s">
        <v>501</v>
      </c>
      <c r="G132" s="109"/>
      <c r="J132" s="110"/>
      <c r="K132" s="111"/>
    </row>
    <row r="133" spans="2:11" s="83" customFormat="1" ht="12.75">
      <c r="B133" s="104" t="s">
        <v>111</v>
      </c>
      <c r="C133" s="104" t="s">
        <v>502</v>
      </c>
      <c r="G133" s="109"/>
      <c r="J133" s="110"/>
      <c r="K133" s="111"/>
    </row>
    <row r="134" spans="2:11" s="83" customFormat="1" ht="12.75">
      <c r="B134" s="104" t="s">
        <v>112</v>
      </c>
      <c r="C134" s="104" t="s">
        <v>503</v>
      </c>
      <c r="G134" s="109"/>
      <c r="J134" s="110"/>
      <c r="K134" s="111"/>
    </row>
    <row r="135" spans="2:11" s="83" customFormat="1" ht="12.75">
      <c r="B135" s="104" t="s">
        <v>113</v>
      </c>
      <c r="C135" s="104" t="s">
        <v>504</v>
      </c>
      <c r="G135" s="109"/>
      <c r="J135" s="110"/>
      <c r="K135" s="111"/>
    </row>
    <row r="136" spans="2:11" s="83" customFormat="1" ht="12.75">
      <c r="B136" s="104" t="s">
        <v>114</v>
      </c>
      <c r="C136" s="104" t="s">
        <v>505</v>
      </c>
      <c r="G136" s="109"/>
      <c r="J136" s="110"/>
      <c r="K136" s="111"/>
    </row>
    <row r="137" spans="2:11" s="83" customFormat="1" ht="12.75">
      <c r="B137" s="104" t="s">
        <v>115</v>
      </c>
      <c r="C137" s="104" t="s">
        <v>506</v>
      </c>
      <c r="G137" s="109"/>
      <c r="J137" s="110"/>
      <c r="K137" s="111"/>
    </row>
    <row r="138" spans="2:11" s="83" customFormat="1" ht="12.75">
      <c r="B138" s="104" t="s">
        <v>116</v>
      </c>
      <c r="C138" s="104" t="s">
        <v>507</v>
      </c>
      <c r="G138" s="109"/>
      <c r="J138" s="110"/>
      <c r="K138" s="111"/>
    </row>
    <row r="139" spans="2:11" s="83" customFormat="1" ht="12.75">
      <c r="B139" s="104" t="s">
        <v>117</v>
      </c>
      <c r="C139" s="104" t="s">
        <v>508</v>
      </c>
      <c r="G139" s="109"/>
      <c r="J139" s="110"/>
      <c r="K139" s="111"/>
    </row>
    <row r="140" spans="2:11" s="83" customFormat="1" ht="12.75">
      <c r="B140" s="104" t="s">
        <v>118</v>
      </c>
      <c r="C140" s="104" t="s">
        <v>509</v>
      </c>
      <c r="G140" s="109"/>
      <c r="J140" s="110"/>
      <c r="K140" s="111"/>
    </row>
    <row r="141" spans="2:11" s="83" customFormat="1" ht="12.75">
      <c r="B141" s="104" t="s">
        <v>119</v>
      </c>
      <c r="C141" s="104" t="s">
        <v>510</v>
      </c>
      <c r="G141" s="109"/>
      <c r="J141" s="110"/>
      <c r="K141" s="111"/>
    </row>
    <row r="142" spans="2:11" s="83" customFormat="1" ht="12.75">
      <c r="B142" s="104" t="s">
        <v>120</v>
      </c>
      <c r="C142" s="104" t="s">
        <v>511</v>
      </c>
      <c r="G142" s="109"/>
      <c r="J142" s="110"/>
      <c r="K142" s="111"/>
    </row>
    <row r="143" spans="2:11" s="83" customFormat="1" ht="12.75">
      <c r="B143" s="104" t="s">
        <v>121</v>
      </c>
      <c r="C143" s="104" t="s">
        <v>512</v>
      </c>
      <c r="G143" s="109"/>
      <c r="J143" s="110"/>
      <c r="K143" s="111"/>
    </row>
    <row r="144" spans="2:11" s="83" customFormat="1" ht="12.75">
      <c r="B144" s="104" t="s">
        <v>122</v>
      </c>
      <c r="C144" s="104" t="s">
        <v>513</v>
      </c>
      <c r="G144" s="109"/>
      <c r="J144" s="110"/>
      <c r="K144" s="111"/>
    </row>
    <row r="145" spans="2:11" s="83" customFormat="1" ht="12.75">
      <c r="B145" s="104" t="s">
        <v>123</v>
      </c>
      <c r="C145" s="104" t="s">
        <v>514</v>
      </c>
      <c r="G145" s="109"/>
      <c r="J145" s="110"/>
      <c r="K145" s="111"/>
    </row>
    <row r="146" spans="2:11" s="83" customFormat="1" ht="12.75">
      <c r="B146" s="104" t="s">
        <v>124</v>
      </c>
      <c r="C146" s="104" t="s">
        <v>515</v>
      </c>
      <c r="G146" s="109"/>
      <c r="J146" s="110"/>
      <c r="K146" s="111"/>
    </row>
    <row r="147" spans="2:11" s="83" customFormat="1" ht="12.75">
      <c r="B147" s="104" t="s">
        <v>125</v>
      </c>
      <c r="C147" s="104" t="s">
        <v>516</v>
      </c>
      <c r="G147" s="109"/>
      <c r="J147" s="110"/>
      <c r="K147" s="111"/>
    </row>
    <row r="148" spans="2:11" s="83" customFormat="1" ht="12.75">
      <c r="B148" s="104" t="s">
        <v>126</v>
      </c>
      <c r="C148" s="104" t="s">
        <v>517</v>
      </c>
      <c r="G148" s="109"/>
      <c r="J148" s="110"/>
      <c r="K148" s="111"/>
    </row>
    <row r="149" spans="2:11" s="83" customFormat="1" ht="12.75">
      <c r="B149" s="104" t="s">
        <v>127</v>
      </c>
      <c r="C149" s="104" t="s">
        <v>518</v>
      </c>
      <c r="G149" s="109"/>
      <c r="J149" s="110"/>
      <c r="K149" s="111"/>
    </row>
    <row r="150" spans="2:11" s="83" customFormat="1" ht="12.75">
      <c r="B150" s="104" t="s">
        <v>128</v>
      </c>
      <c r="C150" s="104" t="s">
        <v>519</v>
      </c>
      <c r="D150" s="104"/>
      <c r="G150" s="109"/>
      <c r="J150" s="110"/>
      <c r="K150" s="111"/>
    </row>
    <row r="151" spans="2:11" s="83" customFormat="1" ht="12.75">
      <c r="B151" s="104" t="s">
        <v>129</v>
      </c>
      <c r="C151" s="104" t="s">
        <v>520</v>
      </c>
      <c r="D151" s="104"/>
      <c r="G151" s="109"/>
      <c r="J151" s="110"/>
      <c r="K151" s="111"/>
    </row>
    <row r="152" spans="2:11" s="83" customFormat="1" ht="12.75">
      <c r="B152" s="104" t="s">
        <v>130</v>
      </c>
      <c r="C152" s="104" t="s">
        <v>521</v>
      </c>
      <c r="D152" s="104"/>
      <c r="G152" s="109"/>
      <c r="J152" s="110"/>
      <c r="K152" s="111"/>
    </row>
    <row r="153" spans="2:11" s="83" customFormat="1" ht="12.75">
      <c r="B153" s="104" t="s">
        <v>131</v>
      </c>
      <c r="C153" s="104" t="s">
        <v>522</v>
      </c>
      <c r="D153" s="104"/>
      <c r="G153" s="109"/>
      <c r="J153" s="110"/>
      <c r="K153" s="111"/>
    </row>
    <row r="154" spans="2:11" s="83" customFormat="1" ht="12.75">
      <c r="B154" s="104" t="s">
        <v>132</v>
      </c>
      <c r="C154" s="104" t="s">
        <v>523</v>
      </c>
      <c r="D154" s="104"/>
      <c r="G154" s="109"/>
      <c r="J154" s="110"/>
      <c r="K154" s="111"/>
    </row>
    <row r="155" spans="2:11" s="83" customFormat="1" ht="12.75">
      <c r="B155" s="104" t="s">
        <v>133</v>
      </c>
      <c r="C155" s="104" t="s">
        <v>524</v>
      </c>
      <c r="D155" s="104"/>
      <c r="G155" s="109"/>
      <c r="J155" s="110"/>
      <c r="K155" s="111"/>
    </row>
    <row r="156" spans="2:11" s="83" customFormat="1" ht="12.75">
      <c r="B156" s="104" t="s">
        <v>134</v>
      </c>
      <c r="C156" s="104" t="s">
        <v>525</v>
      </c>
      <c r="D156" s="104"/>
      <c r="G156" s="109"/>
      <c r="J156" s="110"/>
      <c r="K156" s="111"/>
    </row>
    <row r="157" spans="2:11" s="83" customFormat="1" ht="12.75">
      <c r="B157" s="104" t="s">
        <v>135</v>
      </c>
      <c r="C157" s="104" t="s">
        <v>526</v>
      </c>
      <c r="D157" s="104"/>
      <c r="G157" s="109"/>
      <c r="J157" s="110"/>
      <c r="K157" s="111"/>
    </row>
    <row r="158" spans="2:11" s="83" customFormat="1" ht="12.75">
      <c r="B158" s="104" t="s">
        <v>136</v>
      </c>
      <c r="C158" s="104" t="s">
        <v>527</v>
      </c>
      <c r="D158" s="104"/>
      <c r="G158" s="109"/>
      <c r="J158" s="110"/>
      <c r="K158" s="111"/>
    </row>
    <row r="159" spans="2:11" s="83" customFormat="1" ht="12.75">
      <c r="B159" s="104" t="s">
        <v>137</v>
      </c>
      <c r="C159" s="104" t="s">
        <v>528</v>
      </c>
      <c r="D159" s="104"/>
      <c r="G159" s="109"/>
      <c r="J159" s="110"/>
      <c r="K159" s="111"/>
    </row>
    <row r="160" spans="2:11" s="83" customFormat="1" ht="12.75">
      <c r="B160" s="104" t="s">
        <v>138</v>
      </c>
      <c r="C160" s="104" t="s">
        <v>529</v>
      </c>
      <c r="D160" s="104"/>
      <c r="G160" s="109"/>
      <c r="J160" s="110"/>
      <c r="K160" s="111"/>
    </row>
    <row r="161" spans="2:11" s="83" customFormat="1" ht="12.75">
      <c r="B161" s="104" t="s">
        <v>139</v>
      </c>
      <c r="C161" s="104" t="s">
        <v>530</v>
      </c>
      <c r="D161" s="104"/>
      <c r="G161" s="109"/>
      <c r="J161" s="110"/>
      <c r="K161" s="111"/>
    </row>
    <row r="162" spans="2:11" s="83" customFormat="1" ht="12.75">
      <c r="B162" s="104" t="s">
        <v>140</v>
      </c>
      <c r="C162" s="104" t="s">
        <v>531</v>
      </c>
      <c r="D162" s="104"/>
      <c r="G162" s="109"/>
      <c r="J162" s="110"/>
      <c r="K162" s="111"/>
    </row>
    <row r="163" spans="2:11" s="83" customFormat="1" ht="12.75">
      <c r="B163" s="104" t="s">
        <v>141</v>
      </c>
      <c r="C163" s="104" t="s">
        <v>532</v>
      </c>
      <c r="D163" s="104"/>
      <c r="G163" s="109"/>
      <c r="J163" s="110"/>
      <c r="K163" s="111"/>
    </row>
    <row r="164" spans="2:11" s="83" customFormat="1" ht="12.75">
      <c r="B164" s="104" t="s">
        <v>142</v>
      </c>
      <c r="C164" s="104" t="s">
        <v>533</v>
      </c>
      <c r="D164" s="104"/>
      <c r="G164" s="109"/>
      <c r="J164" s="110"/>
      <c r="K164" s="111"/>
    </row>
    <row r="165" spans="2:11" s="83" customFormat="1" ht="12.75">
      <c r="B165" s="104" t="s">
        <v>143</v>
      </c>
      <c r="C165" s="104" t="s">
        <v>534</v>
      </c>
      <c r="D165" s="104"/>
      <c r="G165" s="109"/>
      <c r="J165" s="110"/>
      <c r="K165" s="111"/>
    </row>
    <row r="166" spans="4:11" s="83" customFormat="1" ht="12.75">
      <c r="D166" s="104"/>
      <c r="G166" s="109"/>
      <c r="J166" s="110"/>
      <c r="K166" s="111"/>
    </row>
    <row r="167" spans="4:11" s="83" customFormat="1" ht="12.75">
      <c r="D167" s="104"/>
      <c r="G167" s="109"/>
      <c r="J167" s="110"/>
      <c r="K167" s="111"/>
    </row>
    <row r="168" spans="4:11" s="83" customFormat="1" ht="12.75">
      <c r="D168" s="104"/>
      <c r="G168" s="109"/>
      <c r="J168" s="110"/>
      <c r="K168" s="111"/>
    </row>
    <row r="169" spans="4:11" s="83" customFormat="1" ht="12.75">
      <c r="D169" s="104"/>
      <c r="G169" s="109"/>
      <c r="J169" s="110"/>
      <c r="K169" s="111"/>
    </row>
    <row r="170" spans="4:11" s="83" customFormat="1" ht="12.75">
      <c r="D170" s="104"/>
      <c r="G170" s="109"/>
      <c r="J170" s="110"/>
      <c r="K170" s="111"/>
    </row>
    <row r="171" spans="4:11" s="83" customFormat="1" ht="12.75">
      <c r="D171" s="104"/>
      <c r="G171" s="109"/>
      <c r="J171" s="110"/>
      <c r="K171" s="111"/>
    </row>
    <row r="172" spans="4:11" s="83" customFormat="1" ht="12.75">
      <c r="D172" s="104"/>
      <c r="G172" s="109"/>
      <c r="J172" s="110"/>
      <c r="K172" s="111"/>
    </row>
    <row r="173" spans="4:11" s="83" customFormat="1" ht="12.75">
      <c r="D173" s="104"/>
      <c r="G173" s="109"/>
      <c r="J173" s="110"/>
      <c r="K173" s="111"/>
    </row>
    <row r="174" spans="4:11" s="83" customFormat="1" ht="12.75">
      <c r="D174" s="104"/>
      <c r="G174" s="109"/>
      <c r="J174" s="110"/>
      <c r="K174" s="111"/>
    </row>
    <row r="175" spans="4:11" s="83" customFormat="1" ht="12.75">
      <c r="D175" s="104"/>
      <c r="G175" s="109"/>
      <c r="J175" s="110"/>
      <c r="K175" s="111"/>
    </row>
    <row r="176" spans="4:11" s="83" customFormat="1" ht="12.75">
      <c r="D176" s="104"/>
      <c r="G176" s="109"/>
      <c r="J176" s="110"/>
      <c r="K176" s="111"/>
    </row>
    <row r="177" spans="4:11" s="83" customFormat="1" ht="12.75">
      <c r="D177" s="104"/>
      <c r="G177" s="109"/>
      <c r="J177" s="110"/>
      <c r="K177" s="111"/>
    </row>
    <row r="178" spans="4:11" s="83" customFormat="1" ht="12.75">
      <c r="D178" s="104"/>
      <c r="G178" s="109"/>
      <c r="J178" s="110"/>
      <c r="K178" s="111"/>
    </row>
    <row r="179" spans="4:11" s="83" customFormat="1" ht="12.75">
      <c r="D179" s="104"/>
      <c r="G179" s="109"/>
      <c r="J179" s="110"/>
      <c r="K179" s="111"/>
    </row>
    <row r="180" spans="4:11" s="83" customFormat="1" ht="12.75">
      <c r="D180" s="104"/>
      <c r="G180" s="109"/>
      <c r="J180" s="110"/>
      <c r="K180" s="111"/>
    </row>
    <row r="181" spans="4:11" s="83" customFormat="1" ht="12.75">
      <c r="D181" s="104"/>
      <c r="G181" s="109"/>
      <c r="J181" s="110"/>
      <c r="K181" s="111"/>
    </row>
    <row r="182" spans="4:11" s="83" customFormat="1" ht="12.75">
      <c r="D182" s="104"/>
      <c r="G182" s="109"/>
      <c r="J182" s="110"/>
      <c r="K182" s="111"/>
    </row>
    <row r="183" spans="4:11" s="83" customFormat="1" ht="12.75">
      <c r="D183" s="104"/>
      <c r="G183" s="109"/>
      <c r="J183" s="110"/>
      <c r="K183" s="111"/>
    </row>
    <row r="184" spans="4:11" s="83" customFormat="1" ht="12.75">
      <c r="D184" s="104"/>
      <c r="G184" s="109"/>
      <c r="J184" s="110"/>
      <c r="K184" s="111"/>
    </row>
    <row r="185" spans="4:11" s="83" customFormat="1" ht="12.75">
      <c r="D185" s="104"/>
      <c r="G185" s="109"/>
      <c r="J185" s="110"/>
      <c r="K185" s="111"/>
    </row>
    <row r="186" spans="4:11" s="83" customFormat="1" ht="12.75">
      <c r="D186" s="104"/>
      <c r="G186" s="109"/>
      <c r="J186" s="110"/>
      <c r="K186" s="111"/>
    </row>
    <row r="187" spans="4:11" s="83" customFormat="1" ht="12.75">
      <c r="D187" s="104"/>
      <c r="G187" s="109"/>
      <c r="J187" s="110"/>
      <c r="K187" s="111"/>
    </row>
    <row r="188" spans="4:11" s="83" customFormat="1" ht="12.75">
      <c r="D188" s="104"/>
      <c r="G188" s="109"/>
      <c r="J188" s="110"/>
      <c r="K188" s="111"/>
    </row>
    <row r="189" spans="4:11" s="83" customFormat="1" ht="12.75">
      <c r="D189" s="104"/>
      <c r="G189" s="109"/>
      <c r="J189" s="110"/>
      <c r="K189" s="111"/>
    </row>
    <row r="190" spans="4:11" s="83" customFormat="1" ht="12.75">
      <c r="D190" s="104"/>
      <c r="G190" s="109"/>
      <c r="J190" s="110"/>
      <c r="K190" s="111"/>
    </row>
    <row r="191" spans="4:11" s="83" customFormat="1" ht="12.75">
      <c r="D191" s="104"/>
      <c r="G191" s="109"/>
      <c r="J191" s="110"/>
      <c r="K191" s="111"/>
    </row>
    <row r="192" spans="4:11" s="83" customFormat="1" ht="12.75">
      <c r="D192" s="104"/>
      <c r="G192" s="109"/>
      <c r="J192" s="110"/>
      <c r="K192" s="111"/>
    </row>
    <row r="193" spans="4:11" s="83" customFormat="1" ht="12.75">
      <c r="D193" s="104"/>
      <c r="G193" s="109"/>
      <c r="J193" s="110"/>
      <c r="K193" s="111"/>
    </row>
    <row r="194" spans="4:11" s="83" customFormat="1" ht="12.75">
      <c r="D194" s="104"/>
      <c r="G194" s="109"/>
      <c r="J194" s="110"/>
      <c r="K194" s="111"/>
    </row>
    <row r="195" spans="4:11" s="83" customFormat="1" ht="12.75">
      <c r="D195" s="104"/>
      <c r="G195" s="109"/>
      <c r="J195" s="110"/>
      <c r="K195" s="111"/>
    </row>
    <row r="196" spans="4:11" s="83" customFormat="1" ht="12.75">
      <c r="D196" s="104"/>
      <c r="G196" s="109"/>
      <c r="J196" s="110"/>
      <c r="K196" s="111"/>
    </row>
    <row r="197" spans="4:11" s="83" customFormat="1" ht="12.75">
      <c r="D197" s="104"/>
      <c r="G197" s="109"/>
      <c r="J197" s="110"/>
      <c r="K197" s="111"/>
    </row>
    <row r="198" spans="4:11" s="83" customFormat="1" ht="12.75">
      <c r="D198" s="104"/>
      <c r="G198" s="109"/>
      <c r="J198" s="110"/>
      <c r="K198" s="111"/>
    </row>
    <row r="199" spans="4:11" s="83" customFormat="1" ht="12.75">
      <c r="D199" s="104"/>
      <c r="G199" s="109"/>
      <c r="J199" s="110"/>
      <c r="K199" s="111"/>
    </row>
  </sheetData>
  <sheetProtection password="CA11" sheet="1" objects="1" scenarios="1"/>
  <printOptions gridLines="1" horizontalCentered="1"/>
  <pageMargins left="0.498031496" right="0.498031496" top="1.05" bottom="0.734251969" header="0.5" footer="0.5"/>
  <pageSetup horizontalDpi="300" verticalDpi="300" orientation="portrait" scale="60" r:id="rId3"/>
  <headerFooter alignWithMargins="0">
    <oddHeader>&amp;L&amp;F
Version 3.5.1&amp;CMine Reclamation Costing&amp;"MS Sans Serif,Bold"
&amp;18&amp;A&amp;R&amp;T
&amp;D</oddHeader>
    <oddFooter>&amp;CPage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Mine Reclamation Spreadsheet</dc:title>
  <dc:subject/>
  <dc:creator>Employment and Investment</dc:creator>
  <cp:keywords/>
  <dc:description/>
  <cp:lastModifiedBy>John Brodie</cp:lastModifiedBy>
  <cp:lastPrinted>2004-06-01T01:42:43Z</cp:lastPrinted>
  <dcterms:created xsi:type="dcterms:W3CDTF">1998-09-02T22:24:36Z</dcterms:created>
  <dcterms:modified xsi:type="dcterms:W3CDTF">2006-08-04T21:34:12Z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-1559967782</vt:i4>
  </property>
  <property fmtid="{D5CDD505-2E9C-101B-9397-08002B2CF9AE}" pid="3" name="_EmailSubject">
    <vt:lpwstr>supplemental info for costing lectures</vt:lpwstr>
  </property>
  <property fmtid="{D5CDD505-2E9C-101B-9397-08002B2CF9AE}" pid="4" name="_AuthorEmail">
    <vt:lpwstr>mjohnbrodie@shaw.ca</vt:lpwstr>
  </property>
  <property fmtid="{D5CDD505-2E9C-101B-9397-08002B2CF9AE}" pid="5" name="_AuthorEmailDisplayName">
    <vt:lpwstr>mjohnbrodie</vt:lpwstr>
  </property>
  <property fmtid="{D5CDD505-2E9C-101B-9397-08002B2CF9AE}" pid="6" name="_PreviousAdHocReviewCycleID">
    <vt:i4>-1117025262</vt:i4>
  </property>
</Properties>
</file>