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orres\Desktop\PMI 2021-2023(EMPRESAS)\SEAL\Doc. Publicados\"/>
    </mc:Choice>
  </mc:AlternateContent>
  <xr:revisionPtr revIDLastSave="0" documentId="13_ncr:1_{4E09C0F8-EA79-4CC0-AA20-61781CAF7F6D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PMI" sheetId="1" r:id="rId1"/>
  </sheets>
  <externalReferences>
    <externalReference r:id="rId2"/>
  </externalReferences>
  <definedNames>
    <definedName name="_xlnm._FilterDatabase" localSheetId="0" hidden="1">PMI!$A$11:$AN$11</definedName>
    <definedName name="_xlnm.Print_Area" localSheetId="0">PMI!$B$1:$Q$79</definedName>
    <definedName name="_xlnm.Print_Titles" localSheetId="0">PMI!$1:$11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8" i="1" l="1"/>
  <c r="O78" i="1"/>
  <c r="AF77" i="1"/>
  <c r="AG77" i="1" s="1"/>
  <c r="Z77" i="1"/>
  <c r="AA77" i="1" s="1"/>
  <c r="D77" i="1"/>
  <c r="AF76" i="1"/>
  <c r="AH76" i="1" s="1"/>
  <c r="Z76" i="1"/>
  <c r="AA76" i="1" s="1"/>
  <c r="D76" i="1"/>
  <c r="AF75" i="1"/>
  <c r="AH75" i="1" s="1"/>
  <c r="Z75" i="1"/>
  <c r="AA75" i="1" s="1"/>
  <c r="D75" i="1"/>
  <c r="AF74" i="1"/>
  <c r="AH74" i="1" s="1"/>
  <c r="Z74" i="1"/>
  <c r="AA74" i="1" s="1"/>
  <c r="D74" i="1"/>
  <c r="AF73" i="1"/>
  <c r="AG73" i="1" s="1"/>
  <c r="Z73" i="1"/>
  <c r="AA73" i="1" s="1"/>
  <c r="D73" i="1"/>
  <c r="AF72" i="1"/>
  <c r="AG72" i="1" s="1"/>
  <c r="Z72" i="1"/>
  <c r="AA72" i="1" s="1"/>
  <c r="D72" i="1"/>
  <c r="AF71" i="1"/>
  <c r="AH71" i="1" s="1"/>
  <c r="Z71" i="1"/>
  <c r="AA71" i="1" s="1"/>
  <c r="D71" i="1"/>
  <c r="AF70" i="1"/>
  <c r="AG70" i="1" s="1"/>
  <c r="Z70" i="1"/>
  <c r="AA70" i="1" s="1"/>
  <c r="D70" i="1"/>
  <c r="AF69" i="1"/>
  <c r="AH69" i="1" s="1"/>
  <c r="Z69" i="1"/>
  <c r="AA69" i="1" s="1"/>
  <c r="D69" i="1"/>
  <c r="AF68" i="1"/>
  <c r="AG68" i="1" s="1"/>
  <c r="Z68" i="1"/>
  <c r="AA68" i="1" s="1"/>
  <c r="D68" i="1"/>
  <c r="AF67" i="1"/>
  <c r="Z67" i="1"/>
  <c r="AA67" i="1" s="1"/>
  <c r="D67" i="1"/>
  <c r="AF66" i="1"/>
  <c r="AG66" i="1" s="1"/>
  <c r="Z66" i="1"/>
  <c r="AA66" i="1" s="1"/>
  <c r="D66" i="1"/>
  <c r="AF65" i="1"/>
  <c r="Z65" i="1"/>
  <c r="AA65" i="1" s="1"/>
  <c r="D65" i="1"/>
  <c r="AF64" i="1"/>
  <c r="Z64" i="1"/>
  <c r="AA64" i="1" s="1"/>
  <c r="D64" i="1"/>
  <c r="AF63" i="1"/>
  <c r="AH63" i="1" s="1"/>
  <c r="Z63" i="1"/>
  <c r="AA63" i="1" s="1"/>
  <c r="D63" i="1"/>
  <c r="AF62" i="1"/>
  <c r="AG62" i="1" s="1"/>
  <c r="Z62" i="1"/>
  <c r="AA62" i="1" s="1"/>
  <c r="D62" i="1"/>
  <c r="AF61" i="1"/>
  <c r="Z61" i="1"/>
  <c r="AA61" i="1" s="1"/>
  <c r="D61" i="1"/>
  <c r="AF60" i="1"/>
  <c r="AH60" i="1" s="1"/>
  <c r="Z60" i="1"/>
  <c r="AA60" i="1" s="1"/>
  <c r="D60" i="1"/>
  <c r="AF59" i="1"/>
  <c r="Z59" i="1"/>
  <c r="AA59" i="1" s="1"/>
  <c r="D59" i="1"/>
  <c r="AF58" i="1"/>
  <c r="AG58" i="1" s="1"/>
  <c r="Z58" i="1"/>
  <c r="AA58" i="1" s="1"/>
  <c r="D58" i="1"/>
  <c r="AF57" i="1"/>
  <c r="Z57" i="1"/>
  <c r="AA57" i="1" s="1"/>
  <c r="D57" i="1"/>
  <c r="AF56" i="1"/>
  <c r="AG56" i="1" s="1"/>
  <c r="Z56" i="1"/>
  <c r="AA56" i="1" s="1"/>
  <c r="D56" i="1"/>
  <c r="AF55" i="1"/>
  <c r="AH55" i="1" s="1"/>
  <c r="Z55" i="1"/>
  <c r="AA55" i="1" s="1"/>
  <c r="D55" i="1"/>
  <c r="AF54" i="1"/>
  <c r="AH54" i="1" s="1"/>
  <c r="Z54" i="1"/>
  <c r="AA54" i="1" s="1"/>
  <c r="D54" i="1"/>
  <c r="AF53" i="1"/>
  <c r="Z53" i="1"/>
  <c r="AA53" i="1" s="1"/>
  <c r="D53" i="1"/>
  <c r="AF52" i="1"/>
  <c r="Z52" i="1"/>
  <c r="AA52" i="1" s="1"/>
  <c r="D52" i="1"/>
  <c r="AF51" i="1"/>
  <c r="AG51" i="1" s="1"/>
  <c r="Z51" i="1"/>
  <c r="AA51" i="1" s="1"/>
  <c r="D51" i="1"/>
  <c r="AF50" i="1"/>
  <c r="AH50" i="1" s="1"/>
  <c r="Z50" i="1"/>
  <c r="AA50" i="1" s="1"/>
  <c r="D50" i="1"/>
  <c r="AF49" i="1"/>
  <c r="Z49" i="1"/>
  <c r="AA49" i="1" s="1"/>
  <c r="D49" i="1"/>
  <c r="AF48" i="1"/>
  <c r="Z48" i="1"/>
  <c r="AA48" i="1" s="1"/>
  <c r="D48" i="1"/>
  <c r="AF47" i="1"/>
  <c r="AH47" i="1" s="1"/>
  <c r="Z47" i="1"/>
  <c r="Y47" i="1"/>
  <c r="AA47" i="1" s="1"/>
  <c r="D47" i="1"/>
  <c r="AF46" i="1"/>
  <c r="Z46" i="1"/>
  <c r="AA46" i="1" s="1"/>
  <c r="D46" i="1"/>
  <c r="AF45" i="1"/>
  <c r="AG45" i="1" s="1"/>
  <c r="Z45" i="1"/>
  <c r="AA45" i="1" s="1"/>
  <c r="D45" i="1"/>
  <c r="AF44" i="1"/>
  <c r="AG44" i="1" s="1"/>
  <c r="Z44" i="1"/>
  <c r="AA44" i="1" s="1"/>
  <c r="D44" i="1"/>
  <c r="AF43" i="1"/>
  <c r="Y43" i="1"/>
  <c r="AA43" i="1" s="1"/>
  <c r="AF42" i="1"/>
  <c r="AH42" i="1" s="1"/>
  <c r="Z42" i="1"/>
  <c r="AA42" i="1" s="1"/>
  <c r="D42" i="1"/>
  <c r="AF41" i="1"/>
  <c r="AH41" i="1" s="1"/>
  <c r="Z41" i="1"/>
  <c r="AA41" i="1" s="1"/>
  <c r="D41" i="1"/>
  <c r="AF40" i="1"/>
  <c r="AH40" i="1" s="1"/>
  <c r="Y40" i="1"/>
  <c r="AA40" i="1" s="1"/>
  <c r="D40" i="1"/>
  <c r="AF39" i="1"/>
  <c r="Y39" i="1"/>
  <c r="AA39" i="1" s="1"/>
  <c r="D39" i="1"/>
  <c r="AF38" i="1"/>
  <c r="Y38" i="1"/>
  <c r="AA38" i="1" s="1"/>
  <c r="D38" i="1"/>
  <c r="AF37" i="1"/>
  <c r="AH37" i="1" s="1"/>
  <c r="Y37" i="1"/>
  <c r="AA37" i="1" s="1"/>
  <c r="D37" i="1"/>
  <c r="AF36" i="1"/>
  <c r="AG36" i="1" s="1"/>
  <c r="Y36" i="1"/>
  <c r="AA36" i="1" s="1"/>
  <c r="D36" i="1"/>
  <c r="AF35" i="1"/>
  <c r="Y35" i="1"/>
  <c r="AA35" i="1" s="1"/>
  <c r="D35" i="1"/>
  <c r="AF34" i="1"/>
  <c r="AG34" i="1" s="1"/>
  <c r="Y34" i="1"/>
  <c r="AA34" i="1" s="1"/>
  <c r="D34" i="1"/>
  <c r="AF33" i="1"/>
  <c r="Z33" i="1"/>
  <c r="Y33" i="1"/>
  <c r="AA33" i="1" s="1"/>
  <c r="D33" i="1"/>
  <c r="AF32" i="1"/>
  <c r="AG32" i="1" s="1"/>
  <c r="Z32" i="1"/>
  <c r="AA32" i="1" s="1"/>
  <c r="D32" i="1"/>
  <c r="AF31" i="1"/>
  <c r="AH31" i="1" s="1"/>
  <c r="Z31" i="1"/>
  <c r="AA31" i="1" s="1"/>
  <c r="D31" i="1"/>
  <c r="AF30" i="1"/>
  <c r="AH30" i="1" s="1"/>
  <c r="Z30" i="1"/>
  <c r="AA30" i="1" s="1"/>
  <c r="D30" i="1"/>
  <c r="AF29" i="1"/>
  <c r="Z29" i="1"/>
  <c r="AA29" i="1" s="1"/>
  <c r="D29" i="1"/>
  <c r="AF28" i="1"/>
  <c r="Z28" i="1"/>
  <c r="AA28" i="1" s="1"/>
  <c r="AF27" i="1"/>
  <c r="AG27" i="1" s="1"/>
  <c r="Z27" i="1"/>
  <c r="AA27" i="1" s="1"/>
  <c r="AF26" i="1"/>
  <c r="AG26" i="1" s="1"/>
  <c r="Z26" i="1"/>
  <c r="AA26" i="1" s="1"/>
  <c r="AF25" i="1"/>
  <c r="AH25" i="1" s="1"/>
  <c r="Z25" i="1"/>
  <c r="AA25" i="1" s="1"/>
  <c r="AF24" i="1"/>
  <c r="AG24" i="1" s="1"/>
  <c r="Y24" i="1"/>
  <c r="AA24" i="1" s="1"/>
  <c r="AF23" i="1"/>
  <c r="AH23" i="1" s="1"/>
  <c r="Z23" i="1"/>
  <c r="AA23" i="1" s="1"/>
  <c r="AF22" i="1"/>
  <c r="AG22" i="1" s="1"/>
  <c r="Z22" i="1"/>
  <c r="AA22" i="1" s="1"/>
  <c r="AF21" i="1"/>
  <c r="AH21" i="1" s="1"/>
  <c r="Z21" i="1"/>
  <c r="AA21" i="1" s="1"/>
  <c r="AF20" i="1"/>
  <c r="AG20" i="1" s="1"/>
  <c r="Z20" i="1"/>
  <c r="AA20" i="1" s="1"/>
  <c r="AF19" i="1"/>
  <c r="AG19" i="1" s="1"/>
  <c r="Y19" i="1"/>
  <c r="AA19" i="1" s="1"/>
  <c r="AF18" i="1"/>
  <c r="AG18" i="1" s="1"/>
  <c r="Y18" i="1"/>
  <c r="AA18" i="1" s="1"/>
  <c r="AF17" i="1"/>
  <c r="AH17" i="1" s="1"/>
  <c r="Y17" i="1"/>
  <c r="AA17" i="1" s="1"/>
  <c r="AF16" i="1"/>
  <c r="AH16" i="1" s="1"/>
  <c r="Y16" i="1"/>
  <c r="AA16" i="1" s="1"/>
  <c r="AF15" i="1"/>
  <c r="Y15" i="1"/>
  <c r="AA15" i="1" s="1"/>
  <c r="AF14" i="1"/>
  <c r="AH14" i="1" s="1"/>
  <c r="Y14" i="1"/>
  <c r="AA14" i="1" s="1"/>
  <c r="AF13" i="1"/>
  <c r="AH13" i="1" s="1"/>
  <c r="Y13" i="1"/>
  <c r="AA13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AF12" i="1"/>
  <c r="AG12" i="1" s="1"/>
  <c r="Y12" i="1"/>
  <c r="AA12" i="1" s="1"/>
  <c r="F2" i="1"/>
  <c r="G2" i="1" s="1"/>
  <c r="H2" i="1" s="1"/>
  <c r="I2" i="1" s="1"/>
  <c r="J2" i="1" s="1"/>
  <c r="K2" i="1" s="1"/>
  <c r="AH45" i="1" l="1"/>
  <c r="AJ45" i="1" s="1"/>
  <c r="AM45" i="1" s="1"/>
  <c r="AH36" i="1"/>
  <c r="AJ36" i="1" s="1"/>
  <c r="AM36" i="1" s="1"/>
  <c r="AG42" i="1"/>
  <c r="AJ42" i="1" s="1"/>
  <c r="AM42" i="1" s="1"/>
  <c r="AH62" i="1"/>
  <c r="AJ62" i="1" s="1"/>
  <c r="AM62" i="1" s="1"/>
  <c r="AH66" i="1"/>
  <c r="AJ66" i="1" s="1"/>
  <c r="AM66" i="1" s="1"/>
  <c r="AG60" i="1"/>
  <c r="AJ60" i="1" s="1"/>
  <c r="AM60" i="1" s="1"/>
  <c r="AG16" i="1"/>
  <c r="AJ16" i="1" s="1"/>
  <c r="AM16" i="1" s="1"/>
  <c r="AG47" i="1"/>
  <c r="AJ47" i="1" s="1"/>
  <c r="AM47" i="1" s="1"/>
  <c r="AH58" i="1"/>
  <c r="AJ58" i="1" s="1"/>
  <c r="AM58" i="1" s="1"/>
  <c r="AG31" i="1"/>
  <c r="AJ31" i="1" s="1"/>
  <c r="AM31" i="1" s="1"/>
  <c r="AG41" i="1"/>
  <c r="AJ41" i="1" s="1"/>
  <c r="AM41" i="1" s="1"/>
  <c r="AH12" i="1"/>
  <c r="AJ12" i="1" s="1"/>
  <c r="AM12" i="1" s="1"/>
  <c r="AH26" i="1"/>
  <c r="AJ26" i="1" s="1"/>
  <c r="AM26" i="1" s="1"/>
  <c r="AG71" i="1"/>
  <c r="AJ71" i="1" s="1"/>
  <c r="AM71" i="1" s="1"/>
  <c r="AG75" i="1"/>
  <c r="AJ75" i="1" s="1"/>
  <c r="AM75" i="1" s="1"/>
  <c r="AG14" i="1"/>
  <c r="AJ14" i="1" s="1"/>
  <c r="AM14" i="1" s="1"/>
  <c r="AH19" i="1"/>
  <c r="AJ19" i="1" s="1"/>
  <c r="AM19" i="1" s="1"/>
  <c r="AH27" i="1"/>
  <c r="AJ27" i="1" s="1"/>
  <c r="AM27" i="1" s="1"/>
  <c r="AG63" i="1"/>
  <c r="AJ63" i="1" s="1"/>
  <c r="AM63" i="1" s="1"/>
  <c r="AH77" i="1"/>
  <c r="AJ77" i="1" s="1"/>
  <c r="AM77" i="1" s="1"/>
  <c r="AG55" i="1"/>
  <c r="AJ55" i="1" s="1"/>
  <c r="AM55" i="1" s="1"/>
  <c r="AH20" i="1"/>
  <c r="AJ20" i="1" s="1"/>
  <c r="AM20" i="1" s="1"/>
  <c r="AG74" i="1"/>
  <c r="AJ74" i="1" s="1"/>
  <c r="AM74" i="1" s="1"/>
  <c r="AH24" i="1"/>
  <c r="AJ24" i="1" s="1"/>
  <c r="AM24" i="1" s="1"/>
  <c r="AH51" i="1"/>
  <c r="AJ51" i="1" s="1"/>
  <c r="AM51" i="1" s="1"/>
  <c r="AH56" i="1"/>
  <c r="AJ56" i="1" s="1"/>
  <c r="AM56" i="1" s="1"/>
  <c r="AG69" i="1"/>
  <c r="AJ69" i="1" s="1"/>
  <c r="AM69" i="1" s="1"/>
  <c r="AH72" i="1"/>
  <c r="AJ72" i="1" s="1"/>
  <c r="AM72" i="1" s="1"/>
  <c r="AG76" i="1"/>
  <c r="AJ76" i="1" s="1"/>
  <c r="AM76" i="1" s="1"/>
  <c r="AG25" i="1"/>
  <c r="AJ25" i="1" s="1"/>
  <c r="AM25" i="1" s="1"/>
  <c r="AH73" i="1"/>
  <c r="AJ73" i="1" s="1"/>
  <c r="AM73" i="1" s="1"/>
  <c r="AG54" i="1"/>
  <c r="AJ54" i="1" s="1"/>
  <c r="AM54" i="1" s="1"/>
  <c r="AH22" i="1"/>
  <c r="AJ22" i="1" s="1"/>
  <c r="AM22" i="1" s="1"/>
  <c r="AG50" i="1"/>
  <c r="AJ50" i="1" s="1"/>
  <c r="AM50" i="1" s="1"/>
  <c r="AH32" i="1"/>
  <c r="AJ32" i="1" s="1"/>
  <c r="AM32" i="1" s="1"/>
  <c r="AH68" i="1"/>
  <c r="AJ68" i="1" s="1"/>
  <c r="AM68" i="1" s="1"/>
  <c r="AH44" i="1"/>
  <c r="AJ44" i="1" s="1"/>
  <c r="AM44" i="1" s="1"/>
  <c r="AH43" i="1"/>
  <c r="AG43" i="1"/>
  <c r="AH28" i="1"/>
  <c r="AG28" i="1"/>
  <c r="AG17" i="1"/>
  <c r="AJ17" i="1" s="1"/>
  <c r="AM17" i="1" s="1"/>
  <c r="AH29" i="1"/>
  <c r="AG29" i="1"/>
  <c r="AH35" i="1"/>
  <c r="AG35" i="1"/>
  <c r="AH38" i="1"/>
  <c r="AG38" i="1"/>
  <c r="Q78" i="1"/>
  <c r="AH57" i="1"/>
  <c r="AG57" i="1"/>
  <c r="AH18" i="1"/>
  <c r="AJ18" i="1" s="1"/>
  <c r="AM18" i="1" s="1"/>
  <c r="AH39" i="1"/>
  <c r="AG39" i="1"/>
  <c r="AH15" i="1"/>
  <c r="AG15" i="1"/>
  <c r="AH33" i="1"/>
  <c r="AG33" i="1"/>
  <c r="AG13" i="1"/>
  <c r="AJ13" i="1" s="1"/>
  <c r="AM13" i="1" s="1"/>
  <c r="AG21" i="1"/>
  <c r="AJ21" i="1" s="1"/>
  <c r="AM21" i="1" s="1"/>
  <c r="AH59" i="1"/>
  <c r="AG59" i="1"/>
  <c r="AG23" i="1"/>
  <c r="AJ23" i="1" s="1"/>
  <c r="AM23" i="1" s="1"/>
  <c r="AG30" i="1"/>
  <c r="AJ30" i="1" s="1"/>
  <c r="AM30" i="1" s="1"/>
  <c r="AG37" i="1"/>
  <c r="AJ37" i="1" s="1"/>
  <c r="AM37" i="1" s="1"/>
  <c r="AH46" i="1"/>
  <c r="AG46" i="1"/>
  <c r="AH52" i="1"/>
  <c r="AG52" i="1"/>
  <c r="AH64" i="1"/>
  <c r="AG64" i="1"/>
  <c r="AH34" i="1"/>
  <c r="AJ34" i="1" s="1"/>
  <c r="AM34" i="1" s="1"/>
  <c r="AG40" i="1"/>
  <c r="AJ40" i="1" s="1"/>
  <c r="AM40" i="1" s="1"/>
  <c r="AH67" i="1"/>
  <c r="AG67" i="1"/>
  <c r="AH49" i="1"/>
  <c r="AG49" i="1"/>
  <c r="AH70" i="1"/>
  <c r="AJ70" i="1" s="1"/>
  <c r="AM70" i="1" s="1"/>
  <c r="AH48" i="1"/>
  <c r="AG48" i="1"/>
  <c r="AH53" i="1"/>
  <c r="AG53" i="1"/>
  <c r="AH65" i="1"/>
  <c r="AG65" i="1"/>
  <c r="AH61" i="1"/>
  <c r="AG61" i="1"/>
  <c r="AJ49" i="1" l="1"/>
  <c r="AM49" i="1" s="1"/>
  <c r="AJ57" i="1"/>
  <c r="AM57" i="1" s="1"/>
  <c r="AJ46" i="1"/>
  <c r="AM46" i="1" s="1"/>
  <c r="AJ61" i="1"/>
  <c r="AM61" i="1" s="1"/>
  <c r="AJ65" i="1"/>
  <c r="AM65" i="1" s="1"/>
  <c r="AJ64" i="1"/>
  <c r="AM64" i="1" s="1"/>
  <c r="AJ48" i="1"/>
  <c r="AM48" i="1" s="1"/>
  <c r="AJ59" i="1"/>
  <c r="AM59" i="1" s="1"/>
  <c r="AJ67" i="1"/>
  <c r="AM67" i="1" s="1"/>
  <c r="AJ33" i="1"/>
  <c r="AM33" i="1" s="1"/>
  <c r="AJ28" i="1"/>
  <c r="AM28" i="1" s="1"/>
  <c r="AJ35" i="1"/>
  <c r="AM35" i="1" s="1"/>
  <c r="AJ39" i="1"/>
  <c r="AM39" i="1" s="1"/>
  <c r="AJ38" i="1"/>
  <c r="AM38" i="1" s="1"/>
  <c r="AJ43" i="1"/>
  <c r="AM43" i="1" s="1"/>
  <c r="AJ52" i="1"/>
  <c r="AM52" i="1" s="1"/>
  <c r="AJ53" i="1"/>
  <c r="AM53" i="1" s="1"/>
  <c r="AJ15" i="1"/>
  <c r="AM15" i="1" s="1"/>
  <c r="AJ29" i="1"/>
  <c r="AM29" i="1" s="1"/>
</calcChain>
</file>

<file path=xl/sharedStrings.xml><?xml version="1.0" encoding="utf-8"?>
<sst xmlns="http://schemas.openxmlformats.org/spreadsheetml/2006/main" count="1320" uniqueCount="164">
  <si>
    <t>ANEXO</t>
  </si>
  <si>
    <t>RESUMEN PROGRAMA MULTIANUAL DE INVERSIONES</t>
  </si>
  <si>
    <t>2021-2023</t>
  </si>
  <si>
    <t>NOMBRE DE LA ENTIDAD: SOCIEDAD ELECTRICA DEL SUR OESTE - SEAL</t>
  </si>
  <si>
    <t>(En Soles con  IGV)</t>
  </si>
  <si>
    <t>Item</t>
  </si>
  <si>
    <t>Código de Idea (A)</t>
  </si>
  <si>
    <t>Código Único (A)</t>
  </si>
  <si>
    <t>Transferencia
( B )
SI / NO</t>
  </si>
  <si>
    <t>Tipo de Inversión 
( C )</t>
  </si>
  <si>
    <t>Ciclo de Inversión 
( D )</t>
  </si>
  <si>
    <t>Naturaleza 
( E )</t>
  </si>
  <si>
    <t>Nombre de la inversión
(F)</t>
  </si>
  <si>
    <t>Costo de Inversión
S/ ( I )</t>
  </si>
  <si>
    <t>Modalidad de Ejecución
( J )</t>
  </si>
  <si>
    <t>Devengado Acumulado
2019
( R )</t>
  </si>
  <si>
    <t>PIM
2020
S/
( S )</t>
  </si>
  <si>
    <t>Saldo Programable S/ 
(I-R-S)</t>
  </si>
  <si>
    <t>Programación del Monto de Inversión (S/ )</t>
  </si>
  <si>
    <t>Fuente de Financiamiento
( T )</t>
  </si>
  <si>
    <t>Rubro
( U )</t>
  </si>
  <si>
    <t>Ejecución</t>
  </si>
  <si>
    <t>Nombre del Servicio Asociado
( V )</t>
  </si>
  <si>
    <t>Nombre del Indicador de Brecha de Servicio</t>
  </si>
  <si>
    <t>Situación de la Inversión o Proyecto 
( W )</t>
  </si>
  <si>
    <t xml:space="preserve">Criterios de Priorización Sectorial </t>
  </si>
  <si>
    <t>Coordinador</t>
  </si>
  <si>
    <t>Inicio</t>
  </si>
  <si>
    <t>Término</t>
  </si>
  <si>
    <t>Criterio N° 01: Cierre de Brecha</t>
  </si>
  <si>
    <t>Criterio N° 02: Alineamiento al Planeamiento Estratégico</t>
  </si>
  <si>
    <t>Criterio N° 03: Pobreza</t>
  </si>
  <si>
    <t>Criterio N° 04: Población</t>
  </si>
  <si>
    <t>Puntaje 
Total</t>
  </si>
  <si>
    <t>S/.</t>
  </si>
  <si>
    <t>mm/aaaa</t>
  </si>
  <si>
    <t>IB1</t>
  </si>
  <si>
    <t>IB2</t>
  </si>
  <si>
    <t>Puntaje</t>
  </si>
  <si>
    <t>Viculación con los Objetivos Estategicos del PEI</t>
  </si>
  <si>
    <t>Viculación con las Acciones Estategicos del PEI</t>
  </si>
  <si>
    <t>Vinculación con los Líneamientos de la PGG</t>
  </si>
  <si>
    <t>Nuero Total de IBS</t>
  </si>
  <si>
    <t>Numero de Prioridad de IBS</t>
  </si>
  <si>
    <t>POEI</t>
  </si>
  <si>
    <t>PAEI</t>
  </si>
  <si>
    <t>PPGG</t>
  </si>
  <si>
    <t>Aplica a Empresas del 
FONAFE</t>
  </si>
  <si>
    <t>Gerencia Técnica y de Proyectos1. Proyecto de Inversión</t>
  </si>
  <si>
    <t>-</t>
  </si>
  <si>
    <t>NO</t>
  </si>
  <si>
    <t>1. Proyecto de Inversión</t>
  </si>
  <si>
    <t>4. Expediente Técnico</t>
  </si>
  <si>
    <t>1. Creación</t>
  </si>
  <si>
    <t>CREACION DE LA LÍNEA EN 33 KV CONO NORTE  - CIUDAD DE DIOS Y SET ASOCIADAS, EN LOS DISTRITOS DE CERRO COLORADO Y YURA DE LA  PROVINCIA DE AREQUIPA - DEPARTAMENTO DE AREQUIPA</t>
  </si>
  <si>
    <t>2. Administración Indirecta - Por contrata</t>
  </si>
  <si>
    <t>2. Recursos Directamente Recaudados</t>
  </si>
  <si>
    <t>Servicio de transmisión y sub transmisión</t>
  </si>
  <si>
    <t>% de líneas del sistema de transmisión y sub transmisión por implementar</t>
  </si>
  <si>
    <t xml:space="preserve"> 4. Inversiones en ejecución que culminen sucesivamente en los años posteriores</t>
  </si>
  <si>
    <t>----</t>
  </si>
  <si>
    <t>SI</t>
  </si>
  <si>
    <t>Ing. Tomás Montesinos Yépez</t>
  </si>
  <si>
    <t>CREACION LINEA EN 138 KV BASE ISLAY - MATARANI Y SET MATARANI EN LOS DISTRITOS DE MOLLENDO Y ISLAY DE LA  PROVINCIA DE ISLAY - DEPARTAMENTO DE AREQUIPA</t>
  </si>
  <si>
    <t>CREACION DE LA LÍNEA EN 33 KV CHALLAPAMPA - EL CURAL Y SET ASOCIADAS EN LOS DISTRITOS DE CERRO COLORADO Y UCHUMAYO DE LA  PROVINCIA DE AREQUIPA - DEPARTAMENTO DE AREQUIPA</t>
  </si>
  <si>
    <t>CREACION DE LA LÍNEA EN 33 KV CHALLAPAMPA  - GOYENECHE Y SET ASOCIADAS  DISTRITO DE CERRO COLORADO - PROVINCIA DE AREQUIPA - DEPARTAMENTO DE AREQUIPA</t>
  </si>
  <si>
    <t>CREACION LÍNEA EN 138 KV CHARCANI VII - CONO NORTE Y SUBESTACIONES ASOCIADAS  DISTRITO DE CERRO COLORADO - PROVINCIA DE AREQUIPA - DEPARTAMENTO DE AREQUIPA</t>
  </si>
  <si>
    <t>3. Mejoramiento</t>
  </si>
  <si>
    <t>CREACION DE LA LÍNEA SUBTERRÁNEA EN 33 KV CHILINA  SAN LÁZARO Y SET ASOCIADAS  DISTRITO DE AREQUIPA - PROVINCIA DE AREQUIPA - DEPARTAMENTO DE AREQUIPA</t>
  </si>
  <si>
    <t>CREACION DE LA SET SAN LUIS 33/10 KV.  DISTRITO DE ALTO SELVA ALEGRE - PROVINCIA DE AREQUIPA - DEPARTAMENTO DE AREQUIPA</t>
  </si>
  <si>
    <t>2. Ampliación</t>
  </si>
  <si>
    <t>AMPLIACION DE LA CAPACIDAD SET ALTO CAYMA 33 KV - CAYMA DEL DISTRITO DE CAYMA - PROVINCIA DE AREQUIPA - DEPARTAMENTO DE AREQUIPA</t>
  </si>
  <si>
    <t>5. Ejecución</t>
  </si>
  <si>
    <t>MEJORAMIENTO DE CAMBIO DE NIVEL DE TENSIÓN DE ALIMENTADORES ASOCIADAS A LAS S.E. JESÚS Y S.E. SOCABAYA DEL  DISTRITO DE AREQUIPA - PROVINCIA DE AREQUIPA - DEPARTAMENTO DE AREQUIPA</t>
  </si>
  <si>
    <t>Servicio de distribución de energía eléctrica</t>
  </si>
  <si>
    <t>% de deficiencias en las redes eléctricas de Media y Baja Tensión</t>
  </si>
  <si>
    <t>MEJORAMIENTO DE LAS CELDAS EN 22.9 KV SET REPARTICIÓN  DISTRITO DE LA JOYA - PROVINCIA DE AREQUIPA - DEPARTAMENTO DE AREQUIPA</t>
  </si>
  <si>
    <t>3. Viable o aprobado</t>
  </si>
  <si>
    <t>7. Reposición</t>
  </si>
  <si>
    <t>MEJORAMIENTO DEL SISTEMA DE PROTECCIÓN Y MANIOBRAS 33 KV DE LA SUBESTACIÓN  CONVERTIDOR  DISTRITO DE AREQUIPA - PROVINCIA DE AREQUIPA - DEPARTAMENTO DE AREQUIPA</t>
  </si>
  <si>
    <t>AMPLIACION SET MOLLENDO 33/10KV - MOLLENDO DEL DISTRITO DE MOLLENDO - PROVINCIA DE ISLAY - DEPARTAMENTO DE AREQUIPA</t>
  </si>
  <si>
    <t>AMPLIACION CAPACIDAD DE LA SUBESTACIÓN DE TRANSFORMACIÓN CAMANÁ 138/23/10 KV;  DISTRITO DE SAMUEL PASTOR - PROVINCIA DE CAMANA - DEPARTAMENTO DE AREQUIPA</t>
  </si>
  <si>
    <t xml:space="preserve"> 7. inversiones en preparación  incluyendo aquellas en formulación e ideas de proyectos</t>
  </si>
  <si>
    <t>1. Idea</t>
  </si>
  <si>
    <t>AMPLIACION DEL SISTEMA DE DISTRIBUCIÓN EN LA REGION DE AREQUIPA 2021 - DISTRITO DE AREQUIPA - PROVINCIA DE AREQUIPA - DEPARTAMENTO DE AREQUIPA</t>
  </si>
  <si>
    <t>Servicio de suministro eléctrico domiciliario en zonas urbanas</t>
  </si>
  <si>
    <t>% de viviendas en el ámbito urbano sin acceso al servicio de energía eléctrica</t>
  </si>
  <si>
    <t>AMPLIACION DEL SISTEMA DE DISTRIBUCIÓN EN LA REGION DE AREQUIPA 2022 - DISTRITO DE AREQUIPA - PROVINCIA DE AREQUIPA - DEPARTAMENTO DE AREQUIPA</t>
  </si>
  <si>
    <t>IMPLEMENTACIÓN Y/O REFORZAMIENTO 22, 9 KV SALIDA CH HUANCARAMA ¿ ORCOPAMPA ¿ CH MISAPUQUIO</t>
  </si>
  <si>
    <t xml:space="preserve">INFRAESTRUCTURA  ADMINISTRATIVA  ALMACENES RIO SECO
</t>
  </si>
  <si>
    <t>Servicios operativos o misionales institucionales</t>
  </si>
  <si>
    <t>% de Servicios operativos o misionales institucionales con capacidad operativa inadecuada</t>
  </si>
  <si>
    <t>CREACION - CONSTRUCCION DE LA NUEVA SEDE INSTITUCIONAL - OFICINA SEAL  EN EL PARQUE INDUSTRIAL - DISTRITO DE AREQUIPA - PROVINCIA DE AREQUIPA - DEPARTAMENTO DE AREQUIPA</t>
  </si>
  <si>
    <t>2. Formulación</t>
  </si>
  <si>
    <t>MEJORAMIENTO ALIMENTADOR 33V JAHUAY Y ALIMENTADOR 33KV RIO GRANDE EN LOS DISTRITOS DE MARISCAL CACERES Y OCOÑA DE LA  PROVINCIA DE CAMANA - DEPARTAMENTO DE AREQUIPA</t>
  </si>
  <si>
    <t>MEJORAMIENTO LINEA PRIMARIA EN 22.9 KV ENTRE MISAPUQUIO Y COTAHUASI  DISTRITO DE ALCA - PROVINCIA DE LA UNION - DEPARTAMENTO DE AREQUIPA</t>
  </si>
  <si>
    <t>4. Recuperación</t>
  </si>
  <si>
    <t>RECUPERACION MINICENTRAL HIDRAULICA CHOCOCO  DISTRITO DE ALCA - PROVINCIA DE LA UNION - DEPARTAMENTO DE AREQUIPA</t>
  </si>
  <si>
    <t>Servicio de generación eléctrica</t>
  </si>
  <si>
    <t>% de potencia no recuperada en centrales de generación de energía eléctrica.</t>
  </si>
  <si>
    <t>CREACION NUEVA SET CENTRO HISTÓRICO</t>
  </si>
  <si>
    <t>AMPLIACION DE LA SET LA CURVA</t>
  </si>
  <si>
    <t>AMPLIACION DE LA SET CHUCARAPI</t>
  </si>
  <si>
    <t>AMPLIACION DE LA SET CHALA</t>
  </si>
  <si>
    <t>CREACION NUEVA SET CHAPARRA</t>
  </si>
  <si>
    <t>AMPLIACION DE LA SET MAJES</t>
  </si>
  <si>
    <t>CREACION LST 33 KV OCOÑA - ATICO Y SET ATICO</t>
  </si>
  <si>
    <t>MEJORAMIENTO DE LA SET BASE ISLAY CON LA IMPLEMENTACIÓN DE COMPENSACIÓN REACTIVA DE 5 MVAR</t>
  </si>
  <si>
    <t>SOTERRADO DE REDES AEREAS EN EL CENTRO HISTORICO DE AREQUIPA, YANAHUARA Y MEJÍA.</t>
  </si>
  <si>
    <t>MEJORAMIENTO Y RECUPERACION DE LA CAPACIDAD DE SUBESTACIONES DE DISTRIBUCION, REDES SECUNDARIAS Y DE ALUMBRADO PUBLICO SUBTERRÁNEAS EN EL DISTRITO DE AREQUIPA</t>
  </si>
  <si>
    <t>AMPLIACION DE REDES PRIMARIAS Y SECUNDARIAS DE 48 AA.HH. EN LAS PROVINCIAS DE AREQUIPA, CAMANA, CARAVELI, CAYLLOMA, CASTILLA E ISLAY DISTRITO DE AREQUIPA - PROVINCIA DE AREQUIPA - DEPARTAMENTO DE AREQUIPA</t>
  </si>
  <si>
    <t xml:space="preserve"> 6. Inversiones sin ejecución que cuenten con aprobación o viabilidad según corresponda</t>
  </si>
  <si>
    <t>CAMBIO DE NIVEL DE TENSION DEL ALIMENTADOR LAS FLORES, SET ALTO CAYMA</t>
  </si>
  <si>
    <t>AMPLIACION DE CAPACIDAD DEL ALIMENTADOR LA COLINA</t>
  </si>
  <si>
    <t>NUEVOS ALIMENTADORES PRIMARIOS</t>
  </si>
  <si>
    <t>Gerencia de Operaciones4. Optimización</t>
  </si>
  <si>
    <t>4. Optimización</t>
  </si>
  <si>
    <t>CAMBIO Y NORMALIZACION DE SECCION DE RDP</t>
  </si>
  <si>
    <t>Gerencia de Operaciones5. Rehabilitación</t>
  </si>
  <si>
    <t>5. Rehabilitación</t>
  </si>
  <si>
    <t>8. Rehabilitación</t>
  </si>
  <si>
    <t>REHABILITACIÓN DE LINEAS Y SUBESTACIONES EN TRANSMISION 2021</t>
  </si>
  <si>
    <t>Servicio de Transmisión y sub transmisión</t>
  </si>
  <si>
    <t>% de líneas del sistema de transmisión y sub transmisión con deficiencias</t>
  </si>
  <si>
    <t>Ing. Tomás Montesinos</t>
  </si>
  <si>
    <t>REHABILITACIÓN DE LINEAS Y SUBESTACIONES EN TRANSMISION 2022</t>
  </si>
  <si>
    <t>REHABILITACIÓN DE LINEAS Y SUBESTACIONES EN TRANSMISION 2023</t>
  </si>
  <si>
    <t>REPOSICION DE EQUIPOS DE CONTROL DE OPERACIONES EN TIEMPO REAL - SISTEMAS SCADA AREQUIPA 2021</t>
  </si>
  <si>
    <t>Servicio de suministro eléctrico domiciliario a cargo de empresas distribuidoras</t>
  </si>
  <si>
    <t>% de horas promedio de interrupciones al año que excede el SAIDI</t>
  </si>
  <si>
    <t>REPOSICION DE EQUIPOS DE CONTROL DE OPERACIONES EN TIEMPO REAL - SISTEMAS SCADA AREQUIPA 2022</t>
  </si>
  <si>
    <t>REPOSICION DE EQUIPOS DE CONTROL DE OPERACIONES EN TIEMPO REAL - SISTEMAS SCADA AREQUIPA 2023</t>
  </si>
  <si>
    <t>CONSULTORIA DE DIAGNOSTICO DEL SISTEMA SCADA Y ANALISIS PARA LA IMPLEMENTACION DE SISTEMAS INTELIGENTES  2021</t>
  </si>
  <si>
    <t>OPTIMIZACIÓN EN SISTEMAS ELECTRICOS RURALES (MEM MONTAJES) 2021</t>
  </si>
  <si>
    <t>Servicio de suministro eléctrico domiciliario en zonas rurales</t>
  </si>
  <si>
    <t>% de viviendas en el ámbito rural que no cuentan con servicio eléctrico</t>
  </si>
  <si>
    <t>4. Inversiones en ejecución que culminen sucesivamente en los años posteriores</t>
  </si>
  <si>
    <t>OPTIMIZACIÓN - AMPLIACIÓN DE REDES Y SUBESTACIONES DE DISTRIBUCIÓN EN LA CONCESIÓN DE SEAL 2021 DEL DEPARTAMENTO AREQUIPA.</t>
  </si>
  <si>
    <t>OPTIMIZACIÓN - AMPLIACIÓN DE REDES Y SUBESTACIONES DE DISTRIBUCIÓN EN LA CONCESIÓN DE SEAL 2022 DEL DEPARTAMENTO AREQUIPA.</t>
  </si>
  <si>
    <t>OPTIMIZACIÓN - AMPLIACIÓN DE REDES Y SUBESTACIONES DE DISTRIBUCIÓN EN LA CONCESIÓN DE SEAL 2023 DEL DEPARTAMENTO AREQUIPA.</t>
  </si>
  <si>
    <t>REHABILITACIÓN DE REDES Y SUBESTACIONES EN DISTRIBUCIÓN 2021</t>
  </si>
  <si>
    <t>REHABILITACIÓN DE REDES Y SUBESTACIONES EN DISTRIBUCIÓN 2022</t>
  </si>
  <si>
    <t>REHABILITACIÓN DE REDES Y SUBESTACIONES EN DISTRIBUCIÓN 2023</t>
  </si>
  <si>
    <t>REHABILITACIÓN - LEVANTAMIENTO DE DEFICIENCIAS EN APLICACIÓN DEL PROCEDIMIENTO 228-2009-OD/CD REHABILTACIÓN EN TODA LA CONCESIÓN DE SEAL 2021</t>
  </si>
  <si>
    <t xml:space="preserve">4. Inversiones en ejecución que culminen sucesivamente en los años posteriores, </t>
  </si>
  <si>
    <t xml:space="preserve">REHABILITACIÓN - LEVANTAMIENTO DE DEFICIENCIAS EN APLICACIÓN DEL PROCEDIMIENTO 228-2009-OD/CD REHABILTACIÓN EN TODA LA CONCESIÓN DE SEAL 2022   </t>
  </si>
  <si>
    <t>REHABILITACIÓN - LEVANTAMIENTO DE DEFICIENCIAS EN APLICACIÓN DEL PROCEDIMIENTO 228-2009-OD/CD REHABILTACIÓN EN TODA LA CONCESIÓN DE SEAL 2023</t>
  </si>
  <si>
    <t>Gerencia de Comercialización4. Optimización</t>
  </si>
  <si>
    <t>TELEGESTION DEL ALUMBRADO PUBLICO CON LUMINARIAS LED</t>
  </si>
  <si>
    <t>6. Optimización</t>
  </si>
  <si>
    <t>OPTIMIZACIÓN DE REDES PRIMARIAS Y SECUNDARIAS PARA ATENCIÓN DE GRANDES CLIENTES EN LA CONCESIÓN DE SEAL 2021</t>
  </si>
  <si>
    <t>OPTIMIZACIÓN DE REDES PRIMARIAS Y SECUNDARIAS PARA ATENCIÓN DE GRANDES CLIENTES EN LA CONCESIÓN DE SEAL 2022</t>
  </si>
  <si>
    <t>OPTIMIZACIÓN DE REDES PRIMARIAS Y SECUNDARIAS PARA ATENCIÓN DE GRANDES CLIENTES EN LA CONCESIÓN DE SEAL 2023</t>
  </si>
  <si>
    <t>OPTIMIZACIÓN DE LOS PROCESOS COMERCIALES MEDIANTE LA IMPLEMENTACIÓN DE MEDICIÓN INTELIGENTE 2021</t>
  </si>
  <si>
    <t>OPTIMIZACIÓN DE LOS PROCESOS COMERCIALES MEDIANTE LA IMPLEMENTACIÓN DE MEDICIÓN INTELIGENTE 2022</t>
  </si>
  <si>
    <t>OPTIMIZACIÓN DE LOS PROCESOS COMERCIALES MEDIANTE LA IMPLEMENTACIÓN DE MEDICIÓN INTELIGENTE 2023</t>
  </si>
  <si>
    <t>OPTIMIZACIÓN DEL PROCESO DE REDUCCIÓN DE PÉRDIDAS DE ENERGÍA EN TODA LA CONCESIÓN DE SEAL 2021</t>
  </si>
  <si>
    <t>OPTIMIZACIÓN DEL PROCESO DE REDUCCIÓN DE PÉRDIDAS DE ENERGÍA EN TODA LA CONCESIÓN DE SEAL 2022</t>
  </si>
  <si>
    <t>OPTIMIZACIÓN DEL PROCESO DE REDUCCIÓN DE PÉRDIDAS DE ENERGÍA EN TODA LA CONCESIÓN DE SEAL 2023</t>
  </si>
  <si>
    <t>Gerencia de Planeamiento y Desarrollo4. Optimización</t>
  </si>
  <si>
    <t>OPTIMIZACION DE LAS SET LA CURVA, COCACHACRA Y CHUCARAPI MEDIANTE LA IMPLEMENTACION DE FIBRA OPTICA</t>
  </si>
  <si>
    <t>OPTIMIZACION DEL SISTEMA DE DISTRIBUCION MEDIANTE LA ADQUISICION DE SERVIDORES INFORMATICOS</t>
  </si>
  <si>
    <t>OPTIMIZACION DE DISTRIBUCION MEDIANTE LA ADQUISICION DE EQUIPOS DE COMUNICACIONES SWITCHES, ROUTERS, RADIO ENLACE.</t>
  </si>
  <si>
    <t>TOTAL 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</si>
</sst>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"/>
    <numFmt numFmtId="166" formatCode="_([$€]\ * #,##0.00_);_([$€]\ * \(#,##0.00\);_([$€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B05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rgb="FF00B050"/>
      <name val="Arial Narrow"/>
      <family val="2"/>
    </font>
    <font>
      <sz val="8"/>
      <color rgb="FF0070C0"/>
      <name val="Arial Narrow"/>
      <family val="2"/>
    </font>
    <font>
      <sz val="8"/>
      <color rgb="FF000000"/>
      <name val="Arial Narrow"/>
      <family val="2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2" fillId="0" borderId="0"/>
  </cellStyleXfs>
  <cellXfs count="241">
    <xf numFmtId="0" fontId="0" fillId="0" borderId="0" xfId="0"/>
    <xf numFmtId="0" fontId="5" fillId="0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1" xfId="2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>
      <alignment vertical="center"/>
    </xf>
    <xf numFmtId="17" fontId="8" fillId="0" borderId="11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10" fontId="7" fillId="4" borderId="11" xfId="0" applyNumberFormat="1" applyFont="1" applyFill="1" applyBorder="1" applyAlignment="1">
      <alignment horizontal="center" vertical="center"/>
    </xf>
    <xf numFmtId="2" fontId="7" fillId="4" borderId="11" xfId="1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65" fontId="7" fillId="4" borderId="11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vertical="center"/>
    </xf>
    <xf numFmtId="2" fontId="5" fillId="4" borderId="11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left" vertical="center" wrapText="1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6" xfId="2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>
      <alignment vertical="center"/>
    </xf>
    <xf numFmtId="17" fontId="8" fillId="0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10" fontId="7" fillId="4" borderId="6" xfId="0" applyNumberFormat="1" applyFont="1" applyFill="1" applyBorder="1" applyAlignment="1">
      <alignment horizontal="center" vertical="center"/>
    </xf>
    <xf numFmtId="2" fontId="7" fillId="4" borderId="6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vertical="center"/>
    </xf>
    <xf numFmtId="2" fontId="5" fillId="4" borderId="6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vertical="center" wrapText="1"/>
    </xf>
    <xf numFmtId="2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8" fillId="0" borderId="6" xfId="2" applyNumberFormat="1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2" fontId="7" fillId="5" borderId="6" xfId="1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vertical="center"/>
    </xf>
    <xf numFmtId="2" fontId="5" fillId="5" borderId="6" xfId="0" applyNumberFormat="1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10" fontId="7" fillId="6" borderId="6" xfId="0" applyNumberFormat="1" applyFont="1" applyFill="1" applyBorder="1" applyAlignment="1">
      <alignment horizontal="center" vertical="center"/>
    </xf>
    <xf numFmtId="2" fontId="7" fillId="6" borderId="6" xfId="1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165" fontId="7" fillId="6" borderId="6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2" fontId="7" fillId="6" borderId="6" xfId="0" applyNumberFormat="1" applyFont="1" applyFill="1" applyBorder="1" applyAlignment="1">
      <alignment vertical="center"/>
    </xf>
    <xf numFmtId="2" fontId="5" fillId="6" borderId="6" xfId="0" applyNumberFormat="1" applyFont="1" applyFill="1" applyBorder="1" applyAlignment="1">
      <alignment horizontal="center" vertical="center"/>
    </xf>
    <xf numFmtId="2" fontId="7" fillId="6" borderId="6" xfId="0" applyNumberFormat="1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/>
    </xf>
    <xf numFmtId="2" fontId="7" fillId="4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10" fontId="7" fillId="0" borderId="6" xfId="0" applyNumberFormat="1" applyFont="1" applyFill="1" applyBorder="1" applyAlignment="1">
      <alignment horizontal="center" vertical="center"/>
    </xf>
    <xf numFmtId="2" fontId="7" fillId="0" borderId="6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17" fontId="8" fillId="0" borderId="14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10" fontId="7" fillId="5" borderId="14" xfId="0" applyNumberFormat="1" applyFont="1" applyFill="1" applyBorder="1" applyAlignment="1">
      <alignment horizontal="center" vertical="center"/>
    </xf>
    <xf numFmtId="2" fontId="7" fillId="5" borderId="14" xfId="1" applyNumberFormat="1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165" fontId="7" fillId="5" borderId="14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2" fontId="7" fillId="5" borderId="14" xfId="0" applyNumberFormat="1" applyFont="1" applyFill="1" applyBorder="1" applyAlignment="1">
      <alignment vertical="center"/>
    </xf>
    <xf numFmtId="2" fontId="7" fillId="5" borderId="14" xfId="0" applyNumberFormat="1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17" fontId="8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0" fontId="7" fillId="0" borderId="3" xfId="0" applyNumberFormat="1" applyFont="1" applyFill="1" applyBorder="1" applyAlignment="1">
      <alignment horizontal="center" vertical="center"/>
    </xf>
    <xf numFmtId="2" fontId="7" fillId="0" borderId="3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vertical="center"/>
    </xf>
    <xf numFmtId="2" fontId="7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2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left" vertical="center" wrapText="1"/>
    </xf>
    <xf numFmtId="3" fontId="8" fillId="0" borderId="9" xfId="2" applyNumberFormat="1" applyFont="1" applyFill="1" applyBorder="1" applyAlignment="1">
      <alignment horizontal="right" vertical="center" wrapText="1"/>
    </xf>
    <xf numFmtId="3" fontId="8" fillId="0" borderId="9" xfId="2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>
      <alignment vertical="center"/>
    </xf>
    <xf numFmtId="17" fontId="8" fillId="0" borderId="9" xfId="0" applyNumberFormat="1" applyFont="1" applyFill="1" applyBorder="1" applyAlignment="1">
      <alignment horizontal="center" vertical="center"/>
    </xf>
    <xf numFmtId="10" fontId="7" fillId="0" borderId="9" xfId="0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vertical="center"/>
    </xf>
    <xf numFmtId="2" fontId="5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10" fontId="7" fillId="5" borderId="11" xfId="0" applyNumberFormat="1" applyFont="1" applyFill="1" applyBorder="1" applyAlignment="1">
      <alignment horizontal="center" vertical="center"/>
    </xf>
    <xf numFmtId="10" fontId="7" fillId="0" borderId="11" xfId="0" applyNumberFormat="1" applyFont="1" applyFill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5" fontId="7" fillId="5" borderId="11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2" fontId="7" fillId="5" borderId="11" xfId="0" applyNumberFormat="1" applyFont="1" applyFill="1" applyBorder="1" applyAlignment="1">
      <alignment vertical="center"/>
    </xf>
    <xf numFmtId="2" fontId="7" fillId="5" borderId="11" xfId="0" applyNumberFormat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vertical="center" wrapText="1"/>
    </xf>
    <xf numFmtId="10" fontId="7" fillId="0" borderId="14" xfId="0" applyNumberFormat="1" applyFont="1" applyFill="1" applyBorder="1" applyAlignment="1">
      <alignment horizontal="center" vertical="center"/>
    </xf>
    <xf numFmtId="2" fontId="7" fillId="0" borderId="14" xfId="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3" fontId="6" fillId="0" borderId="19" xfId="0" applyNumberFormat="1" applyFont="1" applyFill="1" applyBorder="1"/>
    <xf numFmtId="3" fontId="6" fillId="0" borderId="19" xfId="0" applyNumberFormat="1" applyFont="1" applyBorder="1"/>
    <xf numFmtId="3" fontId="6" fillId="0" borderId="20" xfId="0" applyNumberFormat="1" applyFont="1" applyBorder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" fontId="8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</cellXfs>
  <cellStyles count="13">
    <cellStyle name="Euro" xfId="3" xr:uid="{00000000-0005-0000-0000-000000000000}"/>
    <cellStyle name="Millares 2" xfId="4" xr:uid="{00000000-0005-0000-0000-000001000000}"/>
    <cellStyle name="Normal" xfId="0" builtinId="0"/>
    <cellStyle name="Normal 10" xfId="2" xr:uid="{00000000-0005-0000-0000-000003000000}"/>
    <cellStyle name="Normal 2" xfId="5" xr:uid="{00000000-0005-0000-0000-000004000000}"/>
    <cellStyle name="Normal 3" xfId="6" xr:uid="{00000000-0005-0000-0000-000005000000}"/>
    <cellStyle name="Normal 3 2" xfId="7" xr:uid="{00000000-0005-0000-0000-000006000000}"/>
    <cellStyle name="Normal 4" xfId="8" xr:uid="{00000000-0005-0000-0000-000007000000}"/>
    <cellStyle name="Normal 5" xfId="9" xr:uid="{00000000-0005-0000-0000-000008000000}"/>
    <cellStyle name="Normal 5 2" xfId="10" xr:uid="{00000000-0005-0000-0000-000009000000}"/>
    <cellStyle name="Normal 6" xfId="11" xr:uid="{00000000-0005-0000-0000-00000A000000}"/>
    <cellStyle name="Normal 6 2" xfId="12" xr:uid="{00000000-0005-0000-0000-00000B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AppData/Local/Microsoft/Windows/Temporary%20Internet%20Files/Content.Outlook/XUB3GYDC/1%20Formato%20PMI%202021-2023%20-%20SEAL%20(V1.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 2020.02.12"/>
      <sheetName val="2021 reporte20200124"/>
      <sheetName val="2021 (Directorio)"/>
      <sheetName val="2020 (Directorio)"/>
      <sheetName val="Anexo 1"/>
      <sheetName val="Anexo 2"/>
      <sheetName val="Anexo 3"/>
      <sheetName val="Metas"/>
      <sheetName val="Indicadores Pasados"/>
      <sheetName val="Indicadores Actualizados 2020"/>
      <sheetName val="reporte20200124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% de viviendas en el ámbito rural que no cuentan con servicio eléctrico</v>
          </cell>
          <cell r="D2">
            <v>0.20860000000000001</v>
          </cell>
          <cell r="E2">
            <v>1</v>
          </cell>
        </row>
        <row r="3">
          <cell r="C3" t="str">
            <v>% del sistema de transporte de hidrocarburos por ductos que no cuenta con redundancia</v>
          </cell>
          <cell r="D3">
            <v>1</v>
          </cell>
          <cell r="E3">
            <v>2</v>
          </cell>
        </row>
        <row r="4">
          <cell r="C4" t="str">
            <v>% de viviendas en el ámbito urbano sin acceso al servicio de energía eléctrica</v>
          </cell>
          <cell r="D4">
            <v>0.25</v>
          </cell>
          <cell r="E4">
            <v>3</v>
          </cell>
        </row>
        <row r="5">
          <cell r="C5" t="str">
            <v>% de horas promedio de interrupciones al año que excede el SAIDI</v>
          </cell>
          <cell r="D5">
            <v>1</v>
          </cell>
          <cell r="E5">
            <v>4</v>
          </cell>
        </row>
        <row r="6">
          <cell r="C6" t="str">
            <v>% promedio de interrupciones al año que excede el SAIFI</v>
          </cell>
          <cell r="D6">
            <v>1</v>
          </cell>
          <cell r="E6">
            <v>5</v>
          </cell>
        </row>
        <row r="7">
          <cell r="C7" t="str">
            <v>% de líneas del sistema de transmisión y sub transmisión por implementar</v>
          </cell>
          <cell r="D7">
            <v>0.25540000000000002</v>
          </cell>
          <cell r="E7">
            <v>6</v>
          </cell>
        </row>
        <row r="8">
          <cell r="C8" t="str">
            <v>% de deficiencias en las redes eléctricas de Media y Baja Tensión</v>
          </cell>
          <cell r="D8">
            <v>0.62250000000000005</v>
          </cell>
          <cell r="E8">
            <v>7</v>
          </cell>
        </row>
        <row r="9">
          <cell r="C9" t="str">
            <v>% del sistema de transporte de hidrocarburos por ductos no implementado</v>
          </cell>
          <cell r="D9">
            <v>1</v>
          </cell>
          <cell r="E9">
            <v>8</v>
          </cell>
        </row>
        <row r="10">
          <cell r="C10" t="str">
            <v>% de cuencas vulnerables impactadas por la minería que requieren recuperación ambiental</v>
          </cell>
          <cell r="D10">
            <v>1</v>
          </cell>
          <cell r="E10">
            <v>9</v>
          </cell>
        </row>
        <row r="11">
          <cell r="C11" t="str">
            <v>% de líneas del sistema de transmisión y sub transmisión con deficiencias</v>
          </cell>
          <cell r="D11">
            <v>8.3299999999999999E-2</v>
          </cell>
          <cell r="E11">
            <v>10</v>
          </cell>
        </row>
        <row r="12">
          <cell r="C12" t="str">
            <v>% de la demanda de energía eléctrica no atendida mediante generación distribuida</v>
          </cell>
          <cell r="D12">
            <v>9.3700000000000006E-2</v>
          </cell>
          <cell r="E12">
            <v>11</v>
          </cell>
        </row>
        <row r="13">
          <cell r="C13" t="str">
            <v>% de usuarios de fuentes de radiación ionizante no controlados</v>
          </cell>
          <cell r="D13">
            <v>0.50049999999999994</v>
          </cell>
          <cell r="E13">
            <v>12</v>
          </cell>
        </row>
        <row r="14">
          <cell r="C14" t="str">
            <v>% de suelos afectados por la actividad minería por remediar</v>
          </cell>
          <cell r="D14">
            <v>0.65969999999999995</v>
          </cell>
          <cell r="E14">
            <v>14</v>
          </cell>
        </row>
        <row r="15">
          <cell r="C15" t="str">
            <v>% de la demanda nacional de radioisótopos y radiofármacos por atender</v>
          </cell>
          <cell r="D15">
            <v>0.74990000000000001</v>
          </cell>
          <cell r="E15">
            <v>15</v>
          </cell>
        </row>
        <row r="16">
          <cell r="C16" t="str">
            <v>% del territorio nacional sin prospección geofísica aérea</v>
          </cell>
          <cell r="D16">
            <v>0.45750000000000002</v>
          </cell>
          <cell r="E16">
            <v>16</v>
          </cell>
        </row>
        <row r="17">
          <cell r="C17" t="str">
            <v>% de sitios impactados por actividades de hidrocarburos, sin intervención</v>
          </cell>
          <cell r="D17">
            <v>1</v>
          </cell>
          <cell r="E17">
            <v>17</v>
          </cell>
        </row>
        <row r="18">
          <cell r="C18" t="str">
            <v>% de unidades productivas sin acceso a servicios tecnológicos nucleares</v>
          </cell>
          <cell r="D18">
            <v>0.80230000000000001</v>
          </cell>
          <cell r="E18">
            <v>19</v>
          </cell>
        </row>
        <row r="19">
          <cell r="C19" t="str">
            <v>% de pasivos ambientales mineros por intervenir</v>
          </cell>
          <cell r="D19">
            <v>0.69550000000000001</v>
          </cell>
          <cell r="E19">
            <v>18</v>
          </cell>
        </row>
        <row r="20">
          <cell r="C20" t="str">
            <v>% de zonas con potencial geotérmico sin evaluación</v>
          </cell>
          <cell r="D20">
            <v>0.88890000000000002</v>
          </cell>
          <cell r="E20">
            <v>20</v>
          </cell>
        </row>
        <row r="21">
          <cell r="C21" t="str">
            <v>% de mapas geológicos continentales y de marina no desarrollados</v>
          </cell>
          <cell r="D21">
            <v>0.2177</v>
          </cell>
          <cell r="E21">
            <v>21</v>
          </cell>
        </row>
        <row r="22">
          <cell r="C22" t="str">
            <v>% de instrumentación no instalada para el monitoreo de volcanes</v>
          </cell>
          <cell r="D22">
            <v>0.24929999999999999</v>
          </cell>
          <cell r="E22">
            <v>22</v>
          </cell>
        </row>
        <row r="23">
          <cell r="C23" t="str">
            <v>% de demanda de GLP no atendida en zonas sin intervención privada</v>
          </cell>
          <cell r="D23">
            <v>0.18029999999999999</v>
          </cell>
          <cell r="E23">
            <v>23</v>
          </cell>
        </row>
        <row r="24">
          <cell r="C24" t="str">
            <v>% de proyectos de I+D+i en energía nuclear por implementar.</v>
          </cell>
          <cell r="D24">
            <v>0.63639999999999997</v>
          </cell>
          <cell r="E24">
            <v>24</v>
          </cell>
        </row>
        <row r="25">
          <cell r="C25" t="str">
            <v>% de almacenamiento requerido para el abastecimiento de hidrocarburos.</v>
          </cell>
          <cell r="D25">
            <v>1</v>
          </cell>
          <cell r="E25">
            <v>25</v>
          </cell>
        </row>
        <row r="26">
          <cell r="C26" t="str">
            <v>% del volumen de agua requerido para lograr el caudal óptimo para la generación de electricidad.</v>
          </cell>
          <cell r="D26">
            <v>0.20050000000000001</v>
          </cell>
          <cell r="E26">
            <v>28</v>
          </cell>
        </row>
        <row r="27">
          <cell r="C27" t="str">
            <v>% de unidades orgánicas del Sector Energía y Minas con inadecuado índice de ocupación.</v>
          </cell>
          <cell r="D27">
            <v>0.9032</v>
          </cell>
          <cell r="E27">
            <v>29</v>
          </cell>
        </row>
        <row r="28">
          <cell r="C28" t="str">
            <v>% de Servicios operativos o misionales institucionales con capacidad operativa inadecuada</v>
          </cell>
          <cell r="D28">
            <v>0.75219999999999998</v>
          </cell>
          <cell r="E28">
            <v>30</v>
          </cell>
        </row>
        <row r="29">
          <cell r="C29" t="str">
            <v>% de sistemas de información que no funcionan adecuadamente</v>
          </cell>
          <cell r="D29">
            <v>0.5</v>
          </cell>
          <cell r="E29">
            <v>31</v>
          </cell>
        </row>
        <row r="30">
          <cell r="C30" t="str">
            <v>% de potencia requerida para el margen de reserva del Sistema Eléctrico Interconectado Nacional.</v>
          </cell>
          <cell r="D30">
            <v>1</v>
          </cell>
          <cell r="E30">
            <v>32</v>
          </cell>
        </row>
        <row r="31">
          <cell r="C31" t="str">
            <v>% de potencia no recuperada en centrales de generación de energía eléctrica.</v>
          </cell>
          <cell r="D31">
            <v>0.1</v>
          </cell>
          <cell r="E31">
            <v>33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Y79"/>
  <sheetViews>
    <sheetView tabSelected="1" zoomScale="115" zoomScaleNormal="115" zoomScaleSheetLayoutView="70" workbookViewId="0">
      <pane xSplit="9" ySplit="11" topLeftCell="J12" activePane="bottomRight" state="frozen"/>
      <selection pane="topRight" activeCell="I1" sqref="I1"/>
      <selection pane="bottomLeft" activeCell="A8" sqref="A8"/>
      <selection pane="bottomRight" activeCell="K14" sqref="K14"/>
    </sheetView>
  </sheetViews>
  <sheetFormatPr baseColWidth="10" defaultRowHeight="12.75" x14ac:dyDescent="0.25"/>
  <cols>
    <col min="1" max="1" width="0" style="1" hidden="1" customWidth="1"/>
    <col min="2" max="2" width="8.140625" style="8" customWidth="1"/>
    <col min="3" max="5" width="8.42578125" style="8" customWidth="1"/>
    <col min="6" max="6" width="12.28515625" style="222" customWidth="1"/>
    <col min="7" max="7" width="11.85546875" style="222" customWidth="1"/>
    <col min="8" max="8" width="10.140625" style="8" customWidth="1"/>
    <col min="9" max="9" width="45.7109375" style="6" customWidth="1"/>
    <col min="10" max="10" width="17.28515625" style="6" customWidth="1"/>
    <col min="11" max="11" width="24.140625" style="6" customWidth="1"/>
    <col min="12" max="12" width="18.7109375" style="83" customWidth="1"/>
    <col min="13" max="13" width="20.140625" style="6" customWidth="1"/>
    <col min="14" max="14" width="16.140625" style="6" customWidth="1"/>
    <col min="15" max="15" width="19.42578125" style="6" customWidth="1"/>
    <col min="16" max="16" width="21.140625" style="6" customWidth="1"/>
    <col min="17" max="17" width="22.140625" style="6" customWidth="1"/>
    <col min="18" max="18" width="12.5703125" style="6" hidden="1" customWidth="1"/>
    <col min="19" max="19" width="13.28515625" style="6" hidden="1" customWidth="1"/>
    <col min="20" max="21" width="9.42578125" style="6" hidden="1" customWidth="1"/>
    <col min="22" max="22" width="18.5703125" style="6" hidden="1" customWidth="1"/>
    <col min="23" max="23" width="16.42578125" style="6" hidden="1" customWidth="1"/>
    <col min="24" max="24" width="26.28515625" style="6" hidden="1" customWidth="1"/>
    <col min="25" max="27" width="10.42578125" style="5" hidden="1" customWidth="1"/>
    <col min="28" max="28" width="13" style="6" hidden="1" customWidth="1"/>
    <col min="29" max="29" width="12.5703125" style="6" hidden="1" customWidth="1"/>
    <col min="30" max="30" width="11.28515625" style="6" hidden="1" customWidth="1"/>
    <col min="31" max="31" width="10.85546875" style="6" hidden="1" customWidth="1"/>
    <col min="32" max="32" width="13.140625" style="6" hidden="1" customWidth="1"/>
    <col min="33" max="33" width="8.85546875" style="5" hidden="1" customWidth="1"/>
    <col min="34" max="34" width="8.28515625" style="5" hidden="1" customWidth="1"/>
    <col min="35" max="35" width="8.28515625" style="6" hidden="1" customWidth="1"/>
    <col min="36" max="36" width="7.85546875" style="5" hidden="1" customWidth="1"/>
    <col min="37" max="38" width="11.7109375" style="6" hidden="1" customWidth="1"/>
    <col min="39" max="39" width="11.7109375" style="5" hidden="1" customWidth="1"/>
    <col min="40" max="40" width="16" style="4" hidden="1" customWidth="1"/>
    <col min="41" max="16384" width="11.42578125" style="7"/>
  </cols>
  <sheetData>
    <row r="1" spans="1:40" ht="18.7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4"/>
      <c r="S1" s="4"/>
      <c r="T1" s="4"/>
      <c r="U1" s="4"/>
      <c r="V1" s="4"/>
      <c r="W1" s="4"/>
      <c r="X1" s="4"/>
      <c r="AB1" s="4"/>
      <c r="AC1" s="4"/>
      <c r="AD1" s="4"/>
      <c r="AE1" s="4"/>
      <c r="AF1" s="4"/>
      <c r="AK1" s="4"/>
      <c r="AL1" s="4"/>
    </row>
    <row r="2" spans="1:40" ht="18.75" customHeight="1" x14ac:dyDescent="0.25">
      <c r="B2" s="2"/>
      <c r="C2" s="2"/>
      <c r="D2" s="2"/>
      <c r="E2" s="226" t="s">
        <v>0</v>
      </c>
      <c r="F2" s="226" t="e">
        <f t="shared" ref="F2:K2" si="0">1+E2</f>
        <v>#VALUE!</v>
      </c>
      <c r="G2" s="226" t="e">
        <f t="shared" si="0"/>
        <v>#VALUE!</v>
      </c>
      <c r="H2" s="226" t="e">
        <f t="shared" si="0"/>
        <v>#VALUE!</v>
      </c>
      <c r="I2" s="226" t="e">
        <f t="shared" si="0"/>
        <v>#VALUE!</v>
      </c>
      <c r="J2" s="226" t="e">
        <f>1+#REF!</f>
        <v>#REF!</v>
      </c>
      <c r="K2" s="226" t="e">
        <f t="shared" si="0"/>
        <v>#REF!</v>
      </c>
      <c r="L2" s="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B2" s="4"/>
      <c r="AC2" s="4"/>
      <c r="AD2" s="4"/>
      <c r="AE2" s="4"/>
      <c r="AF2" s="4"/>
      <c r="AK2" s="4"/>
      <c r="AL2" s="4"/>
    </row>
    <row r="3" spans="1:40" ht="24" customHeight="1" x14ac:dyDescent="0.25">
      <c r="B3" s="2"/>
      <c r="C3" s="2"/>
      <c r="D3" s="2"/>
      <c r="E3" s="226" t="s">
        <v>1</v>
      </c>
      <c r="F3" s="226"/>
      <c r="G3" s="226"/>
      <c r="H3" s="226"/>
      <c r="I3" s="226"/>
      <c r="J3" s="226"/>
      <c r="K3" s="226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B3" s="4"/>
      <c r="AC3" s="4"/>
      <c r="AD3" s="4"/>
      <c r="AE3" s="4"/>
      <c r="AF3" s="4"/>
      <c r="AK3" s="4"/>
      <c r="AL3" s="4"/>
    </row>
    <row r="4" spans="1:40" ht="24" customHeight="1" x14ac:dyDescent="0.25">
      <c r="B4" s="2"/>
      <c r="C4" s="2"/>
      <c r="D4" s="2"/>
      <c r="E4" s="226" t="s">
        <v>2</v>
      </c>
      <c r="F4" s="226"/>
      <c r="G4" s="226"/>
      <c r="H4" s="226"/>
      <c r="I4" s="226"/>
      <c r="J4" s="226"/>
      <c r="K4" s="226"/>
      <c r="L4" s="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B4" s="4"/>
      <c r="AC4" s="4"/>
      <c r="AD4" s="4"/>
      <c r="AE4" s="4"/>
      <c r="AF4" s="4"/>
      <c r="AK4" s="4"/>
      <c r="AL4" s="4"/>
    </row>
    <row r="5" spans="1:40" ht="9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B5" s="4"/>
      <c r="AC5" s="4"/>
      <c r="AD5" s="4"/>
      <c r="AE5" s="4"/>
      <c r="AF5" s="4"/>
      <c r="AK5" s="4"/>
      <c r="AL5" s="4"/>
    </row>
    <row r="6" spans="1:40" x14ac:dyDescent="0.25">
      <c r="D6" s="9"/>
      <c r="E6" s="10" t="s">
        <v>3</v>
      </c>
      <c r="F6" s="9"/>
      <c r="G6" s="9"/>
      <c r="H6" s="9"/>
      <c r="I6" s="9"/>
      <c r="J6" s="9"/>
      <c r="K6" s="9"/>
      <c r="L6" s="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B6" s="4"/>
      <c r="AC6" s="4"/>
      <c r="AD6" s="4"/>
      <c r="AE6" s="4"/>
      <c r="AF6" s="4"/>
      <c r="AK6" s="4"/>
      <c r="AL6" s="4"/>
    </row>
    <row r="7" spans="1:40" x14ac:dyDescent="0.25"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AB7" s="4"/>
      <c r="AC7" s="4"/>
      <c r="AD7" s="4"/>
      <c r="AE7" s="4"/>
      <c r="AF7" s="4"/>
      <c r="AK7" s="4"/>
      <c r="AL7" s="4"/>
    </row>
    <row r="8" spans="1:40" ht="7.5" customHeight="1" thickBot="1" x14ac:dyDescent="0.3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ht="18" customHeight="1" x14ac:dyDescent="0.25"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17</v>
      </c>
      <c r="O9" s="15" t="s">
        <v>18</v>
      </c>
      <c r="P9" s="15"/>
      <c r="Q9" s="230"/>
      <c r="R9" s="227" t="s">
        <v>19</v>
      </c>
      <c r="S9" s="14" t="s">
        <v>20</v>
      </c>
      <c r="T9" s="14" t="s">
        <v>21</v>
      </c>
      <c r="U9" s="14"/>
      <c r="V9" s="16" t="s">
        <v>22</v>
      </c>
      <c r="W9" s="16" t="s">
        <v>23</v>
      </c>
      <c r="X9" s="16" t="s">
        <v>24</v>
      </c>
      <c r="Y9" s="16" t="s">
        <v>25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 t="s">
        <v>26</v>
      </c>
    </row>
    <row r="10" spans="1:40" ht="30.75" customHeight="1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>
        <v>2021</v>
      </c>
      <c r="P10" s="20">
        <v>2022</v>
      </c>
      <c r="Q10" s="231">
        <v>2023</v>
      </c>
      <c r="R10" s="228"/>
      <c r="S10" s="19"/>
      <c r="T10" s="21" t="s">
        <v>27</v>
      </c>
      <c r="U10" s="20" t="s">
        <v>28</v>
      </c>
      <c r="V10" s="22"/>
      <c r="W10" s="22"/>
      <c r="X10" s="22"/>
      <c r="Y10" s="23" t="s">
        <v>29</v>
      </c>
      <c r="Z10" s="23"/>
      <c r="AA10" s="23"/>
      <c r="AB10" s="22" t="s">
        <v>30</v>
      </c>
      <c r="AC10" s="22"/>
      <c r="AD10" s="22"/>
      <c r="AE10" s="22"/>
      <c r="AF10" s="22"/>
      <c r="AG10" s="22"/>
      <c r="AH10" s="22"/>
      <c r="AI10" s="22"/>
      <c r="AJ10" s="22"/>
      <c r="AK10" s="24" t="s">
        <v>31</v>
      </c>
      <c r="AL10" s="24" t="s">
        <v>32</v>
      </c>
      <c r="AM10" s="23" t="s">
        <v>33</v>
      </c>
      <c r="AN10" s="25"/>
    </row>
    <row r="11" spans="1:40" ht="26.25" customHeight="1" thickBot="1" x14ac:dyDescent="0.3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 t="s">
        <v>34</v>
      </c>
      <c r="P11" s="28" t="s">
        <v>34</v>
      </c>
      <c r="Q11" s="232" t="s">
        <v>34</v>
      </c>
      <c r="R11" s="229"/>
      <c r="S11" s="27"/>
      <c r="T11" s="30" t="s">
        <v>35</v>
      </c>
      <c r="U11" s="30" t="s">
        <v>35</v>
      </c>
      <c r="V11" s="31"/>
      <c r="W11" s="31"/>
      <c r="X11" s="31"/>
      <c r="Y11" s="32" t="s">
        <v>36</v>
      </c>
      <c r="Z11" s="32" t="s">
        <v>37</v>
      </c>
      <c r="AA11" s="32" t="s">
        <v>38</v>
      </c>
      <c r="AB11" s="33" t="s">
        <v>39</v>
      </c>
      <c r="AC11" s="33" t="s">
        <v>40</v>
      </c>
      <c r="AD11" s="33" t="s">
        <v>41</v>
      </c>
      <c r="AE11" s="33" t="s">
        <v>42</v>
      </c>
      <c r="AF11" s="33" t="s">
        <v>43</v>
      </c>
      <c r="AG11" s="32" t="s">
        <v>44</v>
      </c>
      <c r="AH11" s="32" t="s">
        <v>45</v>
      </c>
      <c r="AI11" s="33" t="s">
        <v>46</v>
      </c>
      <c r="AJ11" s="32" t="s">
        <v>38</v>
      </c>
      <c r="AK11" s="33" t="s">
        <v>47</v>
      </c>
      <c r="AL11" s="33" t="s">
        <v>47</v>
      </c>
      <c r="AM11" s="34"/>
      <c r="AN11" s="35"/>
    </row>
    <row r="12" spans="1:40" ht="66" customHeight="1" x14ac:dyDescent="0.25">
      <c r="A12" s="1" t="s">
        <v>48</v>
      </c>
      <c r="B12" s="36">
        <v>1</v>
      </c>
      <c r="C12" s="37" t="s">
        <v>49</v>
      </c>
      <c r="D12" s="37">
        <v>2383920</v>
      </c>
      <c r="E12" s="37" t="s">
        <v>50</v>
      </c>
      <c r="F12" s="38" t="s">
        <v>51</v>
      </c>
      <c r="G12" s="38" t="s">
        <v>52</v>
      </c>
      <c r="H12" s="37" t="s">
        <v>53</v>
      </c>
      <c r="I12" s="39" t="s">
        <v>54</v>
      </c>
      <c r="J12" s="40">
        <v>22423516.399999999</v>
      </c>
      <c r="K12" s="41" t="s">
        <v>55</v>
      </c>
      <c r="L12" s="42"/>
      <c r="M12" s="43">
        <v>5890855</v>
      </c>
      <c r="N12" s="44">
        <v>16532661.399999999</v>
      </c>
      <c r="O12" s="44">
        <v>5525841.6666666698</v>
      </c>
      <c r="P12" s="44">
        <v>5525841.6666666698</v>
      </c>
      <c r="Q12" s="238">
        <v>5480978.0666666701</v>
      </c>
      <c r="R12" s="233" t="s">
        <v>56</v>
      </c>
      <c r="S12" s="38" t="s">
        <v>56</v>
      </c>
      <c r="T12" s="45">
        <v>43466</v>
      </c>
      <c r="U12" s="45">
        <v>45261</v>
      </c>
      <c r="V12" s="46" t="s">
        <v>57</v>
      </c>
      <c r="W12" s="47" t="s">
        <v>58</v>
      </c>
      <c r="X12" s="48" t="s">
        <v>59</v>
      </c>
      <c r="Y12" s="49">
        <f>+VLOOKUP($W12,'[1]Indicadores Actualizados 2020'!$C$2:$E$32,2,0)</f>
        <v>0.25540000000000002</v>
      </c>
      <c r="Z12" s="49" t="s">
        <v>60</v>
      </c>
      <c r="AA12" s="50">
        <f t="shared" ref="AA12:AA46" si="1">IF(Y12="----",Z12,Y12)*20</f>
        <v>5.1080000000000005</v>
      </c>
      <c r="AB12" s="51" t="s">
        <v>61</v>
      </c>
      <c r="AC12" s="51" t="s">
        <v>61</v>
      </c>
      <c r="AD12" s="51" t="s">
        <v>61</v>
      </c>
      <c r="AE12" s="51">
        <v>33</v>
      </c>
      <c r="AF12" s="52">
        <f>+VLOOKUP($W12,'[1]Indicadores Actualizados 2020'!$C$2:$E$32,3,0)</f>
        <v>6</v>
      </c>
      <c r="AG12" s="53">
        <f t="shared" ref="AG12:AG46" si="2">(AE12-AF12+1)/AE12</f>
        <v>0.84848484848484851</v>
      </c>
      <c r="AH12" s="53">
        <f t="shared" ref="AH12:AH46" si="3">(AE12-AF12+1)/AE12</f>
        <v>0.84848484848484851</v>
      </c>
      <c r="AI12" s="54">
        <v>10</v>
      </c>
      <c r="AJ12" s="55">
        <f t="shared" ref="AJ12:AJ46" si="4">+AG12*10+AH12*20+AI12</f>
        <v>35.454545454545453</v>
      </c>
      <c r="AK12" s="56" t="s">
        <v>50</v>
      </c>
      <c r="AL12" s="56" t="s">
        <v>50</v>
      </c>
      <c r="AM12" s="57">
        <f t="shared" ref="AM12:AM46" si="5">IFERROR(IF(AA12=0,"Inversión no califica para cartera.",IF(AJ12=0,"Inversión no califica para cartera.",SUM(AA12,AJ12))),"-")</f>
        <v>40.562545454545457</v>
      </c>
      <c r="AN12" s="58" t="s">
        <v>62</v>
      </c>
    </row>
    <row r="13" spans="1:40" ht="63.75" customHeight="1" x14ac:dyDescent="0.25">
      <c r="A13" s="1" t="s">
        <v>48</v>
      </c>
      <c r="B13" s="59">
        <f>1+B12</f>
        <v>2</v>
      </c>
      <c r="C13" s="60" t="s">
        <v>49</v>
      </c>
      <c r="D13" s="60">
        <v>2383963</v>
      </c>
      <c r="E13" s="60" t="s">
        <v>50</v>
      </c>
      <c r="F13" s="61" t="s">
        <v>51</v>
      </c>
      <c r="G13" s="61" t="s">
        <v>52</v>
      </c>
      <c r="H13" s="60" t="s">
        <v>53</v>
      </c>
      <c r="I13" s="62" t="s">
        <v>63</v>
      </c>
      <c r="J13" s="63">
        <v>23786556.82</v>
      </c>
      <c r="K13" s="64" t="s">
        <v>55</v>
      </c>
      <c r="L13" s="65"/>
      <c r="M13" s="66">
        <v>3803942.4</v>
      </c>
      <c r="N13" s="67">
        <v>19982614.420000002</v>
      </c>
      <c r="O13" s="67">
        <v>6246919.8666666672</v>
      </c>
      <c r="P13" s="67">
        <v>7426919.8666666672</v>
      </c>
      <c r="Q13" s="239">
        <v>6308774.6878666673</v>
      </c>
      <c r="R13" s="234" t="s">
        <v>56</v>
      </c>
      <c r="S13" s="61" t="s">
        <v>56</v>
      </c>
      <c r="T13" s="45">
        <v>43466</v>
      </c>
      <c r="U13" s="68">
        <v>45261</v>
      </c>
      <c r="V13" s="69" t="s">
        <v>57</v>
      </c>
      <c r="W13" s="70" t="s">
        <v>58</v>
      </c>
      <c r="X13" s="71" t="s">
        <v>59</v>
      </c>
      <c r="Y13" s="72">
        <f>+VLOOKUP($W13,'[1]Indicadores Actualizados 2020'!$C$2:$E$32,2,0)</f>
        <v>0.25540000000000002</v>
      </c>
      <c r="Z13" s="72" t="s">
        <v>60</v>
      </c>
      <c r="AA13" s="73">
        <f t="shared" si="1"/>
        <v>5.1080000000000005</v>
      </c>
      <c r="AB13" s="74" t="s">
        <v>61</v>
      </c>
      <c r="AC13" s="74" t="s">
        <v>61</v>
      </c>
      <c r="AD13" s="74" t="s">
        <v>61</v>
      </c>
      <c r="AE13" s="74">
        <v>33</v>
      </c>
      <c r="AF13" s="75">
        <f>+VLOOKUP($W13,'[1]Indicadores Actualizados 2020'!$C$2:$E$32,3,0)</f>
        <v>6</v>
      </c>
      <c r="AG13" s="76">
        <f t="shared" si="2"/>
        <v>0.84848484848484851</v>
      </c>
      <c r="AH13" s="76">
        <f t="shared" si="3"/>
        <v>0.84848484848484851</v>
      </c>
      <c r="AI13" s="77">
        <v>10</v>
      </c>
      <c r="AJ13" s="78">
        <f t="shared" si="4"/>
        <v>35.454545454545453</v>
      </c>
      <c r="AK13" s="79" t="s">
        <v>50</v>
      </c>
      <c r="AL13" s="79" t="s">
        <v>50</v>
      </c>
      <c r="AM13" s="80">
        <f t="shared" si="5"/>
        <v>40.562545454545457</v>
      </c>
      <c r="AN13" s="81" t="s">
        <v>62</v>
      </c>
    </row>
    <row r="14" spans="1:40" ht="76.5" customHeight="1" x14ac:dyDescent="0.25">
      <c r="A14" s="1" t="s">
        <v>48</v>
      </c>
      <c r="B14" s="59">
        <f t="shared" ref="B14:B77" si="6">1+B13</f>
        <v>3</v>
      </c>
      <c r="C14" s="60" t="s">
        <v>49</v>
      </c>
      <c r="D14" s="60">
        <v>2383995</v>
      </c>
      <c r="E14" s="60" t="s">
        <v>50</v>
      </c>
      <c r="F14" s="61" t="s">
        <v>51</v>
      </c>
      <c r="G14" s="61" t="s">
        <v>52</v>
      </c>
      <c r="H14" s="60" t="s">
        <v>53</v>
      </c>
      <c r="I14" s="62" t="s">
        <v>64</v>
      </c>
      <c r="J14" s="63">
        <v>21195770.059999999</v>
      </c>
      <c r="K14" s="64" t="s">
        <v>55</v>
      </c>
      <c r="L14" s="65">
        <v>122051.43</v>
      </c>
      <c r="M14" s="66">
        <v>2770994</v>
      </c>
      <c r="N14" s="67">
        <v>18302724.629999999</v>
      </c>
      <c r="O14" s="67">
        <v>3018263</v>
      </c>
      <c r="P14" s="67">
        <v>3018263</v>
      </c>
      <c r="Q14" s="239">
        <v>3018263</v>
      </c>
      <c r="R14" s="234" t="s">
        <v>56</v>
      </c>
      <c r="S14" s="61" t="s">
        <v>56</v>
      </c>
      <c r="T14" s="45">
        <v>43466</v>
      </c>
      <c r="U14" s="68">
        <v>45627</v>
      </c>
      <c r="V14" s="69" t="s">
        <v>57</v>
      </c>
      <c r="W14" s="70" t="s">
        <v>58</v>
      </c>
      <c r="X14" s="71" t="s">
        <v>59</v>
      </c>
      <c r="Y14" s="72">
        <f>+VLOOKUP($W14,'[1]Indicadores Actualizados 2020'!$C$2:$E$32,2,0)</f>
        <v>0.25540000000000002</v>
      </c>
      <c r="Z14" s="72" t="s">
        <v>60</v>
      </c>
      <c r="AA14" s="73">
        <f t="shared" si="1"/>
        <v>5.1080000000000005</v>
      </c>
      <c r="AB14" s="74" t="s">
        <v>61</v>
      </c>
      <c r="AC14" s="74" t="s">
        <v>61</v>
      </c>
      <c r="AD14" s="74" t="s">
        <v>61</v>
      </c>
      <c r="AE14" s="74">
        <v>33</v>
      </c>
      <c r="AF14" s="75">
        <f>+VLOOKUP($W14,'[1]Indicadores Actualizados 2020'!$C$2:$E$32,3,0)</f>
        <v>6</v>
      </c>
      <c r="AG14" s="76">
        <f t="shared" si="2"/>
        <v>0.84848484848484851</v>
      </c>
      <c r="AH14" s="76">
        <f t="shared" si="3"/>
        <v>0.84848484848484851</v>
      </c>
      <c r="AI14" s="77">
        <v>10</v>
      </c>
      <c r="AJ14" s="78">
        <f t="shared" si="4"/>
        <v>35.454545454545453</v>
      </c>
      <c r="AK14" s="79" t="s">
        <v>50</v>
      </c>
      <c r="AL14" s="79" t="s">
        <v>50</v>
      </c>
      <c r="AM14" s="80">
        <f t="shared" si="5"/>
        <v>40.562545454545457</v>
      </c>
      <c r="AN14" s="81" t="s">
        <v>62</v>
      </c>
    </row>
    <row r="15" spans="1:40" ht="63.75" customHeight="1" x14ac:dyDescent="0.25">
      <c r="A15" s="1" t="s">
        <v>48</v>
      </c>
      <c r="B15" s="59">
        <f t="shared" si="6"/>
        <v>4</v>
      </c>
      <c r="C15" s="60" t="s">
        <v>49</v>
      </c>
      <c r="D15" s="60">
        <v>2384012</v>
      </c>
      <c r="E15" s="60" t="s">
        <v>50</v>
      </c>
      <c r="F15" s="61" t="s">
        <v>51</v>
      </c>
      <c r="G15" s="61" t="s">
        <v>52</v>
      </c>
      <c r="H15" s="60" t="s">
        <v>53</v>
      </c>
      <c r="I15" s="62" t="s">
        <v>65</v>
      </c>
      <c r="J15" s="63">
        <v>10024425.68</v>
      </c>
      <c r="K15" s="64" t="s">
        <v>55</v>
      </c>
      <c r="L15" s="65"/>
      <c r="M15" s="66">
        <v>2267490.36</v>
      </c>
      <c r="N15" s="67">
        <v>7756935.3200000003</v>
      </c>
      <c r="O15" s="67">
        <v>1962169.8799999945</v>
      </c>
      <c r="P15" s="67">
        <v>3732169.88</v>
      </c>
      <c r="Q15" s="239">
        <v>2062595.5617999947</v>
      </c>
      <c r="R15" s="234" t="s">
        <v>56</v>
      </c>
      <c r="S15" s="61" t="s">
        <v>56</v>
      </c>
      <c r="T15" s="45">
        <v>43466</v>
      </c>
      <c r="U15" s="68">
        <v>45261</v>
      </c>
      <c r="V15" s="69" t="s">
        <v>57</v>
      </c>
      <c r="W15" s="70" t="s">
        <v>58</v>
      </c>
      <c r="X15" s="71" t="s">
        <v>59</v>
      </c>
      <c r="Y15" s="72">
        <f>+VLOOKUP($W15,'[1]Indicadores Actualizados 2020'!$C$2:$E$32,2,0)</f>
        <v>0.25540000000000002</v>
      </c>
      <c r="Z15" s="72" t="s">
        <v>60</v>
      </c>
      <c r="AA15" s="73">
        <f t="shared" si="1"/>
        <v>5.1080000000000005</v>
      </c>
      <c r="AB15" s="74" t="s">
        <v>61</v>
      </c>
      <c r="AC15" s="74" t="s">
        <v>61</v>
      </c>
      <c r="AD15" s="74" t="s">
        <v>61</v>
      </c>
      <c r="AE15" s="74">
        <v>33</v>
      </c>
      <c r="AF15" s="75">
        <f>+VLOOKUP($W15,'[1]Indicadores Actualizados 2020'!$C$2:$E$32,3,0)</f>
        <v>6</v>
      </c>
      <c r="AG15" s="76">
        <f t="shared" si="2"/>
        <v>0.84848484848484851</v>
      </c>
      <c r="AH15" s="76">
        <f t="shared" si="3"/>
        <v>0.84848484848484851</v>
      </c>
      <c r="AI15" s="77">
        <v>10</v>
      </c>
      <c r="AJ15" s="78">
        <f t="shared" si="4"/>
        <v>35.454545454545453</v>
      </c>
      <c r="AK15" s="79" t="s">
        <v>50</v>
      </c>
      <c r="AL15" s="79" t="s">
        <v>50</v>
      </c>
      <c r="AM15" s="80">
        <f t="shared" si="5"/>
        <v>40.562545454545457</v>
      </c>
      <c r="AN15" s="81" t="s">
        <v>62</v>
      </c>
    </row>
    <row r="16" spans="1:40" ht="63.75" customHeight="1" x14ac:dyDescent="0.25">
      <c r="A16" s="1" t="s">
        <v>48</v>
      </c>
      <c r="B16" s="59">
        <f t="shared" si="6"/>
        <v>5</v>
      </c>
      <c r="C16" s="60" t="s">
        <v>49</v>
      </c>
      <c r="D16" s="60">
        <v>2384031</v>
      </c>
      <c r="E16" s="60" t="s">
        <v>50</v>
      </c>
      <c r="F16" s="61" t="s">
        <v>51</v>
      </c>
      <c r="G16" s="61" t="s">
        <v>52</v>
      </c>
      <c r="H16" s="60" t="s">
        <v>53</v>
      </c>
      <c r="I16" s="62" t="s">
        <v>66</v>
      </c>
      <c r="J16" s="67">
        <v>22913639</v>
      </c>
      <c r="K16" s="64" t="s">
        <v>55</v>
      </c>
      <c r="L16" s="65">
        <v>0</v>
      </c>
      <c r="M16" s="67">
        <v>2685432.1999999997</v>
      </c>
      <c r="N16" s="67">
        <v>20228206.800000001</v>
      </c>
      <c r="O16" s="67">
        <v>6742735.6000000006</v>
      </c>
      <c r="P16" s="67">
        <v>6742735.6000000006</v>
      </c>
      <c r="Q16" s="239">
        <v>6742735.6000000006</v>
      </c>
      <c r="R16" s="234" t="s">
        <v>56</v>
      </c>
      <c r="S16" s="61" t="s">
        <v>56</v>
      </c>
      <c r="T16" s="45">
        <v>43466</v>
      </c>
      <c r="U16" s="68">
        <v>45261</v>
      </c>
      <c r="V16" s="69" t="s">
        <v>57</v>
      </c>
      <c r="W16" s="70" t="s">
        <v>58</v>
      </c>
      <c r="X16" s="71" t="s">
        <v>59</v>
      </c>
      <c r="Y16" s="72">
        <f>+VLOOKUP($W16,'[1]Indicadores Actualizados 2020'!$C$2:$E$32,2,0)</f>
        <v>0.25540000000000002</v>
      </c>
      <c r="Z16" s="72" t="s">
        <v>60</v>
      </c>
      <c r="AA16" s="73">
        <f t="shared" si="1"/>
        <v>5.1080000000000005</v>
      </c>
      <c r="AB16" s="74" t="s">
        <v>61</v>
      </c>
      <c r="AC16" s="74" t="s">
        <v>61</v>
      </c>
      <c r="AD16" s="74" t="s">
        <v>61</v>
      </c>
      <c r="AE16" s="74">
        <v>33</v>
      </c>
      <c r="AF16" s="75">
        <f>+VLOOKUP($W16,'[1]Indicadores Actualizados 2020'!$C$2:$E$32,3,0)</f>
        <v>6</v>
      </c>
      <c r="AG16" s="76">
        <f t="shared" si="2"/>
        <v>0.84848484848484851</v>
      </c>
      <c r="AH16" s="76">
        <f t="shared" si="3"/>
        <v>0.84848484848484851</v>
      </c>
      <c r="AI16" s="77">
        <v>10</v>
      </c>
      <c r="AJ16" s="78">
        <f t="shared" si="4"/>
        <v>35.454545454545453</v>
      </c>
      <c r="AK16" s="79" t="s">
        <v>50</v>
      </c>
      <c r="AL16" s="79" t="s">
        <v>50</v>
      </c>
      <c r="AM16" s="80">
        <f t="shared" si="5"/>
        <v>40.562545454545457</v>
      </c>
      <c r="AN16" s="81" t="s">
        <v>62</v>
      </c>
    </row>
    <row r="17" spans="1:40" ht="63.75" customHeight="1" x14ac:dyDescent="0.25">
      <c r="A17" s="1" t="s">
        <v>48</v>
      </c>
      <c r="B17" s="59">
        <f t="shared" si="6"/>
        <v>6</v>
      </c>
      <c r="C17" s="60" t="s">
        <v>49</v>
      </c>
      <c r="D17" s="60">
        <v>2384038</v>
      </c>
      <c r="E17" s="60" t="s">
        <v>50</v>
      </c>
      <c r="F17" s="61" t="s">
        <v>51</v>
      </c>
      <c r="G17" s="61" t="s">
        <v>52</v>
      </c>
      <c r="H17" s="60" t="s">
        <v>67</v>
      </c>
      <c r="I17" s="62" t="s">
        <v>68</v>
      </c>
      <c r="J17" s="67">
        <v>7377793.0599999996</v>
      </c>
      <c r="K17" s="64" t="s">
        <v>55</v>
      </c>
      <c r="L17" s="65"/>
      <c r="M17" s="67">
        <v>1627937.44</v>
      </c>
      <c r="N17" s="67">
        <v>5749855.6199999992</v>
      </c>
      <c r="O17" s="67">
        <v>2407332.2800000003</v>
      </c>
      <c r="P17" s="67">
        <v>2407332.2800000003</v>
      </c>
      <c r="Q17" s="239">
        <v>935191.06400000001</v>
      </c>
      <c r="R17" s="234" t="s">
        <v>56</v>
      </c>
      <c r="S17" s="61" t="s">
        <v>56</v>
      </c>
      <c r="T17" s="45">
        <v>43466</v>
      </c>
      <c r="U17" s="68">
        <v>45261</v>
      </c>
      <c r="V17" s="69" t="s">
        <v>57</v>
      </c>
      <c r="W17" s="70" t="s">
        <v>58</v>
      </c>
      <c r="X17" s="71" t="s">
        <v>59</v>
      </c>
      <c r="Y17" s="72">
        <f>+VLOOKUP($W17,'[1]Indicadores Actualizados 2020'!$C$2:$E$32,2,0)</f>
        <v>0.25540000000000002</v>
      </c>
      <c r="Z17" s="72" t="s">
        <v>60</v>
      </c>
      <c r="AA17" s="73">
        <f t="shared" si="1"/>
        <v>5.1080000000000005</v>
      </c>
      <c r="AB17" s="74" t="s">
        <v>61</v>
      </c>
      <c r="AC17" s="74" t="s">
        <v>61</v>
      </c>
      <c r="AD17" s="74" t="s">
        <v>61</v>
      </c>
      <c r="AE17" s="74">
        <v>33</v>
      </c>
      <c r="AF17" s="75">
        <f>+VLOOKUP($W17,'[1]Indicadores Actualizados 2020'!$C$2:$E$32,3,0)</f>
        <v>6</v>
      </c>
      <c r="AG17" s="76">
        <f t="shared" si="2"/>
        <v>0.84848484848484851</v>
      </c>
      <c r="AH17" s="76">
        <f t="shared" si="3"/>
        <v>0.84848484848484851</v>
      </c>
      <c r="AI17" s="77">
        <v>10</v>
      </c>
      <c r="AJ17" s="78">
        <f t="shared" si="4"/>
        <v>35.454545454545453</v>
      </c>
      <c r="AK17" s="79" t="s">
        <v>50</v>
      </c>
      <c r="AL17" s="79" t="s">
        <v>50</v>
      </c>
      <c r="AM17" s="80">
        <f t="shared" si="5"/>
        <v>40.562545454545457</v>
      </c>
      <c r="AN17" s="81" t="s">
        <v>62</v>
      </c>
    </row>
    <row r="18" spans="1:40" ht="51" customHeight="1" x14ac:dyDescent="0.25">
      <c r="A18" s="1" t="s">
        <v>48</v>
      </c>
      <c r="B18" s="59">
        <f t="shared" si="6"/>
        <v>7</v>
      </c>
      <c r="C18" s="60" t="s">
        <v>49</v>
      </c>
      <c r="D18" s="60">
        <v>2384060</v>
      </c>
      <c r="E18" s="60" t="s">
        <v>50</v>
      </c>
      <c r="F18" s="61" t="s">
        <v>51</v>
      </c>
      <c r="G18" s="61" t="s">
        <v>52</v>
      </c>
      <c r="H18" s="60" t="s">
        <v>53</v>
      </c>
      <c r="I18" s="62" t="s">
        <v>69</v>
      </c>
      <c r="J18" s="67">
        <v>12525067.52</v>
      </c>
      <c r="K18" s="64" t="s">
        <v>55</v>
      </c>
      <c r="L18" s="65"/>
      <c r="M18" s="67">
        <v>3137564.54</v>
      </c>
      <c r="N18" s="67">
        <v>9387502.9800000004</v>
      </c>
      <c r="O18" s="67">
        <v>3158473.3363999752</v>
      </c>
      <c r="P18" s="67">
        <v>3114514.82</v>
      </c>
      <c r="Q18" s="239">
        <v>3114514.82</v>
      </c>
      <c r="R18" s="234" t="s">
        <v>56</v>
      </c>
      <c r="S18" s="61" t="s">
        <v>56</v>
      </c>
      <c r="T18" s="45">
        <v>43466</v>
      </c>
      <c r="U18" s="68">
        <v>45261</v>
      </c>
      <c r="V18" s="69" t="s">
        <v>57</v>
      </c>
      <c r="W18" s="70" t="s">
        <v>58</v>
      </c>
      <c r="X18" s="71" t="s">
        <v>59</v>
      </c>
      <c r="Y18" s="72">
        <f>+VLOOKUP($W18,'[1]Indicadores Actualizados 2020'!$C$2:$E$32,2,0)</f>
        <v>0.25540000000000002</v>
      </c>
      <c r="Z18" s="72" t="s">
        <v>60</v>
      </c>
      <c r="AA18" s="73">
        <f t="shared" si="1"/>
        <v>5.1080000000000005</v>
      </c>
      <c r="AB18" s="74" t="s">
        <v>61</v>
      </c>
      <c r="AC18" s="74" t="s">
        <v>61</v>
      </c>
      <c r="AD18" s="74" t="s">
        <v>61</v>
      </c>
      <c r="AE18" s="74">
        <v>33</v>
      </c>
      <c r="AF18" s="75">
        <f>+VLOOKUP($W18,'[1]Indicadores Actualizados 2020'!$C$2:$E$32,3,0)</f>
        <v>6</v>
      </c>
      <c r="AG18" s="76">
        <f t="shared" si="2"/>
        <v>0.84848484848484851</v>
      </c>
      <c r="AH18" s="76">
        <f t="shared" si="3"/>
        <v>0.84848484848484851</v>
      </c>
      <c r="AI18" s="77">
        <v>10</v>
      </c>
      <c r="AJ18" s="78">
        <f t="shared" si="4"/>
        <v>35.454545454545453</v>
      </c>
      <c r="AK18" s="79" t="s">
        <v>50</v>
      </c>
      <c r="AL18" s="79" t="s">
        <v>50</v>
      </c>
      <c r="AM18" s="80">
        <f t="shared" si="5"/>
        <v>40.562545454545457</v>
      </c>
      <c r="AN18" s="81" t="s">
        <v>62</v>
      </c>
    </row>
    <row r="19" spans="1:40" ht="63.75" customHeight="1" x14ac:dyDescent="0.25">
      <c r="A19" s="1" t="s">
        <v>48</v>
      </c>
      <c r="B19" s="59">
        <f t="shared" si="6"/>
        <v>8</v>
      </c>
      <c r="C19" s="60" t="s">
        <v>49</v>
      </c>
      <c r="D19" s="60">
        <v>2384179</v>
      </c>
      <c r="E19" s="60" t="s">
        <v>50</v>
      </c>
      <c r="F19" s="61" t="s">
        <v>51</v>
      </c>
      <c r="G19" s="61" t="s">
        <v>52</v>
      </c>
      <c r="H19" s="60" t="s">
        <v>70</v>
      </c>
      <c r="I19" s="62" t="s">
        <v>71</v>
      </c>
      <c r="J19" s="67">
        <v>5240573.5199999996</v>
      </c>
      <c r="K19" s="64" t="s">
        <v>55</v>
      </c>
      <c r="L19" s="65"/>
      <c r="M19" s="67">
        <v>2251396.3399999994</v>
      </c>
      <c r="N19" s="67">
        <v>2989177.18</v>
      </c>
      <c r="O19" s="67">
        <v>1827960.8513999996</v>
      </c>
      <c r="P19" s="67">
        <v>1161216.33</v>
      </c>
      <c r="Q19" s="239">
        <v>0</v>
      </c>
      <c r="R19" s="234" t="s">
        <v>56</v>
      </c>
      <c r="S19" s="61" t="s">
        <v>56</v>
      </c>
      <c r="T19" s="45">
        <v>43466</v>
      </c>
      <c r="U19" s="68">
        <v>45261</v>
      </c>
      <c r="V19" s="69" t="s">
        <v>57</v>
      </c>
      <c r="W19" s="70" t="s">
        <v>58</v>
      </c>
      <c r="X19" s="71" t="s">
        <v>59</v>
      </c>
      <c r="Y19" s="72">
        <f>+VLOOKUP($W19,'[1]Indicadores Actualizados 2020'!$C$2:$E$32,2,0)</f>
        <v>0.25540000000000002</v>
      </c>
      <c r="Z19" s="72" t="s">
        <v>60</v>
      </c>
      <c r="AA19" s="73">
        <f t="shared" si="1"/>
        <v>5.1080000000000005</v>
      </c>
      <c r="AB19" s="74" t="s">
        <v>61</v>
      </c>
      <c r="AC19" s="74" t="s">
        <v>61</v>
      </c>
      <c r="AD19" s="74" t="s">
        <v>61</v>
      </c>
      <c r="AE19" s="74">
        <v>33</v>
      </c>
      <c r="AF19" s="75">
        <f>+VLOOKUP($W19,'[1]Indicadores Actualizados 2020'!$C$2:$E$32,3,0)</f>
        <v>6</v>
      </c>
      <c r="AG19" s="76">
        <f t="shared" si="2"/>
        <v>0.84848484848484851</v>
      </c>
      <c r="AH19" s="76">
        <f t="shared" si="3"/>
        <v>0.84848484848484851</v>
      </c>
      <c r="AI19" s="77">
        <v>10</v>
      </c>
      <c r="AJ19" s="78">
        <f t="shared" si="4"/>
        <v>35.454545454545453</v>
      </c>
      <c r="AK19" s="79" t="s">
        <v>50</v>
      </c>
      <c r="AL19" s="79" t="s">
        <v>50</v>
      </c>
      <c r="AM19" s="80">
        <f t="shared" si="5"/>
        <v>40.562545454545457</v>
      </c>
      <c r="AN19" s="81" t="s">
        <v>62</v>
      </c>
    </row>
    <row r="20" spans="1:40" ht="76.5" customHeight="1" x14ac:dyDescent="0.25">
      <c r="A20" s="1" t="s">
        <v>48</v>
      </c>
      <c r="B20" s="59">
        <f t="shared" si="6"/>
        <v>9</v>
      </c>
      <c r="C20" s="60" t="s">
        <v>49</v>
      </c>
      <c r="D20" s="60">
        <v>2384597</v>
      </c>
      <c r="E20" s="60" t="s">
        <v>50</v>
      </c>
      <c r="F20" s="61" t="s">
        <v>51</v>
      </c>
      <c r="G20" s="61" t="s">
        <v>72</v>
      </c>
      <c r="H20" s="60" t="s">
        <v>67</v>
      </c>
      <c r="I20" s="62" t="s">
        <v>73</v>
      </c>
      <c r="J20" s="67">
        <v>7390020.2199999997</v>
      </c>
      <c r="K20" s="64" t="s">
        <v>55</v>
      </c>
      <c r="L20" s="65">
        <v>0</v>
      </c>
      <c r="M20" s="67">
        <v>1918031</v>
      </c>
      <c r="N20" s="67">
        <v>5471989.2199999997</v>
      </c>
      <c r="O20" s="67">
        <v>1823996.3293999997</v>
      </c>
      <c r="P20" s="67">
        <v>1823996.3293999997</v>
      </c>
      <c r="Q20" s="239">
        <v>1823996.3293999997</v>
      </c>
      <c r="R20" s="234" t="s">
        <v>56</v>
      </c>
      <c r="S20" s="61" t="s">
        <v>56</v>
      </c>
      <c r="T20" s="45">
        <v>43466</v>
      </c>
      <c r="U20" s="68">
        <v>45261</v>
      </c>
      <c r="V20" s="69" t="s">
        <v>74</v>
      </c>
      <c r="W20" s="70" t="s">
        <v>75</v>
      </c>
      <c r="X20" s="71" t="s">
        <v>59</v>
      </c>
      <c r="Y20" s="72" t="s">
        <v>60</v>
      </c>
      <c r="Z20" s="72">
        <f>+VLOOKUP($W20,'[1]Indicadores Actualizados 2020'!$C$2:$E$32,2,0)</f>
        <v>0.62250000000000005</v>
      </c>
      <c r="AA20" s="73">
        <f t="shared" si="1"/>
        <v>12.450000000000001</v>
      </c>
      <c r="AB20" s="74" t="s">
        <v>61</v>
      </c>
      <c r="AC20" s="74" t="s">
        <v>61</v>
      </c>
      <c r="AD20" s="74" t="s">
        <v>61</v>
      </c>
      <c r="AE20" s="74">
        <v>33</v>
      </c>
      <c r="AF20" s="75">
        <f>+VLOOKUP($W20,'[1]Indicadores Actualizados 2020'!$C$2:$E$32,3,0)</f>
        <v>7</v>
      </c>
      <c r="AG20" s="76">
        <f t="shared" si="2"/>
        <v>0.81818181818181823</v>
      </c>
      <c r="AH20" s="76">
        <f t="shared" si="3"/>
        <v>0.81818181818181823</v>
      </c>
      <c r="AI20" s="77">
        <v>10</v>
      </c>
      <c r="AJ20" s="78">
        <f t="shared" si="4"/>
        <v>34.545454545454547</v>
      </c>
      <c r="AK20" s="79" t="s">
        <v>50</v>
      </c>
      <c r="AL20" s="79" t="s">
        <v>50</v>
      </c>
      <c r="AM20" s="80">
        <f t="shared" si="5"/>
        <v>46.99545454545455</v>
      </c>
      <c r="AN20" s="81" t="s">
        <v>62</v>
      </c>
    </row>
    <row r="21" spans="1:40" ht="51" customHeight="1" x14ac:dyDescent="0.25">
      <c r="A21" s="1" t="s">
        <v>48</v>
      </c>
      <c r="B21" s="59">
        <f t="shared" si="6"/>
        <v>10</v>
      </c>
      <c r="C21" s="60" t="s">
        <v>49</v>
      </c>
      <c r="D21" s="60">
        <v>2383868</v>
      </c>
      <c r="E21" s="60" t="s">
        <v>50</v>
      </c>
      <c r="F21" s="61" t="s">
        <v>51</v>
      </c>
      <c r="G21" s="61" t="s">
        <v>52</v>
      </c>
      <c r="H21" s="60" t="s">
        <v>67</v>
      </c>
      <c r="I21" s="62" t="s">
        <v>76</v>
      </c>
      <c r="J21" s="67">
        <v>4891849.3</v>
      </c>
      <c r="K21" s="64" t="s">
        <v>55</v>
      </c>
      <c r="L21" s="65"/>
      <c r="M21" s="67">
        <v>2189165.5</v>
      </c>
      <c r="N21" s="67">
        <v>2702683.8</v>
      </c>
      <c r="O21" s="67">
        <v>2702683.8</v>
      </c>
      <c r="P21" s="67">
        <v>0</v>
      </c>
      <c r="Q21" s="239">
        <v>0</v>
      </c>
      <c r="R21" s="234" t="s">
        <v>56</v>
      </c>
      <c r="S21" s="61" t="s">
        <v>56</v>
      </c>
      <c r="T21" s="45">
        <v>43466</v>
      </c>
      <c r="U21" s="68">
        <v>44531</v>
      </c>
      <c r="V21" s="69" t="s">
        <v>74</v>
      </c>
      <c r="W21" s="70" t="s">
        <v>75</v>
      </c>
      <c r="X21" s="71" t="s">
        <v>59</v>
      </c>
      <c r="Y21" s="72" t="s">
        <v>60</v>
      </c>
      <c r="Z21" s="72">
        <f>+VLOOKUP($W21,'[1]Indicadores Actualizados 2020'!$C$2:$E$32,2,0)</f>
        <v>0.62250000000000005</v>
      </c>
      <c r="AA21" s="73">
        <f t="shared" si="1"/>
        <v>12.450000000000001</v>
      </c>
      <c r="AB21" s="74" t="s">
        <v>61</v>
      </c>
      <c r="AC21" s="74" t="s">
        <v>61</v>
      </c>
      <c r="AD21" s="74" t="s">
        <v>61</v>
      </c>
      <c r="AE21" s="74">
        <v>33</v>
      </c>
      <c r="AF21" s="75">
        <f>+VLOOKUP($W21,'[1]Indicadores Actualizados 2020'!$C$2:$E$32,3,0)</f>
        <v>7</v>
      </c>
      <c r="AG21" s="76">
        <f t="shared" si="2"/>
        <v>0.81818181818181823</v>
      </c>
      <c r="AH21" s="76">
        <f t="shared" si="3"/>
        <v>0.81818181818181823</v>
      </c>
      <c r="AI21" s="77">
        <v>10</v>
      </c>
      <c r="AJ21" s="78">
        <f t="shared" si="4"/>
        <v>34.545454545454547</v>
      </c>
      <c r="AK21" s="79" t="s">
        <v>50</v>
      </c>
      <c r="AL21" s="79" t="s">
        <v>50</v>
      </c>
      <c r="AM21" s="80">
        <f t="shared" si="5"/>
        <v>46.99545454545455</v>
      </c>
      <c r="AN21" s="81" t="s">
        <v>62</v>
      </c>
    </row>
    <row r="22" spans="1:40" s="83" customFormat="1" ht="76.5" customHeight="1" x14ac:dyDescent="0.25">
      <c r="A22" s="1" t="s">
        <v>48</v>
      </c>
      <c r="B22" s="59">
        <f t="shared" si="6"/>
        <v>11</v>
      </c>
      <c r="C22" s="60" t="s">
        <v>49</v>
      </c>
      <c r="D22" s="60">
        <v>2410788</v>
      </c>
      <c r="E22" s="60" t="s">
        <v>50</v>
      </c>
      <c r="F22" s="61" t="s">
        <v>51</v>
      </c>
      <c r="G22" s="61" t="s">
        <v>77</v>
      </c>
      <c r="H22" s="60" t="s">
        <v>78</v>
      </c>
      <c r="I22" s="62" t="s">
        <v>79</v>
      </c>
      <c r="J22" s="67">
        <v>10717716.991799999</v>
      </c>
      <c r="K22" s="64" t="s">
        <v>55</v>
      </c>
      <c r="L22" s="65">
        <v>0</v>
      </c>
      <c r="M22" s="67">
        <v>3191776.0999999996</v>
      </c>
      <c r="N22" s="67">
        <v>7525940.8917999994</v>
      </c>
      <c r="O22" s="67">
        <v>3762970.4458999997</v>
      </c>
      <c r="P22" s="67">
        <v>3762970.4458999997</v>
      </c>
      <c r="Q22" s="239">
        <v>0</v>
      </c>
      <c r="R22" s="234" t="s">
        <v>56</v>
      </c>
      <c r="S22" s="61" t="s">
        <v>56</v>
      </c>
      <c r="T22" s="45">
        <v>43466</v>
      </c>
      <c r="U22" s="68">
        <v>44896</v>
      </c>
      <c r="V22" s="69" t="s">
        <v>57</v>
      </c>
      <c r="W22" s="70" t="s">
        <v>58</v>
      </c>
      <c r="X22" s="71" t="s">
        <v>59</v>
      </c>
      <c r="Y22" s="72" t="s">
        <v>60</v>
      </c>
      <c r="Z22" s="72">
        <f>+VLOOKUP($W22,'[1]Indicadores Actualizados 2020'!$C$2:$E$32,2,0)</f>
        <v>0.25540000000000002</v>
      </c>
      <c r="AA22" s="73">
        <f t="shared" si="1"/>
        <v>5.1080000000000005</v>
      </c>
      <c r="AB22" s="77" t="s">
        <v>61</v>
      </c>
      <c r="AC22" s="77" t="s">
        <v>61</v>
      </c>
      <c r="AD22" s="77" t="s">
        <v>61</v>
      </c>
      <c r="AE22" s="77">
        <v>33</v>
      </c>
      <c r="AF22" s="75">
        <f>+VLOOKUP($W22,'[1]Indicadores Actualizados 2020'!$C$2:$E$32,3,0)</f>
        <v>6</v>
      </c>
      <c r="AG22" s="76">
        <f t="shared" si="2"/>
        <v>0.84848484848484851</v>
      </c>
      <c r="AH22" s="76">
        <f t="shared" si="3"/>
        <v>0.84848484848484851</v>
      </c>
      <c r="AI22" s="77">
        <v>10</v>
      </c>
      <c r="AJ22" s="78">
        <f t="shared" si="4"/>
        <v>35.454545454545453</v>
      </c>
      <c r="AK22" s="82" t="s">
        <v>50</v>
      </c>
      <c r="AL22" s="82" t="s">
        <v>50</v>
      </c>
      <c r="AM22" s="80">
        <f t="shared" si="5"/>
        <v>40.562545454545457</v>
      </c>
      <c r="AN22" s="81" t="s">
        <v>62</v>
      </c>
    </row>
    <row r="23" spans="1:40" s="83" customFormat="1" ht="51" customHeight="1" x14ac:dyDescent="0.25">
      <c r="A23" s="1" t="s">
        <v>48</v>
      </c>
      <c r="B23" s="59">
        <f t="shared" si="6"/>
        <v>12</v>
      </c>
      <c r="C23" s="60" t="s">
        <v>49</v>
      </c>
      <c r="D23" s="60">
        <v>2410789</v>
      </c>
      <c r="E23" s="60" t="s">
        <v>50</v>
      </c>
      <c r="F23" s="61" t="s">
        <v>51</v>
      </c>
      <c r="G23" s="61" t="s">
        <v>52</v>
      </c>
      <c r="H23" s="60" t="s">
        <v>70</v>
      </c>
      <c r="I23" s="62" t="s">
        <v>80</v>
      </c>
      <c r="J23" s="67">
        <v>3515500.84</v>
      </c>
      <c r="K23" s="64" t="s">
        <v>55</v>
      </c>
      <c r="L23" s="65">
        <v>50854.764999999999</v>
      </c>
      <c r="M23" s="67">
        <v>1052508.0799999998</v>
      </c>
      <c r="N23" s="67">
        <v>2412137.9950000001</v>
      </c>
      <c r="O23" s="67">
        <v>537307.96000000008</v>
      </c>
      <c r="P23" s="67">
        <v>537307.96000000008</v>
      </c>
      <c r="Q23" s="239">
        <v>537307.96000000008</v>
      </c>
      <c r="R23" s="234" t="s">
        <v>56</v>
      </c>
      <c r="S23" s="61" t="s">
        <v>56</v>
      </c>
      <c r="T23" s="45">
        <v>43466</v>
      </c>
      <c r="U23" s="68">
        <v>45627</v>
      </c>
      <c r="V23" s="69" t="s">
        <v>57</v>
      </c>
      <c r="W23" s="70" t="s">
        <v>58</v>
      </c>
      <c r="X23" s="71" t="s">
        <v>59</v>
      </c>
      <c r="Y23" s="72" t="s">
        <v>60</v>
      </c>
      <c r="Z23" s="72">
        <f>+VLOOKUP($W23,'[1]Indicadores Actualizados 2020'!$C$2:$E$32,2,0)</f>
        <v>0.25540000000000002</v>
      </c>
      <c r="AA23" s="73">
        <f t="shared" si="1"/>
        <v>5.1080000000000005</v>
      </c>
      <c r="AB23" s="77" t="s">
        <v>61</v>
      </c>
      <c r="AC23" s="77" t="s">
        <v>61</v>
      </c>
      <c r="AD23" s="77" t="s">
        <v>61</v>
      </c>
      <c r="AE23" s="77">
        <v>33</v>
      </c>
      <c r="AF23" s="75">
        <f>+VLOOKUP($W23,'[1]Indicadores Actualizados 2020'!$C$2:$E$32,3,0)</f>
        <v>6</v>
      </c>
      <c r="AG23" s="76">
        <f t="shared" si="2"/>
        <v>0.84848484848484851</v>
      </c>
      <c r="AH23" s="76">
        <f t="shared" si="3"/>
        <v>0.84848484848484851</v>
      </c>
      <c r="AI23" s="77">
        <v>10</v>
      </c>
      <c r="AJ23" s="78">
        <f t="shared" si="4"/>
        <v>35.454545454545453</v>
      </c>
      <c r="AK23" s="82" t="s">
        <v>50</v>
      </c>
      <c r="AL23" s="82" t="s">
        <v>50</v>
      </c>
      <c r="AM23" s="80">
        <f t="shared" si="5"/>
        <v>40.562545454545457</v>
      </c>
      <c r="AN23" s="81" t="s">
        <v>62</v>
      </c>
    </row>
    <row r="24" spans="1:40" ht="76.5" customHeight="1" x14ac:dyDescent="0.25">
      <c r="A24" s="1" t="s">
        <v>48</v>
      </c>
      <c r="B24" s="59">
        <f t="shared" si="6"/>
        <v>13</v>
      </c>
      <c r="C24" s="60">
        <v>31392</v>
      </c>
      <c r="D24" s="60">
        <v>2467099</v>
      </c>
      <c r="E24" s="60" t="s">
        <v>50</v>
      </c>
      <c r="F24" s="61" t="s">
        <v>51</v>
      </c>
      <c r="G24" s="61" t="s">
        <v>77</v>
      </c>
      <c r="H24" s="60" t="s">
        <v>70</v>
      </c>
      <c r="I24" s="62" t="s">
        <v>81</v>
      </c>
      <c r="J24" s="67">
        <v>6222043.2399999993</v>
      </c>
      <c r="K24" s="64" t="s">
        <v>55</v>
      </c>
      <c r="L24" s="84">
        <v>0</v>
      </c>
      <c r="M24" s="67">
        <v>4391129.2799999993</v>
      </c>
      <c r="N24" s="67">
        <v>1830913.96</v>
      </c>
      <c r="O24" s="67">
        <v>923098.65999999992</v>
      </c>
      <c r="P24" s="67">
        <v>907815.29999999993</v>
      </c>
      <c r="Q24" s="239">
        <v>0</v>
      </c>
      <c r="R24" s="234" t="s">
        <v>56</v>
      </c>
      <c r="S24" s="61" t="s">
        <v>56</v>
      </c>
      <c r="T24" s="68">
        <v>43862</v>
      </c>
      <c r="U24" s="68">
        <v>44896</v>
      </c>
      <c r="V24" s="69" t="s">
        <v>57</v>
      </c>
      <c r="W24" s="70" t="s">
        <v>58</v>
      </c>
      <c r="X24" s="71" t="s">
        <v>82</v>
      </c>
      <c r="Y24" s="72">
        <f>+VLOOKUP($W24,'[1]Indicadores Actualizados 2020'!$C$2:$E$32,2,0)</f>
        <v>0.25540000000000002</v>
      </c>
      <c r="Z24" s="72" t="s">
        <v>60</v>
      </c>
      <c r="AA24" s="73">
        <f>IF(Y24="----",Z24,Y24)*20</f>
        <v>5.1080000000000005</v>
      </c>
      <c r="AB24" s="74" t="s">
        <v>61</v>
      </c>
      <c r="AC24" s="74" t="s">
        <v>61</v>
      </c>
      <c r="AD24" s="74" t="s">
        <v>61</v>
      </c>
      <c r="AE24" s="74">
        <v>33</v>
      </c>
      <c r="AF24" s="75">
        <f>+VLOOKUP($W24,'[1]Indicadores Actualizados 2020'!$C$2:$E$32,3,0)</f>
        <v>6</v>
      </c>
      <c r="AG24" s="76">
        <f>(AE24-AF24+1)/AE24</f>
        <v>0.84848484848484851</v>
      </c>
      <c r="AH24" s="76">
        <f>(AE24-AF24+1)/AE24</f>
        <v>0.84848484848484851</v>
      </c>
      <c r="AI24" s="77">
        <v>10</v>
      </c>
      <c r="AJ24" s="78">
        <f>+AG24*10+AH24*20+AI24</f>
        <v>35.454545454545453</v>
      </c>
      <c r="AK24" s="79" t="s">
        <v>50</v>
      </c>
      <c r="AL24" s="79" t="s">
        <v>50</v>
      </c>
      <c r="AM24" s="80">
        <f>IFERROR(IF(AA24=0,"Inversión no califica para cartera.",IF(AJ24=0,"Inversión no califica para cartera.",SUM(AA24,AJ24))),"-")</f>
        <v>40.562545454545457</v>
      </c>
      <c r="AN24" s="81" t="s">
        <v>62</v>
      </c>
    </row>
    <row r="25" spans="1:40" ht="85.5" customHeight="1" x14ac:dyDescent="0.25">
      <c r="A25" s="1" t="s">
        <v>48</v>
      </c>
      <c r="B25" s="59">
        <f t="shared" si="6"/>
        <v>14</v>
      </c>
      <c r="C25" s="60" t="s">
        <v>49</v>
      </c>
      <c r="D25" s="60">
        <v>108125</v>
      </c>
      <c r="E25" s="60" t="s">
        <v>50</v>
      </c>
      <c r="F25" s="61" t="s">
        <v>51</v>
      </c>
      <c r="G25" s="61" t="s">
        <v>83</v>
      </c>
      <c r="H25" s="60" t="s">
        <v>70</v>
      </c>
      <c r="I25" s="62" t="s">
        <v>84</v>
      </c>
      <c r="J25" s="63">
        <v>11800000</v>
      </c>
      <c r="K25" s="64" t="s">
        <v>55</v>
      </c>
      <c r="L25" s="84">
        <v>0</v>
      </c>
      <c r="M25" s="66">
        <v>0</v>
      </c>
      <c r="N25" s="67">
        <v>11800000</v>
      </c>
      <c r="O25" s="67">
        <v>11800000</v>
      </c>
      <c r="P25" s="67">
        <v>0</v>
      </c>
      <c r="Q25" s="239">
        <v>0</v>
      </c>
      <c r="R25" s="234" t="s">
        <v>56</v>
      </c>
      <c r="S25" s="61" t="s">
        <v>56</v>
      </c>
      <c r="T25" s="68">
        <v>44197</v>
      </c>
      <c r="U25" s="68">
        <v>44531</v>
      </c>
      <c r="V25" s="85" t="s">
        <v>85</v>
      </c>
      <c r="W25" s="86" t="s">
        <v>86</v>
      </c>
      <c r="X25" s="86" t="s">
        <v>82</v>
      </c>
      <c r="Y25" s="87" t="s">
        <v>60</v>
      </c>
      <c r="Z25" s="87">
        <f>+VLOOKUP($W25,'[1]Indicadores Actualizados 2020'!$C$2:$E$32,2,0)</f>
        <v>0.25</v>
      </c>
      <c r="AA25" s="88">
        <f t="shared" si="1"/>
        <v>5</v>
      </c>
      <c r="AB25" s="89" t="s">
        <v>61</v>
      </c>
      <c r="AC25" s="89" t="s">
        <v>61</v>
      </c>
      <c r="AD25" s="89" t="s">
        <v>61</v>
      </c>
      <c r="AE25" s="89">
        <v>33</v>
      </c>
      <c r="AF25" s="89">
        <f>+VLOOKUP($W25,'[1]Indicadores Actualizados 2020'!$C$2:$E$32,3,0)</f>
        <v>3</v>
      </c>
      <c r="AG25" s="90">
        <f t="shared" si="2"/>
        <v>0.93939393939393945</v>
      </c>
      <c r="AH25" s="90">
        <f t="shared" si="3"/>
        <v>0.93939393939393945</v>
      </c>
      <c r="AI25" s="91">
        <v>10</v>
      </c>
      <c r="AJ25" s="92">
        <f t="shared" si="4"/>
        <v>38.181818181818187</v>
      </c>
      <c r="AK25" s="93" t="s">
        <v>50</v>
      </c>
      <c r="AL25" s="93" t="s">
        <v>50</v>
      </c>
      <c r="AM25" s="94">
        <f t="shared" si="5"/>
        <v>43.181818181818187</v>
      </c>
      <c r="AN25" s="95" t="s">
        <v>62</v>
      </c>
    </row>
    <row r="26" spans="1:40" ht="85.5" customHeight="1" x14ac:dyDescent="0.25">
      <c r="A26" s="1" t="s">
        <v>48</v>
      </c>
      <c r="B26" s="59">
        <f t="shared" si="6"/>
        <v>15</v>
      </c>
      <c r="C26" s="60" t="s">
        <v>49</v>
      </c>
      <c r="D26" s="60">
        <v>39279</v>
      </c>
      <c r="E26" s="60" t="s">
        <v>50</v>
      </c>
      <c r="F26" s="61" t="s">
        <v>51</v>
      </c>
      <c r="G26" s="61" t="s">
        <v>83</v>
      </c>
      <c r="H26" s="60" t="s">
        <v>70</v>
      </c>
      <c r="I26" s="62" t="s">
        <v>87</v>
      </c>
      <c r="J26" s="63">
        <v>11800000</v>
      </c>
      <c r="K26" s="64" t="s">
        <v>55</v>
      </c>
      <c r="L26" s="84">
        <v>0</v>
      </c>
      <c r="M26" s="66">
        <v>0</v>
      </c>
      <c r="N26" s="67">
        <v>11800000</v>
      </c>
      <c r="O26" s="67">
        <v>0</v>
      </c>
      <c r="P26" s="67">
        <v>11800000</v>
      </c>
      <c r="Q26" s="239">
        <v>0</v>
      </c>
      <c r="R26" s="234" t="s">
        <v>56</v>
      </c>
      <c r="S26" s="61" t="s">
        <v>56</v>
      </c>
      <c r="T26" s="68">
        <v>44562</v>
      </c>
      <c r="U26" s="68">
        <v>44896</v>
      </c>
      <c r="V26" s="85" t="s">
        <v>85</v>
      </c>
      <c r="W26" s="86" t="s">
        <v>86</v>
      </c>
      <c r="X26" s="86" t="s">
        <v>82</v>
      </c>
      <c r="Y26" s="87" t="s">
        <v>60</v>
      </c>
      <c r="Z26" s="87">
        <f>+VLOOKUP($W26,'[1]Indicadores Actualizados 2020'!$C$2:$E$32,2,0)</f>
        <v>0.25</v>
      </c>
      <c r="AA26" s="88">
        <f t="shared" si="1"/>
        <v>5</v>
      </c>
      <c r="AB26" s="89" t="s">
        <v>61</v>
      </c>
      <c r="AC26" s="89" t="s">
        <v>61</v>
      </c>
      <c r="AD26" s="89" t="s">
        <v>61</v>
      </c>
      <c r="AE26" s="89">
        <v>33</v>
      </c>
      <c r="AF26" s="89">
        <f>+VLOOKUP($W26,'[1]Indicadores Actualizados 2020'!$C$2:$E$32,3,0)</f>
        <v>3</v>
      </c>
      <c r="AG26" s="90">
        <f t="shared" si="2"/>
        <v>0.93939393939393945</v>
      </c>
      <c r="AH26" s="90">
        <f t="shared" si="3"/>
        <v>0.93939393939393945</v>
      </c>
      <c r="AI26" s="91">
        <v>10</v>
      </c>
      <c r="AJ26" s="92">
        <f t="shared" si="4"/>
        <v>38.181818181818187</v>
      </c>
      <c r="AK26" s="93" t="s">
        <v>50</v>
      </c>
      <c r="AL26" s="93" t="s">
        <v>50</v>
      </c>
      <c r="AM26" s="94">
        <f t="shared" si="5"/>
        <v>43.181818181818187</v>
      </c>
      <c r="AN26" s="95" t="s">
        <v>62</v>
      </c>
    </row>
    <row r="27" spans="1:40" ht="85.5" customHeight="1" x14ac:dyDescent="0.25">
      <c r="A27" s="1" t="s">
        <v>48</v>
      </c>
      <c r="B27" s="59">
        <f t="shared" si="6"/>
        <v>16</v>
      </c>
      <c r="C27" s="60" t="s">
        <v>49</v>
      </c>
      <c r="D27" s="60">
        <v>2341971</v>
      </c>
      <c r="E27" s="60" t="s">
        <v>50</v>
      </c>
      <c r="F27" s="61" t="s">
        <v>51</v>
      </c>
      <c r="G27" s="61" t="s">
        <v>52</v>
      </c>
      <c r="H27" s="60" t="s">
        <v>67</v>
      </c>
      <c r="I27" s="62" t="s">
        <v>88</v>
      </c>
      <c r="J27" s="67">
        <v>2184180</v>
      </c>
      <c r="K27" s="64" t="s">
        <v>55</v>
      </c>
      <c r="L27" s="84">
        <v>0</v>
      </c>
      <c r="M27" s="67">
        <v>1925141.68</v>
      </c>
      <c r="N27" s="67">
        <v>219524</v>
      </c>
      <c r="O27" s="67">
        <v>259038.31999999998</v>
      </c>
      <c r="P27" s="67">
        <v>0</v>
      </c>
      <c r="Q27" s="239">
        <v>0</v>
      </c>
      <c r="R27" s="234" t="s">
        <v>56</v>
      </c>
      <c r="S27" s="61" t="s">
        <v>56</v>
      </c>
      <c r="T27" s="68">
        <v>43831</v>
      </c>
      <c r="U27" s="68">
        <v>44531</v>
      </c>
      <c r="V27" s="69" t="s">
        <v>74</v>
      </c>
      <c r="W27" s="70" t="s">
        <v>75</v>
      </c>
      <c r="X27" s="96"/>
      <c r="Y27" s="97" t="s">
        <v>60</v>
      </c>
      <c r="Z27" s="97">
        <f>+VLOOKUP($W27,'[1]Indicadores Actualizados 2020'!$C$2:$E$32,2,0)</f>
        <v>0.62250000000000005</v>
      </c>
      <c r="AA27" s="98">
        <f t="shared" si="1"/>
        <v>12.450000000000001</v>
      </c>
      <c r="AB27" s="99" t="s">
        <v>61</v>
      </c>
      <c r="AC27" s="99" t="s">
        <v>61</v>
      </c>
      <c r="AD27" s="99" t="s">
        <v>61</v>
      </c>
      <c r="AE27" s="99">
        <v>33</v>
      </c>
      <c r="AF27" s="100">
        <f>+VLOOKUP($W27,'[1]Indicadores Actualizados 2020'!$C$2:$E$32,3,0)</f>
        <v>7</v>
      </c>
      <c r="AG27" s="101">
        <f t="shared" si="2"/>
        <v>0.81818181818181823</v>
      </c>
      <c r="AH27" s="101">
        <f t="shared" si="3"/>
        <v>0.81818181818181823</v>
      </c>
      <c r="AI27" s="102">
        <v>10</v>
      </c>
      <c r="AJ27" s="103">
        <f t="shared" si="4"/>
        <v>34.545454545454547</v>
      </c>
      <c r="AK27" s="104" t="s">
        <v>50</v>
      </c>
      <c r="AL27" s="104" t="s">
        <v>50</v>
      </c>
      <c r="AM27" s="105">
        <f t="shared" si="5"/>
        <v>46.99545454545455</v>
      </c>
      <c r="AN27" s="106"/>
    </row>
    <row r="28" spans="1:40" ht="85.5" customHeight="1" x14ac:dyDescent="0.25">
      <c r="A28" s="1" t="s">
        <v>48</v>
      </c>
      <c r="B28" s="59">
        <f t="shared" si="6"/>
        <v>17</v>
      </c>
      <c r="C28" s="60" t="s">
        <v>49</v>
      </c>
      <c r="D28" s="60">
        <v>2384731</v>
      </c>
      <c r="E28" s="60" t="s">
        <v>50</v>
      </c>
      <c r="F28" s="61" t="s">
        <v>51</v>
      </c>
      <c r="G28" s="61" t="s">
        <v>77</v>
      </c>
      <c r="H28" s="60" t="s">
        <v>53</v>
      </c>
      <c r="I28" s="62" t="s">
        <v>89</v>
      </c>
      <c r="J28" s="67">
        <v>1864400</v>
      </c>
      <c r="K28" s="64" t="s">
        <v>55</v>
      </c>
      <c r="L28" s="84">
        <v>0</v>
      </c>
      <c r="M28" s="67">
        <v>179360</v>
      </c>
      <c r="N28" s="67">
        <v>1685040</v>
      </c>
      <c r="O28" s="67">
        <v>814200</v>
      </c>
      <c r="P28" s="67">
        <v>814200</v>
      </c>
      <c r="Q28" s="239">
        <v>56640</v>
      </c>
      <c r="R28" s="234" t="s">
        <v>56</v>
      </c>
      <c r="S28" s="61" t="s">
        <v>56</v>
      </c>
      <c r="T28" s="68">
        <v>43922</v>
      </c>
      <c r="U28" s="68">
        <v>45261</v>
      </c>
      <c r="V28" s="69" t="s">
        <v>90</v>
      </c>
      <c r="W28" s="70" t="s">
        <v>91</v>
      </c>
      <c r="X28" s="71" t="s">
        <v>59</v>
      </c>
      <c r="Y28" s="72" t="s">
        <v>60</v>
      </c>
      <c r="Z28" s="72">
        <f>+VLOOKUP($W28,'[1]Indicadores Actualizados 2020'!$C$2:$E$32,2,0)</f>
        <v>0.75219999999999998</v>
      </c>
      <c r="AA28" s="73">
        <f>IF(Y28="----",Z28,Y28)*20</f>
        <v>15.044</v>
      </c>
      <c r="AB28" s="74" t="s">
        <v>61</v>
      </c>
      <c r="AC28" s="74" t="s">
        <v>61</v>
      </c>
      <c r="AD28" s="74" t="s">
        <v>61</v>
      </c>
      <c r="AE28" s="74">
        <v>33</v>
      </c>
      <c r="AF28" s="75">
        <f>+VLOOKUP($W28,'[1]Indicadores Actualizados 2020'!$C$2:$E$32,3,0)</f>
        <v>30</v>
      </c>
      <c r="AG28" s="76">
        <f>(AE28-AF28+1)/AE28</f>
        <v>0.12121212121212122</v>
      </c>
      <c r="AH28" s="76">
        <f>(AE28-AF28+1)/AE28</f>
        <v>0.12121212121212122</v>
      </c>
      <c r="AI28" s="77">
        <v>10</v>
      </c>
      <c r="AJ28" s="78">
        <f>+AG28*10+AH28*20+AI28</f>
        <v>13.636363636363637</v>
      </c>
      <c r="AK28" s="79" t="s">
        <v>50</v>
      </c>
      <c r="AL28" s="79" t="s">
        <v>50</v>
      </c>
      <c r="AM28" s="80">
        <f>IFERROR(IF(AA28=0,"Inversión no califica para cartera.",IF(AJ28=0,"Inversión no califica para cartera.",SUM(AA28,AJ28))),"-")</f>
        <v>28.680363636363637</v>
      </c>
      <c r="AN28" s="81" t="s">
        <v>62</v>
      </c>
    </row>
    <row r="29" spans="1:40" s="83" customFormat="1" ht="85.5" customHeight="1" x14ac:dyDescent="0.25">
      <c r="A29" s="1" t="s">
        <v>48</v>
      </c>
      <c r="B29" s="59">
        <f t="shared" si="6"/>
        <v>18</v>
      </c>
      <c r="C29" s="60">
        <v>1915</v>
      </c>
      <c r="D29" s="107">
        <f t="shared" ref="D29:D42" si="7">+C29</f>
        <v>1915</v>
      </c>
      <c r="E29" s="60" t="s">
        <v>50</v>
      </c>
      <c r="F29" s="61" t="s">
        <v>51</v>
      </c>
      <c r="G29" s="61" t="s">
        <v>83</v>
      </c>
      <c r="H29" s="60" t="s">
        <v>53</v>
      </c>
      <c r="I29" s="62" t="s">
        <v>92</v>
      </c>
      <c r="J29" s="67">
        <v>4897000</v>
      </c>
      <c r="K29" s="64" t="s">
        <v>55</v>
      </c>
      <c r="L29" s="84">
        <v>0</v>
      </c>
      <c r="M29" s="67">
        <v>59000</v>
      </c>
      <c r="N29" s="67">
        <v>4838000</v>
      </c>
      <c r="O29" s="67">
        <v>1730666.6666666705</v>
      </c>
      <c r="P29" s="67">
        <v>1553666.6666666667</v>
      </c>
      <c r="Q29" s="239">
        <v>1553666.6666666667</v>
      </c>
      <c r="R29" s="234" t="s">
        <v>56</v>
      </c>
      <c r="S29" s="61" t="s">
        <v>56</v>
      </c>
      <c r="T29" s="68">
        <v>43922</v>
      </c>
      <c r="U29" s="68">
        <v>45261</v>
      </c>
      <c r="V29" s="69" t="s">
        <v>90</v>
      </c>
      <c r="W29" s="70" t="s">
        <v>91</v>
      </c>
      <c r="X29" s="71" t="s">
        <v>59</v>
      </c>
      <c r="Y29" s="72" t="s">
        <v>60</v>
      </c>
      <c r="Z29" s="72">
        <f>+VLOOKUP($W29,'[1]Indicadores Actualizados 2020'!$C$2:$E$32,2,0)</f>
        <v>0.75219999999999998</v>
      </c>
      <c r="AA29" s="73">
        <f>IF(Y29="----",Z29,Y29)*20</f>
        <v>15.044</v>
      </c>
      <c r="AB29" s="77" t="s">
        <v>61</v>
      </c>
      <c r="AC29" s="77" t="s">
        <v>61</v>
      </c>
      <c r="AD29" s="77" t="s">
        <v>61</v>
      </c>
      <c r="AE29" s="77">
        <v>33</v>
      </c>
      <c r="AF29" s="75">
        <f>+VLOOKUP($W29,'[1]Indicadores Actualizados 2020'!$C$2:$E$32,3,0)</f>
        <v>30</v>
      </c>
      <c r="AG29" s="76">
        <f>(AE29-AF29+1)/AE29</f>
        <v>0.12121212121212122</v>
      </c>
      <c r="AH29" s="76">
        <f>(AE29-AF29+1)/AE29</f>
        <v>0.12121212121212122</v>
      </c>
      <c r="AI29" s="77">
        <v>10</v>
      </c>
      <c r="AJ29" s="78">
        <f>+AG29*10+AH29*20+AI29</f>
        <v>13.636363636363637</v>
      </c>
      <c r="AK29" s="82" t="s">
        <v>50</v>
      </c>
      <c r="AL29" s="82" t="s">
        <v>50</v>
      </c>
      <c r="AM29" s="80">
        <f>IFERROR(IF(AA29=0,"Inversión no califica para cartera.",IF(AJ29=0,"Inversión no califica para cartera.",SUM(AA29,AJ29))),"-")</f>
        <v>28.680363636363637</v>
      </c>
      <c r="AN29" s="81" t="s">
        <v>62</v>
      </c>
    </row>
    <row r="30" spans="1:40" ht="85.5" customHeight="1" x14ac:dyDescent="0.25">
      <c r="A30" s="1" t="s">
        <v>48</v>
      </c>
      <c r="B30" s="59">
        <f t="shared" si="6"/>
        <v>19</v>
      </c>
      <c r="C30" s="60">
        <v>31393</v>
      </c>
      <c r="D30" s="107">
        <f t="shared" si="7"/>
        <v>31393</v>
      </c>
      <c r="E30" s="60" t="s">
        <v>50</v>
      </c>
      <c r="F30" s="61" t="s">
        <v>51</v>
      </c>
      <c r="G30" s="61" t="s">
        <v>93</v>
      </c>
      <c r="H30" s="60" t="s">
        <v>67</v>
      </c>
      <c r="I30" s="62" t="s">
        <v>94</v>
      </c>
      <c r="J30" s="63">
        <v>3020000</v>
      </c>
      <c r="K30" s="64" t="s">
        <v>55</v>
      </c>
      <c r="L30" s="84">
        <v>0</v>
      </c>
      <c r="M30" s="66">
        <v>50000</v>
      </c>
      <c r="N30" s="67">
        <v>2970000</v>
      </c>
      <c r="O30" s="67">
        <v>990000</v>
      </c>
      <c r="P30" s="67">
        <v>990000</v>
      </c>
      <c r="Q30" s="239">
        <v>990000</v>
      </c>
      <c r="R30" s="234" t="s">
        <v>56</v>
      </c>
      <c r="S30" s="61" t="s">
        <v>56</v>
      </c>
      <c r="T30" s="68">
        <v>43922</v>
      </c>
      <c r="U30" s="68">
        <v>45261</v>
      </c>
      <c r="V30" s="69" t="s">
        <v>74</v>
      </c>
      <c r="W30" s="70" t="s">
        <v>75</v>
      </c>
      <c r="X30" s="71" t="s">
        <v>82</v>
      </c>
      <c r="Y30" s="72" t="s">
        <v>60</v>
      </c>
      <c r="Z30" s="72">
        <f>+VLOOKUP($W30,'[1]Indicadores Actualizados 2020'!$C$2:$E$32,2,0)</f>
        <v>0.62250000000000005</v>
      </c>
      <c r="AA30" s="73">
        <f t="shared" si="1"/>
        <v>12.450000000000001</v>
      </c>
      <c r="AB30" s="74" t="s">
        <v>61</v>
      </c>
      <c r="AC30" s="74" t="s">
        <v>61</v>
      </c>
      <c r="AD30" s="74" t="s">
        <v>61</v>
      </c>
      <c r="AE30" s="74">
        <v>33</v>
      </c>
      <c r="AF30" s="75">
        <f>+VLOOKUP($W30,'[1]Indicadores Actualizados 2020'!$C$2:$E$32,3,0)</f>
        <v>7</v>
      </c>
      <c r="AG30" s="76">
        <f t="shared" si="2"/>
        <v>0.81818181818181823</v>
      </c>
      <c r="AH30" s="76">
        <f t="shared" si="3"/>
        <v>0.81818181818181823</v>
      </c>
      <c r="AI30" s="77">
        <v>10</v>
      </c>
      <c r="AJ30" s="78">
        <f t="shared" si="4"/>
        <v>34.545454545454547</v>
      </c>
      <c r="AK30" s="79" t="s">
        <v>50</v>
      </c>
      <c r="AL30" s="79" t="s">
        <v>50</v>
      </c>
      <c r="AM30" s="80">
        <f t="shared" si="5"/>
        <v>46.99545454545455</v>
      </c>
      <c r="AN30" s="81" t="s">
        <v>62</v>
      </c>
    </row>
    <row r="31" spans="1:40" ht="85.5" customHeight="1" x14ac:dyDescent="0.25">
      <c r="A31" s="1" t="s">
        <v>48</v>
      </c>
      <c r="B31" s="59">
        <f t="shared" si="6"/>
        <v>20</v>
      </c>
      <c r="C31" s="60">
        <v>31290</v>
      </c>
      <c r="D31" s="107">
        <f t="shared" si="7"/>
        <v>31290</v>
      </c>
      <c r="E31" s="60" t="s">
        <v>50</v>
      </c>
      <c r="F31" s="61" t="s">
        <v>51</v>
      </c>
      <c r="G31" s="61" t="s">
        <v>83</v>
      </c>
      <c r="H31" s="60" t="s">
        <v>67</v>
      </c>
      <c r="I31" s="62" t="s">
        <v>95</v>
      </c>
      <c r="J31" s="63">
        <v>2545498.4300000002</v>
      </c>
      <c r="K31" s="64" t="s">
        <v>55</v>
      </c>
      <c r="L31" s="84">
        <v>0</v>
      </c>
      <c r="M31" s="66">
        <v>50000</v>
      </c>
      <c r="N31" s="67">
        <v>2495498.4300000002</v>
      </c>
      <c r="O31" s="67">
        <v>900000</v>
      </c>
      <c r="P31" s="67">
        <v>950000</v>
      </c>
      <c r="Q31" s="239">
        <v>645498.43000000005</v>
      </c>
      <c r="R31" s="234" t="s">
        <v>56</v>
      </c>
      <c r="S31" s="61" t="s">
        <v>56</v>
      </c>
      <c r="T31" s="68">
        <v>43922</v>
      </c>
      <c r="U31" s="68">
        <v>45261</v>
      </c>
      <c r="V31" s="69" t="s">
        <v>74</v>
      </c>
      <c r="W31" s="70" t="s">
        <v>75</v>
      </c>
      <c r="X31" s="71" t="s">
        <v>82</v>
      </c>
      <c r="Y31" s="72" t="s">
        <v>60</v>
      </c>
      <c r="Z31" s="72">
        <f>+VLOOKUP($W31,'[1]Indicadores Actualizados 2020'!$C$2:$E$32,2,0)</f>
        <v>0.62250000000000005</v>
      </c>
      <c r="AA31" s="73">
        <f t="shared" si="1"/>
        <v>12.450000000000001</v>
      </c>
      <c r="AB31" s="74" t="s">
        <v>61</v>
      </c>
      <c r="AC31" s="74" t="s">
        <v>61</v>
      </c>
      <c r="AD31" s="74" t="s">
        <v>61</v>
      </c>
      <c r="AE31" s="74">
        <v>33</v>
      </c>
      <c r="AF31" s="75">
        <f>+VLOOKUP($W31,'[1]Indicadores Actualizados 2020'!$C$2:$E$32,3,0)</f>
        <v>7</v>
      </c>
      <c r="AG31" s="76">
        <f t="shared" si="2"/>
        <v>0.81818181818181823</v>
      </c>
      <c r="AH31" s="76">
        <f t="shared" si="3"/>
        <v>0.81818181818181823</v>
      </c>
      <c r="AI31" s="77">
        <v>10</v>
      </c>
      <c r="AJ31" s="78">
        <f t="shared" si="4"/>
        <v>34.545454545454547</v>
      </c>
      <c r="AK31" s="79" t="s">
        <v>50</v>
      </c>
      <c r="AL31" s="79" t="s">
        <v>50</v>
      </c>
      <c r="AM31" s="80">
        <f t="shared" si="5"/>
        <v>46.99545454545455</v>
      </c>
      <c r="AN31" s="81" t="s">
        <v>62</v>
      </c>
    </row>
    <row r="32" spans="1:40" ht="85.5" customHeight="1" x14ac:dyDescent="0.25">
      <c r="A32" s="1" t="s">
        <v>48</v>
      </c>
      <c r="B32" s="59">
        <f t="shared" si="6"/>
        <v>21</v>
      </c>
      <c r="C32" s="60">
        <v>31390</v>
      </c>
      <c r="D32" s="107">
        <f t="shared" si="7"/>
        <v>31390</v>
      </c>
      <c r="E32" s="60" t="s">
        <v>50</v>
      </c>
      <c r="F32" s="61" t="s">
        <v>51</v>
      </c>
      <c r="G32" s="61" t="s">
        <v>83</v>
      </c>
      <c r="H32" s="60" t="s">
        <v>96</v>
      </c>
      <c r="I32" s="62" t="s">
        <v>97</v>
      </c>
      <c r="J32" s="67">
        <v>9081170.4842000008</v>
      </c>
      <c r="K32" s="64" t="s">
        <v>55</v>
      </c>
      <c r="L32" s="84">
        <v>0</v>
      </c>
      <c r="M32" s="67">
        <v>59000</v>
      </c>
      <c r="N32" s="67">
        <v>9022170.4842000008</v>
      </c>
      <c r="O32" s="67">
        <v>3282723.4947333294</v>
      </c>
      <c r="P32" s="67">
        <v>2869723.4947333331</v>
      </c>
      <c r="Q32" s="239">
        <v>2869723.4947333331</v>
      </c>
      <c r="R32" s="234" t="s">
        <v>56</v>
      </c>
      <c r="S32" s="61" t="s">
        <v>56</v>
      </c>
      <c r="T32" s="68">
        <v>43922</v>
      </c>
      <c r="U32" s="68">
        <v>45261</v>
      </c>
      <c r="V32" s="69" t="s">
        <v>98</v>
      </c>
      <c r="W32" s="70" t="s">
        <v>99</v>
      </c>
      <c r="X32" s="71" t="s">
        <v>82</v>
      </c>
      <c r="Y32" s="72" t="s">
        <v>60</v>
      </c>
      <c r="Z32" s="72">
        <f>+VLOOKUP($W32,'[1]Indicadores Actualizados 2020'!$C$2:$E$32,2,0)</f>
        <v>0.1</v>
      </c>
      <c r="AA32" s="73">
        <f t="shared" si="1"/>
        <v>2</v>
      </c>
      <c r="AB32" s="74" t="s">
        <v>61</v>
      </c>
      <c r="AC32" s="74" t="s">
        <v>61</v>
      </c>
      <c r="AD32" s="74" t="s">
        <v>61</v>
      </c>
      <c r="AE32" s="74">
        <v>33</v>
      </c>
      <c r="AF32" s="75">
        <f>+VLOOKUP($W32,'[1]Indicadores Actualizados 2020'!$C$2:$E$32,3,0)</f>
        <v>33</v>
      </c>
      <c r="AG32" s="76">
        <f t="shared" si="2"/>
        <v>3.0303030303030304E-2</v>
      </c>
      <c r="AH32" s="76">
        <f t="shared" si="3"/>
        <v>3.0303030303030304E-2</v>
      </c>
      <c r="AI32" s="77">
        <v>10</v>
      </c>
      <c r="AJ32" s="78">
        <f t="shared" si="4"/>
        <v>10.90909090909091</v>
      </c>
      <c r="AK32" s="79" t="s">
        <v>50</v>
      </c>
      <c r="AL32" s="79" t="s">
        <v>50</v>
      </c>
      <c r="AM32" s="80">
        <f t="shared" si="5"/>
        <v>12.90909090909091</v>
      </c>
      <c r="AN32" s="81" t="s">
        <v>62</v>
      </c>
    </row>
    <row r="33" spans="1:40" ht="47.25" customHeight="1" x14ac:dyDescent="0.25">
      <c r="A33" s="1" t="s">
        <v>48</v>
      </c>
      <c r="B33" s="59">
        <f t="shared" si="6"/>
        <v>22</v>
      </c>
      <c r="C33" s="60">
        <v>107206</v>
      </c>
      <c r="D33" s="107">
        <f t="shared" si="7"/>
        <v>107206</v>
      </c>
      <c r="E33" s="60" t="s">
        <v>50</v>
      </c>
      <c r="F33" s="61" t="s">
        <v>51</v>
      </c>
      <c r="G33" s="61" t="s">
        <v>83</v>
      </c>
      <c r="H33" s="60" t="s">
        <v>53</v>
      </c>
      <c r="I33" s="62" t="s">
        <v>100</v>
      </c>
      <c r="J33" s="67">
        <v>11800000</v>
      </c>
      <c r="K33" s="64" t="s">
        <v>55</v>
      </c>
      <c r="L33" s="84">
        <v>0</v>
      </c>
      <c r="M33" s="67">
        <v>59000</v>
      </c>
      <c r="N33" s="67">
        <v>11741000</v>
      </c>
      <c r="O33" s="67">
        <v>3894000</v>
      </c>
      <c r="P33" s="67">
        <v>3894000</v>
      </c>
      <c r="Q33" s="239">
        <v>3953000</v>
      </c>
      <c r="R33" s="234" t="s">
        <v>56</v>
      </c>
      <c r="S33" s="61" t="s">
        <v>56</v>
      </c>
      <c r="T33" s="68">
        <v>44105</v>
      </c>
      <c r="U33" s="68">
        <v>45261</v>
      </c>
      <c r="V33" s="69" t="s">
        <v>57</v>
      </c>
      <c r="W33" s="70" t="s">
        <v>58</v>
      </c>
      <c r="X33" s="71" t="s">
        <v>82</v>
      </c>
      <c r="Y33" s="72">
        <f>+VLOOKUP($W33,'[1]Indicadores Actualizados 2020'!$C$2:$E$32,2,0)</f>
        <v>0.25540000000000002</v>
      </c>
      <c r="Z33" s="72">
        <f>+VLOOKUP($W33,'[1]Indicadores Actualizados 2020'!$C$2:$E$32,2,0)</f>
        <v>0.25540000000000002</v>
      </c>
      <c r="AA33" s="73">
        <f t="shared" si="1"/>
        <v>5.1080000000000005</v>
      </c>
      <c r="AB33" s="74" t="s">
        <v>61</v>
      </c>
      <c r="AC33" s="74" t="s">
        <v>61</v>
      </c>
      <c r="AD33" s="74" t="s">
        <v>61</v>
      </c>
      <c r="AE33" s="74">
        <v>33</v>
      </c>
      <c r="AF33" s="75">
        <f>+VLOOKUP($W33,'[1]Indicadores Actualizados 2020'!$C$2:$E$32,3,0)</f>
        <v>6</v>
      </c>
      <c r="AG33" s="76">
        <f t="shared" si="2"/>
        <v>0.84848484848484851</v>
      </c>
      <c r="AH33" s="76">
        <f t="shared" si="3"/>
        <v>0.84848484848484851</v>
      </c>
      <c r="AI33" s="77">
        <v>10</v>
      </c>
      <c r="AJ33" s="78">
        <f t="shared" si="4"/>
        <v>35.454545454545453</v>
      </c>
      <c r="AK33" s="79" t="s">
        <v>50</v>
      </c>
      <c r="AL33" s="79" t="s">
        <v>50</v>
      </c>
      <c r="AM33" s="108">
        <f t="shared" si="5"/>
        <v>40.562545454545457</v>
      </c>
      <c r="AN33" s="81" t="s">
        <v>62</v>
      </c>
    </row>
    <row r="34" spans="1:40" ht="47.25" customHeight="1" x14ac:dyDescent="0.25">
      <c r="A34" s="1" t="s">
        <v>48</v>
      </c>
      <c r="B34" s="59">
        <f t="shared" si="6"/>
        <v>23</v>
      </c>
      <c r="C34" s="60">
        <v>107311</v>
      </c>
      <c r="D34" s="107">
        <f t="shared" si="7"/>
        <v>107311</v>
      </c>
      <c r="E34" s="60" t="s">
        <v>50</v>
      </c>
      <c r="F34" s="61" t="s">
        <v>51</v>
      </c>
      <c r="G34" s="61" t="s">
        <v>83</v>
      </c>
      <c r="H34" s="60" t="s">
        <v>70</v>
      </c>
      <c r="I34" s="62" t="s">
        <v>101</v>
      </c>
      <c r="J34" s="63">
        <v>8523854.0512805097</v>
      </c>
      <c r="K34" s="64" t="s">
        <v>55</v>
      </c>
      <c r="L34" s="84">
        <v>0</v>
      </c>
      <c r="M34" s="66">
        <v>59000</v>
      </c>
      <c r="N34" s="67">
        <v>8464854.0512805097</v>
      </c>
      <c r="O34" s="67">
        <v>950000</v>
      </c>
      <c r="P34" s="67">
        <v>950000</v>
      </c>
      <c r="Q34" s="239">
        <v>6564854</v>
      </c>
      <c r="R34" s="234" t="s">
        <v>56</v>
      </c>
      <c r="S34" s="61" t="s">
        <v>56</v>
      </c>
      <c r="T34" s="68">
        <v>44105</v>
      </c>
      <c r="U34" s="68">
        <v>45261</v>
      </c>
      <c r="V34" s="69" t="s">
        <v>57</v>
      </c>
      <c r="W34" s="70" t="s">
        <v>58</v>
      </c>
      <c r="X34" s="71" t="s">
        <v>82</v>
      </c>
      <c r="Y34" s="72">
        <f>+VLOOKUP($W34,'[1]Indicadores Actualizados 2020'!$C$2:$E$32,2,0)</f>
        <v>0.25540000000000002</v>
      </c>
      <c r="Z34" s="72" t="s">
        <v>60</v>
      </c>
      <c r="AA34" s="73">
        <f t="shared" si="1"/>
        <v>5.1080000000000005</v>
      </c>
      <c r="AB34" s="74" t="s">
        <v>61</v>
      </c>
      <c r="AC34" s="74" t="s">
        <v>61</v>
      </c>
      <c r="AD34" s="74" t="s">
        <v>61</v>
      </c>
      <c r="AE34" s="74">
        <v>33</v>
      </c>
      <c r="AF34" s="75">
        <f>+VLOOKUP($W34,'[1]Indicadores Actualizados 2020'!$C$2:$E$32,3,0)</f>
        <v>6</v>
      </c>
      <c r="AG34" s="76">
        <f t="shared" si="2"/>
        <v>0.84848484848484851</v>
      </c>
      <c r="AH34" s="76">
        <f t="shared" si="3"/>
        <v>0.84848484848484851</v>
      </c>
      <c r="AI34" s="77">
        <v>10</v>
      </c>
      <c r="AJ34" s="78">
        <f t="shared" si="4"/>
        <v>35.454545454545453</v>
      </c>
      <c r="AK34" s="79" t="s">
        <v>50</v>
      </c>
      <c r="AL34" s="79" t="s">
        <v>50</v>
      </c>
      <c r="AM34" s="108">
        <f t="shared" si="5"/>
        <v>40.562545454545457</v>
      </c>
      <c r="AN34" s="81" t="s">
        <v>62</v>
      </c>
    </row>
    <row r="35" spans="1:40" ht="47.25" customHeight="1" x14ac:dyDescent="0.25">
      <c r="A35" s="1" t="s">
        <v>48</v>
      </c>
      <c r="B35" s="59">
        <f t="shared" si="6"/>
        <v>24</v>
      </c>
      <c r="C35" s="60">
        <v>107325</v>
      </c>
      <c r="D35" s="107">
        <f t="shared" si="7"/>
        <v>107325</v>
      </c>
      <c r="E35" s="60" t="s">
        <v>50</v>
      </c>
      <c r="F35" s="61" t="s">
        <v>51</v>
      </c>
      <c r="G35" s="61" t="s">
        <v>83</v>
      </c>
      <c r="H35" s="60" t="s">
        <v>70</v>
      </c>
      <c r="I35" s="62" t="s">
        <v>102</v>
      </c>
      <c r="J35" s="63">
        <v>7673270.6708945697</v>
      </c>
      <c r="K35" s="64" t="s">
        <v>55</v>
      </c>
      <c r="L35" s="84">
        <v>0</v>
      </c>
      <c r="M35" s="66">
        <v>59000</v>
      </c>
      <c r="N35" s="67">
        <v>7614270.6708945697</v>
      </c>
      <c r="O35" s="67">
        <v>950000</v>
      </c>
      <c r="P35" s="67">
        <v>850000</v>
      </c>
      <c r="Q35" s="239">
        <v>5814271</v>
      </c>
      <c r="R35" s="234" t="s">
        <v>56</v>
      </c>
      <c r="S35" s="61" t="s">
        <v>56</v>
      </c>
      <c r="T35" s="68">
        <v>44105</v>
      </c>
      <c r="U35" s="68">
        <v>45261</v>
      </c>
      <c r="V35" s="69" t="s">
        <v>57</v>
      </c>
      <c r="W35" s="70" t="s">
        <v>58</v>
      </c>
      <c r="X35" s="71" t="s">
        <v>82</v>
      </c>
      <c r="Y35" s="72">
        <f>+VLOOKUP($W35,'[1]Indicadores Actualizados 2020'!$C$2:$E$32,2,0)</f>
        <v>0.25540000000000002</v>
      </c>
      <c r="Z35" s="72" t="s">
        <v>60</v>
      </c>
      <c r="AA35" s="73">
        <f t="shared" si="1"/>
        <v>5.1080000000000005</v>
      </c>
      <c r="AB35" s="74" t="s">
        <v>61</v>
      </c>
      <c r="AC35" s="74" t="s">
        <v>61</v>
      </c>
      <c r="AD35" s="74" t="s">
        <v>61</v>
      </c>
      <c r="AE35" s="74">
        <v>33</v>
      </c>
      <c r="AF35" s="75">
        <f>+VLOOKUP($W35,'[1]Indicadores Actualizados 2020'!$C$2:$E$32,3,0)</f>
        <v>6</v>
      </c>
      <c r="AG35" s="76">
        <f t="shared" si="2"/>
        <v>0.84848484848484851</v>
      </c>
      <c r="AH35" s="76">
        <f t="shared" si="3"/>
        <v>0.84848484848484851</v>
      </c>
      <c r="AI35" s="77">
        <v>10</v>
      </c>
      <c r="AJ35" s="78">
        <f t="shared" si="4"/>
        <v>35.454545454545453</v>
      </c>
      <c r="AK35" s="79" t="s">
        <v>50</v>
      </c>
      <c r="AL35" s="79" t="s">
        <v>50</v>
      </c>
      <c r="AM35" s="108">
        <f t="shared" si="5"/>
        <v>40.562545454545457</v>
      </c>
      <c r="AN35" s="81" t="s">
        <v>62</v>
      </c>
    </row>
    <row r="36" spans="1:40" ht="47.25" customHeight="1" x14ac:dyDescent="0.25">
      <c r="A36" s="1" t="s">
        <v>48</v>
      </c>
      <c r="B36" s="59">
        <f t="shared" si="6"/>
        <v>25</v>
      </c>
      <c r="C36" s="60">
        <v>107327</v>
      </c>
      <c r="D36" s="107">
        <f t="shared" si="7"/>
        <v>107327</v>
      </c>
      <c r="E36" s="60" t="s">
        <v>50</v>
      </c>
      <c r="F36" s="61" t="s">
        <v>51</v>
      </c>
      <c r="G36" s="61" t="s">
        <v>83</v>
      </c>
      <c r="H36" s="60" t="s">
        <v>70</v>
      </c>
      <c r="I36" s="62" t="s">
        <v>103</v>
      </c>
      <c r="J36" s="63">
        <v>6485409.3005614197</v>
      </c>
      <c r="K36" s="64" t="s">
        <v>55</v>
      </c>
      <c r="L36" s="84">
        <v>0</v>
      </c>
      <c r="M36" s="66">
        <v>59000</v>
      </c>
      <c r="N36" s="67">
        <v>6426409.3005614197</v>
      </c>
      <c r="O36" s="67">
        <v>850000</v>
      </c>
      <c r="P36" s="67">
        <v>850000</v>
      </c>
      <c r="Q36" s="239">
        <v>4726409</v>
      </c>
      <c r="R36" s="234" t="s">
        <v>56</v>
      </c>
      <c r="S36" s="61" t="s">
        <v>56</v>
      </c>
      <c r="T36" s="68">
        <v>44105</v>
      </c>
      <c r="U36" s="68">
        <v>45261</v>
      </c>
      <c r="V36" s="69" t="s">
        <v>57</v>
      </c>
      <c r="W36" s="70" t="s">
        <v>58</v>
      </c>
      <c r="X36" s="71" t="s">
        <v>82</v>
      </c>
      <c r="Y36" s="72">
        <f>+VLOOKUP($W36,'[1]Indicadores Actualizados 2020'!$C$2:$E$32,2,0)</f>
        <v>0.25540000000000002</v>
      </c>
      <c r="Z36" s="72" t="s">
        <v>60</v>
      </c>
      <c r="AA36" s="73">
        <f t="shared" si="1"/>
        <v>5.1080000000000005</v>
      </c>
      <c r="AB36" s="74" t="s">
        <v>61</v>
      </c>
      <c r="AC36" s="74" t="s">
        <v>61</v>
      </c>
      <c r="AD36" s="74" t="s">
        <v>61</v>
      </c>
      <c r="AE36" s="74">
        <v>33</v>
      </c>
      <c r="AF36" s="75">
        <f>+VLOOKUP($W36,'[1]Indicadores Actualizados 2020'!$C$2:$E$32,3,0)</f>
        <v>6</v>
      </c>
      <c r="AG36" s="76">
        <f t="shared" si="2"/>
        <v>0.84848484848484851</v>
      </c>
      <c r="AH36" s="76">
        <f t="shared" si="3"/>
        <v>0.84848484848484851</v>
      </c>
      <c r="AI36" s="77">
        <v>10</v>
      </c>
      <c r="AJ36" s="78">
        <f t="shared" si="4"/>
        <v>35.454545454545453</v>
      </c>
      <c r="AK36" s="79" t="s">
        <v>50</v>
      </c>
      <c r="AL36" s="79" t="s">
        <v>50</v>
      </c>
      <c r="AM36" s="108">
        <f t="shared" si="5"/>
        <v>40.562545454545457</v>
      </c>
      <c r="AN36" s="81" t="s">
        <v>62</v>
      </c>
    </row>
    <row r="37" spans="1:40" ht="47.25" customHeight="1" x14ac:dyDescent="0.25">
      <c r="A37" s="1" t="s">
        <v>48</v>
      </c>
      <c r="B37" s="59">
        <f t="shared" si="6"/>
        <v>26</v>
      </c>
      <c r="C37" s="60">
        <v>107332</v>
      </c>
      <c r="D37" s="107">
        <f t="shared" si="7"/>
        <v>107332</v>
      </c>
      <c r="E37" s="60" t="s">
        <v>50</v>
      </c>
      <c r="F37" s="61" t="s">
        <v>51</v>
      </c>
      <c r="G37" s="61" t="s">
        <v>83</v>
      </c>
      <c r="H37" s="60" t="s">
        <v>53</v>
      </c>
      <c r="I37" s="62" t="s">
        <v>104</v>
      </c>
      <c r="J37" s="63">
        <v>18807715.460791599</v>
      </c>
      <c r="K37" s="64" t="s">
        <v>55</v>
      </c>
      <c r="L37" s="84">
        <v>0</v>
      </c>
      <c r="M37" s="66">
        <v>59000</v>
      </c>
      <c r="N37" s="67">
        <v>18748715.460791599</v>
      </c>
      <c r="O37" s="67">
        <v>1050000</v>
      </c>
      <c r="P37" s="67">
        <v>1050000</v>
      </c>
      <c r="Q37" s="239">
        <v>1150000</v>
      </c>
      <c r="R37" s="234" t="s">
        <v>56</v>
      </c>
      <c r="S37" s="61" t="s">
        <v>56</v>
      </c>
      <c r="T37" s="68">
        <v>44105</v>
      </c>
      <c r="U37" s="68">
        <v>45261</v>
      </c>
      <c r="V37" s="61" t="s">
        <v>57</v>
      </c>
      <c r="W37" s="109" t="s">
        <v>58</v>
      </c>
      <c r="X37" s="62" t="s">
        <v>82</v>
      </c>
      <c r="Y37" s="110">
        <f>+VLOOKUP($W37,'[1]Indicadores Actualizados 2020'!$C$2:$E$32,2,0)</f>
        <v>0.25540000000000002</v>
      </c>
      <c r="Z37" s="110" t="s">
        <v>60</v>
      </c>
      <c r="AA37" s="111">
        <f t="shared" si="1"/>
        <v>5.1080000000000005</v>
      </c>
      <c r="AB37" s="112" t="s">
        <v>61</v>
      </c>
      <c r="AC37" s="112" t="s">
        <v>61</v>
      </c>
      <c r="AD37" s="112" t="s">
        <v>61</v>
      </c>
      <c r="AE37" s="112">
        <v>33</v>
      </c>
      <c r="AF37" s="113">
        <f>+VLOOKUP($W37,'[1]Indicadores Actualizados 2020'!$C$2:$E$32,3,0)</f>
        <v>6</v>
      </c>
      <c r="AG37" s="114">
        <f t="shared" si="2"/>
        <v>0.84848484848484851</v>
      </c>
      <c r="AH37" s="114">
        <f t="shared" si="3"/>
        <v>0.84848484848484851</v>
      </c>
      <c r="AI37" s="60">
        <v>10</v>
      </c>
      <c r="AJ37" s="115">
        <f t="shared" si="4"/>
        <v>35.454545454545453</v>
      </c>
      <c r="AK37" s="116" t="s">
        <v>50</v>
      </c>
      <c r="AL37" s="116" t="s">
        <v>50</v>
      </c>
      <c r="AM37" s="117">
        <f t="shared" si="5"/>
        <v>40.562545454545457</v>
      </c>
      <c r="AN37" s="118" t="s">
        <v>62</v>
      </c>
    </row>
    <row r="38" spans="1:40" ht="47.25" customHeight="1" x14ac:dyDescent="0.25">
      <c r="A38" s="1" t="s">
        <v>48</v>
      </c>
      <c r="B38" s="59">
        <f t="shared" si="6"/>
        <v>27</v>
      </c>
      <c r="C38" s="60">
        <v>107335</v>
      </c>
      <c r="D38" s="107">
        <f t="shared" si="7"/>
        <v>107335</v>
      </c>
      <c r="E38" s="60" t="s">
        <v>50</v>
      </c>
      <c r="F38" s="61" t="s">
        <v>51</v>
      </c>
      <c r="G38" s="61" t="s">
        <v>83</v>
      </c>
      <c r="H38" s="60" t="s">
        <v>70</v>
      </c>
      <c r="I38" s="62" t="s">
        <v>105</v>
      </c>
      <c r="J38" s="63">
        <v>13346233.505984001</v>
      </c>
      <c r="K38" s="64" t="s">
        <v>55</v>
      </c>
      <c r="L38" s="84">
        <v>0</v>
      </c>
      <c r="M38" s="66">
        <v>59000</v>
      </c>
      <c r="N38" s="67">
        <v>13287233.505984001</v>
      </c>
      <c r="O38" s="67">
        <v>866666.66666666663</v>
      </c>
      <c r="P38" s="67">
        <v>966666.66666666698</v>
      </c>
      <c r="Q38" s="239">
        <v>2916666.66666666</v>
      </c>
      <c r="R38" s="234" t="s">
        <v>56</v>
      </c>
      <c r="S38" s="61" t="s">
        <v>56</v>
      </c>
      <c r="T38" s="68">
        <v>44105</v>
      </c>
      <c r="U38" s="68">
        <v>45261</v>
      </c>
      <c r="V38" s="69" t="s">
        <v>57</v>
      </c>
      <c r="W38" s="70" t="s">
        <v>58</v>
      </c>
      <c r="X38" s="71" t="s">
        <v>82</v>
      </c>
      <c r="Y38" s="72">
        <f>+VLOOKUP($W38,'[1]Indicadores Actualizados 2020'!$C$2:$E$32,2,0)</f>
        <v>0.25540000000000002</v>
      </c>
      <c r="Z38" s="72" t="s">
        <v>60</v>
      </c>
      <c r="AA38" s="73">
        <f t="shared" si="1"/>
        <v>5.1080000000000005</v>
      </c>
      <c r="AB38" s="74" t="s">
        <v>61</v>
      </c>
      <c r="AC38" s="74" t="s">
        <v>61</v>
      </c>
      <c r="AD38" s="74" t="s">
        <v>61</v>
      </c>
      <c r="AE38" s="74">
        <v>33</v>
      </c>
      <c r="AF38" s="75">
        <f>+VLOOKUP($W38,'[1]Indicadores Actualizados 2020'!$C$2:$E$32,3,0)</f>
        <v>6</v>
      </c>
      <c r="AG38" s="76">
        <f t="shared" si="2"/>
        <v>0.84848484848484851</v>
      </c>
      <c r="AH38" s="76">
        <f t="shared" si="3"/>
        <v>0.84848484848484851</v>
      </c>
      <c r="AI38" s="77">
        <v>10</v>
      </c>
      <c r="AJ38" s="78">
        <f t="shared" si="4"/>
        <v>35.454545454545453</v>
      </c>
      <c r="AK38" s="79" t="s">
        <v>50</v>
      </c>
      <c r="AL38" s="79" t="s">
        <v>50</v>
      </c>
      <c r="AM38" s="108">
        <f t="shared" si="5"/>
        <v>40.562545454545457</v>
      </c>
      <c r="AN38" s="81" t="s">
        <v>62</v>
      </c>
    </row>
    <row r="39" spans="1:40" ht="47.25" customHeight="1" x14ac:dyDescent="0.25">
      <c r="A39" s="1" t="s">
        <v>48</v>
      </c>
      <c r="B39" s="59">
        <f t="shared" si="6"/>
        <v>28</v>
      </c>
      <c r="C39" s="60">
        <v>107337</v>
      </c>
      <c r="D39" s="107">
        <f t="shared" si="7"/>
        <v>107337</v>
      </c>
      <c r="E39" s="60" t="s">
        <v>50</v>
      </c>
      <c r="F39" s="61" t="s">
        <v>51</v>
      </c>
      <c r="G39" s="61" t="s">
        <v>83</v>
      </c>
      <c r="H39" s="60" t="s">
        <v>53</v>
      </c>
      <c r="I39" s="62" t="s">
        <v>106</v>
      </c>
      <c r="J39" s="63">
        <v>22037997.217439801</v>
      </c>
      <c r="K39" s="64" t="s">
        <v>55</v>
      </c>
      <c r="L39" s="84">
        <v>0</v>
      </c>
      <c r="M39" s="66"/>
      <c r="N39" s="67">
        <v>22037997.217439801</v>
      </c>
      <c r="O39" s="67">
        <v>1000000</v>
      </c>
      <c r="P39" s="67">
        <v>9245913.3666198906</v>
      </c>
      <c r="Q39" s="239">
        <v>9245913.3666198906</v>
      </c>
      <c r="R39" s="234" t="s">
        <v>56</v>
      </c>
      <c r="S39" s="61" t="s">
        <v>56</v>
      </c>
      <c r="T39" s="68">
        <v>44197</v>
      </c>
      <c r="U39" s="68">
        <v>45290</v>
      </c>
      <c r="V39" s="119" t="s">
        <v>57</v>
      </c>
      <c r="W39" s="120" t="s">
        <v>58</v>
      </c>
      <c r="X39" s="121" t="s">
        <v>82</v>
      </c>
      <c r="Y39" s="87">
        <f>+VLOOKUP($W39,'[1]Indicadores Actualizados 2020'!$C$2:$E$32,2,0)</f>
        <v>0.25540000000000002</v>
      </c>
      <c r="Z39" s="87" t="s">
        <v>60</v>
      </c>
      <c r="AA39" s="88">
        <f>IF(Y39="----",Z39,Y39)*20</f>
        <v>5.1080000000000005</v>
      </c>
      <c r="AB39" s="89" t="s">
        <v>61</v>
      </c>
      <c r="AC39" s="89" t="s">
        <v>61</v>
      </c>
      <c r="AD39" s="89" t="s">
        <v>61</v>
      </c>
      <c r="AE39" s="89">
        <v>33</v>
      </c>
      <c r="AF39" s="122">
        <f>+VLOOKUP($W39,'[1]Indicadores Actualizados 2020'!$C$2:$E$32,3,0)</f>
        <v>6</v>
      </c>
      <c r="AG39" s="90">
        <f t="shared" si="2"/>
        <v>0.84848484848484851</v>
      </c>
      <c r="AH39" s="90">
        <f t="shared" si="3"/>
        <v>0.84848484848484851</v>
      </c>
      <c r="AI39" s="91">
        <v>10</v>
      </c>
      <c r="AJ39" s="92">
        <f t="shared" si="4"/>
        <v>35.454545454545453</v>
      </c>
      <c r="AK39" s="93" t="s">
        <v>50</v>
      </c>
      <c r="AL39" s="93" t="s">
        <v>50</v>
      </c>
      <c r="AM39" s="123">
        <f t="shared" si="5"/>
        <v>40.562545454545457</v>
      </c>
      <c r="AN39" s="124" t="s">
        <v>62</v>
      </c>
    </row>
    <row r="40" spans="1:40" ht="56.25" customHeight="1" x14ac:dyDescent="0.25">
      <c r="A40" s="1" t="s">
        <v>48</v>
      </c>
      <c r="B40" s="59">
        <f t="shared" si="6"/>
        <v>29</v>
      </c>
      <c r="C40" s="60">
        <v>107354</v>
      </c>
      <c r="D40" s="107">
        <f t="shared" si="7"/>
        <v>107354</v>
      </c>
      <c r="E40" s="60" t="s">
        <v>50</v>
      </c>
      <c r="F40" s="61" t="s">
        <v>51</v>
      </c>
      <c r="G40" s="61" t="s">
        <v>83</v>
      </c>
      <c r="H40" s="60" t="s">
        <v>67</v>
      </c>
      <c r="I40" s="62" t="s">
        <v>107</v>
      </c>
      <c r="J40" s="63">
        <v>3000000</v>
      </c>
      <c r="K40" s="64" t="s">
        <v>55</v>
      </c>
      <c r="L40" s="84">
        <v>0</v>
      </c>
      <c r="M40" s="66"/>
      <c r="N40" s="67">
        <v>3000000</v>
      </c>
      <c r="O40" s="67">
        <v>1500000</v>
      </c>
      <c r="P40" s="67">
        <v>1500000</v>
      </c>
      <c r="Q40" s="239"/>
      <c r="R40" s="234" t="s">
        <v>56</v>
      </c>
      <c r="S40" s="61" t="s">
        <v>56</v>
      </c>
      <c r="T40" s="68">
        <v>44197</v>
      </c>
      <c r="U40" s="68">
        <v>44925</v>
      </c>
      <c r="V40" s="119" t="s">
        <v>57</v>
      </c>
      <c r="W40" s="120" t="s">
        <v>58</v>
      </c>
      <c r="X40" s="121" t="s">
        <v>82</v>
      </c>
      <c r="Y40" s="87">
        <f>+VLOOKUP($W40,'[1]Indicadores Actualizados 2020'!$C$2:$E$32,2,0)</f>
        <v>0.25540000000000002</v>
      </c>
      <c r="Z40" s="87" t="s">
        <v>60</v>
      </c>
      <c r="AA40" s="88">
        <f t="shared" si="1"/>
        <v>5.1080000000000005</v>
      </c>
      <c r="AB40" s="89" t="s">
        <v>61</v>
      </c>
      <c r="AC40" s="89" t="s">
        <v>61</v>
      </c>
      <c r="AD40" s="89" t="s">
        <v>61</v>
      </c>
      <c r="AE40" s="89">
        <v>33</v>
      </c>
      <c r="AF40" s="122">
        <f>+VLOOKUP($W40,'[1]Indicadores Actualizados 2020'!$C$2:$E$32,3,0)</f>
        <v>6</v>
      </c>
      <c r="AG40" s="90">
        <f t="shared" si="2"/>
        <v>0.84848484848484851</v>
      </c>
      <c r="AH40" s="90">
        <f t="shared" si="3"/>
        <v>0.84848484848484851</v>
      </c>
      <c r="AI40" s="91">
        <v>10</v>
      </c>
      <c r="AJ40" s="92">
        <f t="shared" si="4"/>
        <v>35.454545454545453</v>
      </c>
      <c r="AK40" s="94" t="s">
        <v>50</v>
      </c>
      <c r="AL40" s="94" t="s">
        <v>50</v>
      </c>
      <c r="AM40" s="123">
        <f t="shared" si="5"/>
        <v>40.562545454545457</v>
      </c>
      <c r="AN40" s="124" t="s">
        <v>62</v>
      </c>
    </row>
    <row r="41" spans="1:40" ht="56.25" customHeight="1" x14ac:dyDescent="0.25">
      <c r="A41" s="1" t="s">
        <v>48</v>
      </c>
      <c r="B41" s="59">
        <f t="shared" si="6"/>
        <v>30</v>
      </c>
      <c r="C41" s="60">
        <v>107366</v>
      </c>
      <c r="D41" s="107">
        <f t="shared" si="7"/>
        <v>107366</v>
      </c>
      <c r="E41" s="60" t="s">
        <v>50</v>
      </c>
      <c r="F41" s="61" t="s">
        <v>51</v>
      </c>
      <c r="G41" s="61" t="s">
        <v>83</v>
      </c>
      <c r="H41" s="60" t="s">
        <v>67</v>
      </c>
      <c r="I41" s="62" t="s">
        <v>108</v>
      </c>
      <c r="J41" s="63">
        <v>66650000</v>
      </c>
      <c r="K41" s="64" t="s">
        <v>55</v>
      </c>
      <c r="L41" s="84">
        <v>0</v>
      </c>
      <c r="M41" s="66"/>
      <c r="N41" s="67">
        <v>66650000</v>
      </c>
      <c r="O41" s="67">
        <v>666500</v>
      </c>
      <c r="P41" s="67">
        <v>32991750</v>
      </c>
      <c r="Q41" s="239">
        <v>32991750</v>
      </c>
      <c r="R41" s="234" t="s">
        <v>56</v>
      </c>
      <c r="S41" s="61" t="s">
        <v>56</v>
      </c>
      <c r="T41" s="68">
        <v>44197</v>
      </c>
      <c r="U41" s="68">
        <v>45290</v>
      </c>
      <c r="V41" s="125" t="s">
        <v>74</v>
      </c>
      <c r="W41" s="120" t="s">
        <v>75</v>
      </c>
      <c r="X41" s="121" t="s">
        <v>82</v>
      </c>
      <c r="Y41" s="87" t="s">
        <v>60</v>
      </c>
      <c r="Z41" s="87">
        <f>+VLOOKUP($W41,'[1]Indicadores Actualizados 2020'!$C$2:$E$32,2,0)</f>
        <v>0.62250000000000005</v>
      </c>
      <c r="AA41" s="88">
        <f>IF(Y41="----",Z41,Y41)*20</f>
        <v>12.450000000000001</v>
      </c>
      <c r="AB41" s="89" t="s">
        <v>61</v>
      </c>
      <c r="AC41" s="89" t="s">
        <v>61</v>
      </c>
      <c r="AD41" s="89" t="s">
        <v>61</v>
      </c>
      <c r="AE41" s="89">
        <v>33</v>
      </c>
      <c r="AF41" s="122">
        <f>+VLOOKUP($W41,'[1]Indicadores Actualizados 2020'!$C$2:$E$32,3,0)</f>
        <v>7</v>
      </c>
      <c r="AG41" s="90">
        <f t="shared" si="2"/>
        <v>0.81818181818181823</v>
      </c>
      <c r="AH41" s="90">
        <f t="shared" si="3"/>
        <v>0.81818181818181823</v>
      </c>
      <c r="AI41" s="91">
        <v>10</v>
      </c>
      <c r="AJ41" s="92">
        <f t="shared" si="4"/>
        <v>34.545454545454547</v>
      </c>
      <c r="AK41" s="94" t="s">
        <v>50</v>
      </c>
      <c r="AL41" s="94" t="s">
        <v>50</v>
      </c>
      <c r="AM41" s="94">
        <f t="shared" si="5"/>
        <v>46.99545454545455</v>
      </c>
      <c r="AN41" s="124" t="s">
        <v>62</v>
      </c>
    </row>
    <row r="42" spans="1:40" ht="85.5" customHeight="1" x14ac:dyDescent="0.25">
      <c r="A42" s="1" t="s">
        <v>48</v>
      </c>
      <c r="B42" s="59">
        <f t="shared" si="6"/>
        <v>31</v>
      </c>
      <c r="C42" s="60">
        <v>107396</v>
      </c>
      <c r="D42" s="107">
        <f t="shared" si="7"/>
        <v>107396</v>
      </c>
      <c r="E42" s="60" t="s">
        <v>50</v>
      </c>
      <c r="F42" s="61" t="s">
        <v>51</v>
      </c>
      <c r="G42" s="61" t="s">
        <v>83</v>
      </c>
      <c r="H42" s="60" t="s">
        <v>67</v>
      </c>
      <c r="I42" s="62" t="s">
        <v>109</v>
      </c>
      <c r="J42" s="63">
        <v>6490000.0000000009</v>
      </c>
      <c r="K42" s="64" t="s">
        <v>55</v>
      </c>
      <c r="L42" s="84">
        <v>0</v>
      </c>
      <c r="M42" s="67">
        <v>59000</v>
      </c>
      <c r="N42" s="67">
        <v>6431000.0000000009</v>
      </c>
      <c r="O42" s="67">
        <v>3593100</v>
      </c>
      <c r="P42" s="67">
        <v>1539900</v>
      </c>
      <c r="Q42" s="239">
        <v>1298000</v>
      </c>
      <c r="R42" s="234" t="s">
        <v>56</v>
      </c>
      <c r="S42" s="61" t="s">
        <v>56</v>
      </c>
      <c r="T42" s="68">
        <v>43831</v>
      </c>
      <c r="U42" s="68">
        <v>45290</v>
      </c>
      <c r="V42" s="126" t="s">
        <v>74</v>
      </c>
      <c r="W42" s="109" t="s">
        <v>75</v>
      </c>
      <c r="X42" s="62" t="s">
        <v>82</v>
      </c>
      <c r="Y42" s="110" t="s">
        <v>60</v>
      </c>
      <c r="Z42" s="110">
        <f>+VLOOKUP($W42,'[1]Indicadores Actualizados 2020'!$C$2:$E$32,2,0)</f>
        <v>0.62250000000000005</v>
      </c>
      <c r="AA42" s="111">
        <f t="shared" si="1"/>
        <v>12.450000000000001</v>
      </c>
      <c r="AB42" s="112" t="s">
        <v>61</v>
      </c>
      <c r="AC42" s="112" t="s">
        <v>61</v>
      </c>
      <c r="AD42" s="112" t="s">
        <v>61</v>
      </c>
      <c r="AE42" s="112">
        <v>33</v>
      </c>
      <c r="AF42" s="113">
        <f>+VLOOKUP($W42,'[1]Indicadores Actualizados 2020'!$C$2:$E$32,3,0)</f>
        <v>7</v>
      </c>
      <c r="AG42" s="114">
        <f t="shared" si="2"/>
        <v>0.81818181818181823</v>
      </c>
      <c r="AH42" s="114">
        <f t="shared" si="3"/>
        <v>0.81818181818181823</v>
      </c>
      <c r="AI42" s="60">
        <v>10</v>
      </c>
      <c r="AJ42" s="115">
        <f t="shared" si="4"/>
        <v>34.545454545454547</v>
      </c>
      <c r="AK42" s="127" t="s">
        <v>50</v>
      </c>
      <c r="AL42" s="127" t="s">
        <v>50</v>
      </c>
      <c r="AM42" s="80">
        <f t="shared" si="5"/>
        <v>46.99545454545455</v>
      </c>
      <c r="AN42" s="81" t="s">
        <v>62</v>
      </c>
    </row>
    <row r="43" spans="1:40" ht="85.5" customHeight="1" x14ac:dyDescent="0.25">
      <c r="A43" s="1" t="s">
        <v>48</v>
      </c>
      <c r="B43" s="59">
        <f t="shared" si="6"/>
        <v>32</v>
      </c>
      <c r="C43" s="60"/>
      <c r="D43" s="60">
        <v>2475094</v>
      </c>
      <c r="E43" s="60" t="s">
        <v>50</v>
      </c>
      <c r="F43" s="61" t="s">
        <v>51</v>
      </c>
      <c r="G43" s="61" t="s">
        <v>77</v>
      </c>
      <c r="H43" s="60" t="s">
        <v>70</v>
      </c>
      <c r="I43" s="62" t="s">
        <v>110</v>
      </c>
      <c r="J43" s="63">
        <v>11800000</v>
      </c>
      <c r="K43" s="64" t="s">
        <v>55</v>
      </c>
      <c r="L43" s="84">
        <v>0</v>
      </c>
      <c r="M43" s="67">
        <v>59000</v>
      </c>
      <c r="N43" s="67">
        <v>11741000</v>
      </c>
      <c r="O43" s="67">
        <v>5841000</v>
      </c>
      <c r="P43" s="67">
        <v>2950000</v>
      </c>
      <c r="Q43" s="239">
        <v>2950000</v>
      </c>
      <c r="R43" s="234" t="s">
        <v>56</v>
      </c>
      <c r="S43" s="61" t="s">
        <v>56</v>
      </c>
      <c r="T43" s="68">
        <v>43831</v>
      </c>
      <c r="U43" s="68">
        <v>45290</v>
      </c>
      <c r="V43" s="126" t="s">
        <v>85</v>
      </c>
      <c r="W43" s="109" t="s">
        <v>86</v>
      </c>
      <c r="X43" s="62" t="s">
        <v>111</v>
      </c>
      <c r="Y43" s="110">
        <f>+VLOOKUP($W43,'[1]Indicadores Actualizados 2020'!$C$2:$E$32,2,0)</f>
        <v>0.25</v>
      </c>
      <c r="Z43" s="110" t="s">
        <v>60</v>
      </c>
      <c r="AA43" s="111">
        <f t="shared" si="1"/>
        <v>5</v>
      </c>
      <c r="AB43" s="112" t="s">
        <v>61</v>
      </c>
      <c r="AC43" s="112" t="s">
        <v>61</v>
      </c>
      <c r="AD43" s="112" t="s">
        <v>61</v>
      </c>
      <c r="AE43" s="112">
        <v>33</v>
      </c>
      <c r="AF43" s="113">
        <f>+VLOOKUP($W43,'[1]Indicadores Actualizados 2020'!$C$2:$E$32,3,0)</f>
        <v>3</v>
      </c>
      <c r="AG43" s="114">
        <f t="shared" si="2"/>
        <v>0.93939393939393945</v>
      </c>
      <c r="AH43" s="114">
        <f t="shared" si="3"/>
        <v>0.93939393939393945</v>
      </c>
      <c r="AI43" s="60">
        <v>10</v>
      </c>
      <c r="AJ43" s="115">
        <f t="shared" si="4"/>
        <v>38.181818181818187</v>
      </c>
      <c r="AK43" s="127" t="s">
        <v>50</v>
      </c>
      <c r="AL43" s="127" t="s">
        <v>50</v>
      </c>
      <c r="AM43" s="80">
        <f t="shared" si="5"/>
        <v>43.181818181818187</v>
      </c>
      <c r="AN43" s="81" t="s">
        <v>62</v>
      </c>
    </row>
    <row r="44" spans="1:40" ht="42.75" customHeight="1" x14ac:dyDescent="0.25">
      <c r="A44" s="1" t="s">
        <v>48</v>
      </c>
      <c r="B44" s="59">
        <f t="shared" si="6"/>
        <v>33</v>
      </c>
      <c r="C44" s="60">
        <v>107424</v>
      </c>
      <c r="D44" s="107">
        <f>+C44</f>
        <v>107424</v>
      </c>
      <c r="E44" s="60" t="s">
        <v>50</v>
      </c>
      <c r="F44" s="61" t="s">
        <v>51</v>
      </c>
      <c r="G44" s="61" t="s">
        <v>83</v>
      </c>
      <c r="H44" s="60" t="s">
        <v>67</v>
      </c>
      <c r="I44" s="62" t="s">
        <v>112</v>
      </c>
      <c r="J44" s="63">
        <v>1000000</v>
      </c>
      <c r="K44" s="64" t="s">
        <v>55</v>
      </c>
      <c r="L44" s="84">
        <v>0</v>
      </c>
      <c r="M44" s="66"/>
      <c r="N44" s="67">
        <v>1000000</v>
      </c>
      <c r="O44" s="67">
        <v>1000000</v>
      </c>
      <c r="P44" s="67">
        <v>0</v>
      </c>
      <c r="Q44" s="239">
        <v>0</v>
      </c>
      <c r="R44" s="234" t="s">
        <v>56</v>
      </c>
      <c r="S44" s="61" t="s">
        <v>56</v>
      </c>
      <c r="T44" s="68">
        <v>44197</v>
      </c>
      <c r="U44" s="68">
        <v>44560</v>
      </c>
      <c r="V44" s="125" t="s">
        <v>74</v>
      </c>
      <c r="W44" s="120" t="s">
        <v>75</v>
      </c>
      <c r="X44" s="121" t="s">
        <v>82</v>
      </c>
      <c r="Y44" s="87" t="s">
        <v>60</v>
      </c>
      <c r="Z44" s="87">
        <f>+VLOOKUP($W44,'[1]Indicadores Actualizados 2020'!$C$2:$E$32,2,0)</f>
        <v>0.62250000000000005</v>
      </c>
      <c r="AA44" s="88">
        <f>IF(Y44="----",Z44,Y44)*20</f>
        <v>12.450000000000001</v>
      </c>
      <c r="AB44" s="89" t="s">
        <v>61</v>
      </c>
      <c r="AC44" s="89" t="s">
        <v>61</v>
      </c>
      <c r="AD44" s="89" t="s">
        <v>61</v>
      </c>
      <c r="AE44" s="89">
        <v>33</v>
      </c>
      <c r="AF44" s="122">
        <f>+VLOOKUP($W44,'[1]Indicadores Actualizados 2020'!$C$2:$E$32,3,0)</f>
        <v>7</v>
      </c>
      <c r="AG44" s="90">
        <f t="shared" si="2"/>
        <v>0.81818181818181823</v>
      </c>
      <c r="AH44" s="90">
        <f t="shared" si="3"/>
        <v>0.81818181818181823</v>
      </c>
      <c r="AI44" s="91">
        <v>10</v>
      </c>
      <c r="AJ44" s="92">
        <f t="shared" si="4"/>
        <v>34.545454545454547</v>
      </c>
      <c r="AK44" s="94" t="s">
        <v>50</v>
      </c>
      <c r="AL44" s="94" t="s">
        <v>50</v>
      </c>
      <c r="AM44" s="94">
        <f t="shared" si="5"/>
        <v>46.99545454545455</v>
      </c>
      <c r="AN44" s="124" t="s">
        <v>62</v>
      </c>
    </row>
    <row r="45" spans="1:40" ht="42.75" customHeight="1" x14ac:dyDescent="0.25">
      <c r="A45" s="1" t="s">
        <v>48</v>
      </c>
      <c r="B45" s="59">
        <f t="shared" si="6"/>
        <v>34</v>
      </c>
      <c r="C45" s="60">
        <v>107463</v>
      </c>
      <c r="D45" s="107">
        <f t="shared" ref="D45:D77" si="8">+C45</f>
        <v>107463</v>
      </c>
      <c r="E45" s="60" t="s">
        <v>50</v>
      </c>
      <c r="F45" s="61" t="s">
        <v>51</v>
      </c>
      <c r="G45" s="61" t="s">
        <v>83</v>
      </c>
      <c r="H45" s="60" t="s">
        <v>67</v>
      </c>
      <c r="I45" s="62" t="s">
        <v>113</v>
      </c>
      <c r="J45" s="63">
        <v>1497237</v>
      </c>
      <c r="K45" s="64" t="s">
        <v>55</v>
      </c>
      <c r="L45" s="84">
        <v>0</v>
      </c>
      <c r="M45" s="66">
        <v>30000</v>
      </c>
      <c r="N45" s="67">
        <v>1467237</v>
      </c>
      <c r="O45" s="67">
        <v>695000</v>
      </c>
      <c r="P45" s="67">
        <v>772237</v>
      </c>
      <c r="Q45" s="239">
        <v>0</v>
      </c>
      <c r="R45" s="234" t="s">
        <v>56</v>
      </c>
      <c r="S45" s="61" t="s">
        <v>56</v>
      </c>
      <c r="T45" s="68">
        <v>43831</v>
      </c>
      <c r="U45" s="68">
        <v>44925</v>
      </c>
      <c r="V45" s="126" t="s">
        <v>85</v>
      </c>
      <c r="W45" s="109" t="s">
        <v>86</v>
      </c>
      <c r="X45" s="62" t="s">
        <v>82</v>
      </c>
      <c r="Y45" s="110" t="s">
        <v>60</v>
      </c>
      <c r="Z45" s="110">
        <f>+VLOOKUP($W45,'[1]Indicadores Actualizados 2020'!$C$2:$E$32,2,0)</f>
        <v>0.25</v>
      </c>
      <c r="AA45" s="111">
        <f>IF(Y45="----",Z45,Y45)*20</f>
        <v>5</v>
      </c>
      <c r="AB45" s="112" t="s">
        <v>61</v>
      </c>
      <c r="AC45" s="112" t="s">
        <v>61</v>
      </c>
      <c r="AD45" s="112" t="s">
        <v>61</v>
      </c>
      <c r="AE45" s="112">
        <v>33</v>
      </c>
      <c r="AF45" s="113">
        <f>+VLOOKUP($W45,'[1]Indicadores Actualizados 2020'!$C$2:$E$32,3,0)</f>
        <v>3</v>
      </c>
      <c r="AG45" s="114">
        <f t="shared" si="2"/>
        <v>0.93939393939393945</v>
      </c>
      <c r="AH45" s="114">
        <f t="shared" si="3"/>
        <v>0.93939393939393945</v>
      </c>
      <c r="AI45" s="60">
        <v>10</v>
      </c>
      <c r="AJ45" s="115">
        <f t="shared" si="4"/>
        <v>38.181818181818187</v>
      </c>
      <c r="AK45" s="127" t="s">
        <v>50</v>
      </c>
      <c r="AL45" s="127" t="s">
        <v>50</v>
      </c>
      <c r="AM45" s="80">
        <f t="shared" si="5"/>
        <v>43.181818181818187</v>
      </c>
      <c r="AN45" s="81" t="s">
        <v>62</v>
      </c>
    </row>
    <row r="46" spans="1:40" ht="42.75" customHeight="1" thickBot="1" x14ac:dyDescent="0.3">
      <c r="A46" s="1" t="s">
        <v>48</v>
      </c>
      <c r="B46" s="59">
        <f t="shared" si="6"/>
        <v>35</v>
      </c>
      <c r="C46" s="60">
        <v>108111</v>
      </c>
      <c r="D46" s="60">
        <f t="shared" si="8"/>
        <v>108111</v>
      </c>
      <c r="E46" s="60" t="s">
        <v>50</v>
      </c>
      <c r="F46" s="61" t="s">
        <v>51</v>
      </c>
      <c r="G46" s="61" t="s">
        <v>83</v>
      </c>
      <c r="H46" s="60" t="s">
        <v>53</v>
      </c>
      <c r="I46" s="62" t="s">
        <v>114</v>
      </c>
      <c r="J46" s="63">
        <v>41562963</v>
      </c>
      <c r="K46" s="64" t="s">
        <v>55</v>
      </c>
      <c r="L46" s="84">
        <v>0</v>
      </c>
      <c r="M46" s="66"/>
      <c r="N46" s="67">
        <v>41562963</v>
      </c>
      <c r="O46" s="67">
        <v>8979653</v>
      </c>
      <c r="P46" s="67">
        <v>11304494</v>
      </c>
      <c r="Q46" s="239">
        <v>8766509</v>
      </c>
      <c r="R46" s="235" t="s">
        <v>56</v>
      </c>
      <c r="S46" s="129" t="s">
        <v>56</v>
      </c>
      <c r="T46" s="131">
        <v>44197</v>
      </c>
      <c r="U46" s="131">
        <v>45656</v>
      </c>
      <c r="V46" s="132" t="s">
        <v>74</v>
      </c>
      <c r="W46" s="133" t="s">
        <v>75</v>
      </c>
      <c r="X46" s="134" t="s">
        <v>82</v>
      </c>
      <c r="Y46" s="135" t="s">
        <v>60</v>
      </c>
      <c r="Z46" s="135">
        <f>+VLOOKUP($W46,'[1]Indicadores Actualizados 2020'!$C$2:$E$32,2,0)</f>
        <v>0.62250000000000005</v>
      </c>
      <c r="AA46" s="136">
        <f t="shared" si="1"/>
        <v>12.450000000000001</v>
      </c>
      <c r="AB46" s="137" t="s">
        <v>61</v>
      </c>
      <c r="AC46" s="137" t="s">
        <v>61</v>
      </c>
      <c r="AD46" s="137" t="s">
        <v>61</v>
      </c>
      <c r="AE46" s="137">
        <v>33</v>
      </c>
      <c r="AF46" s="138">
        <f>+VLOOKUP($W46,'[1]Indicadores Actualizados 2020'!$C$2:$E$32,3,0)</f>
        <v>7</v>
      </c>
      <c r="AG46" s="139">
        <f t="shared" si="2"/>
        <v>0.81818181818181823</v>
      </c>
      <c r="AH46" s="139">
        <f t="shared" si="3"/>
        <v>0.81818181818181823</v>
      </c>
      <c r="AI46" s="140">
        <v>10</v>
      </c>
      <c r="AJ46" s="141">
        <f t="shared" si="4"/>
        <v>34.545454545454547</v>
      </c>
      <c r="AK46" s="142" t="s">
        <v>50</v>
      </c>
      <c r="AL46" s="142" t="s">
        <v>50</v>
      </c>
      <c r="AM46" s="142">
        <f t="shared" si="5"/>
        <v>46.99545454545455</v>
      </c>
      <c r="AN46" s="143" t="s">
        <v>62</v>
      </c>
    </row>
    <row r="47" spans="1:40" ht="42.75" customHeight="1" x14ac:dyDescent="0.25">
      <c r="A47" s="1" t="s">
        <v>115</v>
      </c>
      <c r="B47" s="59">
        <f t="shared" si="6"/>
        <v>36</v>
      </c>
      <c r="C47" s="60">
        <v>108159</v>
      </c>
      <c r="D47" s="60">
        <f t="shared" si="8"/>
        <v>108159</v>
      </c>
      <c r="E47" s="60" t="s">
        <v>50</v>
      </c>
      <c r="F47" s="61" t="s">
        <v>116</v>
      </c>
      <c r="G47" s="61" t="s">
        <v>83</v>
      </c>
      <c r="H47" s="60" t="s">
        <v>67</v>
      </c>
      <c r="I47" s="62" t="s">
        <v>117</v>
      </c>
      <c r="J47" s="63">
        <v>25427218.199999999</v>
      </c>
      <c r="K47" s="64" t="s">
        <v>55</v>
      </c>
      <c r="L47" s="84">
        <v>0</v>
      </c>
      <c r="M47" s="66"/>
      <c r="N47" s="67">
        <v>25427218.199999999</v>
      </c>
      <c r="O47" s="67">
        <v>12239957</v>
      </c>
      <c r="P47" s="67">
        <v>8498106</v>
      </c>
      <c r="Q47" s="239">
        <v>4689155</v>
      </c>
      <c r="R47" s="236" t="s">
        <v>56</v>
      </c>
      <c r="S47" s="145" t="s">
        <v>56</v>
      </c>
      <c r="T47" s="147">
        <v>44197</v>
      </c>
      <c r="U47" s="147">
        <v>45290</v>
      </c>
      <c r="V47" s="148" t="s">
        <v>74</v>
      </c>
      <c r="W47" s="149" t="s">
        <v>75</v>
      </c>
      <c r="X47" s="146" t="s">
        <v>82</v>
      </c>
      <c r="Y47" s="150">
        <f>+VLOOKUP($W47,'[1]Indicadores Actualizados 2020'!$C$2:$E$32,2,0)</f>
        <v>0.62250000000000005</v>
      </c>
      <c r="Z47" s="150">
        <f>+VLOOKUP($W47,'[1]Indicadores Actualizados 2020'!$C$2:$E$32,2,0)</f>
        <v>0.62250000000000005</v>
      </c>
      <c r="AA47" s="151">
        <f>IF(Y47="----",Z47,Y47)*20</f>
        <v>12.450000000000001</v>
      </c>
      <c r="AB47" s="152" t="s">
        <v>61</v>
      </c>
      <c r="AC47" s="152" t="s">
        <v>61</v>
      </c>
      <c r="AD47" s="152" t="s">
        <v>61</v>
      </c>
      <c r="AE47" s="152">
        <v>33</v>
      </c>
      <c r="AF47" s="153">
        <f>+VLOOKUP($W47,'[1]Indicadores Actualizados 2020'!$C$2:$E$32,3,0)</f>
        <v>7</v>
      </c>
      <c r="AG47" s="154">
        <f>(AE47-AF47+1)/AE47</f>
        <v>0.81818181818181823</v>
      </c>
      <c r="AH47" s="154">
        <f>(AE47-AF47+1)/AE47</f>
        <v>0.81818181818181823</v>
      </c>
      <c r="AI47" s="144">
        <v>10</v>
      </c>
      <c r="AJ47" s="155">
        <f>+AG47*10+AH47*20+AI47</f>
        <v>34.545454545454547</v>
      </c>
      <c r="AK47" s="156" t="s">
        <v>50</v>
      </c>
      <c r="AL47" s="156" t="s">
        <v>50</v>
      </c>
      <c r="AM47" s="156">
        <f>IFERROR(IF(AA47=0,"Inversión no califica para cartera.",IF(AJ47=0,"Inversión no califica para cartera.",SUM(AA47,AJ47))),"-")</f>
        <v>46.99545454545455</v>
      </c>
      <c r="AN47" s="157" t="s">
        <v>62</v>
      </c>
    </row>
    <row r="48" spans="1:40" ht="42.75" customHeight="1" x14ac:dyDescent="0.25">
      <c r="A48" s="1" t="s">
        <v>118</v>
      </c>
      <c r="B48" s="59">
        <f t="shared" si="6"/>
        <v>37</v>
      </c>
      <c r="C48" s="60">
        <v>44331</v>
      </c>
      <c r="D48" s="60">
        <f t="shared" si="8"/>
        <v>44331</v>
      </c>
      <c r="E48" s="60" t="s">
        <v>50</v>
      </c>
      <c r="F48" s="61" t="s">
        <v>119</v>
      </c>
      <c r="G48" s="61" t="s">
        <v>83</v>
      </c>
      <c r="H48" s="60" t="s">
        <v>120</v>
      </c>
      <c r="I48" s="62" t="s">
        <v>121</v>
      </c>
      <c r="J48" s="63">
        <v>2000000</v>
      </c>
      <c r="K48" s="64" t="s">
        <v>55</v>
      </c>
      <c r="L48" s="84">
        <v>0</v>
      </c>
      <c r="M48" s="66">
        <v>0</v>
      </c>
      <c r="N48" s="67">
        <v>2000000</v>
      </c>
      <c r="O48" s="67">
        <v>2000000</v>
      </c>
      <c r="P48" s="67">
        <v>0</v>
      </c>
      <c r="Q48" s="239">
        <v>0</v>
      </c>
      <c r="R48" s="234" t="s">
        <v>56</v>
      </c>
      <c r="S48" s="61" t="s">
        <v>56</v>
      </c>
      <c r="T48" s="68">
        <v>44197</v>
      </c>
      <c r="U48" s="68">
        <v>44561</v>
      </c>
      <c r="V48" s="61" t="s">
        <v>122</v>
      </c>
      <c r="W48" s="62" t="s">
        <v>123</v>
      </c>
      <c r="X48" s="62" t="s">
        <v>82</v>
      </c>
      <c r="Y48" s="110" t="s">
        <v>60</v>
      </c>
      <c r="Z48" s="110">
        <f>+VLOOKUP($W48,'[1]Indicadores Actualizados 2020'!$C$2:$E$32,2,0)</f>
        <v>8.3299999999999999E-2</v>
      </c>
      <c r="AA48" s="111">
        <f t="shared" ref="AA48:AA77" si="9">IF(Y48="----",Z48,Y48)*20</f>
        <v>1.6659999999999999</v>
      </c>
      <c r="AB48" s="112" t="s">
        <v>61</v>
      </c>
      <c r="AC48" s="112" t="s">
        <v>61</v>
      </c>
      <c r="AD48" s="112" t="s">
        <v>61</v>
      </c>
      <c r="AE48" s="112">
        <v>33</v>
      </c>
      <c r="AF48" s="113">
        <f>+VLOOKUP($W48,'[1]Indicadores Actualizados 2020'!$C$2:$E$32,3,0)</f>
        <v>10</v>
      </c>
      <c r="AG48" s="114">
        <f t="shared" ref="AG48:AG77" si="10">(AE48-AF48+1)/AE48</f>
        <v>0.72727272727272729</v>
      </c>
      <c r="AH48" s="114">
        <f t="shared" ref="AH48:AH77" si="11">(AE48-AF48+1)/AE48</f>
        <v>0.72727272727272729</v>
      </c>
      <c r="AI48" s="60">
        <v>10</v>
      </c>
      <c r="AJ48" s="115">
        <f t="shared" ref="AJ48:AJ77" si="12">+AG48*10+AH48*20+AI48</f>
        <v>31.81818181818182</v>
      </c>
      <c r="AK48" s="116" t="s">
        <v>50</v>
      </c>
      <c r="AL48" s="116" t="s">
        <v>50</v>
      </c>
      <c r="AM48" s="127">
        <f t="shared" ref="AM48:AM77" si="13">IFERROR(IF(AA48=0,"Inversión no califica para cartera.",IF(AJ48=0,"Inversión no califica para cartera.",SUM(AA48,AJ48))),"-")</f>
        <v>33.484181818181817</v>
      </c>
      <c r="AN48" s="158" t="s">
        <v>124</v>
      </c>
    </row>
    <row r="49" spans="1:40" ht="42.75" customHeight="1" x14ac:dyDescent="0.25">
      <c r="A49" s="1" t="s">
        <v>118</v>
      </c>
      <c r="B49" s="59">
        <f t="shared" si="6"/>
        <v>38</v>
      </c>
      <c r="C49" s="60">
        <v>44334</v>
      </c>
      <c r="D49" s="60">
        <f t="shared" si="8"/>
        <v>44334</v>
      </c>
      <c r="E49" s="60" t="s">
        <v>50</v>
      </c>
      <c r="F49" s="61" t="s">
        <v>119</v>
      </c>
      <c r="G49" s="61" t="s">
        <v>83</v>
      </c>
      <c r="H49" s="60" t="s">
        <v>120</v>
      </c>
      <c r="I49" s="62" t="s">
        <v>125</v>
      </c>
      <c r="J49" s="63">
        <v>1790500</v>
      </c>
      <c r="K49" s="64" t="s">
        <v>55</v>
      </c>
      <c r="L49" s="84">
        <v>0</v>
      </c>
      <c r="M49" s="66">
        <v>0</v>
      </c>
      <c r="N49" s="67">
        <v>1790500</v>
      </c>
      <c r="O49" s="67">
        <v>0</v>
      </c>
      <c r="P49" s="67">
        <v>1790500</v>
      </c>
      <c r="Q49" s="239">
        <v>0</v>
      </c>
      <c r="R49" s="234" t="s">
        <v>56</v>
      </c>
      <c r="S49" s="61" t="s">
        <v>56</v>
      </c>
      <c r="T49" s="68">
        <v>44562</v>
      </c>
      <c r="U49" s="68">
        <v>44926</v>
      </c>
      <c r="V49" s="61" t="s">
        <v>122</v>
      </c>
      <c r="W49" s="62" t="s">
        <v>123</v>
      </c>
      <c r="X49" s="62" t="s">
        <v>82</v>
      </c>
      <c r="Y49" s="110" t="s">
        <v>60</v>
      </c>
      <c r="Z49" s="110">
        <f>+VLOOKUP($W49,'[1]Indicadores Actualizados 2020'!$C$2:$E$32,2,0)</f>
        <v>8.3299999999999999E-2</v>
      </c>
      <c r="AA49" s="111">
        <f t="shared" si="9"/>
        <v>1.6659999999999999</v>
      </c>
      <c r="AB49" s="112" t="s">
        <v>61</v>
      </c>
      <c r="AC49" s="112" t="s">
        <v>61</v>
      </c>
      <c r="AD49" s="112" t="s">
        <v>61</v>
      </c>
      <c r="AE49" s="112">
        <v>33</v>
      </c>
      <c r="AF49" s="113">
        <f>+VLOOKUP($W49,'[1]Indicadores Actualizados 2020'!$C$2:$E$32,3,0)</f>
        <v>10</v>
      </c>
      <c r="AG49" s="114">
        <f t="shared" si="10"/>
        <v>0.72727272727272729</v>
      </c>
      <c r="AH49" s="114">
        <f t="shared" si="11"/>
        <v>0.72727272727272729</v>
      </c>
      <c r="AI49" s="60">
        <v>10</v>
      </c>
      <c r="AJ49" s="115">
        <f t="shared" si="12"/>
        <v>31.81818181818182</v>
      </c>
      <c r="AK49" s="116" t="s">
        <v>50</v>
      </c>
      <c r="AL49" s="116" t="s">
        <v>50</v>
      </c>
      <c r="AM49" s="127">
        <f t="shared" si="13"/>
        <v>33.484181818181817</v>
      </c>
      <c r="AN49" s="158" t="s">
        <v>124</v>
      </c>
    </row>
    <row r="50" spans="1:40" ht="42.75" customHeight="1" x14ac:dyDescent="0.25">
      <c r="A50" s="1" t="s">
        <v>118</v>
      </c>
      <c r="B50" s="59">
        <f t="shared" si="6"/>
        <v>39</v>
      </c>
      <c r="C50" s="60">
        <v>107664</v>
      </c>
      <c r="D50" s="60">
        <f t="shared" si="8"/>
        <v>107664</v>
      </c>
      <c r="E50" s="60" t="s">
        <v>50</v>
      </c>
      <c r="F50" s="61" t="s">
        <v>119</v>
      </c>
      <c r="G50" s="61" t="s">
        <v>83</v>
      </c>
      <c r="H50" s="60" t="s">
        <v>120</v>
      </c>
      <c r="I50" s="62" t="s">
        <v>126</v>
      </c>
      <c r="J50" s="63">
        <v>360000</v>
      </c>
      <c r="K50" s="64" t="s">
        <v>55</v>
      </c>
      <c r="L50" s="84">
        <v>0</v>
      </c>
      <c r="M50" s="66">
        <v>0</v>
      </c>
      <c r="N50" s="67">
        <v>360000</v>
      </c>
      <c r="O50" s="67">
        <v>0</v>
      </c>
      <c r="P50" s="67">
        <v>0</v>
      </c>
      <c r="Q50" s="239">
        <v>360000</v>
      </c>
      <c r="R50" s="234" t="s">
        <v>56</v>
      </c>
      <c r="S50" s="61" t="s">
        <v>56</v>
      </c>
      <c r="T50" s="68">
        <v>44562</v>
      </c>
      <c r="U50" s="68">
        <v>44926</v>
      </c>
      <c r="V50" s="61" t="s">
        <v>122</v>
      </c>
      <c r="W50" s="62" t="s">
        <v>123</v>
      </c>
      <c r="X50" s="62" t="s">
        <v>82</v>
      </c>
      <c r="Y50" s="110" t="s">
        <v>60</v>
      </c>
      <c r="Z50" s="110">
        <f>+VLOOKUP($W50,'[1]Indicadores Actualizados 2020'!$C$2:$E$32,2,0)</f>
        <v>8.3299999999999999E-2</v>
      </c>
      <c r="AA50" s="111">
        <f t="shared" si="9"/>
        <v>1.6659999999999999</v>
      </c>
      <c r="AB50" s="112" t="s">
        <v>61</v>
      </c>
      <c r="AC50" s="112" t="s">
        <v>61</v>
      </c>
      <c r="AD50" s="112" t="s">
        <v>61</v>
      </c>
      <c r="AE50" s="112">
        <v>33</v>
      </c>
      <c r="AF50" s="113">
        <f>+VLOOKUP($W50,'[1]Indicadores Actualizados 2020'!$C$2:$E$32,3,0)</f>
        <v>10</v>
      </c>
      <c r="AG50" s="114">
        <f t="shared" si="10"/>
        <v>0.72727272727272729</v>
      </c>
      <c r="AH50" s="114">
        <f t="shared" si="11"/>
        <v>0.72727272727272729</v>
      </c>
      <c r="AI50" s="60">
        <v>10</v>
      </c>
      <c r="AJ50" s="115">
        <f t="shared" si="12"/>
        <v>31.81818181818182</v>
      </c>
      <c r="AK50" s="116" t="s">
        <v>50</v>
      </c>
      <c r="AL50" s="116" t="s">
        <v>50</v>
      </c>
      <c r="AM50" s="127">
        <f t="shared" si="13"/>
        <v>33.484181818181817</v>
      </c>
      <c r="AN50" s="158" t="s">
        <v>124</v>
      </c>
    </row>
    <row r="51" spans="1:40" ht="42.75" customHeight="1" x14ac:dyDescent="0.25">
      <c r="A51" s="1" t="s">
        <v>118</v>
      </c>
      <c r="B51" s="59">
        <f t="shared" si="6"/>
        <v>40</v>
      </c>
      <c r="C51" s="60">
        <v>107686</v>
      </c>
      <c r="D51" s="60">
        <f t="shared" si="8"/>
        <v>107686</v>
      </c>
      <c r="E51" s="60" t="s">
        <v>50</v>
      </c>
      <c r="F51" s="61" t="s">
        <v>119</v>
      </c>
      <c r="G51" s="61" t="s">
        <v>83</v>
      </c>
      <c r="H51" s="60" t="s">
        <v>120</v>
      </c>
      <c r="I51" s="62" t="s">
        <v>127</v>
      </c>
      <c r="J51" s="63">
        <v>236000</v>
      </c>
      <c r="K51" s="64" t="s">
        <v>55</v>
      </c>
      <c r="L51" s="84">
        <v>0</v>
      </c>
      <c r="M51" s="66">
        <v>0</v>
      </c>
      <c r="N51" s="67">
        <v>236000</v>
      </c>
      <c r="O51" s="67">
        <v>236000</v>
      </c>
      <c r="P51" s="67">
        <v>0</v>
      </c>
      <c r="Q51" s="239">
        <v>0</v>
      </c>
      <c r="R51" s="234" t="s">
        <v>56</v>
      </c>
      <c r="S51" s="61" t="s">
        <v>56</v>
      </c>
      <c r="T51" s="68">
        <v>44285</v>
      </c>
      <c r="U51" s="68">
        <v>44560</v>
      </c>
      <c r="V51" s="61" t="s">
        <v>128</v>
      </c>
      <c r="W51" s="62" t="s">
        <v>129</v>
      </c>
      <c r="X51" s="62" t="s">
        <v>82</v>
      </c>
      <c r="Y51" s="110" t="s">
        <v>60</v>
      </c>
      <c r="Z51" s="110">
        <f>+VLOOKUP($W51,'[1]Indicadores Actualizados 2020'!$C$2:$E$32,2,0)</f>
        <v>1</v>
      </c>
      <c r="AA51" s="111">
        <f t="shared" si="9"/>
        <v>20</v>
      </c>
      <c r="AB51" s="112" t="s">
        <v>61</v>
      </c>
      <c r="AC51" s="112" t="s">
        <v>61</v>
      </c>
      <c r="AD51" s="112" t="s">
        <v>61</v>
      </c>
      <c r="AE51" s="112">
        <v>33</v>
      </c>
      <c r="AF51" s="113">
        <f>+VLOOKUP($W51,'[1]Indicadores Actualizados 2020'!$C$2:$E$32,3,0)</f>
        <v>4</v>
      </c>
      <c r="AG51" s="114">
        <f t="shared" si="10"/>
        <v>0.90909090909090906</v>
      </c>
      <c r="AH51" s="114">
        <f t="shared" si="11"/>
        <v>0.90909090909090906</v>
      </c>
      <c r="AI51" s="60">
        <v>10</v>
      </c>
      <c r="AJ51" s="115">
        <f t="shared" si="12"/>
        <v>37.272727272727266</v>
      </c>
      <c r="AK51" s="116" t="s">
        <v>50</v>
      </c>
      <c r="AL51" s="116" t="s">
        <v>50</v>
      </c>
      <c r="AM51" s="127">
        <f t="shared" si="13"/>
        <v>57.272727272727266</v>
      </c>
      <c r="AN51" s="158" t="s">
        <v>124</v>
      </c>
    </row>
    <row r="52" spans="1:40" ht="42.75" customHeight="1" x14ac:dyDescent="0.25">
      <c r="A52" s="1" t="s">
        <v>118</v>
      </c>
      <c r="B52" s="59">
        <f t="shared" si="6"/>
        <v>41</v>
      </c>
      <c r="C52" s="60">
        <v>107697</v>
      </c>
      <c r="D52" s="60">
        <f t="shared" si="8"/>
        <v>107697</v>
      </c>
      <c r="E52" s="60" t="s">
        <v>50</v>
      </c>
      <c r="F52" s="61" t="s">
        <v>119</v>
      </c>
      <c r="G52" s="61" t="s">
        <v>83</v>
      </c>
      <c r="H52" s="60" t="s">
        <v>120</v>
      </c>
      <c r="I52" s="62" t="s">
        <v>130</v>
      </c>
      <c r="J52" s="63">
        <v>236000</v>
      </c>
      <c r="K52" s="64" t="s">
        <v>55</v>
      </c>
      <c r="L52" s="84">
        <v>0</v>
      </c>
      <c r="M52" s="66">
        <v>0</v>
      </c>
      <c r="N52" s="67">
        <v>236000</v>
      </c>
      <c r="O52" s="67">
        <v>0</v>
      </c>
      <c r="P52" s="67">
        <v>236000</v>
      </c>
      <c r="Q52" s="239">
        <v>0</v>
      </c>
      <c r="R52" s="234" t="s">
        <v>56</v>
      </c>
      <c r="S52" s="61" t="s">
        <v>56</v>
      </c>
      <c r="T52" s="68">
        <v>44650</v>
      </c>
      <c r="U52" s="68">
        <v>44925</v>
      </c>
      <c r="V52" s="61" t="s">
        <v>128</v>
      </c>
      <c r="W52" s="62" t="s">
        <v>129</v>
      </c>
      <c r="X52" s="62" t="s">
        <v>82</v>
      </c>
      <c r="Y52" s="110" t="s">
        <v>60</v>
      </c>
      <c r="Z52" s="110">
        <f>+VLOOKUP($W52,'[1]Indicadores Actualizados 2020'!$C$2:$E$32,2,0)</f>
        <v>1</v>
      </c>
      <c r="AA52" s="111">
        <f t="shared" si="9"/>
        <v>20</v>
      </c>
      <c r="AB52" s="112" t="s">
        <v>61</v>
      </c>
      <c r="AC52" s="112" t="s">
        <v>61</v>
      </c>
      <c r="AD52" s="112" t="s">
        <v>61</v>
      </c>
      <c r="AE52" s="112">
        <v>33</v>
      </c>
      <c r="AF52" s="113">
        <f>+VLOOKUP($W52,'[1]Indicadores Actualizados 2020'!$C$2:$E$32,3,0)</f>
        <v>4</v>
      </c>
      <c r="AG52" s="114">
        <f t="shared" si="10"/>
        <v>0.90909090909090906</v>
      </c>
      <c r="AH52" s="114">
        <f t="shared" si="11"/>
        <v>0.90909090909090906</v>
      </c>
      <c r="AI52" s="60">
        <v>10</v>
      </c>
      <c r="AJ52" s="115">
        <f t="shared" si="12"/>
        <v>37.272727272727266</v>
      </c>
      <c r="AK52" s="116" t="s">
        <v>50</v>
      </c>
      <c r="AL52" s="116" t="s">
        <v>50</v>
      </c>
      <c r="AM52" s="127">
        <f t="shared" si="13"/>
        <v>57.272727272727266</v>
      </c>
      <c r="AN52" s="158" t="s">
        <v>124</v>
      </c>
    </row>
    <row r="53" spans="1:40" ht="42.75" customHeight="1" x14ac:dyDescent="0.25">
      <c r="A53" s="1" t="s">
        <v>118</v>
      </c>
      <c r="B53" s="59">
        <f t="shared" si="6"/>
        <v>42</v>
      </c>
      <c r="C53" s="60">
        <v>107705</v>
      </c>
      <c r="D53" s="60">
        <f t="shared" si="8"/>
        <v>107705</v>
      </c>
      <c r="E53" s="60" t="s">
        <v>50</v>
      </c>
      <c r="F53" s="61" t="s">
        <v>119</v>
      </c>
      <c r="G53" s="61" t="s">
        <v>83</v>
      </c>
      <c r="H53" s="60" t="s">
        <v>120</v>
      </c>
      <c r="I53" s="62" t="s">
        <v>131</v>
      </c>
      <c r="J53" s="63">
        <v>236000</v>
      </c>
      <c r="K53" s="64" t="s">
        <v>55</v>
      </c>
      <c r="L53" s="84">
        <v>0</v>
      </c>
      <c r="M53" s="66">
        <v>0</v>
      </c>
      <c r="N53" s="67">
        <v>236000</v>
      </c>
      <c r="O53" s="67">
        <v>0</v>
      </c>
      <c r="P53" s="67">
        <v>0</v>
      </c>
      <c r="Q53" s="239">
        <v>236000</v>
      </c>
      <c r="R53" s="234" t="s">
        <v>56</v>
      </c>
      <c r="S53" s="61" t="s">
        <v>56</v>
      </c>
      <c r="T53" s="68">
        <v>45015</v>
      </c>
      <c r="U53" s="68">
        <v>45290</v>
      </c>
      <c r="V53" s="61" t="s">
        <v>128</v>
      </c>
      <c r="W53" s="62" t="s">
        <v>129</v>
      </c>
      <c r="X53" s="62" t="s">
        <v>82</v>
      </c>
      <c r="Y53" s="110" t="s">
        <v>60</v>
      </c>
      <c r="Z53" s="110">
        <f>+VLOOKUP($W53,'[1]Indicadores Actualizados 2020'!$C$2:$E$32,2,0)</f>
        <v>1</v>
      </c>
      <c r="AA53" s="111">
        <f t="shared" si="9"/>
        <v>20</v>
      </c>
      <c r="AB53" s="112" t="s">
        <v>61</v>
      </c>
      <c r="AC53" s="112" t="s">
        <v>61</v>
      </c>
      <c r="AD53" s="112" t="s">
        <v>61</v>
      </c>
      <c r="AE53" s="112">
        <v>33</v>
      </c>
      <c r="AF53" s="113">
        <f>+VLOOKUP($W53,'[1]Indicadores Actualizados 2020'!$C$2:$E$32,3,0)</f>
        <v>4</v>
      </c>
      <c r="AG53" s="114">
        <f t="shared" si="10"/>
        <v>0.90909090909090906</v>
      </c>
      <c r="AH53" s="114">
        <f t="shared" si="11"/>
        <v>0.90909090909090906</v>
      </c>
      <c r="AI53" s="60">
        <v>10</v>
      </c>
      <c r="AJ53" s="115">
        <f t="shared" si="12"/>
        <v>37.272727272727266</v>
      </c>
      <c r="AK53" s="116" t="s">
        <v>50</v>
      </c>
      <c r="AL53" s="116" t="s">
        <v>50</v>
      </c>
      <c r="AM53" s="127">
        <f t="shared" si="13"/>
        <v>57.272727272727266</v>
      </c>
      <c r="AN53" s="158" t="s">
        <v>124</v>
      </c>
    </row>
    <row r="54" spans="1:40" ht="42.75" customHeight="1" x14ac:dyDescent="0.25">
      <c r="A54" s="1" t="s">
        <v>115</v>
      </c>
      <c r="B54" s="59">
        <f t="shared" si="6"/>
        <v>43</v>
      </c>
      <c r="C54" s="60">
        <v>107713</v>
      </c>
      <c r="D54" s="60">
        <f t="shared" si="8"/>
        <v>107713</v>
      </c>
      <c r="E54" s="60" t="s">
        <v>50</v>
      </c>
      <c r="F54" s="61" t="s">
        <v>116</v>
      </c>
      <c r="G54" s="61" t="s">
        <v>83</v>
      </c>
      <c r="H54" s="60" t="s">
        <v>67</v>
      </c>
      <c r="I54" s="62" t="s">
        <v>132</v>
      </c>
      <c r="J54" s="63">
        <v>100000</v>
      </c>
      <c r="K54" s="64" t="s">
        <v>55</v>
      </c>
      <c r="L54" s="84">
        <v>0</v>
      </c>
      <c r="M54" s="66">
        <v>0</v>
      </c>
      <c r="N54" s="67">
        <v>100000</v>
      </c>
      <c r="O54" s="67">
        <v>100000</v>
      </c>
      <c r="P54" s="67">
        <v>0</v>
      </c>
      <c r="Q54" s="239">
        <v>0</v>
      </c>
      <c r="R54" s="234" t="s">
        <v>56</v>
      </c>
      <c r="S54" s="61" t="s">
        <v>56</v>
      </c>
      <c r="T54" s="68">
        <v>44285</v>
      </c>
      <c r="U54" s="68">
        <v>44560</v>
      </c>
      <c r="V54" s="61" t="s">
        <v>128</v>
      </c>
      <c r="W54" s="62" t="s">
        <v>129</v>
      </c>
      <c r="X54" s="62" t="s">
        <v>82</v>
      </c>
      <c r="Y54" s="110" t="s">
        <v>60</v>
      </c>
      <c r="Z54" s="110">
        <f>+VLOOKUP($W54,'[1]Indicadores Actualizados 2020'!$C$2:$E$32,2,0)</f>
        <v>1</v>
      </c>
      <c r="AA54" s="111">
        <f t="shared" si="9"/>
        <v>20</v>
      </c>
      <c r="AB54" s="112" t="s">
        <v>61</v>
      </c>
      <c r="AC54" s="112" t="s">
        <v>61</v>
      </c>
      <c r="AD54" s="112" t="s">
        <v>61</v>
      </c>
      <c r="AE54" s="112">
        <v>33</v>
      </c>
      <c r="AF54" s="113">
        <f>+VLOOKUP($W54,'[1]Indicadores Actualizados 2020'!$C$2:$E$32,3,0)</f>
        <v>4</v>
      </c>
      <c r="AG54" s="114">
        <f t="shared" si="10"/>
        <v>0.90909090909090906</v>
      </c>
      <c r="AH54" s="114">
        <f t="shared" si="11"/>
        <v>0.90909090909090906</v>
      </c>
      <c r="AI54" s="60">
        <v>10</v>
      </c>
      <c r="AJ54" s="115">
        <f t="shared" si="12"/>
        <v>37.272727272727266</v>
      </c>
      <c r="AK54" s="116" t="s">
        <v>50</v>
      </c>
      <c r="AL54" s="116" t="s">
        <v>50</v>
      </c>
      <c r="AM54" s="127">
        <f t="shared" si="13"/>
        <v>57.272727272727266</v>
      </c>
      <c r="AN54" s="158" t="s">
        <v>124</v>
      </c>
    </row>
    <row r="55" spans="1:40" ht="41.25" customHeight="1" x14ac:dyDescent="0.25">
      <c r="A55" s="1" t="s">
        <v>115</v>
      </c>
      <c r="B55" s="59">
        <f t="shared" si="6"/>
        <v>44</v>
      </c>
      <c r="C55" s="60">
        <v>44349</v>
      </c>
      <c r="D55" s="60">
        <f t="shared" si="8"/>
        <v>44349</v>
      </c>
      <c r="E55" s="60" t="s">
        <v>50</v>
      </c>
      <c r="F55" s="61" t="s">
        <v>116</v>
      </c>
      <c r="G55" s="61" t="s">
        <v>83</v>
      </c>
      <c r="H55" s="60" t="s">
        <v>67</v>
      </c>
      <c r="I55" s="62" t="s">
        <v>133</v>
      </c>
      <c r="J55" s="63">
        <v>1000000</v>
      </c>
      <c r="K55" s="64" t="s">
        <v>55</v>
      </c>
      <c r="L55" s="84">
        <v>0</v>
      </c>
      <c r="M55" s="66">
        <v>0</v>
      </c>
      <c r="N55" s="67">
        <v>1000000</v>
      </c>
      <c r="O55" s="67">
        <v>1000000</v>
      </c>
      <c r="P55" s="67">
        <v>0</v>
      </c>
      <c r="Q55" s="239">
        <v>0</v>
      </c>
      <c r="R55" s="234" t="s">
        <v>56</v>
      </c>
      <c r="S55" s="61" t="s">
        <v>56</v>
      </c>
      <c r="T55" s="68">
        <v>44197</v>
      </c>
      <c r="U55" s="68">
        <v>44561</v>
      </c>
      <c r="V55" s="61" t="s">
        <v>134</v>
      </c>
      <c r="W55" s="62" t="s">
        <v>135</v>
      </c>
      <c r="X55" s="62" t="s">
        <v>136</v>
      </c>
      <c r="Y55" s="110" t="s">
        <v>60</v>
      </c>
      <c r="Z55" s="110">
        <f>+VLOOKUP($W55,'[1]Indicadores Actualizados 2020'!$C$2:$E$32,2,0)</f>
        <v>0.20860000000000001</v>
      </c>
      <c r="AA55" s="111">
        <f t="shared" si="9"/>
        <v>4.1720000000000006</v>
      </c>
      <c r="AB55" s="112" t="s">
        <v>61</v>
      </c>
      <c r="AC55" s="112" t="s">
        <v>61</v>
      </c>
      <c r="AD55" s="112" t="s">
        <v>61</v>
      </c>
      <c r="AE55" s="112">
        <v>33</v>
      </c>
      <c r="AF55" s="113">
        <f>+VLOOKUP($W55,'[1]Indicadores Actualizados 2020'!$C$2:$E$32,3,0)</f>
        <v>1</v>
      </c>
      <c r="AG55" s="114">
        <f t="shared" si="10"/>
        <v>1</v>
      </c>
      <c r="AH55" s="114">
        <f t="shared" si="11"/>
        <v>1</v>
      </c>
      <c r="AI55" s="60">
        <v>10</v>
      </c>
      <c r="AJ55" s="115">
        <f t="shared" si="12"/>
        <v>40</v>
      </c>
      <c r="AK55" s="116" t="s">
        <v>50</v>
      </c>
      <c r="AL55" s="116" t="s">
        <v>50</v>
      </c>
      <c r="AM55" s="127">
        <f t="shared" si="13"/>
        <v>44.171999999999997</v>
      </c>
      <c r="AN55" s="158" t="s">
        <v>124</v>
      </c>
    </row>
    <row r="56" spans="1:40" ht="63.75" customHeight="1" x14ac:dyDescent="0.25">
      <c r="A56" s="1" t="s">
        <v>115</v>
      </c>
      <c r="B56" s="59">
        <f t="shared" si="6"/>
        <v>45</v>
      </c>
      <c r="C56" s="60">
        <v>1974</v>
      </c>
      <c r="D56" s="60">
        <f t="shared" si="8"/>
        <v>1974</v>
      </c>
      <c r="E56" s="60" t="s">
        <v>50</v>
      </c>
      <c r="F56" s="61" t="s">
        <v>116</v>
      </c>
      <c r="G56" s="61" t="s">
        <v>83</v>
      </c>
      <c r="H56" s="60" t="s">
        <v>70</v>
      </c>
      <c r="I56" s="62" t="s">
        <v>137</v>
      </c>
      <c r="J56" s="63">
        <v>1427200</v>
      </c>
      <c r="K56" s="64" t="s">
        <v>55</v>
      </c>
      <c r="L56" s="84">
        <v>0</v>
      </c>
      <c r="M56" s="66">
        <v>0</v>
      </c>
      <c r="N56" s="67">
        <v>1427200</v>
      </c>
      <c r="O56" s="67">
        <v>1427200</v>
      </c>
      <c r="P56" s="67">
        <v>0</v>
      </c>
      <c r="Q56" s="239">
        <v>0</v>
      </c>
      <c r="R56" s="234" t="s">
        <v>56</v>
      </c>
      <c r="S56" s="61" t="s">
        <v>56</v>
      </c>
      <c r="T56" s="68">
        <v>44197</v>
      </c>
      <c r="U56" s="68">
        <v>44531</v>
      </c>
      <c r="V56" s="61" t="s">
        <v>85</v>
      </c>
      <c r="W56" s="62" t="s">
        <v>86</v>
      </c>
      <c r="X56" s="62" t="s">
        <v>82</v>
      </c>
      <c r="Y56" s="110" t="s">
        <v>60</v>
      </c>
      <c r="Z56" s="110">
        <f>+VLOOKUP($W56,'[1]Indicadores Actualizados 2020'!$C$2:$E$32,2,0)</f>
        <v>0.25</v>
      </c>
      <c r="AA56" s="111">
        <f t="shared" si="9"/>
        <v>5</v>
      </c>
      <c r="AB56" s="112" t="s">
        <v>61</v>
      </c>
      <c r="AC56" s="112" t="s">
        <v>61</v>
      </c>
      <c r="AD56" s="112" t="s">
        <v>61</v>
      </c>
      <c r="AE56" s="112">
        <v>33</v>
      </c>
      <c r="AF56" s="113">
        <f>+VLOOKUP($W56,'[1]Indicadores Actualizados 2020'!$C$2:$E$32,3,0)</f>
        <v>3</v>
      </c>
      <c r="AG56" s="114">
        <f t="shared" si="10"/>
        <v>0.93939393939393945</v>
      </c>
      <c r="AH56" s="114">
        <f t="shared" si="11"/>
        <v>0.93939393939393945</v>
      </c>
      <c r="AI56" s="60">
        <v>10</v>
      </c>
      <c r="AJ56" s="115">
        <f t="shared" si="12"/>
        <v>38.181818181818187</v>
      </c>
      <c r="AK56" s="116" t="s">
        <v>50</v>
      </c>
      <c r="AL56" s="116" t="s">
        <v>50</v>
      </c>
      <c r="AM56" s="127">
        <f t="shared" si="13"/>
        <v>43.181818181818187</v>
      </c>
      <c r="AN56" s="158" t="s">
        <v>124</v>
      </c>
    </row>
    <row r="57" spans="1:40" ht="63.75" customHeight="1" x14ac:dyDescent="0.25">
      <c r="A57" s="1" t="s">
        <v>115</v>
      </c>
      <c r="B57" s="59">
        <f t="shared" si="6"/>
        <v>46</v>
      </c>
      <c r="C57" s="60">
        <v>39468</v>
      </c>
      <c r="D57" s="60">
        <f t="shared" si="8"/>
        <v>39468</v>
      </c>
      <c r="E57" s="60" t="s">
        <v>50</v>
      </c>
      <c r="F57" s="61" t="s">
        <v>116</v>
      </c>
      <c r="G57" s="61" t="s">
        <v>83</v>
      </c>
      <c r="H57" s="60" t="s">
        <v>70</v>
      </c>
      <c r="I57" s="62" t="s">
        <v>138</v>
      </c>
      <c r="J57" s="63">
        <v>1276288</v>
      </c>
      <c r="K57" s="64" t="s">
        <v>55</v>
      </c>
      <c r="L57" s="84">
        <v>0</v>
      </c>
      <c r="M57" s="66">
        <v>0</v>
      </c>
      <c r="N57" s="67">
        <v>1276288</v>
      </c>
      <c r="O57" s="67">
        <v>0</v>
      </c>
      <c r="P57" s="67">
        <v>1276288</v>
      </c>
      <c r="Q57" s="239">
        <v>0</v>
      </c>
      <c r="R57" s="234" t="s">
        <v>56</v>
      </c>
      <c r="S57" s="61" t="s">
        <v>56</v>
      </c>
      <c r="T57" s="68">
        <v>44562</v>
      </c>
      <c r="U57" s="68">
        <v>44896</v>
      </c>
      <c r="V57" s="61" t="s">
        <v>85</v>
      </c>
      <c r="W57" s="62" t="s">
        <v>86</v>
      </c>
      <c r="X57" s="62" t="s">
        <v>82</v>
      </c>
      <c r="Y57" s="110" t="s">
        <v>60</v>
      </c>
      <c r="Z57" s="110">
        <f>+VLOOKUP($W57,'[1]Indicadores Actualizados 2020'!$C$2:$E$32,2,0)</f>
        <v>0.25</v>
      </c>
      <c r="AA57" s="111">
        <f t="shared" si="9"/>
        <v>5</v>
      </c>
      <c r="AB57" s="112" t="s">
        <v>61</v>
      </c>
      <c r="AC57" s="112" t="s">
        <v>61</v>
      </c>
      <c r="AD57" s="112" t="s">
        <v>61</v>
      </c>
      <c r="AE57" s="112">
        <v>33</v>
      </c>
      <c r="AF57" s="113">
        <f>+VLOOKUP($W57,'[1]Indicadores Actualizados 2020'!$C$2:$E$32,3,0)</f>
        <v>3</v>
      </c>
      <c r="AG57" s="114">
        <f t="shared" si="10"/>
        <v>0.93939393939393945</v>
      </c>
      <c r="AH57" s="114">
        <f t="shared" si="11"/>
        <v>0.93939393939393945</v>
      </c>
      <c r="AI57" s="60">
        <v>10</v>
      </c>
      <c r="AJ57" s="115">
        <f t="shared" si="12"/>
        <v>38.181818181818187</v>
      </c>
      <c r="AK57" s="116" t="s">
        <v>50</v>
      </c>
      <c r="AL57" s="116" t="s">
        <v>50</v>
      </c>
      <c r="AM57" s="127">
        <f t="shared" si="13"/>
        <v>43.181818181818187</v>
      </c>
      <c r="AN57" s="158" t="s">
        <v>124</v>
      </c>
    </row>
    <row r="58" spans="1:40" ht="63.75" customHeight="1" x14ac:dyDescent="0.25">
      <c r="A58" s="1" t="s">
        <v>115</v>
      </c>
      <c r="B58" s="59">
        <f t="shared" si="6"/>
        <v>47</v>
      </c>
      <c r="C58" s="60">
        <v>107701</v>
      </c>
      <c r="D58" s="60">
        <f t="shared" si="8"/>
        <v>107701</v>
      </c>
      <c r="E58" s="60" t="s">
        <v>50</v>
      </c>
      <c r="F58" s="61" t="s">
        <v>116</v>
      </c>
      <c r="G58" s="61" t="s">
        <v>83</v>
      </c>
      <c r="H58" s="60" t="s">
        <v>70</v>
      </c>
      <c r="I58" s="62" t="s">
        <v>139</v>
      </c>
      <c r="J58" s="63">
        <v>1327339.52</v>
      </c>
      <c r="K58" s="64" t="s">
        <v>55</v>
      </c>
      <c r="L58" s="84">
        <v>0</v>
      </c>
      <c r="M58" s="66">
        <v>0</v>
      </c>
      <c r="N58" s="67">
        <v>1327339.52</v>
      </c>
      <c r="O58" s="67">
        <v>0</v>
      </c>
      <c r="P58" s="67">
        <v>0</v>
      </c>
      <c r="Q58" s="239">
        <v>1327339.52</v>
      </c>
      <c r="R58" s="234" t="s">
        <v>56</v>
      </c>
      <c r="S58" s="61" t="s">
        <v>56</v>
      </c>
      <c r="T58" s="68">
        <v>44927</v>
      </c>
      <c r="U58" s="68">
        <v>45261</v>
      </c>
      <c r="V58" s="61" t="s">
        <v>85</v>
      </c>
      <c r="W58" s="62" t="s">
        <v>86</v>
      </c>
      <c r="X58" s="62" t="s">
        <v>82</v>
      </c>
      <c r="Y58" s="110" t="s">
        <v>60</v>
      </c>
      <c r="Z58" s="110">
        <f>+VLOOKUP($W58,'[1]Indicadores Actualizados 2020'!$C$2:$E$32,2,0)</f>
        <v>0.25</v>
      </c>
      <c r="AA58" s="111">
        <f t="shared" si="9"/>
        <v>5</v>
      </c>
      <c r="AB58" s="112" t="s">
        <v>61</v>
      </c>
      <c r="AC58" s="112" t="s">
        <v>61</v>
      </c>
      <c r="AD58" s="112" t="s">
        <v>61</v>
      </c>
      <c r="AE58" s="112">
        <v>33</v>
      </c>
      <c r="AF58" s="113">
        <f>+VLOOKUP($W58,'[1]Indicadores Actualizados 2020'!$C$2:$E$32,3,0)</f>
        <v>3</v>
      </c>
      <c r="AG58" s="114">
        <f t="shared" si="10"/>
        <v>0.93939393939393945</v>
      </c>
      <c r="AH58" s="114">
        <f t="shared" si="11"/>
        <v>0.93939393939393945</v>
      </c>
      <c r="AI58" s="60">
        <v>10</v>
      </c>
      <c r="AJ58" s="115">
        <f t="shared" si="12"/>
        <v>38.181818181818187</v>
      </c>
      <c r="AK58" s="116" t="s">
        <v>50</v>
      </c>
      <c r="AL58" s="116" t="s">
        <v>50</v>
      </c>
      <c r="AM58" s="127">
        <f t="shared" si="13"/>
        <v>43.181818181818187</v>
      </c>
      <c r="AN58" s="158" t="s">
        <v>124</v>
      </c>
    </row>
    <row r="59" spans="1:40" ht="40.5" customHeight="1" x14ac:dyDescent="0.25">
      <c r="A59" s="1" t="s">
        <v>118</v>
      </c>
      <c r="B59" s="59">
        <f t="shared" si="6"/>
        <v>48</v>
      </c>
      <c r="C59" s="60">
        <v>1981</v>
      </c>
      <c r="D59" s="60">
        <f t="shared" si="8"/>
        <v>1981</v>
      </c>
      <c r="E59" s="60" t="s">
        <v>50</v>
      </c>
      <c r="F59" s="61" t="s">
        <v>119</v>
      </c>
      <c r="G59" s="61" t="s">
        <v>83</v>
      </c>
      <c r="H59" s="60" t="s">
        <v>120</v>
      </c>
      <c r="I59" s="62" t="s">
        <v>140</v>
      </c>
      <c r="J59" s="63">
        <v>2575000</v>
      </c>
      <c r="K59" s="64" t="s">
        <v>55</v>
      </c>
      <c r="L59" s="84">
        <v>0</v>
      </c>
      <c r="M59" s="66">
        <v>0</v>
      </c>
      <c r="N59" s="67">
        <v>2575000</v>
      </c>
      <c r="O59" s="67">
        <v>2575000</v>
      </c>
      <c r="P59" s="67">
        <v>0</v>
      </c>
      <c r="Q59" s="239">
        <v>0</v>
      </c>
      <c r="R59" s="234" t="s">
        <v>56</v>
      </c>
      <c r="S59" s="61" t="s">
        <v>56</v>
      </c>
      <c r="T59" s="68">
        <v>44197</v>
      </c>
      <c r="U59" s="68">
        <v>44531</v>
      </c>
      <c r="V59" s="61" t="s">
        <v>74</v>
      </c>
      <c r="W59" s="62" t="s">
        <v>75</v>
      </c>
      <c r="X59" s="62" t="s">
        <v>82</v>
      </c>
      <c r="Y59" s="110" t="s">
        <v>60</v>
      </c>
      <c r="Z59" s="110">
        <f>+VLOOKUP($W59,'[1]Indicadores Actualizados 2020'!$C$2:$E$32,2,0)</f>
        <v>0.62250000000000005</v>
      </c>
      <c r="AA59" s="111">
        <f t="shared" si="9"/>
        <v>12.450000000000001</v>
      </c>
      <c r="AB59" s="112" t="s">
        <v>61</v>
      </c>
      <c r="AC59" s="112" t="s">
        <v>61</v>
      </c>
      <c r="AD59" s="112" t="s">
        <v>61</v>
      </c>
      <c r="AE59" s="112">
        <v>33</v>
      </c>
      <c r="AF59" s="113">
        <f>+VLOOKUP($W59,'[1]Indicadores Actualizados 2020'!$C$2:$E$32,3,0)</f>
        <v>7</v>
      </c>
      <c r="AG59" s="114">
        <f t="shared" si="10"/>
        <v>0.81818181818181823</v>
      </c>
      <c r="AH59" s="114">
        <f t="shared" si="11"/>
        <v>0.81818181818181823</v>
      </c>
      <c r="AI59" s="60">
        <v>10</v>
      </c>
      <c r="AJ59" s="115">
        <f t="shared" si="12"/>
        <v>34.545454545454547</v>
      </c>
      <c r="AK59" s="116" t="s">
        <v>50</v>
      </c>
      <c r="AL59" s="116" t="s">
        <v>50</v>
      </c>
      <c r="AM59" s="127">
        <f t="shared" si="13"/>
        <v>46.99545454545455</v>
      </c>
      <c r="AN59" s="158" t="s">
        <v>124</v>
      </c>
    </row>
    <row r="60" spans="1:40" ht="38.25" customHeight="1" x14ac:dyDescent="0.25">
      <c r="A60" s="1" t="s">
        <v>118</v>
      </c>
      <c r="B60" s="59">
        <f t="shared" si="6"/>
        <v>49</v>
      </c>
      <c r="C60" s="60">
        <v>39469</v>
      </c>
      <c r="D60" s="60">
        <f t="shared" si="8"/>
        <v>39469</v>
      </c>
      <c r="E60" s="60" t="s">
        <v>50</v>
      </c>
      <c r="F60" s="61" t="s">
        <v>119</v>
      </c>
      <c r="G60" s="61" t="s">
        <v>83</v>
      </c>
      <c r="H60" s="60" t="s">
        <v>120</v>
      </c>
      <c r="I60" s="62" t="s">
        <v>141</v>
      </c>
      <c r="J60" s="63">
        <v>2575000</v>
      </c>
      <c r="K60" s="64" t="s">
        <v>55</v>
      </c>
      <c r="L60" s="84">
        <v>0</v>
      </c>
      <c r="M60" s="66">
        <v>0</v>
      </c>
      <c r="N60" s="67">
        <v>2575000</v>
      </c>
      <c r="O60" s="67">
        <v>0</v>
      </c>
      <c r="P60" s="67">
        <v>2575000</v>
      </c>
      <c r="Q60" s="239">
        <v>0</v>
      </c>
      <c r="R60" s="234" t="s">
        <v>56</v>
      </c>
      <c r="S60" s="61" t="s">
        <v>56</v>
      </c>
      <c r="T60" s="68">
        <v>44562</v>
      </c>
      <c r="U60" s="68">
        <v>44896</v>
      </c>
      <c r="V60" s="61" t="s">
        <v>74</v>
      </c>
      <c r="W60" s="62" t="s">
        <v>75</v>
      </c>
      <c r="X60" s="62" t="s">
        <v>82</v>
      </c>
      <c r="Y60" s="110" t="s">
        <v>60</v>
      </c>
      <c r="Z60" s="110">
        <f>+VLOOKUP($W60,'[1]Indicadores Actualizados 2020'!$C$2:$E$32,2,0)</f>
        <v>0.62250000000000005</v>
      </c>
      <c r="AA60" s="111">
        <f t="shared" si="9"/>
        <v>12.450000000000001</v>
      </c>
      <c r="AB60" s="112" t="s">
        <v>61</v>
      </c>
      <c r="AC60" s="112" t="s">
        <v>61</v>
      </c>
      <c r="AD60" s="112" t="s">
        <v>61</v>
      </c>
      <c r="AE60" s="112">
        <v>33</v>
      </c>
      <c r="AF60" s="113">
        <f>+VLOOKUP($W60,'[1]Indicadores Actualizados 2020'!$C$2:$E$32,3,0)</f>
        <v>7</v>
      </c>
      <c r="AG60" s="114">
        <f t="shared" si="10"/>
        <v>0.81818181818181823</v>
      </c>
      <c r="AH60" s="114">
        <f t="shared" si="11"/>
        <v>0.81818181818181823</v>
      </c>
      <c r="AI60" s="60">
        <v>10</v>
      </c>
      <c r="AJ60" s="115">
        <f t="shared" si="12"/>
        <v>34.545454545454547</v>
      </c>
      <c r="AK60" s="116" t="s">
        <v>50</v>
      </c>
      <c r="AL60" s="116" t="s">
        <v>50</v>
      </c>
      <c r="AM60" s="127">
        <f t="shared" si="13"/>
        <v>46.99545454545455</v>
      </c>
      <c r="AN60" s="158" t="s">
        <v>124</v>
      </c>
    </row>
    <row r="61" spans="1:40" ht="60" customHeight="1" x14ac:dyDescent="0.25">
      <c r="A61" s="1" t="s">
        <v>118</v>
      </c>
      <c r="B61" s="59">
        <f t="shared" si="6"/>
        <v>50</v>
      </c>
      <c r="C61" s="60">
        <v>107707</v>
      </c>
      <c r="D61" s="60">
        <f t="shared" si="8"/>
        <v>107707</v>
      </c>
      <c r="E61" s="60" t="s">
        <v>50</v>
      </c>
      <c r="F61" s="61" t="s">
        <v>119</v>
      </c>
      <c r="G61" s="61" t="s">
        <v>83</v>
      </c>
      <c r="H61" s="60" t="s">
        <v>120</v>
      </c>
      <c r="I61" s="62" t="s">
        <v>142</v>
      </c>
      <c r="J61" s="63">
        <v>2575000</v>
      </c>
      <c r="K61" s="64" t="s">
        <v>55</v>
      </c>
      <c r="L61" s="84">
        <v>0</v>
      </c>
      <c r="M61" s="66">
        <v>0</v>
      </c>
      <c r="N61" s="67">
        <v>2575000</v>
      </c>
      <c r="O61" s="67">
        <v>0</v>
      </c>
      <c r="P61" s="67">
        <v>0</v>
      </c>
      <c r="Q61" s="239">
        <v>2575000</v>
      </c>
      <c r="R61" s="234" t="s">
        <v>56</v>
      </c>
      <c r="S61" s="61" t="s">
        <v>56</v>
      </c>
      <c r="T61" s="68">
        <v>44927</v>
      </c>
      <c r="U61" s="68">
        <v>45261</v>
      </c>
      <c r="V61" s="61" t="s">
        <v>74</v>
      </c>
      <c r="W61" s="62" t="s">
        <v>75</v>
      </c>
      <c r="X61" s="62" t="s">
        <v>82</v>
      </c>
      <c r="Y61" s="110" t="s">
        <v>60</v>
      </c>
      <c r="Z61" s="110">
        <f>+VLOOKUP($W61,'[1]Indicadores Actualizados 2020'!$C$2:$E$32,2,0)</f>
        <v>0.62250000000000005</v>
      </c>
      <c r="AA61" s="111">
        <f t="shared" si="9"/>
        <v>12.450000000000001</v>
      </c>
      <c r="AB61" s="112" t="s">
        <v>61</v>
      </c>
      <c r="AC61" s="112" t="s">
        <v>61</v>
      </c>
      <c r="AD61" s="112" t="s">
        <v>61</v>
      </c>
      <c r="AE61" s="112">
        <v>33</v>
      </c>
      <c r="AF61" s="113">
        <f>+VLOOKUP($W61,'[1]Indicadores Actualizados 2020'!$C$2:$E$32,3,0)</f>
        <v>7</v>
      </c>
      <c r="AG61" s="114">
        <f t="shared" si="10"/>
        <v>0.81818181818181823</v>
      </c>
      <c r="AH61" s="114">
        <f t="shared" si="11"/>
        <v>0.81818181818181823</v>
      </c>
      <c r="AI61" s="60">
        <v>10</v>
      </c>
      <c r="AJ61" s="115">
        <f t="shared" si="12"/>
        <v>34.545454545454547</v>
      </c>
      <c r="AK61" s="116" t="s">
        <v>50</v>
      </c>
      <c r="AL61" s="116" t="s">
        <v>50</v>
      </c>
      <c r="AM61" s="127">
        <f t="shared" si="13"/>
        <v>46.99545454545455</v>
      </c>
      <c r="AN61" s="158" t="s">
        <v>124</v>
      </c>
    </row>
    <row r="62" spans="1:40" ht="80.25" customHeight="1" x14ac:dyDescent="0.25">
      <c r="A62" s="1" t="s">
        <v>118</v>
      </c>
      <c r="B62" s="59">
        <f t="shared" si="6"/>
        <v>51</v>
      </c>
      <c r="C62" s="60">
        <v>1954</v>
      </c>
      <c r="D62" s="60">
        <f t="shared" si="8"/>
        <v>1954</v>
      </c>
      <c r="E62" s="60" t="s">
        <v>50</v>
      </c>
      <c r="F62" s="61" t="s">
        <v>119</v>
      </c>
      <c r="G62" s="61" t="s">
        <v>83</v>
      </c>
      <c r="H62" s="60" t="s">
        <v>67</v>
      </c>
      <c r="I62" s="62" t="s">
        <v>143</v>
      </c>
      <c r="J62" s="63">
        <v>3114131.6700000004</v>
      </c>
      <c r="K62" s="64" t="s">
        <v>55</v>
      </c>
      <c r="L62" s="84">
        <v>0</v>
      </c>
      <c r="M62" s="66">
        <v>0</v>
      </c>
      <c r="N62" s="67">
        <v>3114131.6700000004</v>
      </c>
      <c r="O62" s="67">
        <v>3114131.6700000004</v>
      </c>
      <c r="P62" s="67">
        <v>0</v>
      </c>
      <c r="Q62" s="239">
        <v>0</v>
      </c>
      <c r="R62" s="234" t="s">
        <v>56</v>
      </c>
      <c r="S62" s="61" t="s">
        <v>56</v>
      </c>
      <c r="T62" s="68">
        <v>44197</v>
      </c>
      <c r="U62" s="68">
        <v>44561</v>
      </c>
      <c r="V62" s="61" t="s">
        <v>74</v>
      </c>
      <c r="W62" s="62" t="s">
        <v>75</v>
      </c>
      <c r="X62" s="62" t="s">
        <v>144</v>
      </c>
      <c r="Y62" s="110" t="s">
        <v>60</v>
      </c>
      <c r="Z62" s="110">
        <f>+VLOOKUP($W62,'[1]Indicadores Actualizados 2020'!$C$2:$E$32,2,0)</f>
        <v>0.62250000000000005</v>
      </c>
      <c r="AA62" s="111">
        <f t="shared" si="9"/>
        <v>12.450000000000001</v>
      </c>
      <c r="AB62" s="112" t="s">
        <v>61</v>
      </c>
      <c r="AC62" s="112" t="s">
        <v>61</v>
      </c>
      <c r="AD62" s="112" t="s">
        <v>61</v>
      </c>
      <c r="AE62" s="112">
        <v>33</v>
      </c>
      <c r="AF62" s="113">
        <f>+VLOOKUP($W62,'[1]Indicadores Actualizados 2020'!$C$2:$E$32,3,0)</f>
        <v>7</v>
      </c>
      <c r="AG62" s="114">
        <f t="shared" si="10"/>
        <v>0.81818181818181823</v>
      </c>
      <c r="AH62" s="114">
        <f t="shared" si="11"/>
        <v>0.81818181818181823</v>
      </c>
      <c r="AI62" s="60">
        <v>10</v>
      </c>
      <c r="AJ62" s="115">
        <f t="shared" si="12"/>
        <v>34.545454545454547</v>
      </c>
      <c r="AK62" s="116" t="s">
        <v>50</v>
      </c>
      <c r="AL62" s="116" t="s">
        <v>50</v>
      </c>
      <c r="AM62" s="127">
        <f t="shared" si="13"/>
        <v>46.99545454545455</v>
      </c>
      <c r="AN62" s="158" t="s">
        <v>124</v>
      </c>
    </row>
    <row r="63" spans="1:40" ht="80.25" customHeight="1" x14ac:dyDescent="0.25">
      <c r="A63" s="1" t="s">
        <v>118</v>
      </c>
      <c r="B63" s="59">
        <f t="shared" si="6"/>
        <v>52</v>
      </c>
      <c r="C63" s="60">
        <v>39462</v>
      </c>
      <c r="D63" s="60">
        <f t="shared" si="8"/>
        <v>39462</v>
      </c>
      <c r="E63" s="60" t="s">
        <v>50</v>
      </c>
      <c r="F63" s="61" t="s">
        <v>119</v>
      </c>
      <c r="G63" s="61" t="s">
        <v>83</v>
      </c>
      <c r="H63" s="60" t="s">
        <v>67</v>
      </c>
      <c r="I63" s="62" t="s">
        <v>145</v>
      </c>
      <c r="J63" s="63">
        <v>3778532.9175</v>
      </c>
      <c r="K63" s="64" t="s">
        <v>55</v>
      </c>
      <c r="L63" s="84">
        <v>0</v>
      </c>
      <c r="M63" s="66">
        <v>0</v>
      </c>
      <c r="N63" s="67">
        <v>3778532.9175</v>
      </c>
      <c r="O63" s="67">
        <v>0</v>
      </c>
      <c r="P63" s="67">
        <v>3778532.9175</v>
      </c>
      <c r="Q63" s="239">
        <v>0</v>
      </c>
      <c r="R63" s="234" t="s">
        <v>56</v>
      </c>
      <c r="S63" s="61" t="s">
        <v>56</v>
      </c>
      <c r="T63" s="68">
        <v>44562</v>
      </c>
      <c r="U63" s="68">
        <v>44926</v>
      </c>
      <c r="V63" s="61" t="s">
        <v>74</v>
      </c>
      <c r="W63" s="62" t="s">
        <v>75</v>
      </c>
      <c r="X63" s="62" t="s">
        <v>136</v>
      </c>
      <c r="Y63" s="110" t="s">
        <v>60</v>
      </c>
      <c r="Z63" s="110">
        <f>+VLOOKUP($W63,'[1]Indicadores Actualizados 2020'!$C$2:$E$32,2,0)</f>
        <v>0.62250000000000005</v>
      </c>
      <c r="AA63" s="111">
        <f t="shared" si="9"/>
        <v>12.450000000000001</v>
      </c>
      <c r="AB63" s="112" t="s">
        <v>61</v>
      </c>
      <c r="AC63" s="112" t="s">
        <v>61</v>
      </c>
      <c r="AD63" s="112" t="s">
        <v>61</v>
      </c>
      <c r="AE63" s="112">
        <v>33</v>
      </c>
      <c r="AF63" s="113">
        <f>+VLOOKUP($W63,'[1]Indicadores Actualizados 2020'!$C$2:$E$32,3,0)</f>
        <v>7</v>
      </c>
      <c r="AG63" s="114">
        <f t="shared" si="10"/>
        <v>0.81818181818181823</v>
      </c>
      <c r="AH63" s="114">
        <f t="shared" si="11"/>
        <v>0.81818181818181823</v>
      </c>
      <c r="AI63" s="60">
        <v>10</v>
      </c>
      <c r="AJ63" s="115">
        <f t="shared" si="12"/>
        <v>34.545454545454547</v>
      </c>
      <c r="AK63" s="116" t="s">
        <v>50</v>
      </c>
      <c r="AL63" s="116" t="s">
        <v>50</v>
      </c>
      <c r="AM63" s="127">
        <f t="shared" si="13"/>
        <v>46.99545454545455</v>
      </c>
      <c r="AN63" s="158" t="s">
        <v>124</v>
      </c>
    </row>
    <row r="64" spans="1:40" ht="80.25" customHeight="1" thickBot="1" x14ac:dyDescent="0.3">
      <c r="A64" s="1" t="s">
        <v>118</v>
      </c>
      <c r="B64" s="59">
        <f t="shared" si="6"/>
        <v>53</v>
      </c>
      <c r="C64" s="60">
        <v>107710</v>
      </c>
      <c r="D64" s="60">
        <f t="shared" si="8"/>
        <v>107710</v>
      </c>
      <c r="E64" s="60" t="s">
        <v>50</v>
      </c>
      <c r="F64" s="61" t="s">
        <v>119</v>
      </c>
      <c r="G64" s="61" t="s">
        <v>83</v>
      </c>
      <c r="H64" s="60" t="s">
        <v>67</v>
      </c>
      <c r="I64" s="62" t="s">
        <v>146</v>
      </c>
      <c r="J64" s="63">
        <v>3000000</v>
      </c>
      <c r="K64" s="64" t="s">
        <v>55</v>
      </c>
      <c r="L64" s="84">
        <v>0</v>
      </c>
      <c r="M64" s="66">
        <v>0</v>
      </c>
      <c r="N64" s="67">
        <v>3000000</v>
      </c>
      <c r="O64" s="67">
        <v>0</v>
      </c>
      <c r="P64" s="67">
        <v>0</v>
      </c>
      <c r="Q64" s="239">
        <v>3000000</v>
      </c>
      <c r="R64" s="237" t="s">
        <v>56</v>
      </c>
      <c r="S64" s="160" t="s">
        <v>56</v>
      </c>
      <c r="T64" s="167">
        <v>44927</v>
      </c>
      <c r="U64" s="167">
        <v>45291</v>
      </c>
      <c r="V64" s="61" t="s">
        <v>74</v>
      </c>
      <c r="W64" s="161" t="s">
        <v>75</v>
      </c>
      <c r="X64" s="161" t="s">
        <v>136</v>
      </c>
      <c r="Y64" s="168" t="s">
        <v>60</v>
      </c>
      <c r="Z64" s="168">
        <f>+VLOOKUP($W64,'[1]Indicadores Actualizados 2020'!$C$2:$E$32,2,0)</f>
        <v>0.62250000000000005</v>
      </c>
      <c r="AA64" s="169">
        <f t="shared" si="9"/>
        <v>12.450000000000001</v>
      </c>
      <c r="AB64" s="170" t="s">
        <v>61</v>
      </c>
      <c r="AC64" s="170" t="s">
        <v>61</v>
      </c>
      <c r="AD64" s="170" t="s">
        <v>61</v>
      </c>
      <c r="AE64" s="170">
        <v>33</v>
      </c>
      <c r="AF64" s="171">
        <f>+VLOOKUP($W64,'[1]Indicadores Actualizados 2020'!$C$2:$E$32,3,0)</f>
        <v>7</v>
      </c>
      <c r="AG64" s="172">
        <f t="shared" si="10"/>
        <v>0.81818181818181823</v>
      </c>
      <c r="AH64" s="172">
        <f t="shared" si="11"/>
        <v>0.81818181818181823</v>
      </c>
      <c r="AI64" s="29">
        <v>10</v>
      </c>
      <c r="AJ64" s="173">
        <f t="shared" si="12"/>
        <v>34.545454545454547</v>
      </c>
      <c r="AK64" s="174" t="s">
        <v>50</v>
      </c>
      <c r="AL64" s="174" t="s">
        <v>50</v>
      </c>
      <c r="AM64" s="175">
        <f t="shared" si="13"/>
        <v>46.99545454545455</v>
      </c>
      <c r="AN64" s="176" t="s">
        <v>124</v>
      </c>
    </row>
    <row r="65" spans="1:40" ht="60" customHeight="1" x14ac:dyDescent="0.25">
      <c r="A65" s="1" t="s">
        <v>147</v>
      </c>
      <c r="B65" s="59">
        <f t="shared" si="6"/>
        <v>54</v>
      </c>
      <c r="C65" s="60">
        <v>108170</v>
      </c>
      <c r="D65" s="60">
        <f t="shared" si="8"/>
        <v>108170</v>
      </c>
      <c r="E65" s="60" t="s">
        <v>50</v>
      </c>
      <c r="F65" s="61" t="s">
        <v>116</v>
      </c>
      <c r="G65" s="61" t="s">
        <v>83</v>
      </c>
      <c r="H65" s="60" t="s">
        <v>67</v>
      </c>
      <c r="I65" s="62" t="s">
        <v>148</v>
      </c>
      <c r="J65" s="63">
        <v>1023936.9464999998</v>
      </c>
      <c r="K65" s="64" t="s">
        <v>55</v>
      </c>
      <c r="L65" s="84">
        <v>0</v>
      </c>
      <c r="M65" s="66"/>
      <c r="N65" s="67">
        <v>1023936.9464999998</v>
      </c>
      <c r="O65" s="67">
        <v>218729</v>
      </c>
      <c r="P65" s="67">
        <v>402604</v>
      </c>
      <c r="Q65" s="239">
        <v>402604</v>
      </c>
      <c r="R65" s="233" t="s">
        <v>56</v>
      </c>
      <c r="S65" s="38" t="s">
        <v>56</v>
      </c>
      <c r="T65" s="45">
        <v>44197</v>
      </c>
      <c r="U65" s="45">
        <v>45290</v>
      </c>
      <c r="V65" s="177" t="s">
        <v>74</v>
      </c>
      <c r="W65" s="178" t="s">
        <v>75</v>
      </c>
      <c r="X65" s="179" t="s">
        <v>82</v>
      </c>
      <c r="Y65" s="180" t="s">
        <v>60</v>
      </c>
      <c r="Z65" s="181">
        <f>+VLOOKUP($W65,'[1]Indicadores Actualizados 2020'!$C$2:$E$32,2,0)</f>
        <v>0.62250000000000005</v>
      </c>
      <c r="AA65" s="182">
        <f t="shared" si="9"/>
        <v>12.450000000000001</v>
      </c>
      <c r="AB65" s="183" t="s">
        <v>61</v>
      </c>
      <c r="AC65" s="183" t="s">
        <v>61</v>
      </c>
      <c r="AD65" s="183" t="s">
        <v>61</v>
      </c>
      <c r="AE65" s="183">
        <v>33</v>
      </c>
      <c r="AF65" s="184">
        <f>+VLOOKUP($W65,'[1]Indicadores Actualizados 2020'!$C$2:$E$32,3,0)</f>
        <v>7</v>
      </c>
      <c r="AG65" s="185">
        <f t="shared" si="10"/>
        <v>0.81818181818181823</v>
      </c>
      <c r="AH65" s="185">
        <f t="shared" si="11"/>
        <v>0.81818181818181823</v>
      </c>
      <c r="AI65" s="186">
        <v>10</v>
      </c>
      <c r="AJ65" s="187">
        <f t="shared" si="12"/>
        <v>34.545454545454547</v>
      </c>
      <c r="AK65" s="188" t="s">
        <v>50</v>
      </c>
      <c r="AL65" s="188" t="s">
        <v>50</v>
      </c>
      <c r="AM65" s="188">
        <f t="shared" si="13"/>
        <v>46.99545454545455</v>
      </c>
      <c r="AN65" s="189" t="s">
        <v>62</v>
      </c>
    </row>
    <row r="66" spans="1:40" ht="60" customHeight="1" x14ac:dyDescent="0.25">
      <c r="A66" s="1" t="s">
        <v>147</v>
      </c>
      <c r="B66" s="59">
        <f t="shared" si="6"/>
        <v>55</v>
      </c>
      <c r="C66" s="60">
        <v>1854</v>
      </c>
      <c r="D66" s="60">
        <f t="shared" si="8"/>
        <v>1854</v>
      </c>
      <c r="E66" s="60" t="s">
        <v>50</v>
      </c>
      <c r="F66" s="61" t="s">
        <v>116</v>
      </c>
      <c r="G66" s="61" t="s">
        <v>83</v>
      </c>
      <c r="H66" s="60" t="s">
        <v>149</v>
      </c>
      <c r="I66" s="62" t="s">
        <v>150</v>
      </c>
      <c r="J66" s="63">
        <v>14400</v>
      </c>
      <c r="K66" s="64" t="s">
        <v>55</v>
      </c>
      <c r="L66" s="84">
        <v>0</v>
      </c>
      <c r="M66" s="66">
        <v>0</v>
      </c>
      <c r="N66" s="67">
        <v>14400</v>
      </c>
      <c r="O66" s="67">
        <v>14400</v>
      </c>
      <c r="P66" s="67">
        <v>0</v>
      </c>
      <c r="Q66" s="239">
        <v>0</v>
      </c>
      <c r="R66" s="234" t="s">
        <v>56</v>
      </c>
      <c r="S66" s="61" t="s">
        <v>56</v>
      </c>
      <c r="T66" s="68">
        <v>44197</v>
      </c>
      <c r="U66" s="68">
        <v>44531</v>
      </c>
      <c r="V66" s="61" t="s">
        <v>74</v>
      </c>
      <c r="W66" s="62" t="s">
        <v>75</v>
      </c>
      <c r="X66" s="62" t="s">
        <v>82</v>
      </c>
      <c r="Y66" s="110" t="s">
        <v>60</v>
      </c>
      <c r="Z66" s="110">
        <f>+VLOOKUP($W66,'[1]Indicadores Actualizados 2020'!$C$2:$E$32,2,0)</f>
        <v>0.62250000000000005</v>
      </c>
      <c r="AA66" s="111">
        <f t="shared" si="9"/>
        <v>12.450000000000001</v>
      </c>
      <c r="AB66" s="112" t="s">
        <v>61</v>
      </c>
      <c r="AC66" s="112" t="s">
        <v>61</v>
      </c>
      <c r="AD66" s="112" t="s">
        <v>61</v>
      </c>
      <c r="AE66" s="112">
        <v>33</v>
      </c>
      <c r="AF66" s="113">
        <f>+VLOOKUP($W66,'[1]Indicadores Actualizados 2020'!$C$2:$E$32,3,0)</f>
        <v>7</v>
      </c>
      <c r="AG66" s="114">
        <f t="shared" si="10"/>
        <v>0.81818181818181823</v>
      </c>
      <c r="AH66" s="114">
        <f t="shared" si="11"/>
        <v>0.81818181818181823</v>
      </c>
      <c r="AI66" s="60">
        <v>10</v>
      </c>
      <c r="AJ66" s="115">
        <f t="shared" si="12"/>
        <v>34.545454545454547</v>
      </c>
      <c r="AK66" s="116" t="s">
        <v>50</v>
      </c>
      <c r="AL66" s="116" t="s">
        <v>50</v>
      </c>
      <c r="AM66" s="127">
        <f t="shared" si="13"/>
        <v>46.99545454545455</v>
      </c>
      <c r="AN66" s="158" t="s">
        <v>124</v>
      </c>
    </row>
    <row r="67" spans="1:40" ht="60" customHeight="1" x14ac:dyDescent="0.25">
      <c r="A67" s="1" t="s">
        <v>147</v>
      </c>
      <c r="B67" s="59">
        <f t="shared" si="6"/>
        <v>56</v>
      </c>
      <c r="C67" s="60">
        <v>44355</v>
      </c>
      <c r="D67" s="60">
        <f t="shared" si="8"/>
        <v>44355</v>
      </c>
      <c r="E67" s="60" t="s">
        <v>50</v>
      </c>
      <c r="F67" s="61" t="s">
        <v>116</v>
      </c>
      <c r="G67" s="61" t="s">
        <v>83</v>
      </c>
      <c r="H67" s="60" t="s">
        <v>149</v>
      </c>
      <c r="I67" s="62" t="s">
        <v>151</v>
      </c>
      <c r="J67" s="63">
        <v>14400</v>
      </c>
      <c r="K67" s="64" t="s">
        <v>55</v>
      </c>
      <c r="L67" s="84">
        <v>0</v>
      </c>
      <c r="M67" s="66">
        <v>0</v>
      </c>
      <c r="N67" s="67">
        <v>14400</v>
      </c>
      <c r="O67" s="67">
        <v>0</v>
      </c>
      <c r="P67" s="67">
        <v>14400</v>
      </c>
      <c r="Q67" s="239">
        <v>0</v>
      </c>
      <c r="R67" s="234" t="s">
        <v>56</v>
      </c>
      <c r="S67" s="61" t="s">
        <v>56</v>
      </c>
      <c r="T67" s="68">
        <v>44562</v>
      </c>
      <c r="U67" s="68">
        <v>44896</v>
      </c>
      <c r="V67" s="61" t="s">
        <v>74</v>
      </c>
      <c r="W67" s="62" t="s">
        <v>75</v>
      </c>
      <c r="X67" s="62" t="s">
        <v>82</v>
      </c>
      <c r="Y67" s="110" t="s">
        <v>60</v>
      </c>
      <c r="Z67" s="110">
        <f>+VLOOKUP($W67,'[1]Indicadores Actualizados 2020'!$C$2:$E$32,2,0)</f>
        <v>0.62250000000000005</v>
      </c>
      <c r="AA67" s="111">
        <f t="shared" si="9"/>
        <v>12.450000000000001</v>
      </c>
      <c r="AB67" s="112" t="s">
        <v>61</v>
      </c>
      <c r="AC67" s="112" t="s">
        <v>61</v>
      </c>
      <c r="AD67" s="112" t="s">
        <v>61</v>
      </c>
      <c r="AE67" s="112">
        <v>33</v>
      </c>
      <c r="AF67" s="113">
        <f>+VLOOKUP($W67,'[1]Indicadores Actualizados 2020'!$C$2:$E$32,3,0)</f>
        <v>7</v>
      </c>
      <c r="AG67" s="114">
        <f t="shared" si="10"/>
        <v>0.81818181818181823</v>
      </c>
      <c r="AH67" s="114">
        <f t="shared" si="11"/>
        <v>0.81818181818181823</v>
      </c>
      <c r="AI67" s="60">
        <v>10</v>
      </c>
      <c r="AJ67" s="115">
        <f t="shared" si="12"/>
        <v>34.545454545454547</v>
      </c>
      <c r="AK67" s="116" t="s">
        <v>50</v>
      </c>
      <c r="AL67" s="116" t="s">
        <v>50</v>
      </c>
      <c r="AM67" s="127">
        <f t="shared" si="13"/>
        <v>46.99545454545455</v>
      </c>
      <c r="AN67" s="158" t="s">
        <v>124</v>
      </c>
    </row>
    <row r="68" spans="1:40" ht="60" customHeight="1" x14ac:dyDescent="0.25">
      <c r="A68" s="1" t="s">
        <v>147</v>
      </c>
      <c r="B68" s="59">
        <f t="shared" si="6"/>
        <v>57</v>
      </c>
      <c r="C68" s="60">
        <v>107752</v>
      </c>
      <c r="D68" s="60">
        <f t="shared" si="8"/>
        <v>107752</v>
      </c>
      <c r="E68" s="60" t="s">
        <v>50</v>
      </c>
      <c r="F68" s="61" t="s">
        <v>116</v>
      </c>
      <c r="G68" s="61" t="s">
        <v>83</v>
      </c>
      <c r="H68" s="60" t="s">
        <v>149</v>
      </c>
      <c r="I68" s="62" t="s">
        <v>152</v>
      </c>
      <c r="J68" s="63">
        <v>14400</v>
      </c>
      <c r="K68" s="64" t="s">
        <v>55</v>
      </c>
      <c r="L68" s="84">
        <v>0</v>
      </c>
      <c r="M68" s="66">
        <v>0</v>
      </c>
      <c r="N68" s="67">
        <v>14400</v>
      </c>
      <c r="O68" s="67">
        <v>0</v>
      </c>
      <c r="P68" s="67">
        <v>0</v>
      </c>
      <c r="Q68" s="239">
        <v>14400</v>
      </c>
      <c r="R68" s="234" t="s">
        <v>56</v>
      </c>
      <c r="S68" s="61" t="s">
        <v>56</v>
      </c>
      <c r="T68" s="68">
        <v>44927</v>
      </c>
      <c r="U68" s="68">
        <v>45261</v>
      </c>
      <c r="V68" s="61" t="s">
        <v>74</v>
      </c>
      <c r="W68" s="62" t="s">
        <v>75</v>
      </c>
      <c r="X68" s="62" t="s">
        <v>82</v>
      </c>
      <c r="Y68" s="110" t="s">
        <v>60</v>
      </c>
      <c r="Z68" s="110">
        <f>+VLOOKUP($W68,'[1]Indicadores Actualizados 2020'!$C$2:$E$32,2,0)</f>
        <v>0.62250000000000005</v>
      </c>
      <c r="AA68" s="111">
        <f t="shared" si="9"/>
        <v>12.450000000000001</v>
      </c>
      <c r="AB68" s="112" t="s">
        <v>61</v>
      </c>
      <c r="AC68" s="112" t="s">
        <v>61</v>
      </c>
      <c r="AD68" s="112" t="s">
        <v>61</v>
      </c>
      <c r="AE68" s="112">
        <v>33</v>
      </c>
      <c r="AF68" s="113">
        <f>+VLOOKUP($W68,'[1]Indicadores Actualizados 2020'!$C$2:$E$32,3,0)</f>
        <v>7</v>
      </c>
      <c r="AG68" s="114">
        <f t="shared" si="10"/>
        <v>0.81818181818181823</v>
      </c>
      <c r="AH68" s="114">
        <f t="shared" si="11"/>
        <v>0.81818181818181823</v>
      </c>
      <c r="AI68" s="60">
        <v>10</v>
      </c>
      <c r="AJ68" s="115">
        <f t="shared" si="12"/>
        <v>34.545454545454547</v>
      </c>
      <c r="AK68" s="116" t="s">
        <v>50</v>
      </c>
      <c r="AL68" s="116" t="s">
        <v>50</v>
      </c>
      <c r="AM68" s="127">
        <f t="shared" si="13"/>
        <v>46.99545454545455</v>
      </c>
      <c r="AN68" s="158" t="s">
        <v>124</v>
      </c>
    </row>
    <row r="69" spans="1:40" ht="60" customHeight="1" x14ac:dyDescent="0.25">
      <c r="A69" s="1" t="s">
        <v>147</v>
      </c>
      <c r="B69" s="59">
        <f t="shared" si="6"/>
        <v>58</v>
      </c>
      <c r="C69" s="60">
        <v>1859</v>
      </c>
      <c r="D69" s="60">
        <f t="shared" si="8"/>
        <v>1859</v>
      </c>
      <c r="E69" s="60" t="s">
        <v>50</v>
      </c>
      <c r="F69" s="61" t="s">
        <v>116</v>
      </c>
      <c r="G69" s="61" t="s">
        <v>83</v>
      </c>
      <c r="H69" s="60" t="s">
        <v>149</v>
      </c>
      <c r="I69" s="62" t="s">
        <v>153</v>
      </c>
      <c r="J69" s="63">
        <v>4800000</v>
      </c>
      <c r="K69" s="64" t="s">
        <v>55</v>
      </c>
      <c r="L69" s="84">
        <v>0</v>
      </c>
      <c r="M69" s="66">
        <v>0</v>
      </c>
      <c r="N69" s="67">
        <v>4800000</v>
      </c>
      <c r="O69" s="67">
        <v>4800000</v>
      </c>
      <c r="P69" s="67">
        <v>0</v>
      </c>
      <c r="Q69" s="239">
        <v>0</v>
      </c>
      <c r="R69" s="234" t="s">
        <v>56</v>
      </c>
      <c r="S69" s="61" t="s">
        <v>56</v>
      </c>
      <c r="T69" s="68">
        <v>44197</v>
      </c>
      <c r="U69" s="68">
        <v>44531</v>
      </c>
      <c r="V69" s="61" t="s">
        <v>74</v>
      </c>
      <c r="W69" s="62" t="s">
        <v>75</v>
      </c>
      <c r="X69" s="62" t="s">
        <v>82</v>
      </c>
      <c r="Y69" s="110" t="s">
        <v>60</v>
      </c>
      <c r="Z69" s="110">
        <f>+VLOOKUP($W69,'[1]Indicadores Actualizados 2020'!$C$2:$E$32,2,0)</f>
        <v>0.62250000000000005</v>
      </c>
      <c r="AA69" s="111">
        <f t="shared" si="9"/>
        <v>12.450000000000001</v>
      </c>
      <c r="AB69" s="112" t="s">
        <v>61</v>
      </c>
      <c r="AC69" s="112" t="s">
        <v>61</v>
      </c>
      <c r="AD69" s="112" t="s">
        <v>61</v>
      </c>
      <c r="AE69" s="112">
        <v>33</v>
      </c>
      <c r="AF69" s="113">
        <f>+VLOOKUP($W69,'[1]Indicadores Actualizados 2020'!$C$2:$E$32,3,0)</f>
        <v>7</v>
      </c>
      <c r="AG69" s="114">
        <f t="shared" si="10"/>
        <v>0.81818181818181823</v>
      </c>
      <c r="AH69" s="114">
        <f t="shared" si="11"/>
        <v>0.81818181818181823</v>
      </c>
      <c r="AI69" s="60">
        <v>10</v>
      </c>
      <c r="AJ69" s="115">
        <f t="shared" si="12"/>
        <v>34.545454545454547</v>
      </c>
      <c r="AK69" s="116" t="s">
        <v>50</v>
      </c>
      <c r="AL69" s="116" t="s">
        <v>50</v>
      </c>
      <c r="AM69" s="127">
        <f t="shared" si="13"/>
        <v>46.99545454545455</v>
      </c>
      <c r="AN69" s="158" t="s">
        <v>124</v>
      </c>
    </row>
    <row r="70" spans="1:40" ht="60" customHeight="1" x14ac:dyDescent="0.25">
      <c r="A70" s="1" t="s">
        <v>147</v>
      </c>
      <c r="B70" s="59">
        <f t="shared" si="6"/>
        <v>59</v>
      </c>
      <c r="C70" s="60">
        <v>44358</v>
      </c>
      <c r="D70" s="60">
        <f t="shared" si="8"/>
        <v>44358</v>
      </c>
      <c r="E70" s="60" t="s">
        <v>50</v>
      </c>
      <c r="F70" s="61" t="s">
        <v>116</v>
      </c>
      <c r="G70" s="61" t="s">
        <v>83</v>
      </c>
      <c r="H70" s="60" t="s">
        <v>149</v>
      </c>
      <c r="I70" s="62" t="s">
        <v>154</v>
      </c>
      <c r="J70" s="63">
        <v>4800000</v>
      </c>
      <c r="K70" s="64" t="s">
        <v>55</v>
      </c>
      <c r="L70" s="84">
        <v>0</v>
      </c>
      <c r="M70" s="66">
        <v>0</v>
      </c>
      <c r="N70" s="67">
        <v>4800000</v>
      </c>
      <c r="O70" s="67">
        <v>0</v>
      </c>
      <c r="P70" s="67">
        <v>4800000</v>
      </c>
      <c r="Q70" s="239">
        <v>0</v>
      </c>
      <c r="R70" s="234" t="s">
        <v>56</v>
      </c>
      <c r="S70" s="61" t="s">
        <v>56</v>
      </c>
      <c r="T70" s="68">
        <v>44562</v>
      </c>
      <c r="U70" s="68">
        <v>44896</v>
      </c>
      <c r="V70" s="61" t="s">
        <v>74</v>
      </c>
      <c r="W70" s="62" t="s">
        <v>75</v>
      </c>
      <c r="X70" s="62" t="s">
        <v>82</v>
      </c>
      <c r="Y70" s="110" t="s">
        <v>60</v>
      </c>
      <c r="Z70" s="110">
        <f>+VLOOKUP($W70,'[1]Indicadores Actualizados 2020'!$C$2:$E$32,2,0)</f>
        <v>0.62250000000000005</v>
      </c>
      <c r="AA70" s="111">
        <f t="shared" si="9"/>
        <v>12.450000000000001</v>
      </c>
      <c r="AB70" s="112" t="s">
        <v>61</v>
      </c>
      <c r="AC70" s="112" t="s">
        <v>61</v>
      </c>
      <c r="AD70" s="112" t="s">
        <v>61</v>
      </c>
      <c r="AE70" s="112">
        <v>33</v>
      </c>
      <c r="AF70" s="113">
        <f>+VLOOKUP($W70,'[1]Indicadores Actualizados 2020'!$C$2:$E$32,3,0)</f>
        <v>7</v>
      </c>
      <c r="AG70" s="114">
        <f t="shared" si="10"/>
        <v>0.81818181818181823</v>
      </c>
      <c r="AH70" s="114">
        <f t="shared" si="11"/>
        <v>0.81818181818181823</v>
      </c>
      <c r="AI70" s="60">
        <v>10</v>
      </c>
      <c r="AJ70" s="115">
        <f t="shared" si="12"/>
        <v>34.545454545454547</v>
      </c>
      <c r="AK70" s="116" t="s">
        <v>50</v>
      </c>
      <c r="AL70" s="116" t="s">
        <v>50</v>
      </c>
      <c r="AM70" s="127">
        <f t="shared" si="13"/>
        <v>46.99545454545455</v>
      </c>
      <c r="AN70" s="158" t="s">
        <v>124</v>
      </c>
    </row>
    <row r="71" spans="1:40" ht="60" customHeight="1" x14ac:dyDescent="0.25">
      <c r="A71" s="1" t="s">
        <v>147</v>
      </c>
      <c r="B71" s="59">
        <f t="shared" si="6"/>
        <v>60</v>
      </c>
      <c r="C71" s="60">
        <v>107754</v>
      </c>
      <c r="D71" s="60">
        <f t="shared" si="8"/>
        <v>107754</v>
      </c>
      <c r="E71" s="60" t="s">
        <v>50</v>
      </c>
      <c r="F71" s="61" t="s">
        <v>116</v>
      </c>
      <c r="G71" s="61" t="s">
        <v>83</v>
      </c>
      <c r="H71" s="60" t="s">
        <v>149</v>
      </c>
      <c r="I71" s="62" t="s">
        <v>155</v>
      </c>
      <c r="J71" s="63">
        <v>4800000</v>
      </c>
      <c r="K71" s="64" t="s">
        <v>55</v>
      </c>
      <c r="L71" s="84">
        <v>0</v>
      </c>
      <c r="M71" s="66">
        <v>0</v>
      </c>
      <c r="N71" s="67">
        <v>4800000</v>
      </c>
      <c r="O71" s="67">
        <v>0</v>
      </c>
      <c r="P71" s="67">
        <v>0</v>
      </c>
      <c r="Q71" s="239">
        <v>4800000</v>
      </c>
      <c r="R71" s="234" t="s">
        <v>56</v>
      </c>
      <c r="S71" s="61" t="s">
        <v>56</v>
      </c>
      <c r="T71" s="68">
        <v>44927</v>
      </c>
      <c r="U71" s="68">
        <v>45261</v>
      </c>
      <c r="V71" s="61" t="s">
        <v>74</v>
      </c>
      <c r="W71" s="62" t="s">
        <v>75</v>
      </c>
      <c r="X71" s="62" t="s">
        <v>82</v>
      </c>
      <c r="Y71" s="110" t="s">
        <v>60</v>
      </c>
      <c r="Z71" s="110">
        <f>+VLOOKUP($W71,'[1]Indicadores Actualizados 2020'!$C$2:$E$32,2,0)</f>
        <v>0.62250000000000005</v>
      </c>
      <c r="AA71" s="111">
        <f t="shared" si="9"/>
        <v>12.450000000000001</v>
      </c>
      <c r="AB71" s="112" t="s">
        <v>61</v>
      </c>
      <c r="AC71" s="112" t="s">
        <v>61</v>
      </c>
      <c r="AD71" s="112" t="s">
        <v>61</v>
      </c>
      <c r="AE71" s="112">
        <v>33</v>
      </c>
      <c r="AF71" s="113">
        <f>+VLOOKUP($W71,'[1]Indicadores Actualizados 2020'!$C$2:$E$32,3,0)</f>
        <v>7</v>
      </c>
      <c r="AG71" s="114">
        <f t="shared" si="10"/>
        <v>0.81818181818181823</v>
      </c>
      <c r="AH71" s="114">
        <f t="shared" si="11"/>
        <v>0.81818181818181823</v>
      </c>
      <c r="AI71" s="60">
        <v>10</v>
      </c>
      <c r="AJ71" s="115">
        <f t="shared" si="12"/>
        <v>34.545454545454547</v>
      </c>
      <c r="AK71" s="116" t="s">
        <v>50</v>
      </c>
      <c r="AL71" s="116" t="s">
        <v>50</v>
      </c>
      <c r="AM71" s="127">
        <f t="shared" si="13"/>
        <v>46.99545454545455</v>
      </c>
      <c r="AN71" s="158" t="s">
        <v>124</v>
      </c>
    </row>
    <row r="72" spans="1:40" ht="60" customHeight="1" x14ac:dyDescent="0.25">
      <c r="A72" s="1" t="s">
        <v>147</v>
      </c>
      <c r="B72" s="59">
        <f t="shared" si="6"/>
        <v>61</v>
      </c>
      <c r="C72" s="60">
        <v>1849</v>
      </c>
      <c r="D72" s="60">
        <f t="shared" si="8"/>
        <v>1849</v>
      </c>
      <c r="E72" s="60" t="s">
        <v>50</v>
      </c>
      <c r="F72" s="61" t="s">
        <v>116</v>
      </c>
      <c r="G72" s="61" t="s">
        <v>83</v>
      </c>
      <c r="H72" s="60" t="s">
        <v>149</v>
      </c>
      <c r="I72" s="62" t="s">
        <v>156</v>
      </c>
      <c r="J72" s="63">
        <v>1512400</v>
      </c>
      <c r="K72" s="64" t="s">
        <v>55</v>
      </c>
      <c r="L72" s="84">
        <v>0</v>
      </c>
      <c r="M72" s="66">
        <v>0</v>
      </c>
      <c r="N72" s="67">
        <v>1512400</v>
      </c>
      <c r="O72" s="67">
        <v>1512400</v>
      </c>
      <c r="P72" s="67">
        <v>0</v>
      </c>
      <c r="Q72" s="239">
        <v>0</v>
      </c>
      <c r="R72" s="234" t="s">
        <v>56</v>
      </c>
      <c r="S72" s="61" t="s">
        <v>56</v>
      </c>
      <c r="T72" s="68">
        <v>44197</v>
      </c>
      <c r="U72" s="68">
        <v>44531</v>
      </c>
      <c r="V72" s="61" t="s">
        <v>74</v>
      </c>
      <c r="W72" s="62" t="s">
        <v>75</v>
      </c>
      <c r="X72" s="62" t="s">
        <v>82</v>
      </c>
      <c r="Y72" s="110" t="s">
        <v>60</v>
      </c>
      <c r="Z72" s="110">
        <f>+VLOOKUP($W72,'[1]Indicadores Actualizados 2020'!$C$2:$E$32,2,0)</f>
        <v>0.62250000000000005</v>
      </c>
      <c r="AA72" s="111">
        <f t="shared" si="9"/>
        <v>12.450000000000001</v>
      </c>
      <c r="AB72" s="112" t="s">
        <v>61</v>
      </c>
      <c r="AC72" s="112" t="s">
        <v>61</v>
      </c>
      <c r="AD72" s="112" t="s">
        <v>61</v>
      </c>
      <c r="AE72" s="112">
        <v>33</v>
      </c>
      <c r="AF72" s="113">
        <f>+VLOOKUP($W72,'[1]Indicadores Actualizados 2020'!$C$2:$E$32,3,0)</f>
        <v>7</v>
      </c>
      <c r="AG72" s="114">
        <f t="shared" si="10"/>
        <v>0.81818181818181823</v>
      </c>
      <c r="AH72" s="114">
        <f t="shared" si="11"/>
        <v>0.81818181818181823</v>
      </c>
      <c r="AI72" s="60">
        <v>10</v>
      </c>
      <c r="AJ72" s="115">
        <f t="shared" si="12"/>
        <v>34.545454545454547</v>
      </c>
      <c r="AK72" s="116" t="s">
        <v>50</v>
      </c>
      <c r="AL72" s="116" t="s">
        <v>50</v>
      </c>
      <c r="AM72" s="127">
        <f t="shared" si="13"/>
        <v>46.99545454545455</v>
      </c>
      <c r="AN72" s="158" t="s">
        <v>124</v>
      </c>
    </row>
    <row r="73" spans="1:40" ht="60" customHeight="1" x14ac:dyDescent="0.25">
      <c r="A73" s="1" t="s">
        <v>147</v>
      </c>
      <c r="B73" s="59">
        <f t="shared" si="6"/>
        <v>62</v>
      </c>
      <c r="C73" s="60">
        <v>107755</v>
      </c>
      <c r="D73" s="60">
        <f t="shared" si="8"/>
        <v>107755</v>
      </c>
      <c r="E73" s="60" t="s">
        <v>50</v>
      </c>
      <c r="F73" s="61" t="s">
        <v>116</v>
      </c>
      <c r="G73" s="61" t="s">
        <v>83</v>
      </c>
      <c r="H73" s="60" t="s">
        <v>149</v>
      </c>
      <c r="I73" s="62" t="s">
        <v>157</v>
      </c>
      <c r="J73" s="63">
        <v>1512400</v>
      </c>
      <c r="K73" s="64" t="s">
        <v>55</v>
      </c>
      <c r="L73" s="84">
        <v>0</v>
      </c>
      <c r="M73" s="66">
        <v>0</v>
      </c>
      <c r="N73" s="67">
        <v>1512400</v>
      </c>
      <c r="O73" s="67">
        <v>0</v>
      </c>
      <c r="P73" s="67">
        <v>1512400</v>
      </c>
      <c r="Q73" s="239">
        <v>0</v>
      </c>
      <c r="R73" s="234" t="s">
        <v>56</v>
      </c>
      <c r="S73" s="61" t="s">
        <v>56</v>
      </c>
      <c r="T73" s="68">
        <v>44562</v>
      </c>
      <c r="U73" s="68">
        <v>44896</v>
      </c>
      <c r="V73" s="61" t="s">
        <v>74</v>
      </c>
      <c r="W73" s="62" t="s">
        <v>75</v>
      </c>
      <c r="X73" s="62" t="s">
        <v>82</v>
      </c>
      <c r="Y73" s="110" t="s">
        <v>60</v>
      </c>
      <c r="Z73" s="110">
        <f>+VLOOKUP($W73,'[1]Indicadores Actualizados 2020'!$C$2:$E$32,2,0)</f>
        <v>0.62250000000000005</v>
      </c>
      <c r="AA73" s="111">
        <f t="shared" si="9"/>
        <v>12.450000000000001</v>
      </c>
      <c r="AB73" s="112" t="s">
        <v>61</v>
      </c>
      <c r="AC73" s="112" t="s">
        <v>61</v>
      </c>
      <c r="AD73" s="112" t="s">
        <v>61</v>
      </c>
      <c r="AE73" s="112">
        <v>33</v>
      </c>
      <c r="AF73" s="113">
        <f>+VLOOKUP($W73,'[1]Indicadores Actualizados 2020'!$C$2:$E$32,3,0)</f>
        <v>7</v>
      </c>
      <c r="AG73" s="114">
        <f t="shared" si="10"/>
        <v>0.81818181818181823</v>
      </c>
      <c r="AH73" s="114">
        <f t="shared" si="11"/>
        <v>0.81818181818181823</v>
      </c>
      <c r="AI73" s="60">
        <v>10</v>
      </c>
      <c r="AJ73" s="115">
        <f t="shared" si="12"/>
        <v>34.545454545454547</v>
      </c>
      <c r="AK73" s="116" t="s">
        <v>50</v>
      </c>
      <c r="AL73" s="116" t="s">
        <v>50</v>
      </c>
      <c r="AM73" s="127">
        <f t="shared" si="13"/>
        <v>46.99545454545455</v>
      </c>
      <c r="AN73" s="158" t="s">
        <v>124</v>
      </c>
    </row>
    <row r="74" spans="1:40" ht="60" customHeight="1" thickBot="1" x14ac:dyDescent="0.3">
      <c r="A74" s="1" t="s">
        <v>147</v>
      </c>
      <c r="B74" s="59">
        <f t="shared" si="6"/>
        <v>63</v>
      </c>
      <c r="C74" s="60">
        <v>107759</v>
      </c>
      <c r="D74" s="60">
        <f t="shared" si="8"/>
        <v>107759</v>
      </c>
      <c r="E74" s="60" t="s">
        <v>50</v>
      </c>
      <c r="F74" s="61" t="s">
        <v>116</v>
      </c>
      <c r="G74" s="61" t="s">
        <v>83</v>
      </c>
      <c r="H74" s="60" t="s">
        <v>149</v>
      </c>
      <c r="I74" s="62" t="s">
        <v>158</v>
      </c>
      <c r="J74" s="63">
        <v>1512400</v>
      </c>
      <c r="K74" s="64" t="s">
        <v>55</v>
      </c>
      <c r="L74" s="84">
        <v>0</v>
      </c>
      <c r="M74" s="66">
        <v>0</v>
      </c>
      <c r="N74" s="67">
        <v>1512400</v>
      </c>
      <c r="O74" s="67">
        <v>0</v>
      </c>
      <c r="P74" s="67">
        <v>0</v>
      </c>
      <c r="Q74" s="239">
        <v>1512400</v>
      </c>
      <c r="R74" s="235" t="s">
        <v>56</v>
      </c>
      <c r="S74" s="129" t="s">
        <v>56</v>
      </c>
      <c r="T74" s="131">
        <v>44927</v>
      </c>
      <c r="U74" s="131">
        <v>45261</v>
      </c>
      <c r="V74" s="61" t="s">
        <v>74</v>
      </c>
      <c r="W74" s="130" t="s">
        <v>75</v>
      </c>
      <c r="X74" s="130" t="s">
        <v>82</v>
      </c>
      <c r="Y74" s="190" t="s">
        <v>60</v>
      </c>
      <c r="Z74" s="190">
        <f>+VLOOKUP($W74,'[1]Indicadores Actualizados 2020'!$C$2:$E$32,2,0)</f>
        <v>0.62250000000000005</v>
      </c>
      <c r="AA74" s="191">
        <f t="shared" si="9"/>
        <v>12.450000000000001</v>
      </c>
      <c r="AB74" s="192" t="s">
        <v>61</v>
      </c>
      <c r="AC74" s="192" t="s">
        <v>61</v>
      </c>
      <c r="AD74" s="192" t="s">
        <v>61</v>
      </c>
      <c r="AE74" s="192">
        <v>33</v>
      </c>
      <c r="AF74" s="193">
        <f>+VLOOKUP($W74,'[1]Indicadores Actualizados 2020'!$C$2:$E$32,3,0)</f>
        <v>7</v>
      </c>
      <c r="AG74" s="194">
        <f t="shared" si="10"/>
        <v>0.81818181818181823</v>
      </c>
      <c r="AH74" s="194">
        <f t="shared" si="11"/>
        <v>0.81818181818181823</v>
      </c>
      <c r="AI74" s="128">
        <v>10</v>
      </c>
      <c r="AJ74" s="195">
        <f t="shared" si="12"/>
        <v>34.545454545454547</v>
      </c>
      <c r="AK74" s="196" t="s">
        <v>50</v>
      </c>
      <c r="AL74" s="196" t="s">
        <v>50</v>
      </c>
      <c r="AM74" s="197">
        <f t="shared" si="13"/>
        <v>46.99545454545455</v>
      </c>
      <c r="AN74" s="198" t="s">
        <v>124</v>
      </c>
    </row>
    <row r="75" spans="1:40" ht="60" customHeight="1" x14ac:dyDescent="0.25">
      <c r="A75" s="1" t="s">
        <v>159</v>
      </c>
      <c r="B75" s="59">
        <f t="shared" si="6"/>
        <v>64</v>
      </c>
      <c r="C75" s="60">
        <v>108601</v>
      </c>
      <c r="D75" s="60">
        <f t="shared" si="8"/>
        <v>108601</v>
      </c>
      <c r="E75" s="60" t="s">
        <v>50</v>
      </c>
      <c r="F75" s="61" t="s">
        <v>116</v>
      </c>
      <c r="G75" s="61" t="s">
        <v>83</v>
      </c>
      <c r="H75" s="60" t="s">
        <v>149</v>
      </c>
      <c r="I75" s="62" t="s">
        <v>160</v>
      </c>
      <c r="J75" s="63">
        <v>600000</v>
      </c>
      <c r="K75" s="64" t="s">
        <v>55</v>
      </c>
      <c r="L75" s="84">
        <v>0</v>
      </c>
      <c r="M75" s="66">
        <v>0</v>
      </c>
      <c r="N75" s="67">
        <v>600000</v>
      </c>
      <c r="O75" s="67">
        <v>600000</v>
      </c>
      <c r="P75" s="67">
        <v>0</v>
      </c>
      <c r="Q75" s="239">
        <v>0</v>
      </c>
      <c r="R75" s="236" t="s">
        <v>56</v>
      </c>
      <c r="S75" s="145" t="s">
        <v>56</v>
      </c>
      <c r="T75" s="147">
        <v>44197</v>
      </c>
      <c r="U75" s="147">
        <v>44531</v>
      </c>
      <c r="V75" s="145" t="s">
        <v>122</v>
      </c>
      <c r="W75" s="146" t="s">
        <v>123</v>
      </c>
      <c r="X75" s="146" t="s">
        <v>82</v>
      </c>
      <c r="Y75" s="150" t="s">
        <v>60</v>
      </c>
      <c r="Z75" s="150">
        <f>+VLOOKUP($W75,'[1]Indicadores Actualizados 2020'!$C$2:$E$32,2,0)</f>
        <v>8.3299999999999999E-2</v>
      </c>
      <c r="AA75" s="151">
        <f t="shared" si="9"/>
        <v>1.6659999999999999</v>
      </c>
      <c r="AB75" s="152" t="s">
        <v>61</v>
      </c>
      <c r="AC75" s="152" t="s">
        <v>61</v>
      </c>
      <c r="AD75" s="152" t="s">
        <v>61</v>
      </c>
      <c r="AE75" s="152">
        <v>33</v>
      </c>
      <c r="AF75" s="153">
        <f>+VLOOKUP($W75,'[1]Indicadores Actualizados 2020'!$C$2:$E$32,3,0)</f>
        <v>10</v>
      </c>
      <c r="AG75" s="154">
        <f t="shared" si="10"/>
        <v>0.72727272727272729</v>
      </c>
      <c r="AH75" s="154">
        <f t="shared" si="11"/>
        <v>0.72727272727272729</v>
      </c>
      <c r="AI75" s="144">
        <v>10</v>
      </c>
      <c r="AJ75" s="155">
        <f t="shared" si="12"/>
        <v>31.81818181818182</v>
      </c>
      <c r="AK75" s="199" t="s">
        <v>50</v>
      </c>
      <c r="AL75" s="199" t="s">
        <v>50</v>
      </c>
      <c r="AM75" s="156">
        <f t="shared" si="13"/>
        <v>33.484181818181817</v>
      </c>
      <c r="AN75" s="200" t="s">
        <v>124</v>
      </c>
    </row>
    <row r="76" spans="1:40" ht="60" customHeight="1" x14ac:dyDescent="0.25">
      <c r="A76" s="1" t="s">
        <v>159</v>
      </c>
      <c r="B76" s="59">
        <f t="shared" si="6"/>
        <v>65</v>
      </c>
      <c r="C76" s="60">
        <v>108659</v>
      </c>
      <c r="D76" s="60">
        <f t="shared" si="8"/>
        <v>108659</v>
      </c>
      <c r="E76" s="60" t="s">
        <v>50</v>
      </c>
      <c r="F76" s="61" t="s">
        <v>116</v>
      </c>
      <c r="G76" s="61" t="s">
        <v>83</v>
      </c>
      <c r="H76" s="60" t="s">
        <v>149</v>
      </c>
      <c r="I76" s="62" t="s">
        <v>161</v>
      </c>
      <c r="J76" s="63">
        <v>700000</v>
      </c>
      <c r="K76" s="64" t="s">
        <v>55</v>
      </c>
      <c r="L76" s="84">
        <v>0</v>
      </c>
      <c r="M76" s="66">
        <v>0</v>
      </c>
      <c r="N76" s="67">
        <v>700000</v>
      </c>
      <c r="O76" s="67">
        <v>500000</v>
      </c>
      <c r="P76" s="67">
        <v>200000</v>
      </c>
      <c r="Q76" s="239">
        <v>0</v>
      </c>
      <c r="R76" s="234" t="s">
        <v>56</v>
      </c>
      <c r="S76" s="61" t="s">
        <v>56</v>
      </c>
      <c r="T76" s="68">
        <v>44197</v>
      </c>
      <c r="U76" s="68">
        <v>44896</v>
      </c>
      <c r="V76" s="61" t="s">
        <v>74</v>
      </c>
      <c r="W76" s="62" t="s">
        <v>75</v>
      </c>
      <c r="X76" s="62" t="s">
        <v>82</v>
      </c>
      <c r="Y76" s="110" t="s">
        <v>60</v>
      </c>
      <c r="Z76" s="110">
        <f>+VLOOKUP($W76,'[1]Indicadores Actualizados 2020'!$C$2:$E$32,2,0)</f>
        <v>0.62250000000000005</v>
      </c>
      <c r="AA76" s="111">
        <f t="shared" si="9"/>
        <v>12.450000000000001</v>
      </c>
      <c r="AB76" s="112" t="s">
        <v>61</v>
      </c>
      <c r="AC76" s="112" t="s">
        <v>61</v>
      </c>
      <c r="AD76" s="112" t="s">
        <v>61</v>
      </c>
      <c r="AE76" s="112">
        <v>33</v>
      </c>
      <c r="AF76" s="113">
        <f>+VLOOKUP($W76,'[1]Indicadores Actualizados 2020'!$C$2:$E$32,3,0)</f>
        <v>7</v>
      </c>
      <c r="AG76" s="114">
        <f t="shared" si="10"/>
        <v>0.81818181818181823</v>
      </c>
      <c r="AH76" s="114">
        <f t="shared" si="11"/>
        <v>0.81818181818181823</v>
      </c>
      <c r="AI76" s="60">
        <v>10</v>
      </c>
      <c r="AJ76" s="115">
        <f t="shared" si="12"/>
        <v>34.545454545454547</v>
      </c>
      <c r="AK76" s="116" t="s">
        <v>50</v>
      </c>
      <c r="AL76" s="116" t="s">
        <v>50</v>
      </c>
      <c r="AM76" s="127">
        <f t="shared" si="13"/>
        <v>46.99545454545455</v>
      </c>
      <c r="AN76" s="158" t="s">
        <v>124</v>
      </c>
    </row>
    <row r="77" spans="1:40" ht="60" customHeight="1" thickBot="1" x14ac:dyDescent="0.3">
      <c r="A77" s="1" t="s">
        <v>159</v>
      </c>
      <c r="B77" s="159">
        <f t="shared" si="6"/>
        <v>66</v>
      </c>
      <c r="C77" s="29">
        <v>108716</v>
      </c>
      <c r="D77" s="29">
        <f t="shared" si="8"/>
        <v>108716</v>
      </c>
      <c r="E77" s="29" t="s">
        <v>50</v>
      </c>
      <c r="F77" s="160" t="s">
        <v>116</v>
      </c>
      <c r="G77" s="160" t="s">
        <v>83</v>
      </c>
      <c r="H77" s="29" t="s">
        <v>149</v>
      </c>
      <c r="I77" s="161" t="s">
        <v>162</v>
      </c>
      <c r="J77" s="162">
        <v>300000</v>
      </c>
      <c r="K77" s="163" t="s">
        <v>55</v>
      </c>
      <c r="L77" s="164">
        <v>0</v>
      </c>
      <c r="M77" s="165">
        <v>0</v>
      </c>
      <c r="N77" s="166">
        <v>300000</v>
      </c>
      <c r="O77" s="166">
        <v>300000</v>
      </c>
      <c r="P77" s="166">
        <v>0</v>
      </c>
      <c r="Q77" s="240">
        <v>0</v>
      </c>
      <c r="R77" s="237" t="s">
        <v>56</v>
      </c>
      <c r="S77" s="160" t="s">
        <v>56</v>
      </c>
      <c r="T77" s="167">
        <v>44197</v>
      </c>
      <c r="U77" s="167">
        <v>44531</v>
      </c>
      <c r="V77" s="61" t="s">
        <v>74</v>
      </c>
      <c r="W77" s="161" t="s">
        <v>75</v>
      </c>
      <c r="X77" s="161" t="s">
        <v>82</v>
      </c>
      <c r="Y77" s="168" t="s">
        <v>60</v>
      </c>
      <c r="Z77" s="168">
        <f>+VLOOKUP($W77,'[1]Indicadores Actualizados 2020'!$C$2:$E$32,2,0)</f>
        <v>0.62250000000000005</v>
      </c>
      <c r="AA77" s="169">
        <f t="shared" si="9"/>
        <v>12.450000000000001</v>
      </c>
      <c r="AB77" s="170" t="s">
        <v>61</v>
      </c>
      <c r="AC77" s="170" t="s">
        <v>61</v>
      </c>
      <c r="AD77" s="170" t="s">
        <v>61</v>
      </c>
      <c r="AE77" s="170">
        <v>33</v>
      </c>
      <c r="AF77" s="171">
        <f>+VLOOKUP($W77,'[1]Indicadores Actualizados 2020'!$C$2:$E$32,3,0)</f>
        <v>7</v>
      </c>
      <c r="AG77" s="172">
        <f t="shared" si="10"/>
        <v>0.81818181818181823</v>
      </c>
      <c r="AH77" s="172">
        <f t="shared" si="11"/>
        <v>0.81818181818181823</v>
      </c>
      <c r="AI77" s="29">
        <v>10</v>
      </c>
      <c r="AJ77" s="173">
        <f t="shared" si="12"/>
        <v>34.545454545454547</v>
      </c>
      <c r="AK77" s="174" t="s">
        <v>50</v>
      </c>
      <c r="AL77" s="174" t="s">
        <v>50</v>
      </c>
      <c r="AM77" s="175">
        <f t="shared" si="13"/>
        <v>46.99545454545455</v>
      </c>
      <c r="AN77" s="176" t="s">
        <v>124</v>
      </c>
    </row>
    <row r="78" spans="1:40" ht="29.25" customHeight="1" thickBot="1" x14ac:dyDescent="0.3">
      <c r="B78" s="201"/>
      <c r="C78" s="202"/>
      <c r="D78" s="202"/>
      <c r="E78" s="202"/>
      <c r="F78" s="203"/>
      <c r="G78" s="203"/>
      <c r="H78" s="202"/>
      <c r="I78" s="204" t="s">
        <v>163</v>
      </c>
      <c r="J78" s="205"/>
      <c r="K78" s="205"/>
      <c r="L78" s="205"/>
      <c r="M78" s="205"/>
      <c r="N78" s="206"/>
      <c r="O78" s="207">
        <f>+SUM(O12:O77)</f>
        <v>122890119.49449998</v>
      </c>
      <c r="P78" s="208">
        <f>+SUM(P12:P77)</f>
        <v>153087465.59081987</v>
      </c>
      <c r="Q78" s="209">
        <f>+SUM(Q12:Q77)</f>
        <v>135434157.23441988</v>
      </c>
      <c r="R78" s="210"/>
      <c r="S78" s="211"/>
      <c r="T78" s="212"/>
      <c r="U78" s="212"/>
      <c r="V78" s="211"/>
      <c r="W78" s="210"/>
      <c r="X78" s="210"/>
      <c r="Y78" s="213"/>
      <c r="Z78" s="213"/>
      <c r="AA78" s="214"/>
      <c r="AB78" s="215"/>
      <c r="AC78" s="215"/>
      <c r="AD78" s="215"/>
      <c r="AE78" s="215"/>
      <c r="AF78" s="215"/>
      <c r="AG78" s="216"/>
      <c r="AH78" s="216"/>
      <c r="AI78" s="217"/>
      <c r="AJ78" s="218"/>
      <c r="AK78" s="219"/>
      <c r="AL78" s="219"/>
      <c r="AM78" s="220"/>
      <c r="AN78" s="221"/>
    </row>
    <row r="79" spans="1:40" x14ac:dyDescent="0.25">
      <c r="J79" s="223"/>
      <c r="K79" s="223"/>
      <c r="L79" s="224"/>
      <c r="M79" s="223"/>
      <c r="N79" s="223"/>
      <c r="O79" s="225"/>
      <c r="P79" s="225"/>
      <c r="Q79" s="225"/>
    </row>
  </sheetData>
  <mergeCells count="31">
    <mergeCell ref="I78:N78"/>
    <mergeCell ref="Y9:AM9"/>
    <mergeCell ref="AN9:AN11"/>
    <mergeCell ref="AM10:AM11"/>
    <mergeCell ref="Y10:AA10"/>
    <mergeCell ref="AB10:AJ10"/>
    <mergeCell ref="W9:W11"/>
    <mergeCell ref="X9:X11"/>
    <mergeCell ref="N9:N11"/>
    <mergeCell ref="O9:Q9"/>
    <mergeCell ref="R9:R11"/>
    <mergeCell ref="S9:S11"/>
    <mergeCell ref="T9:U9"/>
    <mergeCell ref="V9:V11"/>
    <mergeCell ref="L9:L11"/>
    <mergeCell ref="M9:M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E2:K2"/>
    <mergeCell ref="E3:K3"/>
    <mergeCell ref="E4:K4"/>
    <mergeCell ref="B7:K7"/>
    <mergeCell ref="B8:AN8"/>
  </mergeCells>
  <dataValidations count="7">
    <dataValidation type="list" allowBlank="1" showInputMessage="1" showErrorMessage="1" sqref="K12:K77" xr:uid="{00000000-0002-0000-0000-000000000000}">
      <formula1>"1. Administración Directa, 2. Administración Indirecta - Por contrata, 3. Administración Indirecta - Asociación Pública Privada (APP), 4. Administración Indirecta - Obras por Impuesto, 5. Administración Indirecta - Núcleo Ejecutor, 6. otras"</formula1>
    </dataValidation>
    <dataValidation type="list" allowBlank="1" showInputMessage="1" showErrorMessage="1" sqref="R12:R78" xr:uid="{00000000-0002-0000-0000-000001000000}">
      <formula1>"1. Recursos Ordinarios, 2. Recursos Directamente Recaudados, .3. Recursos por operaciones oficiales de crédito, 4. Donaciones y transferencias, 5. Recursos determinados"</formula1>
    </dataValidation>
    <dataValidation type="list" allowBlank="1" showInputMessage="1" showErrorMessage="1" sqref="S12:S78" xr:uid="{00000000-0002-0000-0000-000002000000}">
      <formula1>"1. Recursos Ordinarios, 2. Recursos Directamente Recaudados, .3. Recursos por operaciones oficiales de crédito, 4. Donaciones y transferencias, 5. Canon, Sobrecanon, Regalías, participaciones Recursos determinados"</formula1>
    </dataValidation>
    <dataValidation type="list" allowBlank="1" showInputMessage="1" showErrorMessage="1" sqref="F12:F78" xr:uid="{00000000-0002-0000-0000-000003000000}">
      <formula1>"1. Proyecto de Inversión, 2. Ampliación Marginal, 3. Reposición, 4. Optimización, 5. Rehabilitación, 6. Programa de Inversión, 7. Conglomerado"</formula1>
    </dataValidation>
    <dataValidation type="list" allowBlank="1" showInputMessage="1" showErrorMessage="1" sqref="G12:G78" xr:uid="{00000000-0002-0000-0000-000004000000}">
      <formula1>"1. Idea, 2. Formulación, 3. Viable o aprobado, 4. Expediente Técnico, 5. Ejecución"</formula1>
    </dataValidation>
    <dataValidation type="list" allowBlank="1" showInputMessage="1" showErrorMessage="1" sqref="H12:H78" xr:uid="{00000000-0002-0000-0000-000005000000}">
      <formula1>"1. Creación, 2. Ampliación, 3. Mejoramiento, 4. Recuperación, 5. Ampliación Marginal, 6. Optimización, 7. Reposición, 8. Rehabilitación"</formula1>
    </dataValidation>
    <dataValidation type="list" allowBlank="1" showInputMessage="1" showErrorMessage="1" sqref="AB12:AD78" xr:uid="{00000000-0002-0000-0000-000006000000}">
      <formula1>"SI,NO"</formula1>
    </dataValidation>
  </dataValidations>
  <printOptions horizontalCentered="1"/>
  <pageMargins left="3.937007874015748E-2" right="0.19685039370078741" top="0.47244094488188981" bottom="0.39370078740157483" header="0.86614173228346458" footer="0.11811023622047245"/>
  <pageSetup paperSize="8" scale="55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'C:\Users\Administrador\AppData\Local\Microsoft\Windows\Temporary Internet Files\Content.Outlook\XUB3GYDC\[1 Formato PMI 2021-2023 - SEAL (V1.1).xlsx]Hoja1'!#REF!</xm:f>
          </x14:formula1>
          <xm:sqref>X12:X78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PMI</vt:lpstr>
      <vt:lpstr>PMI!Área_de_impresión</vt:lpstr>
      <vt:lpstr>PMI!Títulos_a_imprimir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Torres Copa Alex Axel</cp:lastModifiedBy>
  <cp:lastPrinted>2020-02-13T09:54:12Z</cp:lastPrinted>
  <dcterms:created xsi:type="dcterms:W3CDTF">2020-02-13T09:35:29Z</dcterms:created>
  <dcterms:modified xsi:type="dcterms:W3CDTF">2020-03-10T19:58:13Z</dcterms:modified>
</cp:coreProperties>
</file>