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2023\INFORMES\"/>
    </mc:Choice>
  </mc:AlternateContent>
  <bookViews>
    <workbookView xWindow="-120" yWindow="-120" windowWidth="29040" windowHeight="15840" tabRatio="764"/>
  </bookViews>
  <sheets>
    <sheet name="CONTENIDO" sheetId="424" r:id="rId1"/>
    <sheet name="1. PRODUCCIÓN METÁLICA" sheetId="533" r:id="rId2"/>
    <sheet name="2. PRODUCCIÓN EMPRESAS" sheetId="534" r:id="rId3"/>
    <sheet name="3. PRODUCCIÓN REGIONES" sheetId="535" r:id="rId4"/>
    <sheet name="4. NO METÁLICA" sheetId="536" r:id="rId5"/>
    <sheet name="4.1. NO METÁLICA REGIONES" sheetId="537" r:id="rId6"/>
    <sheet name="4.2. CARBONÍFERA" sheetId="538" r:id="rId7"/>
    <sheet name="5. MACROECONÓMICAS" sheetId="526" r:id="rId8"/>
    <sheet name="6. EXPORTACIONES" sheetId="527" r:id="rId9"/>
    <sheet name="6.1 EXPORTACIONES PART" sheetId="528" r:id="rId10"/>
    <sheet name="6.2 EXPORT PRODUCTOS" sheetId="529" r:id="rId11"/>
    <sheet name="7. INVERSIONES" sheetId="530" r:id="rId12"/>
    <sheet name="8. INVERSIONES TIPO" sheetId="531" r:id="rId13"/>
    <sheet name="9. INVERSIONES RUBRO" sheetId="532" r:id="rId14"/>
    <sheet name="10. EMPLEO" sheetId="539" r:id="rId15"/>
    <sheet name="11. TRANSFERENCIAS " sheetId="540" r:id="rId16"/>
    <sheet name="12. TRANSFERENCIAS 2" sheetId="541" r:id="rId17"/>
    <sheet name="13. CATASTRO ACTIVIDAD" sheetId="521" r:id="rId18"/>
    <sheet name="13.1 ACTIVIDAD MINERA" sheetId="525" r:id="rId19"/>
    <sheet name="13.2 ÁREAS RESTRINGIDAS" sheetId="522" r:id="rId20"/>
    <sheet name="14. RECAUDACIÓN" sheetId="523" r:id="rId21"/>
    <sheet name="CPIM 2023" sheetId="524" r:id="rId22"/>
    <sheet name="C.E. 2022" sheetId="314" r:id="rId23"/>
  </sheets>
  <externalReferences>
    <externalReference r:id="rId24"/>
    <externalReference r:id="rId25"/>
    <externalReference r:id="rId26"/>
  </externalReferences>
  <definedNames>
    <definedName name="_xlnm._FilterDatabase" localSheetId="14" hidden="1">'10. EMPLEO'!$K$6:$L$28</definedName>
    <definedName name="_xlnm._FilterDatabase" localSheetId="15" hidden="1">'11. TRANSFERENCIAS '!$A$4:$K$4</definedName>
    <definedName name="_xlnm._FilterDatabase" localSheetId="16" hidden="1">'12. TRANSFERENCIAS 2'!$A$4:$J$82</definedName>
    <definedName name="_xlnm._FilterDatabase" localSheetId="2" hidden="1">'2. PRODUCCIÓN EMPRESAS'!$A$5:$I$103</definedName>
    <definedName name="_xlnm._FilterDatabase" localSheetId="3" hidden="1">'3. PRODUCCIÓN REGIONES'!$A$5:$I$115</definedName>
    <definedName name="_xlnm._FilterDatabase" localSheetId="5" hidden="1">'4.1. NO METÁLICA REGIONES'!#REF!</definedName>
    <definedName name="_xlnm._FilterDatabase" localSheetId="12" hidden="1">'8. INVERSIONES TIPO'!#REF!</definedName>
    <definedName name="_xlnm._FilterDatabase" localSheetId="21" hidden="1">'CPIM 2023'!$B$4:$I$51</definedName>
    <definedName name="_xlnm.Print_Area" localSheetId="1">'1. PRODUCCIÓN METÁLICA'!$A$1:$I$41</definedName>
    <definedName name="_xlnm.Print_Area" localSheetId="14">'10. EMPLEO'!$A$1:$I$38</definedName>
    <definedName name="_xlnm.Print_Area" localSheetId="15">'11. TRANSFERENCIAS '!$A$1:$K$33</definedName>
    <definedName name="_xlnm.Print_Area" localSheetId="16">'12. TRANSFERENCIAS 2'!$A$1:$K$86</definedName>
    <definedName name="_xlnm.Print_Area" localSheetId="17">'13. CATASTRO ACTIVIDAD'!#REF!</definedName>
    <definedName name="_xlnm.Print_Area" localSheetId="2">'2. PRODUCCIÓN EMPRESAS'!#REF!</definedName>
    <definedName name="_xlnm.Print_Area" localSheetId="3">'3. PRODUCCIÓN REGIONES'!#REF!</definedName>
    <definedName name="_xlnm.Print_Area" localSheetId="7">'5. MACROECONÓMICAS'!$A$1:$J$56</definedName>
    <definedName name="_xlnm.Print_Area" localSheetId="8">'6. EXPORTACIONES'!$A$1:$M$122</definedName>
    <definedName name="_xlnm.Print_Area" localSheetId="9">'6.1 EXPORTACIONES PART'!$A$1:$X$25</definedName>
    <definedName name="_xlnm.Print_Area" localSheetId="10">'6.2 EXPORT PRODUCTOS'!$A$1:$C$41</definedName>
    <definedName name="_xlnm.Print_Area" localSheetId="12">'8. INVERSIONES TIPO'!#REF!</definedName>
    <definedName name="_xlnm.Print_Area" localSheetId="13">'9. INVERSIONES RUBRO'!#REF!</definedName>
    <definedName name="_xlnm.Print_Area" localSheetId="0">CONTENIDO!$A$1:$M$55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TI_2" localSheetId="18">'[1]BD 19.01.2021'!$A$1:$P$5557</definedName>
    <definedName name="OTI_2" localSheetId="22">'[2]BD 19.01.2021'!$A$1:$P$5557</definedName>
    <definedName name="OTI_2">'[3]BD 19.01.2021'!$A$1:$P$5557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7" i="541" l="1"/>
  <c r="J57" i="541"/>
  <c r="I57" i="541"/>
  <c r="H57" i="541"/>
  <c r="G57" i="541"/>
  <c r="F57" i="541"/>
  <c r="E57" i="541"/>
  <c r="D57" i="541"/>
  <c r="C57" i="541"/>
  <c r="B57" i="541"/>
  <c r="K31" i="541"/>
  <c r="J31" i="541"/>
  <c r="I31" i="541"/>
  <c r="H31" i="541"/>
  <c r="G31" i="541"/>
  <c r="F31" i="541"/>
  <c r="E31" i="541"/>
  <c r="D31" i="541"/>
  <c r="C31" i="541"/>
  <c r="B31" i="541"/>
  <c r="K5" i="541"/>
  <c r="J5" i="541"/>
  <c r="I5" i="541"/>
  <c r="H5" i="541"/>
  <c r="G5" i="541"/>
  <c r="F5" i="541"/>
  <c r="E5" i="541"/>
  <c r="D5" i="541"/>
  <c r="C5" i="541"/>
  <c r="B5" i="541"/>
  <c r="K29" i="540"/>
  <c r="J29" i="540"/>
  <c r="I29" i="540"/>
  <c r="H29" i="540"/>
  <c r="G29" i="540"/>
  <c r="F29" i="540"/>
  <c r="E29" i="540"/>
  <c r="D29" i="540"/>
  <c r="C29" i="540"/>
  <c r="B29" i="540"/>
  <c r="K28" i="540"/>
  <c r="J28" i="540"/>
  <c r="I28" i="540"/>
  <c r="H28" i="540"/>
  <c r="G28" i="540"/>
  <c r="F28" i="540"/>
  <c r="E28" i="540"/>
  <c r="D28" i="540"/>
  <c r="C28" i="540"/>
  <c r="B28" i="540"/>
  <c r="K27" i="540"/>
  <c r="J27" i="540"/>
  <c r="I27" i="540"/>
  <c r="H27" i="540"/>
  <c r="G27" i="540"/>
  <c r="F27" i="540"/>
  <c r="E27" i="540"/>
  <c r="D27" i="540"/>
  <c r="C27" i="540"/>
  <c r="B27" i="540"/>
  <c r="K26" i="540"/>
  <c r="J26" i="540"/>
  <c r="I26" i="540"/>
  <c r="H26" i="540"/>
  <c r="G26" i="540"/>
  <c r="F26" i="540"/>
  <c r="E26" i="540"/>
  <c r="D26" i="540"/>
  <c r="C26" i="540"/>
  <c r="B26" i="540"/>
  <c r="K25" i="540"/>
  <c r="J25" i="540"/>
  <c r="I25" i="540"/>
  <c r="H25" i="540"/>
  <c r="G25" i="540"/>
  <c r="F25" i="540"/>
  <c r="E25" i="540"/>
  <c r="D25" i="540"/>
  <c r="C25" i="540"/>
  <c r="B25" i="540"/>
  <c r="K24" i="540"/>
  <c r="J24" i="540"/>
  <c r="I24" i="540"/>
  <c r="H24" i="540"/>
  <c r="G24" i="540"/>
  <c r="F24" i="540"/>
  <c r="E24" i="540"/>
  <c r="D24" i="540"/>
  <c r="C24" i="540"/>
  <c r="B24" i="540"/>
  <c r="K23" i="540"/>
  <c r="J23" i="540"/>
  <c r="I23" i="540"/>
  <c r="H23" i="540"/>
  <c r="G23" i="540"/>
  <c r="F23" i="540"/>
  <c r="E23" i="540"/>
  <c r="D23" i="540"/>
  <c r="C23" i="540"/>
  <c r="B23" i="540"/>
  <c r="K22" i="540"/>
  <c r="J22" i="540"/>
  <c r="I22" i="540"/>
  <c r="H22" i="540"/>
  <c r="G22" i="540"/>
  <c r="F22" i="540"/>
  <c r="E22" i="540"/>
  <c r="D22" i="540"/>
  <c r="C22" i="540"/>
  <c r="B22" i="540"/>
  <c r="K21" i="540"/>
  <c r="J21" i="540"/>
  <c r="I21" i="540"/>
  <c r="H21" i="540"/>
  <c r="G21" i="540"/>
  <c r="F21" i="540"/>
  <c r="E21" i="540"/>
  <c r="D21" i="540"/>
  <c r="C21" i="540"/>
  <c r="B21" i="540"/>
  <c r="K20" i="540"/>
  <c r="J20" i="540"/>
  <c r="I20" i="540"/>
  <c r="H20" i="540"/>
  <c r="G20" i="540"/>
  <c r="F20" i="540"/>
  <c r="E20" i="540"/>
  <c r="D20" i="540"/>
  <c r="C20" i="540"/>
  <c r="B20" i="540"/>
  <c r="K19" i="540"/>
  <c r="J19" i="540"/>
  <c r="I19" i="540"/>
  <c r="H19" i="540"/>
  <c r="G19" i="540"/>
  <c r="F19" i="540"/>
  <c r="E19" i="540"/>
  <c r="D19" i="540"/>
  <c r="C19" i="540"/>
  <c r="B19" i="540"/>
  <c r="K18" i="540"/>
  <c r="J18" i="540"/>
  <c r="I18" i="540"/>
  <c r="H18" i="540"/>
  <c r="G18" i="540"/>
  <c r="F18" i="540"/>
  <c r="E18" i="540"/>
  <c r="D18" i="540"/>
  <c r="C18" i="540"/>
  <c r="B18" i="540"/>
  <c r="K17" i="540"/>
  <c r="J17" i="540"/>
  <c r="I17" i="540"/>
  <c r="H17" i="540"/>
  <c r="G17" i="540"/>
  <c r="F17" i="540"/>
  <c r="E17" i="540"/>
  <c r="D17" i="540"/>
  <c r="C17" i="540"/>
  <c r="B17" i="540"/>
  <c r="K16" i="540"/>
  <c r="J16" i="540"/>
  <c r="I16" i="540"/>
  <c r="H16" i="540"/>
  <c r="G16" i="540"/>
  <c r="F16" i="540"/>
  <c r="E16" i="540"/>
  <c r="D16" i="540"/>
  <c r="C16" i="540"/>
  <c r="B16" i="540"/>
  <c r="K15" i="540"/>
  <c r="J15" i="540"/>
  <c r="I15" i="540"/>
  <c r="H15" i="540"/>
  <c r="G15" i="540"/>
  <c r="F15" i="540"/>
  <c r="E15" i="540"/>
  <c r="D15" i="540"/>
  <c r="C15" i="540"/>
  <c r="B15" i="540"/>
  <c r="K14" i="540"/>
  <c r="J14" i="540"/>
  <c r="I14" i="540"/>
  <c r="H14" i="540"/>
  <c r="G14" i="540"/>
  <c r="F14" i="540"/>
  <c r="E14" i="540"/>
  <c r="D14" i="540"/>
  <c r="C14" i="540"/>
  <c r="B14" i="540"/>
  <c r="K13" i="540"/>
  <c r="J13" i="540"/>
  <c r="I13" i="540"/>
  <c r="H13" i="540"/>
  <c r="G13" i="540"/>
  <c r="F13" i="540"/>
  <c r="E13" i="540"/>
  <c r="D13" i="540"/>
  <c r="C13" i="540"/>
  <c r="B13" i="540"/>
  <c r="K12" i="540"/>
  <c r="J12" i="540"/>
  <c r="I12" i="540"/>
  <c r="H12" i="540"/>
  <c r="G12" i="540"/>
  <c r="F12" i="540"/>
  <c r="E12" i="540"/>
  <c r="D12" i="540"/>
  <c r="C12" i="540"/>
  <c r="B12" i="540"/>
  <c r="K11" i="540"/>
  <c r="J11" i="540"/>
  <c r="I11" i="540"/>
  <c r="H11" i="540"/>
  <c r="G11" i="540"/>
  <c r="F11" i="540"/>
  <c r="E11" i="540"/>
  <c r="D11" i="540"/>
  <c r="C11" i="540"/>
  <c r="B11" i="540"/>
  <c r="K10" i="540"/>
  <c r="J10" i="540"/>
  <c r="I10" i="540"/>
  <c r="H10" i="540"/>
  <c r="G10" i="540"/>
  <c r="F10" i="540"/>
  <c r="E10" i="540"/>
  <c r="D10" i="540"/>
  <c r="C10" i="540"/>
  <c r="B10" i="540"/>
  <c r="K9" i="540"/>
  <c r="J9" i="540"/>
  <c r="I9" i="540"/>
  <c r="H9" i="540"/>
  <c r="G9" i="540"/>
  <c r="F9" i="540"/>
  <c r="E9" i="540"/>
  <c r="D9" i="540"/>
  <c r="C9" i="540"/>
  <c r="B9" i="540"/>
  <c r="K8" i="540"/>
  <c r="J8" i="540"/>
  <c r="I8" i="540"/>
  <c r="H8" i="540"/>
  <c r="G8" i="540"/>
  <c r="F8" i="540"/>
  <c r="E8" i="540"/>
  <c r="D8" i="540"/>
  <c r="C8" i="540"/>
  <c r="B8" i="540"/>
  <c r="K7" i="540"/>
  <c r="J7" i="540"/>
  <c r="I7" i="540"/>
  <c r="H7" i="540"/>
  <c r="G7" i="540"/>
  <c r="F7" i="540"/>
  <c r="E7" i="540"/>
  <c r="D7" i="540"/>
  <c r="C7" i="540"/>
  <c r="B7" i="540"/>
  <c r="K6" i="540"/>
  <c r="K31" i="540" s="1"/>
  <c r="J6" i="540"/>
  <c r="J31" i="540" s="1"/>
  <c r="I6" i="540"/>
  <c r="H6" i="540"/>
  <c r="G6" i="540"/>
  <c r="F6" i="540"/>
  <c r="E6" i="540"/>
  <c r="D6" i="540"/>
  <c r="C6" i="540"/>
  <c r="C31" i="540" s="1"/>
  <c r="B6" i="540"/>
  <c r="B31" i="540" s="1"/>
  <c r="K5" i="540"/>
  <c r="J5" i="540"/>
  <c r="I5" i="540"/>
  <c r="I31" i="540" s="1"/>
  <c r="H5" i="540"/>
  <c r="H31" i="540" s="1"/>
  <c r="G5" i="540"/>
  <c r="G31" i="540" s="1"/>
  <c r="F5" i="540"/>
  <c r="F31" i="540" s="1"/>
  <c r="E5" i="540"/>
  <c r="E31" i="540" s="1"/>
  <c r="D5" i="540"/>
  <c r="D31" i="540" s="1"/>
  <c r="C5" i="540"/>
  <c r="B5" i="540"/>
  <c r="N62" i="539" l="1"/>
  <c r="N61" i="539"/>
  <c r="N60" i="539"/>
  <c r="N59" i="539"/>
  <c r="N58" i="539"/>
  <c r="N57" i="539"/>
  <c r="N56" i="539"/>
  <c r="N55" i="539"/>
  <c r="N54" i="539"/>
  <c r="N53" i="539"/>
  <c r="N52" i="539"/>
  <c r="N51" i="539"/>
  <c r="N50" i="539"/>
  <c r="N49" i="539"/>
  <c r="N48" i="539"/>
  <c r="N47" i="539"/>
  <c r="N46" i="539"/>
  <c r="N45" i="539"/>
  <c r="N44" i="539"/>
  <c r="N43" i="539"/>
  <c r="N42" i="539"/>
  <c r="N41" i="539"/>
  <c r="N40" i="539"/>
  <c r="C33" i="539"/>
  <c r="B33" i="539"/>
  <c r="D32" i="539"/>
  <c r="D33" i="539" s="1"/>
  <c r="D31" i="539"/>
  <c r="G30" i="539"/>
  <c r="H28" i="539"/>
  <c r="D28" i="539"/>
  <c r="H27" i="539"/>
  <c r="D27" i="539"/>
  <c r="H26" i="539"/>
  <c r="D26" i="539"/>
  <c r="H25" i="539"/>
  <c r="D25" i="539"/>
  <c r="H24" i="539"/>
  <c r="D24" i="539"/>
  <c r="H23" i="539"/>
  <c r="D23" i="539"/>
  <c r="H22" i="539"/>
  <c r="D22" i="539"/>
  <c r="H21" i="539"/>
  <c r="D21" i="539"/>
  <c r="H20" i="539"/>
  <c r="D20" i="539"/>
  <c r="H19" i="539"/>
  <c r="D19" i="539"/>
  <c r="H18" i="539"/>
  <c r="D18" i="539"/>
  <c r="D16" i="539" s="1"/>
  <c r="H17" i="539"/>
  <c r="D17" i="539"/>
  <c r="H16" i="539"/>
  <c r="C16" i="539"/>
  <c r="B16" i="539"/>
  <c r="H15" i="539"/>
  <c r="D15" i="539"/>
  <c r="H14" i="539"/>
  <c r="D14" i="539"/>
  <c r="H13" i="539"/>
  <c r="D13" i="539"/>
  <c r="H12" i="539"/>
  <c r="D12" i="539"/>
  <c r="H11" i="539"/>
  <c r="D11" i="539"/>
  <c r="H10" i="539"/>
  <c r="D10" i="539"/>
  <c r="H9" i="539"/>
  <c r="D9" i="539"/>
  <c r="H8" i="539"/>
  <c r="D8" i="539"/>
  <c r="H7" i="539"/>
  <c r="D7" i="539"/>
  <c r="H6" i="539"/>
  <c r="H30" i="539" s="1"/>
  <c r="D6" i="539"/>
  <c r="G14" i="538" l="1"/>
  <c r="F14" i="538"/>
  <c r="C14" i="538"/>
  <c r="B14" i="538"/>
  <c r="I12" i="538"/>
  <c r="H12" i="538"/>
  <c r="D12" i="538"/>
  <c r="I11" i="538"/>
  <c r="H11" i="538"/>
  <c r="G11" i="538"/>
  <c r="F11" i="538"/>
  <c r="D11" i="538"/>
  <c r="C11" i="538"/>
  <c r="B11" i="538"/>
  <c r="I10" i="538"/>
  <c r="H10" i="538"/>
  <c r="D10" i="538"/>
  <c r="I9" i="538"/>
  <c r="H9" i="538"/>
  <c r="D9" i="538"/>
  <c r="I8" i="538"/>
  <c r="I6" i="538" s="1"/>
  <c r="H8" i="538"/>
  <c r="D8" i="538"/>
  <c r="I7" i="538"/>
  <c r="H7" i="538"/>
  <c r="D7" i="538"/>
  <c r="H6" i="538"/>
  <c r="G6" i="538"/>
  <c r="F6" i="538"/>
  <c r="D6" i="538"/>
  <c r="C6" i="538"/>
  <c r="B6" i="538"/>
  <c r="G142" i="537"/>
  <c r="F142" i="537"/>
  <c r="C142" i="537"/>
  <c r="B142" i="537"/>
  <c r="I141" i="537"/>
  <c r="H141" i="537"/>
  <c r="I140" i="537"/>
  <c r="H140" i="537"/>
  <c r="G140" i="537"/>
  <c r="F140" i="537"/>
  <c r="C140" i="537"/>
  <c r="B140" i="537"/>
  <c r="I139" i="537"/>
  <c r="H139" i="537"/>
  <c r="I138" i="537"/>
  <c r="I137" i="537"/>
  <c r="H137" i="537"/>
  <c r="G137" i="537"/>
  <c r="F137" i="537"/>
  <c r="C137" i="537"/>
  <c r="B137" i="537"/>
  <c r="I136" i="537"/>
  <c r="I134" i="537" s="1"/>
  <c r="I135" i="537"/>
  <c r="H135" i="537"/>
  <c r="H134" i="537"/>
  <c r="G134" i="537"/>
  <c r="F134" i="537"/>
  <c r="C134" i="537"/>
  <c r="B134" i="537"/>
  <c r="I133" i="537"/>
  <c r="H133" i="537"/>
  <c r="I132" i="537"/>
  <c r="H132" i="537"/>
  <c r="D132" i="537"/>
  <c r="I131" i="537"/>
  <c r="H131" i="537"/>
  <c r="G131" i="537"/>
  <c r="F131" i="537"/>
  <c r="D131" i="537"/>
  <c r="C131" i="537"/>
  <c r="B131" i="537"/>
  <c r="I129" i="537"/>
  <c r="I127" i="537" s="1"/>
  <c r="H129" i="537"/>
  <c r="I128" i="537"/>
  <c r="H128" i="537"/>
  <c r="D128" i="537"/>
  <c r="H127" i="537"/>
  <c r="G127" i="537"/>
  <c r="F127" i="537"/>
  <c r="D127" i="537"/>
  <c r="C127" i="537"/>
  <c r="B127" i="537"/>
  <c r="I126" i="537"/>
  <c r="I125" i="537" s="1"/>
  <c r="G125" i="537"/>
  <c r="F125" i="537"/>
  <c r="C125" i="537"/>
  <c r="B125" i="537"/>
  <c r="I123" i="537"/>
  <c r="H123" i="537"/>
  <c r="I122" i="537"/>
  <c r="H122" i="537"/>
  <c r="D122" i="537"/>
  <c r="I121" i="537"/>
  <c r="H121" i="537"/>
  <c r="G121" i="537"/>
  <c r="F121" i="537"/>
  <c r="D121" i="537"/>
  <c r="C121" i="537"/>
  <c r="B121" i="537"/>
  <c r="I118" i="537"/>
  <c r="H118" i="537"/>
  <c r="D118" i="537"/>
  <c r="I117" i="537"/>
  <c r="H117" i="537"/>
  <c r="D117" i="537"/>
  <c r="I116" i="537"/>
  <c r="H116" i="537"/>
  <c r="G116" i="537"/>
  <c r="F116" i="537"/>
  <c r="D116" i="537"/>
  <c r="C116" i="537"/>
  <c r="B116" i="537"/>
  <c r="I115" i="537"/>
  <c r="I114" i="537" s="1"/>
  <c r="H115" i="537"/>
  <c r="H114" i="537"/>
  <c r="G114" i="537"/>
  <c r="F114" i="537"/>
  <c r="C114" i="537"/>
  <c r="B114" i="537"/>
  <c r="I113" i="537"/>
  <c r="H113" i="537"/>
  <c r="D113" i="537"/>
  <c r="I112" i="537"/>
  <c r="H112" i="537"/>
  <c r="D112" i="537"/>
  <c r="I111" i="537"/>
  <c r="H111" i="537"/>
  <c r="I110" i="537"/>
  <c r="H110" i="537"/>
  <c r="G110" i="537"/>
  <c r="F110" i="537"/>
  <c r="D110" i="537"/>
  <c r="C110" i="537"/>
  <c r="B110" i="537"/>
  <c r="I109" i="537"/>
  <c r="H109" i="537"/>
  <c r="I108" i="537"/>
  <c r="H108" i="537"/>
  <c r="D108" i="537"/>
  <c r="I107" i="537"/>
  <c r="H107" i="537"/>
  <c r="G107" i="537"/>
  <c r="F107" i="537"/>
  <c r="D107" i="537"/>
  <c r="C107" i="537"/>
  <c r="B107" i="537"/>
  <c r="I105" i="537"/>
  <c r="H105" i="537"/>
  <c r="D105" i="537"/>
  <c r="I104" i="537"/>
  <c r="H104" i="537"/>
  <c r="G104" i="537"/>
  <c r="F104" i="537"/>
  <c r="D104" i="537"/>
  <c r="C104" i="537"/>
  <c r="B104" i="537"/>
  <c r="I103" i="537"/>
  <c r="H103" i="537"/>
  <c r="I102" i="537"/>
  <c r="H102" i="537"/>
  <c r="I101" i="537"/>
  <c r="I100" i="537"/>
  <c r="H100" i="537"/>
  <c r="D100" i="537"/>
  <c r="I99" i="537"/>
  <c r="H99" i="537"/>
  <c r="G99" i="537"/>
  <c r="F99" i="537"/>
  <c r="D99" i="537"/>
  <c r="C99" i="537"/>
  <c r="B99" i="537"/>
  <c r="I98" i="537"/>
  <c r="H98" i="537"/>
  <c r="D98" i="537"/>
  <c r="I97" i="537"/>
  <c r="H97" i="537"/>
  <c r="D97" i="537"/>
  <c r="I96" i="537"/>
  <c r="H96" i="537"/>
  <c r="D96" i="537"/>
  <c r="I95" i="537"/>
  <c r="H95" i="537"/>
  <c r="G95" i="537"/>
  <c r="F95" i="537"/>
  <c r="D95" i="537"/>
  <c r="C95" i="537"/>
  <c r="B95" i="537"/>
  <c r="I94" i="537"/>
  <c r="I93" i="537" s="1"/>
  <c r="H94" i="537"/>
  <c r="D94" i="537"/>
  <c r="H93" i="537"/>
  <c r="G93" i="537"/>
  <c r="F93" i="537"/>
  <c r="D93" i="537"/>
  <c r="C93" i="537"/>
  <c r="B93" i="537"/>
  <c r="I92" i="537"/>
  <c r="I90" i="537" s="1"/>
  <c r="I91" i="537"/>
  <c r="H91" i="537"/>
  <c r="D91" i="537"/>
  <c r="H90" i="537"/>
  <c r="G90" i="537"/>
  <c r="F90" i="537"/>
  <c r="D90" i="537"/>
  <c r="C90" i="537"/>
  <c r="B90" i="537"/>
  <c r="I89" i="537"/>
  <c r="H89" i="537"/>
  <c r="D89" i="537"/>
  <c r="I88" i="537"/>
  <c r="H88" i="537"/>
  <c r="I87" i="537"/>
  <c r="H87" i="537"/>
  <c r="D87" i="537"/>
  <c r="I86" i="537"/>
  <c r="H86" i="537"/>
  <c r="G86" i="537"/>
  <c r="F86" i="537"/>
  <c r="D86" i="537"/>
  <c r="C86" i="537"/>
  <c r="B86" i="537"/>
  <c r="I85" i="537"/>
  <c r="I82" i="537" s="1"/>
  <c r="H85" i="537"/>
  <c r="D85" i="537"/>
  <c r="I84" i="537"/>
  <c r="H84" i="537"/>
  <c r="I83" i="537"/>
  <c r="H83" i="537"/>
  <c r="H82" i="537"/>
  <c r="G82" i="537"/>
  <c r="F82" i="537"/>
  <c r="D82" i="537"/>
  <c r="C82" i="537"/>
  <c r="B82" i="537"/>
  <c r="I81" i="537"/>
  <c r="H81" i="537"/>
  <c r="D81" i="537"/>
  <c r="I80" i="537"/>
  <c r="H80" i="537"/>
  <c r="G80" i="537"/>
  <c r="F80" i="537"/>
  <c r="D80" i="537"/>
  <c r="C80" i="537"/>
  <c r="B80" i="537"/>
  <c r="I79" i="537"/>
  <c r="H79" i="537"/>
  <c r="D79" i="537"/>
  <c r="I78" i="537"/>
  <c r="H78" i="537"/>
  <c r="D78" i="537"/>
  <c r="I77" i="537"/>
  <c r="H77" i="537"/>
  <c r="I76" i="537"/>
  <c r="H76" i="537"/>
  <c r="I75" i="537"/>
  <c r="I73" i="537" s="1"/>
  <c r="H75" i="537"/>
  <c r="I74" i="537"/>
  <c r="H74" i="537"/>
  <c r="D74" i="537"/>
  <c r="H73" i="537"/>
  <c r="G73" i="537"/>
  <c r="F73" i="537"/>
  <c r="D73" i="537"/>
  <c r="C73" i="537"/>
  <c r="B73" i="537"/>
  <c r="I72" i="537"/>
  <c r="H72" i="537"/>
  <c r="D72" i="537"/>
  <c r="I71" i="537"/>
  <c r="I69" i="537" s="1"/>
  <c r="H71" i="537"/>
  <c r="D71" i="537"/>
  <c r="I70" i="537"/>
  <c r="H70" i="537"/>
  <c r="D70" i="537"/>
  <c r="H69" i="537"/>
  <c r="G69" i="537"/>
  <c r="F69" i="537"/>
  <c r="D69" i="537"/>
  <c r="C69" i="537"/>
  <c r="B69" i="537"/>
  <c r="I68" i="537"/>
  <c r="H68" i="537"/>
  <c r="D68" i="537"/>
  <c r="I67" i="537"/>
  <c r="I65" i="537" s="1"/>
  <c r="H67" i="537"/>
  <c r="D67" i="537"/>
  <c r="I66" i="537"/>
  <c r="H66" i="537"/>
  <c r="D66" i="537"/>
  <c r="H65" i="537"/>
  <c r="G65" i="537"/>
  <c r="F65" i="537"/>
  <c r="D65" i="537"/>
  <c r="C65" i="537"/>
  <c r="B65" i="537"/>
  <c r="I64" i="537"/>
  <c r="H64" i="537"/>
  <c r="D64" i="537"/>
  <c r="I63" i="537"/>
  <c r="H63" i="537"/>
  <c r="G63" i="537"/>
  <c r="F63" i="537"/>
  <c r="D63" i="537"/>
  <c r="C63" i="537"/>
  <c r="B63" i="537"/>
  <c r="I62" i="537"/>
  <c r="H62" i="537"/>
  <c r="D62" i="537"/>
  <c r="I61" i="537"/>
  <c r="H61" i="537"/>
  <c r="D61" i="537"/>
  <c r="I60" i="537"/>
  <c r="I58" i="537" s="1"/>
  <c r="H60" i="537"/>
  <c r="D60" i="537"/>
  <c r="I59" i="537"/>
  <c r="H59" i="537"/>
  <c r="D59" i="537"/>
  <c r="H58" i="537"/>
  <c r="G58" i="537"/>
  <c r="F58" i="537"/>
  <c r="D58" i="537"/>
  <c r="C58" i="537"/>
  <c r="B58" i="537"/>
  <c r="I57" i="537"/>
  <c r="H57" i="537"/>
  <c r="D57" i="537"/>
  <c r="I56" i="537"/>
  <c r="H56" i="537"/>
  <c r="D56" i="537"/>
  <c r="I55" i="537"/>
  <c r="H55" i="537"/>
  <c r="I54" i="537"/>
  <c r="H54" i="537"/>
  <c r="D54" i="537"/>
  <c r="I53" i="537"/>
  <c r="H53" i="537"/>
  <c r="G53" i="537"/>
  <c r="F53" i="537"/>
  <c r="D53" i="537"/>
  <c r="C53" i="537"/>
  <c r="B53" i="537"/>
  <c r="I52" i="537"/>
  <c r="H52" i="537"/>
  <c r="D52" i="537"/>
  <c r="I51" i="537"/>
  <c r="H51" i="537"/>
  <c r="I50" i="537"/>
  <c r="H50" i="537"/>
  <c r="D50" i="537"/>
  <c r="I49" i="537"/>
  <c r="H49" i="537"/>
  <c r="D49" i="537"/>
  <c r="I48" i="537"/>
  <c r="I46" i="537" s="1"/>
  <c r="H48" i="537"/>
  <c r="D48" i="537"/>
  <c r="I47" i="537"/>
  <c r="H47" i="537"/>
  <c r="D47" i="537"/>
  <c r="H46" i="537"/>
  <c r="G46" i="537"/>
  <c r="F46" i="537"/>
  <c r="D46" i="537"/>
  <c r="C46" i="537"/>
  <c r="B46" i="537"/>
  <c r="I45" i="537"/>
  <c r="H45" i="537"/>
  <c r="D45" i="537"/>
  <c r="I44" i="537"/>
  <c r="I38" i="537" s="1"/>
  <c r="H44" i="537"/>
  <c r="D44" i="537"/>
  <c r="I43" i="537"/>
  <c r="H43" i="537"/>
  <c r="I42" i="537"/>
  <c r="H42" i="537"/>
  <c r="I41" i="537"/>
  <c r="H41" i="537"/>
  <c r="D41" i="537"/>
  <c r="I40" i="537"/>
  <c r="H40" i="537"/>
  <c r="I39" i="537"/>
  <c r="H39" i="537"/>
  <c r="D39" i="537"/>
  <c r="H38" i="537"/>
  <c r="G38" i="537"/>
  <c r="F38" i="537"/>
  <c r="D38" i="537"/>
  <c r="C38" i="537"/>
  <c r="B38" i="537"/>
  <c r="I37" i="537"/>
  <c r="I36" i="537"/>
  <c r="I34" i="537" s="1"/>
  <c r="H36" i="537"/>
  <c r="D36" i="537"/>
  <c r="I35" i="537"/>
  <c r="H35" i="537"/>
  <c r="D35" i="537"/>
  <c r="H34" i="537"/>
  <c r="G34" i="537"/>
  <c r="F34" i="537"/>
  <c r="D34" i="537"/>
  <c r="C34" i="537"/>
  <c r="B34" i="537"/>
  <c r="I32" i="537"/>
  <c r="H32" i="537"/>
  <c r="I31" i="537"/>
  <c r="H31" i="537"/>
  <c r="I30" i="537"/>
  <c r="I29" i="537"/>
  <c r="I27" i="537" s="1"/>
  <c r="H29" i="537"/>
  <c r="D29" i="537"/>
  <c r="I28" i="537"/>
  <c r="H28" i="537"/>
  <c r="D28" i="537"/>
  <c r="H27" i="537"/>
  <c r="G27" i="537"/>
  <c r="F27" i="537"/>
  <c r="D27" i="537"/>
  <c r="C27" i="537"/>
  <c r="B27" i="537"/>
  <c r="I26" i="537"/>
  <c r="H26" i="537"/>
  <c r="D26" i="537"/>
  <c r="I25" i="537"/>
  <c r="I20" i="537" s="1"/>
  <c r="H25" i="537"/>
  <c r="D25" i="537"/>
  <c r="I24" i="537"/>
  <c r="H24" i="537"/>
  <c r="D24" i="537"/>
  <c r="I23" i="537"/>
  <c r="H23" i="537"/>
  <c r="D23" i="537"/>
  <c r="I22" i="537"/>
  <c r="H22" i="537"/>
  <c r="D22" i="537"/>
  <c r="I21" i="537"/>
  <c r="H21" i="537"/>
  <c r="D21" i="537"/>
  <c r="H20" i="537"/>
  <c r="G20" i="537"/>
  <c r="F20" i="537"/>
  <c r="D20" i="537"/>
  <c r="C20" i="537"/>
  <c r="B20" i="537"/>
  <c r="I19" i="537"/>
  <c r="H19" i="537"/>
  <c r="D19" i="537"/>
  <c r="I18" i="537"/>
  <c r="H18" i="537"/>
  <c r="D18" i="537"/>
  <c r="I17" i="537"/>
  <c r="H17" i="537"/>
  <c r="D17" i="537"/>
  <c r="I16" i="537"/>
  <c r="I14" i="537" s="1"/>
  <c r="H16" i="537"/>
  <c r="D16" i="537"/>
  <c r="I15" i="537"/>
  <c r="H15" i="537"/>
  <c r="D15" i="537"/>
  <c r="H14" i="537"/>
  <c r="G14" i="537"/>
  <c r="F14" i="537"/>
  <c r="D14" i="537"/>
  <c r="C14" i="537"/>
  <c r="B14" i="537"/>
  <c r="I13" i="537"/>
  <c r="H13" i="537"/>
  <c r="D13" i="537"/>
  <c r="I12" i="537"/>
  <c r="H12" i="537"/>
  <c r="G12" i="537"/>
  <c r="F12" i="537"/>
  <c r="D12" i="537"/>
  <c r="C12" i="537"/>
  <c r="B12" i="537"/>
  <c r="I11" i="537"/>
  <c r="H11" i="537"/>
  <c r="I10" i="537"/>
  <c r="H10" i="537"/>
  <c r="D10" i="537"/>
  <c r="I9" i="537"/>
  <c r="H9" i="537"/>
  <c r="D9" i="537"/>
  <c r="I8" i="537"/>
  <c r="I6" i="537" s="1"/>
  <c r="H8" i="537"/>
  <c r="D8" i="537"/>
  <c r="I7" i="537"/>
  <c r="H7" i="537"/>
  <c r="D7" i="537"/>
  <c r="H6" i="537"/>
  <c r="G6" i="537"/>
  <c r="F6" i="537"/>
  <c r="D6" i="537"/>
  <c r="C6" i="537"/>
  <c r="B6" i="537"/>
  <c r="I43" i="536"/>
  <c r="H43" i="536"/>
  <c r="D43" i="536"/>
  <c r="I42" i="536"/>
  <c r="I41" i="536" s="1"/>
  <c r="H42" i="536"/>
  <c r="D42" i="536"/>
  <c r="H41" i="536"/>
  <c r="G41" i="536"/>
  <c r="F41" i="536"/>
  <c r="D41" i="536"/>
  <c r="C41" i="536"/>
  <c r="B41" i="536"/>
  <c r="I39" i="536"/>
  <c r="H39" i="536"/>
  <c r="I38" i="536"/>
  <c r="H38" i="536"/>
  <c r="I37" i="536"/>
  <c r="H37" i="536"/>
  <c r="I36" i="536"/>
  <c r="H36" i="536"/>
  <c r="D36" i="536"/>
  <c r="I35" i="536"/>
  <c r="H35" i="536"/>
  <c r="D35" i="536"/>
  <c r="I34" i="536"/>
  <c r="I33" i="536"/>
  <c r="H33" i="536"/>
  <c r="D33" i="536"/>
  <c r="I32" i="536"/>
  <c r="H32" i="536"/>
  <c r="D32" i="536"/>
  <c r="I31" i="536"/>
  <c r="H31" i="536"/>
  <c r="I30" i="536"/>
  <c r="H30" i="536"/>
  <c r="D30" i="536"/>
  <c r="I29" i="536"/>
  <c r="H29" i="536"/>
  <c r="D29" i="536"/>
  <c r="I28" i="536"/>
  <c r="H28" i="536"/>
  <c r="D28" i="536"/>
  <c r="I27" i="536"/>
  <c r="H27" i="536"/>
  <c r="D27" i="536"/>
  <c r="I26" i="536"/>
  <c r="H26" i="536"/>
  <c r="D26" i="536"/>
  <c r="I25" i="536"/>
  <c r="H25" i="536"/>
  <c r="D25" i="536"/>
  <c r="I24" i="536"/>
  <c r="H24" i="536"/>
  <c r="D24" i="536"/>
  <c r="I23" i="536"/>
  <c r="H23" i="536"/>
  <c r="D23" i="536"/>
  <c r="I22" i="536"/>
  <c r="H22" i="536"/>
  <c r="D22" i="536"/>
  <c r="I21" i="536"/>
  <c r="H21" i="536"/>
  <c r="D21" i="536"/>
  <c r="I20" i="536"/>
  <c r="H20" i="536"/>
  <c r="D20" i="536"/>
  <c r="I19" i="536"/>
  <c r="H19" i="536"/>
  <c r="D19" i="536"/>
  <c r="I18" i="536"/>
  <c r="H18" i="536"/>
  <c r="D18" i="536"/>
  <c r="I17" i="536"/>
  <c r="H17" i="536"/>
  <c r="D17" i="536"/>
  <c r="I16" i="536"/>
  <c r="H16" i="536"/>
  <c r="D16" i="536"/>
  <c r="I15" i="536"/>
  <c r="H15" i="536"/>
  <c r="D15" i="536"/>
  <c r="I14" i="536"/>
  <c r="H14" i="536"/>
  <c r="D14" i="536"/>
  <c r="I13" i="536"/>
  <c r="H13" i="536"/>
  <c r="D13" i="536"/>
  <c r="I12" i="536"/>
  <c r="H12" i="536"/>
  <c r="D12" i="536"/>
  <c r="I11" i="536"/>
  <c r="H11" i="536"/>
  <c r="D11" i="536"/>
  <c r="I10" i="536"/>
  <c r="H10" i="536"/>
  <c r="D10" i="536"/>
  <c r="I9" i="536"/>
  <c r="H9" i="536"/>
  <c r="D9" i="536"/>
  <c r="I8" i="536"/>
  <c r="I6" i="536" s="1"/>
  <c r="H8" i="536"/>
  <c r="D8" i="536"/>
  <c r="I7" i="536"/>
  <c r="H7" i="536"/>
  <c r="D7" i="536"/>
  <c r="H6" i="536"/>
  <c r="G6" i="536"/>
  <c r="F6" i="536"/>
  <c r="D6" i="536"/>
  <c r="C6" i="536"/>
  <c r="B6" i="536"/>
  <c r="G113" i="535" l="1"/>
  <c r="D113" i="535"/>
  <c r="G112" i="535"/>
  <c r="D112" i="535"/>
  <c r="G111" i="535"/>
  <c r="D111" i="535"/>
  <c r="F110" i="535"/>
  <c r="H113" i="535" s="1"/>
  <c r="E110" i="535"/>
  <c r="C110" i="535"/>
  <c r="D110" i="535" s="1"/>
  <c r="B110" i="535"/>
  <c r="G109" i="535"/>
  <c r="D109" i="535"/>
  <c r="H108" i="535"/>
  <c r="G108" i="535"/>
  <c r="D108" i="535"/>
  <c r="F107" i="535"/>
  <c r="G107" i="535" s="1"/>
  <c r="E107" i="535"/>
  <c r="C107" i="535"/>
  <c r="D107" i="535" s="1"/>
  <c r="B107" i="535"/>
  <c r="G106" i="535"/>
  <c r="G105" i="535"/>
  <c r="D105" i="535"/>
  <c r="G104" i="535"/>
  <c r="D104" i="535"/>
  <c r="G103" i="535"/>
  <c r="D103" i="535"/>
  <c r="F102" i="535"/>
  <c r="E102" i="535"/>
  <c r="D102" i="535"/>
  <c r="C102" i="535"/>
  <c r="B102" i="535"/>
  <c r="G100" i="535"/>
  <c r="H99" i="535"/>
  <c r="G99" i="535"/>
  <c r="D99" i="535"/>
  <c r="G98" i="535"/>
  <c r="D98" i="535"/>
  <c r="G97" i="535"/>
  <c r="D97" i="535"/>
  <c r="G96" i="535"/>
  <c r="D96" i="535"/>
  <c r="H95" i="535"/>
  <c r="G95" i="535"/>
  <c r="D95" i="535"/>
  <c r="G94" i="535"/>
  <c r="F94" i="535"/>
  <c r="H96" i="535" s="1"/>
  <c r="E94" i="535"/>
  <c r="C94" i="535"/>
  <c r="D94" i="535" s="1"/>
  <c r="B94" i="535"/>
  <c r="H93" i="535"/>
  <c r="G93" i="535"/>
  <c r="D93" i="535"/>
  <c r="H92" i="535"/>
  <c r="G92" i="535"/>
  <c r="D92" i="535"/>
  <c r="H91" i="535"/>
  <c r="G91" i="535"/>
  <c r="D91" i="535"/>
  <c r="H90" i="535"/>
  <c r="G90" i="535"/>
  <c r="D90" i="535"/>
  <c r="H89" i="535"/>
  <c r="G89" i="535"/>
  <c r="D89" i="535"/>
  <c r="G88" i="535"/>
  <c r="D88" i="535"/>
  <c r="H87" i="535"/>
  <c r="G87" i="535"/>
  <c r="D87" i="535"/>
  <c r="G86" i="535"/>
  <c r="F86" i="535"/>
  <c r="H88" i="535" s="1"/>
  <c r="E86" i="535"/>
  <c r="C86" i="535"/>
  <c r="B86" i="535"/>
  <c r="H85" i="535"/>
  <c r="H84" i="535" s="1"/>
  <c r="G85" i="535"/>
  <c r="D85" i="535"/>
  <c r="F84" i="535"/>
  <c r="G84" i="535" s="1"/>
  <c r="E84" i="535"/>
  <c r="C84" i="535"/>
  <c r="D84" i="535" s="1"/>
  <c r="B84" i="535"/>
  <c r="H83" i="535"/>
  <c r="H82" i="535" s="1"/>
  <c r="G83" i="535"/>
  <c r="D83" i="535"/>
  <c r="F82" i="535"/>
  <c r="E82" i="535"/>
  <c r="G82" i="535" s="1"/>
  <c r="C82" i="535"/>
  <c r="D82" i="535" s="1"/>
  <c r="B82" i="535"/>
  <c r="H80" i="535"/>
  <c r="G80" i="535"/>
  <c r="H79" i="535"/>
  <c r="H78" i="535"/>
  <c r="G78" i="535"/>
  <c r="D78" i="535"/>
  <c r="H77" i="535"/>
  <c r="G77" i="535"/>
  <c r="D77" i="535"/>
  <c r="H76" i="535"/>
  <c r="G76" i="535"/>
  <c r="D76" i="535"/>
  <c r="H75" i="535"/>
  <c r="G75" i="535"/>
  <c r="D75" i="535"/>
  <c r="G74" i="535"/>
  <c r="D74" i="535"/>
  <c r="H73" i="535"/>
  <c r="G73" i="535"/>
  <c r="D73" i="535"/>
  <c r="H72" i="535"/>
  <c r="G72" i="535"/>
  <c r="D72" i="535"/>
  <c r="H71" i="535"/>
  <c r="G71" i="535"/>
  <c r="D71" i="535"/>
  <c r="H70" i="535"/>
  <c r="G70" i="535"/>
  <c r="D70" i="535"/>
  <c r="H69" i="535"/>
  <c r="G69" i="535"/>
  <c r="D69" i="535"/>
  <c r="H68" i="535"/>
  <c r="G68" i="535"/>
  <c r="D68" i="535"/>
  <c r="H67" i="535"/>
  <c r="G67" i="535"/>
  <c r="D67" i="535"/>
  <c r="G66" i="535"/>
  <c r="D66" i="535"/>
  <c r="H65" i="535"/>
  <c r="G65" i="535"/>
  <c r="D65" i="535"/>
  <c r="G64" i="535"/>
  <c r="F64" i="535"/>
  <c r="H74" i="535" s="1"/>
  <c r="E64" i="535"/>
  <c r="C64" i="535"/>
  <c r="B64" i="535"/>
  <c r="G63" i="535"/>
  <c r="D63" i="535"/>
  <c r="G62" i="535"/>
  <c r="G60" i="535"/>
  <c r="D60" i="535"/>
  <c r="G59" i="535"/>
  <c r="D59" i="535"/>
  <c r="G58" i="535"/>
  <c r="D58" i="535"/>
  <c r="G57" i="535"/>
  <c r="D57" i="535"/>
  <c r="G56" i="535"/>
  <c r="D56" i="535"/>
  <c r="G55" i="535"/>
  <c r="D55" i="535"/>
  <c r="G54" i="535"/>
  <c r="D54" i="535"/>
  <c r="G53" i="535"/>
  <c r="D53" i="535"/>
  <c r="F52" i="535"/>
  <c r="H60" i="535" s="1"/>
  <c r="E52" i="535"/>
  <c r="D52" i="535"/>
  <c r="C52" i="535"/>
  <c r="B52" i="535"/>
  <c r="G51" i="535"/>
  <c r="H50" i="535"/>
  <c r="G50" i="535"/>
  <c r="D50" i="535"/>
  <c r="H49" i="535"/>
  <c r="G49" i="535"/>
  <c r="D49" i="535"/>
  <c r="H47" i="535"/>
  <c r="G47" i="535"/>
  <c r="D47" i="535"/>
  <c r="H46" i="535"/>
  <c r="G46" i="535"/>
  <c r="D46" i="535"/>
  <c r="G45" i="535"/>
  <c r="D45" i="535"/>
  <c r="H44" i="535"/>
  <c r="G44" i="535"/>
  <c r="D44" i="535"/>
  <c r="H43" i="535"/>
  <c r="G43" i="535"/>
  <c r="D43" i="535"/>
  <c r="G42" i="535"/>
  <c r="D42" i="535"/>
  <c r="H41" i="535"/>
  <c r="G41" i="535"/>
  <c r="D41" i="535"/>
  <c r="F40" i="535"/>
  <c r="H45" i="535" s="1"/>
  <c r="E40" i="535"/>
  <c r="D40" i="535"/>
  <c r="C40" i="535"/>
  <c r="B40" i="535"/>
  <c r="H39" i="535"/>
  <c r="G39" i="535"/>
  <c r="D39" i="535"/>
  <c r="H38" i="535"/>
  <c r="G38" i="535"/>
  <c r="D38" i="535"/>
  <c r="H37" i="535"/>
  <c r="G37" i="535"/>
  <c r="D37" i="535"/>
  <c r="G36" i="535"/>
  <c r="D36" i="535"/>
  <c r="H35" i="535"/>
  <c r="G35" i="535"/>
  <c r="D35" i="535"/>
  <c r="H34" i="535"/>
  <c r="G34" i="535"/>
  <c r="D34" i="535"/>
  <c r="G33" i="535"/>
  <c r="D33" i="535"/>
  <c r="H32" i="535"/>
  <c r="G32" i="535"/>
  <c r="D32" i="535"/>
  <c r="H31" i="535"/>
  <c r="G31" i="535"/>
  <c r="D31" i="535"/>
  <c r="H30" i="535"/>
  <c r="G30" i="535"/>
  <c r="D30" i="535"/>
  <c r="H29" i="535"/>
  <c r="G29" i="535"/>
  <c r="D29" i="535"/>
  <c r="G28" i="535"/>
  <c r="D28" i="535"/>
  <c r="H27" i="535"/>
  <c r="G27" i="535"/>
  <c r="D27" i="535"/>
  <c r="H26" i="535"/>
  <c r="G26" i="535"/>
  <c r="D26" i="535"/>
  <c r="G25" i="535"/>
  <c r="D25" i="535"/>
  <c r="H24" i="535"/>
  <c r="G24" i="535"/>
  <c r="D24" i="535"/>
  <c r="F23" i="535"/>
  <c r="H36" i="535" s="1"/>
  <c r="E23" i="535"/>
  <c r="C23" i="535"/>
  <c r="D23" i="535" s="1"/>
  <c r="B23" i="535"/>
  <c r="H20" i="535"/>
  <c r="G20" i="535"/>
  <c r="D20" i="535"/>
  <c r="G19" i="535"/>
  <c r="D19" i="535"/>
  <c r="H18" i="535"/>
  <c r="G18" i="535"/>
  <c r="D18" i="535"/>
  <c r="G17" i="535"/>
  <c r="D17" i="535"/>
  <c r="H16" i="535"/>
  <c r="G16" i="535"/>
  <c r="D16" i="535"/>
  <c r="G15" i="535"/>
  <c r="D15" i="535"/>
  <c r="G14" i="535"/>
  <c r="D14" i="535"/>
  <c r="H13" i="535"/>
  <c r="G13" i="535"/>
  <c r="D13" i="535"/>
  <c r="G12" i="535"/>
  <c r="D12" i="535"/>
  <c r="G11" i="535"/>
  <c r="D11" i="535"/>
  <c r="H10" i="535"/>
  <c r="G10" i="535"/>
  <c r="D10" i="535"/>
  <c r="G9" i="535"/>
  <c r="D9" i="535"/>
  <c r="H8" i="535"/>
  <c r="G8" i="535"/>
  <c r="D8" i="535"/>
  <c r="H7" i="535"/>
  <c r="G7" i="535"/>
  <c r="D7" i="535"/>
  <c r="F6" i="535"/>
  <c r="E6" i="535"/>
  <c r="C6" i="535"/>
  <c r="D6" i="535" s="1"/>
  <c r="B6" i="535"/>
  <c r="G101" i="534"/>
  <c r="D101" i="534"/>
  <c r="G100" i="534"/>
  <c r="D100" i="534"/>
  <c r="G99" i="534"/>
  <c r="D99" i="534"/>
  <c r="F98" i="534"/>
  <c r="H99" i="534" s="1"/>
  <c r="E98" i="534"/>
  <c r="C98" i="534"/>
  <c r="D98" i="534" s="1"/>
  <c r="B98" i="534"/>
  <c r="G97" i="534"/>
  <c r="D97" i="534"/>
  <c r="H96" i="534"/>
  <c r="H95" i="534" s="1"/>
  <c r="G96" i="534"/>
  <c r="D96" i="534"/>
  <c r="G95" i="534"/>
  <c r="F95" i="534"/>
  <c r="H97" i="534" s="1"/>
  <c r="E95" i="534"/>
  <c r="C95" i="534"/>
  <c r="B95" i="534"/>
  <c r="H94" i="534"/>
  <c r="G94" i="534"/>
  <c r="G93" i="534"/>
  <c r="G92" i="534"/>
  <c r="D92" i="534"/>
  <c r="G91" i="534"/>
  <c r="D91" i="534"/>
  <c r="H90" i="534"/>
  <c r="G90" i="534"/>
  <c r="G89" i="534"/>
  <c r="D89" i="534"/>
  <c r="F88" i="534"/>
  <c r="E88" i="534"/>
  <c r="C88" i="534"/>
  <c r="D88" i="534" s="1"/>
  <c r="B88" i="534"/>
  <c r="G86" i="534"/>
  <c r="G85" i="534"/>
  <c r="G84" i="534"/>
  <c r="D84" i="534"/>
  <c r="G83" i="534"/>
  <c r="D83" i="534"/>
  <c r="G82" i="534"/>
  <c r="D82" i="534"/>
  <c r="G81" i="534"/>
  <c r="D81" i="534"/>
  <c r="H80" i="534"/>
  <c r="G80" i="534"/>
  <c r="D80" i="534"/>
  <c r="G79" i="534"/>
  <c r="D79" i="534"/>
  <c r="F78" i="534"/>
  <c r="E78" i="534"/>
  <c r="D78" i="534"/>
  <c r="C78" i="534"/>
  <c r="B78" i="534"/>
  <c r="G77" i="534"/>
  <c r="D77" i="534"/>
  <c r="H76" i="534"/>
  <c r="G76" i="534"/>
  <c r="D76" i="534"/>
  <c r="H75" i="534"/>
  <c r="G75" i="534"/>
  <c r="D75" i="534"/>
  <c r="G74" i="534"/>
  <c r="D74" i="534"/>
  <c r="H73" i="534"/>
  <c r="G73" i="534"/>
  <c r="D73" i="534"/>
  <c r="H72" i="534"/>
  <c r="G72" i="534"/>
  <c r="D72" i="534"/>
  <c r="F71" i="534"/>
  <c r="E71" i="534"/>
  <c r="C71" i="534"/>
  <c r="D71" i="534" s="1"/>
  <c r="B71" i="534"/>
  <c r="G70" i="534"/>
  <c r="D70" i="534"/>
  <c r="F69" i="534"/>
  <c r="H70" i="534" s="1"/>
  <c r="H69" i="534" s="1"/>
  <c r="E69" i="534"/>
  <c r="C69" i="534"/>
  <c r="D69" i="534" s="1"/>
  <c r="B69" i="534"/>
  <c r="H68" i="534"/>
  <c r="G68" i="534"/>
  <c r="H67" i="534"/>
  <c r="H66" i="534" s="1"/>
  <c r="G67" i="534"/>
  <c r="D67" i="534"/>
  <c r="F66" i="534"/>
  <c r="E66" i="534"/>
  <c r="D66" i="534"/>
  <c r="C66" i="534"/>
  <c r="B66" i="534"/>
  <c r="H65" i="534"/>
  <c r="G65" i="534"/>
  <c r="D65" i="534"/>
  <c r="G64" i="534"/>
  <c r="D64" i="534"/>
  <c r="H63" i="534"/>
  <c r="G63" i="534"/>
  <c r="D63" i="534"/>
  <c r="G62" i="534"/>
  <c r="D62" i="534"/>
  <c r="H61" i="534"/>
  <c r="G61" i="534"/>
  <c r="D61" i="534"/>
  <c r="H60" i="534"/>
  <c r="G60" i="534"/>
  <c r="D60" i="534"/>
  <c r="G59" i="534"/>
  <c r="D59" i="534"/>
  <c r="H58" i="534"/>
  <c r="G58" i="534"/>
  <c r="D58" i="534"/>
  <c r="H57" i="534"/>
  <c r="G57" i="534"/>
  <c r="D57" i="534"/>
  <c r="G56" i="534"/>
  <c r="D56" i="534"/>
  <c r="H55" i="534"/>
  <c r="G55" i="534"/>
  <c r="D55" i="534"/>
  <c r="F54" i="534"/>
  <c r="H62" i="534" s="1"/>
  <c r="E54" i="534"/>
  <c r="C54" i="534"/>
  <c r="D54" i="534" s="1"/>
  <c r="B54" i="534"/>
  <c r="H53" i="534"/>
  <c r="G53" i="534"/>
  <c r="D53" i="534"/>
  <c r="G52" i="534"/>
  <c r="D52" i="534"/>
  <c r="H51" i="534"/>
  <c r="G51" i="534"/>
  <c r="D51" i="534"/>
  <c r="G50" i="534"/>
  <c r="D50" i="534"/>
  <c r="H49" i="534"/>
  <c r="G49" i="534"/>
  <c r="D49" i="534"/>
  <c r="H48" i="534"/>
  <c r="G48" i="534"/>
  <c r="D48" i="534"/>
  <c r="G47" i="534"/>
  <c r="D47" i="534"/>
  <c r="H46" i="534"/>
  <c r="G46" i="534"/>
  <c r="D46" i="534"/>
  <c r="H45" i="534"/>
  <c r="G45" i="534"/>
  <c r="D45" i="534"/>
  <c r="G44" i="534"/>
  <c r="D44" i="534"/>
  <c r="H43" i="534"/>
  <c r="G43" i="534"/>
  <c r="D43" i="534"/>
  <c r="F42" i="534"/>
  <c r="H50" i="534" s="1"/>
  <c r="E42" i="534"/>
  <c r="C42" i="534"/>
  <c r="D42" i="534" s="1"/>
  <c r="B42" i="534"/>
  <c r="H41" i="534"/>
  <c r="G41" i="534"/>
  <c r="D41" i="534"/>
  <c r="G40" i="534"/>
  <c r="D40" i="534"/>
  <c r="G39" i="534"/>
  <c r="D39" i="534"/>
  <c r="G38" i="534"/>
  <c r="D38" i="534"/>
  <c r="G37" i="534"/>
  <c r="D37" i="534"/>
  <c r="G36" i="534"/>
  <c r="D36" i="534"/>
  <c r="G35" i="534"/>
  <c r="D35" i="534"/>
  <c r="G34" i="534"/>
  <c r="D34" i="534"/>
  <c r="G33" i="534"/>
  <c r="D33" i="534"/>
  <c r="G32" i="534"/>
  <c r="D32" i="534"/>
  <c r="G31" i="534"/>
  <c r="D31" i="534"/>
  <c r="F30" i="534"/>
  <c r="H39" i="534" s="1"/>
  <c r="E30" i="534"/>
  <c r="C30" i="534"/>
  <c r="D30" i="534" s="1"/>
  <c r="B30" i="534"/>
  <c r="G29" i="534"/>
  <c r="D29" i="534"/>
  <c r="G28" i="534"/>
  <c r="D28" i="534"/>
  <c r="G27" i="534"/>
  <c r="D27" i="534"/>
  <c r="G26" i="534"/>
  <c r="D26" i="534"/>
  <c r="G25" i="534"/>
  <c r="D25" i="534"/>
  <c r="G24" i="534"/>
  <c r="D24" i="534"/>
  <c r="G23" i="534"/>
  <c r="D23" i="534"/>
  <c r="G22" i="534"/>
  <c r="D22" i="534"/>
  <c r="G21" i="534"/>
  <c r="D21" i="534"/>
  <c r="G20" i="534"/>
  <c r="D20" i="534"/>
  <c r="G19" i="534"/>
  <c r="D19" i="534"/>
  <c r="F18" i="534"/>
  <c r="E18" i="534"/>
  <c r="C18" i="534"/>
  <c r="D18" i="534" s="1"/>
  <c r="B18" i="534"/>
  <c r="H17" i="534"/>
  <c r="G17" i="534"/>
  <c r="D17" i="534"/>
  <c r="H16" i="534"/>
  <c r="G16" i="534"/>
  <c r="D16" i="534"/>
  <c r="H15" i="534"/>
  <c r="G15" i="534"/>
  <c r="D15" i="534"/>
  <c r="H13" i="534"/>
  <c r="G13" i="534"/>
  <c r="D13" i="534"/>
  <c r="H12" i="534"/>
  <c r="G12" i="534"/>
  <c r="D12" i="534"/>
  <c r="H11" i="534"/>
  <c r="G11" i="534"/>
  <c r="D11" i="534"/>
  <c r="H10" i="534"/>
  <c r="G10" i="534"/>
  <c r="D10" i="534"/>
  <c r="H9" i="534"/>
  <c r="G9" i="534"/>
  <c r="D9" i="534"/>
  <c r="G8" i="534"/>
  <c r="D8" i="534"/>
  <c r="H7" i="534"/>
  <c r="G7" i="534"/>
  <c r="D7" i="534"/>
  <c r="G6" i="534"/>
  <c r="F6" i="534"/>
  <c r="H14" i="534" s="1"/>
  <c r="E6" i="534"/>
  <c r="C6" i="534"/>
  <c r="D6" i="534" s="1"/>
  <c r="B6" i="534"/>
  <c r="I55" i="533"/>
  <c r="H55" i="533"/>
  <c r="G55" i="533"/>
  <c r="F55" i="533"/>
  <c r="E55" i="533"/>
  <c r="D55" i="533"/>
  <c r="C55" i="533"/>
  <c r="B55" i="533"/>
  <c r="I50" i="533"/>
  <c r="H50" i="533"/>
  <c r="G50" i="533"/>
  <c r="F50" i="533"/>
  <c r="E50" i="533"/>
  <c r="D50" i="533"/>
  <c r="C50" i="533"/>
  <c r="B50" i="533"/>
  <c r="I45" i="533"/>
  <c r="H45" i="533"/>
  <c r="G45" i="533"/>
  <c r="F45" i="533"/>
  <c r="E45" i="533"/>
  <c r="D45" i="533"/>
  <c r="C45" i="533"/>
  <c r="B45" i="533"/>
  <c r="I28" i="533"/>
  <c r="H28" i="533"/>
  <c r="G28" i="533"/>
  <c r="F28" i="533"/>
  <c r="E28" i="533"/>
  <c r="D28" i="533"/>
  <c r="C28" i="533"/>
  <c r="B28" i="533"/>
  <c r="J28" i="533" s="1"/>
  <c r="J27" i="533"/>
  <c r="J26" i="533"/>
  <c r="J25" i="533"/>
  <c r="J24" i="533"/>
  <c r="J23" i="533"/>
  <c r="J22" i="533"/>
  <c r="J21" i="533"/>
  <c r="J20" i="533"/>
  <c r="J19" i="533"/>
  <c r="J18" i="533"/>
  <c r="J17" i="533"/>
  <c r="H98" i="534" l="1"/>
  <c r="H26" i="534"/>
  <c r="H23" i="534"/>
  <c r="G18" i="534"/>
  <c r="H21" i="534"/>
  <c r="H27" i="534"/>
  <c r="H81" i="534"/>
  <c r="H83" i="534"/>
  <c r="G78" i="534"/>
  <c r="H92" i="534"/>
  <c r="H89" i="534"/>
  <c r="H64" i="535"/>
  <c r="H54" i="534"/>
  <c r="G88" i="534"/>
  <c r="H91" i="534"/>
  <c r="H25" i="534"/>
  <c r="H28" i="534"/>
  <c r="H33" i="534"/>
  <c r="H77" i="534"/>
  <c r="H74" i="534"/>
  <c r="H85" i="534"/>
  <c r="D64" i="535"/>
  <c r="D86" i="535"/>
  <c r="G71" i="534"/>
  <c r="H20" i="534"/>
  <c r="H86" i="534"/>
  <c r="H21" i="535"/>
  <c r="H15" i="535"/>
  <c r="H17" i="535"/>
  <c r="H9" i="535"/>
  <c r="H6" i="535" s="1"/>
  <c r="H14" i="535"/>
  <c r="H19" i="535"/>
  <c r="H11" i="535"/>
  <c r="G6" i="535"/>
  <c r="H12" i="535"/>
  <c r="H111" i="535"/>
  <c r="H110" i="535" s="1"/>
  <c r="H71" i="534"/>
  <c r="H59" i="535"/>
  <c r="H62" i="535"/>
  <c r="H53" i="535"/>
  <c r="H58" i="535"/>
  <c r="H61" i="535"/>
  <c r="H55" i="535"/>
  <c r="H24" i="534"/>
  <c r="H101" i="534"/>
  <c r="G98" i="534"/>
  <c r="G52" i="535"/>
  <c r="G66" i="534"/>
  <c r="H84" i="534"/>
  <c r="H63" i="535"/>
  <c r="H19" i="534"/>
  <c r="D95" i="534"/>
  <c r="H106" i="535"/>
  <c r="H103" i="535"/>
  <c r="H105" i="535"/>
  <c r="G102" i="535"/>
  <c r="H22" i="534"/>
  <c r="H38" i="534"/>
  <c r="H35" i="534"/>
  <c r="G30" i="534"/>
  <c r="H40" i="534"/>
  <c r="H32" i="534"/>
  <c r="H36" i="534"/>
  <c r="G69" i="534"/>
  <c r="H56" i="535"/>
  <c r="H79" i="534"/>
  <c r="H82" i="534"/>
  <c r="H29" i="534"/>
  <c r="H31" i="534"/>
  <c r="H34" i="534"/>
  <c r="H37" i="534"/>
  <c r="H93" i="534"/>
  <c r="H100" i="534"/>
  <c r="H54" i="535"/>
  <c r="H57" i="535"/>
  <c r="H98" i="535"/>
  <c r="H94" i="535" s="1"/>
  <c r="H101" i="535"/>
  <c r="H100" i="535"/>
  <c r="H97" i="535"/>
  <c r="H104" i="535"/>
  <c r="H112" i="535"/>
  <c r="H86" i="535"/>
  <c r="G110" i="535"/>
  <c r="H44" i="534"/>
  <c r="H42" i="534" s="1"/>
  <c r="H52" i="534"/>
  <c r="H56" i="534"/>
  <c r="H64" i="534"/>
  <c r="H42" i="535"/>
  <c r="H40" i="535" s="1"/>
  <c r="H48" i="535"/>
  <c r="H51" i="535"/>
  <c r="G42" i="534"/>
  <c r="H47" i="534"/>
  <c r="G54" i="534"/>
  <c r="H59" i="534"/>
  <c r="H25" i="535"/>
  <c r="H33" i="535"/>
  <c r="G40" i="535"/>
  <c r="H109" i="535"/>
  <c r="H107" i="535" s="1"/>
  <c r="H8" i="534"/>
  <c r="H6" i="534" s="1"/>
  <c r="G23" i="535"/>
  <c r="H28" i="535"/>
  <c r="H66" i="535"/>
  <c r="H18" i="534" l="1"/>
  <c r="H88" i="534"/>
  <c r="H78" i="534"/>
  <c r="H52" i="535"/>
  <c r="H23" i="535"/>
  <c r="H30" i="534"/>
  <c r="H102" i="535"/>
  <c r="G78" i="532" l="1"/>
  <c r="D78" i="532"/>
  <c r="H77" i="532"/>
  <c r="G77" i="532"/>
  <c r="D77" i="532"/>
  <c r="H76" i="532"/>
  <c r="G76" i="532"/>
  <c r="D76" i="532"/>
  <c r="H75" i="532"/>
  <c r="G75" i="532"/>
  <c r="D75" i="532"/>
  <c r="H74" i="532"/>
  <c r="G74" i="532"/>
  <c r="H73" i="532"/>
  <c r="G73" i="532"/>
  <c r="D73" i="532"/>
  <c r="H72" i="532"/>
  <c r="G72" i="532"/>
  <c r="D72" i="532"/>
  <c r="H71" i="532"/>
  <c r="G71" i="532"/>
  <c r="D71" i="532"/>
  <c r="H70" i="532"/>
  <c r="G69" i="532"/>
  <c r="D69" i="532"/>
  <c r="H68" i="532"/>
  <c r="G68" i="532"/>
  <c r="D68" i="532"/>
  <c r="F67" i="532"/>
  <c r="H78" i="532" s="1"/>
  <c r="E67" i="532"/>
  <c r="G67" i="532" s="1"/>
  <c r="C67" i="532"/>
  <c r="D67" i="532" s="1"/>
  <c r="B67" i="532"/>
  <c r="B79" i="532" s="1"/>
  <c r="H66" i="532"/>
  <c r="G66" i="532"/>
  <c r="D66" i="532"/>
  <c r="G65" i="532"/>
  <c r="H64" i="532"/>
  <c r="G64" i="532"/>
  <c r="D64" i="532"/>
  <c r="H63" i="532"/>
  <c r="G63" i="532"/>
  <c r="G62" i="532"/>
  <c r="D62" i="532"/>
  <c r="H61" i="532"/>
  <c r="G61" i="532"/>
  <c r="D61" i="532"/>
  <c r="H60" i="532"/>
  <c r="G60" i="532"/>
  <c r="D60" i="532"/>
  <c r="G59" i="532"/>
  <c r="D59" i="532"/>
  <c r="H58" i="532"/>
  <c r="G58" i="532"/>
  <c r="D58" i="532"/>
  <c r="G57" i="532"/>
  <c r="D57" i="532"/>
  <c r="H56" i="532"/>
  <c r="G56" i="532"/>
  <c r="D56" i="532"/>
  <c r="G55" i="532"/>
  <c r="F55" i="532"/>
  <c r="H57" i="532" s="1"/>
  <c r="E55" i="532"/>
  <c r="C55" i="532"/>
  <c r="D55" i="532" s="1"/>
  <c r="B55" i="532"/>
  <c r="H54" i="532"/>
  <c r="G54" i="532"/>
  <c r="D54" i="532"/>
  <c r="G53" i="532"/>
  <c r="D53" i="532"/>
  <c r="H52" i="532"/>
  <c r="G52" i="532"/>
  <c r="D52" i="532"/>
  <c r="H51" i="532"/>
  <c r="G51" i="532"/>
  <c r="D51" i="532"/>
  <c r="G50" i="532"/>
  <c r="D50" i="532"/>
  <c r="H49" i="532"/>
  <c r="G49" i="532"/>
  <c r="D49" i="532"/>
  <c r="H48" i="532"/>
  <c r="G48" i="532"/>
  <c r="D48" i="532"/>
  <c r="G47" i="532"/>
  <c r="D47" i="532"/>
  <c r="H46" i="532"/>
  <c r="G46" i="532"/>
  <c r="D46" i="532"/>
  <c r="G45" i="532"/>
  <c r="D45" i="532"/>
  <c r="H44" i="532"/>
  <c r="G44" i="532"/>
  <c r="D44" i="532"/>
  <c r="G43" i="532"/>
  <c r="F43" i="532"/>
  <c r="H53" i="532" s="1"/>
  <c r="E43" i="532"/>
  <c r="C43" i="532"/>
  <c r="D43" i="532" s="1"/>
  <c r="B43" i="532"/>
  <c r="H42" i="532"/>
  <c r="G42" i="532"/>
  <c r="D42" i="532"/>
  <c r="G41" i="532"/>
  <c r="D41" i="532"/>
  <c r="H40" i="532"/>
  <c r="G40" i="532"/>
  <c r="D40" i="532"/>
  <c r="H39" i="532"/>
  <c r="G39" i="532"/>
  <c r="D39" i="532"/>
  <c r="G38" i="532"/>
  <c r="D38" i="532"/>
  <c r="H37" i="532"/>
  <c r="G37" i="532"/>
  <c r="D37" i="532"/>
  <c r="G36" i="532"/>
  <c r="D36" i="532"/>
  <c r="D35" i="532"/>
  <c r="H34" i="532"/>
  <c r="G34" i="532"/>
  <c r="D34" i="532"/>
  <c r="G33" i="532"/>
  <c r="D33" i="532"/>
  <c r="G32" i="532"/>
  <c r="D32" i="532"/>
  <c r="G31" i="532"/>
  <c r="F31" i="532"/>
  <c r="H36" i="532" s="1"/>
  <c r="E31" i="532"/>
  <c r="C31" i="532"/>
  <c r="B31" i="532"/>
  <c r="D31" i="532" s="1"/>
  <c r="G30" i="532"/>
  <c r="D30" i="532"/>
  <c r="G29" i="532"/>
  <c r="D29" i="532"/>
  <c r="G28" i="532"/>
  <c r="D28" i="532"/>
  <c r="G27" i="532"/>
  <c r="D27" i="532"/>
  <c r="G26" i="532"/>
  <c r="D26" i="532"/>
  <c r="G25" i="532"/>
  <c r="D25" i="532"/>
  <c r="G24" i="532"/>
  <c r="D24" i="532"/>
  <c r="G23" i="532"/>
  <c r="D23" i="532"/>
  <c r="G22" i="532"/>
  <c r="D22" i="532"/>
  <c r="G21" i="532"/>
  <c r="G20" i="532"/>
  <c r="D20" i="532"/>
  <c r="F19" i="532"/>
  <c r="F79" i="532" s="1"/>
  <c r="E19" i="532"/>
  <c r="D19" i="532"/>
  <c r="C19" i="532"/>
  <c r="B19" i="532"/>
  <c r="G18" i="532"/>
  <c r="D18" i="532"/>
  <c r="D17" i="532"/>
  <c r="G16" i="532"/>
  <c r="D16" i="532"/>
  <c r="G15" i="532"/>
  <c r="D15" i="532"/>
  <c r="G14" i="532"/>
  <c r="D14" i="532"/>
  <c r="G13" i="532"/>
  <c r="D13" i="532"/>
  <c r="G12" i="532"/>
  <c r="D12" i="532"/>
  <c r="G11" i="532"/>
  <c r="D11" i="532"/>
  <c r="G10" i="532"/>
  <c r="D10" i="532"/>
  <c r="G9" i="532"/>
  <c r="D9" i="532"/>
  <c r="G8" i="532"/>
  <c r="D8" i="532"/>
  <c r="F7" i="532"/>
  <c r="H9" i="532" s="1"/>
  <c r="E7" i="532"/>
  <c r="E79" i="532" s="1"/>
  <c r="D7" i="532"/>
  <c r="C7" i="532"/>
  <c r="B7" i="532"/>
  <c r="F87" i="531"/>
  <c r="H78" i="531" s="1"/>
  <c r="E87" i="531"/>
  <c r="D87" i="531"/>
  <c r="C87" i="531"/>
  <c r="B87" i="531"/>
  <c r="G86" i="531"/>
  <c r="D86" i="531"/>
  <c r="H84" i="531"/>
  <c r="G84" i="531"/>
  <c r="D84" i="531"/>
  <c r="G83" i="531"/>
  <c r="D83" i="531"/>
  <c r="G82" i="531"/>
  <c r="D82" i="531"/>
  <c r="H81" i="531"/>
  <c r="G81" i="531"/>
  <c r="D81" i="531"/>
  <c r="G80" i="531"/>
  <c r="D80" i="531"/>
  <c r="G79" i="531"/>
  <c r="D79" i="531"/>
  <c r="G78" i="531"/>
  <c r="D78" i="531"/>
  <c r="G77" i="531"/>
  <c r="D77" i="531"/>
  <c r="H76" i="531"/>
  <c r="G76" i="531"/>
  <c r="D76" i="531"/>
  <c r="G75" i="531"/>
  <c r="D75" i="531"/>
  <c r="G74" i="531"/>
  <c r="D74" i="531"/>
  <c r="H73" i="531"/>
  <c r="G73" i="531"/>
  <c r="D73" i="531"/>
  <c r="G72" i="531"/>
  <c r="D72" i="531"/>
  <c r="H71" i="531"/>
  <c r="G71" i="531"/>
  <c r="D71" i="531"/>
  <c r="G70" i="531"/>
  <c r="D70" i="531"/>
  <c r="G69" i="531"/>
  <c r="D69" i="531"/>
  <c r="H68" i="531"/>
  <c r="G68" i="531"/>
  <c r="D68" i="531"/>
  <c r="G67" i="531"/>
  <c r="D67" i="531"/>
  <c r="G66" i="531"/>
  <c r="D66" i="531"/>
  <c r="H65" i="531"/>
  <c r="G65" i="531"/>
  <c r="D65" i="531"/>
  <c r="G64" i="531"/>
  <c r="D64" i="531"/>
  <c r="H63" i="531"/>
  <c r="G63" i="531"/>
  <c r="D63" i="531"/>
  <c r="G62" i="531"/>
  <c r="D62" i="531"/>
  <c r="G61" i="531"/>
  <c r="D61" i="531"/>
  <c r="H60" i="531"/>
  <c r="G60" i="531"/>
  <c r="D60" i="531"/>
  <c r="G59" i="531"/>
  <c r="D59" i="531"/>
  <c r="G58" i="531"/>
  <c r="D58" i="531"/>
  <c r="H57" i="531"/>
  <c r="G57" i="531"/>
  <c r="D57" i="531"/>
  <c r="G56" i="531"/>
  <c r="D56" i="531"/>
  <c r="H55" i="531"/>
  <c r="G55" i="531"/>
  <c r="D55" i="531"/>
  <c r="G54" i="531"/>
  <c r="G53" i="531"/>
  <c r="D53" i="531"/>
  <c r="H52" i="531"/>
  <c r="G52" i="531"/>
  <c r="D52" i="531"/>
  <c r="G51" i="531"/>
  <c r="D51" i="531"/>
  <c r="G50" i="531"/>
  <c r="D50" i="531"/>
  <c r="H49" i="531"/>
  <c r="G49" i="531"/>
  <c r="D49" i="531"/>
  <c r="G48" i="531"/>
  <c r="D48" i="531"/>
  <c r="G47" i="531"/>
  <c r="D47" i="531"/>
  <c r="H46" i="531"/>
  <c r="G46" i="531"/>
  <c r="D46" i="531"/>
  <c r="G45" i="531"/>
  <c r="D45" i="531"/>
  <c r="H44" i="531"/>
  <c r="G44" i="531"/>
  <c r="D44" i="531"/>
  <c r="G43" i="531"/>
  <c r="D43" i="531"/>
  <c r="G42" i="531"/>
  <c r="D42" i="531"/>
  <c r="H41" i="531"/>
  <c r="G41" i="531"/>
  <c r="D41" i="531"/>
  <c r="G40" i="531"/>
  <c r="D40" i="531"/>
  <c r="G39" i="531"/>
  <c r="D39" i="531"/>
  <c r="H38" i="531"/>
  <c r="G38" i="531"/>
  <c r="D38" i="531"/>
  <c r="G37" i="531"/>
  <c r="D37" i="531"/>
  <c r="H36" i="531"/>
  <c r="G36" i="531"/>
  <c r="D36" i="531"/>
  <c r="G31" i="531"/>
  <c r="F31" i="531"/>
  <c r="H22" i="531" s="1"/>
  <c r="E31" i="531"/>
  <c r="C31" i="531"/>
  <c r="D31" i="531" s="1"/>
  <c r="B31" i="531"/>
  <c r="H27" i="531"/>
  <c r="G27" i="531"/>
  <c r="H26" i="531"/>
  <c r="H25" i="531"/>
  <c r="G25" i="531"/>
  <c r="D25" i="531"/>
  <c r="H24" i="531"/>
  <c r="G24" i="531"/>
  <c r="D24" i="531"/>
  <c r="H23" i="531"/>
  <c r="G23" i="531"/>
  <c r="D23" i="531"/>
  <c r="G22" i="531"/>
  <c r="D22" i="531"/>
  <c r="H21" i="531"/>
  <c r="G21" i="531"/>
  <c r="D21" i="531"/>
  <c r="H20" i="531"/>
  <c r="G20" i="531"/>
  <c r="D20" i="531"/>
  <c r="H19" i="531"/>
  <c r="G19" i="531"/>
  <c r="D19" i="531"/>
  <c r="H18" i="531"/>
  <c r="G18" i="531"/>
  <c r="D18" i="531"/>
  <c r="H17" i="531"/>
  <c r="G17" i="531"/>
  <c r="D17" i="531"/>
  <c r="H16" i="531"/>
  <c r="G16" i="531"/>
  <c r="D16" i="531"/>
  <c r="H15" i="531"/>
  <c r="G15" i="531"/>
  <c r="D15" i="531"/>
  <c r="G14" i="531"/>
  <c r="D14" i="531"/>
  <c r="H13" i="531"/>
  <c r="G13" i="531"/>
  <c r="D13" i="531"/>
  <c r="H12" i="531"/>
  <c r="G12" i="531"/>
  <c r="D12" i="531"/>
  <c r="H11" i="531"/>
  <c r="G11" i="531"/>
  <c r="D11" i="531"/>
  <c r="H10" i="531"/>
  <c r="G10" i="531"/>
  <c r="D10" i="531"/>
  <c r="H9" i="531"/>
  <c r="G9" i="531"/>
  <c r="D9" i="531"/>
  <c r="H8" i="531"/>
  <c r="G8" i="531"/>
  <c r="D8" i="531"/>
  <c r="H7" i="531"/>
  <c r="G7" i="531"/>
  <c r="D7" i="531"/>
  <c r="G54" i="530"/>
  <c r="F54" i="530"/>
  <c r="E54" i="530"/>
  <c r="D54" i="530"/>
  <c r="C54" i="530"/>
  <c r="B54" i="530"/>
  <c r="H53" i="530"/>
  <c r="H54" i="530" s="1"/>
  <c r="H52" i="530"/>
  <c r="G49" i="530"/>
  <c r="F49" i="530"/>
  <c r="E49" i="530"/>
  <c r="D49" i="530"/>
  <c r="C49" i="530"/>
  <c r="B49" i="530"/>
  <c r="H48" i="530"/>
  <c r="H47" i="530"/>
  <c r="H49" i="530" s="1"/>
  <c r="G44" i="530"/>
  <c r="F44" i="530"/>
  <c r="E44" i="530"/>
  <c r="D44" i="530"/>
  <c r="C44" i="530"/>
  <c r="B44" i="530"/>
  <c r="H43" i="530"/>
  <c r="H42" i="530"/>
  <c r="H44" i="530" s="1"/>
  <c r="H39" i="530"/>
  <c r="H38" i="530"/>
  <c r="H37" i="530"/>
  <c r="H36" i="530"/>
  <c r="H35" i="530"/>
  <c r="H34" i="530"/>
  <c r="H33" i="530"/>
  <c r="H32" i="530"/>
  <c r="H31" i="530"/>
  <c r="H30" i="530"/>
  <c r="H29" i="530"/>
  <c r="H28" i="530"/>
  <c r="G27" i="530"/>
  <c r="F27" i="530"/>
  <c r="E27" i="530"/>
  <c r="D27" i="530"/>
  <c r="C27" i="530"/>
  <c r="B27" i="530"/>
  <c r="H27" i="530" s="1"/>
  <c r="I27" i="530" s="1"/>
  <c r="I26" i="530"/>
  <c r="H26" i="530"/>
  <c r="H25" i="530"/>
  <c r="I25" i="530" s="1"/>
  <c r="H24" i="530"/>
  <c r="I24" i="530" s="1"/>
  <c r="I23" i="530"/>
  <c r="H23" i="530"/>
  <c r="I22" i="530"/>
  <c r="H22" i="530"/>
  <c r="H21" i="530"/>
  <c r="I21" i="530" s="1"/>
  <c r="H20" i="530"/>
  <c r="I20" i="530" s="1"/>
  <c r="I19" i="530"/>
  <c r="H19" i="530"/>
  <c r="I18" i="530"/>
  <c r="H18" i="530"/>
  <c r="H17" i="530"/>
  <c r="I17" i="530" s="1"/>
  <c r="H16" i="530"/>
  <c r="I16" i="530" s="1"/>
  <c r="H15" i="530"/>
  <c r="H14" i="530"/>
  <c r="H13" i="530"/>
  <c r="H12" i="530"/>
  <c r="H11" i="530"/>
  <c r="H10" i="530"/>
  <c r="H9" i="530"/>
  <c r="H8" i="530"/>
  <c r="H7" i="530"/>
  <c r="H6" i="530"/>
  <c r="H5" i="530"/>
  <c r="G79" i="532" l="1"/>
  <c r="H79" i="532"/>
  <c r="H31" i="531"/>
  <c r="H74" i="531"/>
  <c r="H15" i="532"/>
  <c r="H14" i="531"/>
  <c r="H42" i="531"/>
  <c r="H50" i="531"/>
  <c r="H61" i="531"/>
  <c r="H69" i="531"/>
  <c r="H77" i="531"/>
  <c r="H10" i="532"/>
  <c r="H28" i="532"/>
  <c r="H32" i="532"/>
  <c r="H35" i="532"/>
  <c r="H47" i="532"/>
  <c r="H59" i="532"/>
  <c r="H55" i="532" s="1"/>
  <c r="H65" i="532"/>
  <c r="H69" i="532"/>
  <c r="H67" i="532" s="1"/>
  <c r="H12" i="532"/>
  <c r="H22" i="532"/>
  <c r="H30" i="532"/>
  <c r="H39" i="531"/>
  <c r="H82" i="531"/>
  <c r="G87" i="531"/>
  <c r="H18" i="532"/>
  <c r="H25" i="532"/>
  <c r="H37" i="531"/>
  <c r="H87" i="531" s="1"/>
  <c r="H45" i="531"/>
  <c r="H53" i="531"/>
  <c r="H56" i="531"/>
  <c r="H64" i="531"/>
  <c r="H72" i="531"/>
  <c r="H80" i="531"/>
  <c r="H86" i="531"/>
  <c r="H13" i="532"/>
  <c r="H20" i="532"/>
  <c r="H19" i="532" s="1"/>
  <c r="H23" i="532"/>
  <c r="H38" i="532"/>
  <c r="H50" i="532"/>
  <c r="H62" i="532"/>
  <c r="H79" i="531"/>
  <c r="G7" i="532"/>
  <c r="H47" i="531"/>
  <c r="H58" i="531"/>
  <c r="H66" i="531"/>
  <c r="H40" i="531"/>
  <c r="H48" i="531"/>
  <c r="H59" i="531"/>
  <c r="H67" i="531"/>
  <c r="H75" i="531"/>
  <c r="H83" i="531"/>
  <c r="H8" i="532"/>
  <c r="H16" i="532"/>
  <c r="H26" i="532"/>
  <c r="H41" i="532"/>
  <c r="H45" i="532"/>
  <c r="H43" i="532" s="1"/>
  <c r="C79" i="532"/>
  <c r="D79" i="532" s="1"/>
  <c r="H85" i="531"/>
  <c r="H43" i="531"/>
  <c r="H51" i="531"/>
  <c r="H54" i="531"/>
  <c r="H62" i="531"/>
  <c r="H70" i="531"/>
  <c r="H11" i="532"/>
  <c r="H21" i="532"/>
  <c r="H29" i="532"/>
  <c r="H33" i="532"/>
  <c r="H14" i="532"/>
  <c r="H17" i="532"/>
  <c r="H24" i="532"/>
  <c r="G19" i="532"/>
  <c r="H27" i="532"/>
  <c r="H7" i="532" l="1"/>
  <c r="H31" i="532"/>
  <c r="C36" i="529" l="1"/>
  <c r="C35" i="529"/>
  <c r="C34" i="529"/>
  <c r="C33" i="529"/>
  <c r="C32" i="529"/>
  <c r="C31" i="529"/>
  <c r="C30" i="529"/>
  <c r="C29" i="529"/>
  <c r="C28" i="529"/>
  <c r="C27" i="529"/>
  <c r="B26" i="529"/>
  <c r="C26" i="529" s="1"/>
  <c r="B6" i="529"/>
  <c r="U23" i="528"/>
  <c r="T23" i="528"/>
  <c r="S23" i="528"/>
  <c r="R23" i="528"/>
  <c r="Q23" i="528"/>
  <c r="P23" i="528"/>
  <c r="O23" i="528"/>
  <c r="N23" i="528"/>
  <c r="M23" i="528"/>
  <c r="L23" i="528"/>
  <c r="K23" i="528"/>
  <c r="J23" i="528"/>
  <c r="I23" i="528"/>
  <c r="H23" i="528"/>
  <c r="G23" i="528"/>
  <c r="F23" i="528"/>
  <c r="E23" i="528"/>
  <c r="D23" i="528"/>
  <c r="C23" i="528"/>
  <c r="B23" i="528"/>
  <c r="U21" i="528"/>
  <c r="T21" i="528"/>
  <c r="S21" i="528"/>
  <c r="R21" i="528"/>
  <c r="Q21" i="528"/>
  <c r="P21" i="528"/>
  <c r="O21" i="528"/>
  <c r="N21" i="528"/>
  <c r="M21" i="528"/>
  <c r="L21" i="528"/>
  <c r="K21" i="528"/>
  <c r="J21" i="528"/>
  <c r="I21" i="528"/>
  <c r="H21" i="528"/>
  <c r="G21" i="528"/>
  <c r="F21" i="528"/>
  <c r="E21" i="528"/>
  <c r="D21" i="528"/>
  <c r="C21" i="528"/>
  <c r="B21" i="528"/>
  <c r="V18" i="528"/>
  <c r="V17" i="528"/>
  <c r="V16" i="528"/>
  <c r="V15" i="528"/>
  <c r="V14" i="528"/>
  <c r="V13" i="528"/>
  <c r="V12" i="528"/>
  <c r="V11" i="528"/>
  <c r="V10" i="528"/>
  <c r="V9" i="528"/>
  <c r="V8" i="528"/>
  <c r="V7" i="528"/>
  <c r="V6" i="528"/>
  <c r="I103" i="527"/>
  <c r="H103" i="527"/>
  <c r="G103" i="527"/>
  <c r="F103" i="527"/>
  <c r="E103" i="527"/>
  <c r="D103" i="527"/>
  <c r="C103" i="527"/>
  <c r="B103" i="527"/>
  <c r="I97" i="527"/>
  <c r="H97" i="527"/>
  <c r="G97" i="527"/>
  <c r="F97" i="527"/>
  <c r="E97" i="527"/>
  <c r="D97" i="527"/>
  <c r="C97" i="527"/>
  <c r="B97" i="527"/>
  <c r="I92" i="527"/>
  <c r="H92" i="527"/>
  <c r="G92" i="527"/>
  <c r="F92" i="527"/>
  <c r="E92" i="527"/>
  <c r="D92" i="527"/>
  <c r="C92" i="527"/>
  <c r="B92" i="527"/>
  <c r="I75" i="527"/>
  <c r="H75" i="527"/>
  <c r="G75" i="527"/>
  <c r="F75" i="527"/>
  <c r="E75" i="527"/>
  <c r="D75" i="527"/>
  <c r="C75" i="527"/>
  <c r="B75" i="527"/>
  <c r="K43" i="527"/>
  <c r="J43" i="527"/>
  <c r="I43" i="527"/>
  <c r="H43" i="527"/>
  <c r="G43" i="527"/>
  <c r="F43" i="527"/>
  <c r="E43" i="527"/>
  <c r="D43" i="527"/>
  <c r="C43" i="527"/>
  <c r="B43" i="527"/>
  <c r="J37" i="527"/>
  <c r="I37" i="527"/>
  <c r="H37" i="527"/>
  <c r="G37" i="527"/>
  <c r="F37" i="527"/>
  <c r="E37" i="527"/>
  <c r="D37" i="527"/>
  <c r="C37" i="527"/>
  <c r="B37" i="527"/>
  <c r="K36" i="527"/>
  <c r="K37" i="527" s="1"/>
  <c r="K35" i="527"/>
  <c r="K32" i="527"/>
  <c r="J32" i="527"/>
  <c r="I32" i="527"/>
  <c r="H32" i="527"/>
  <c r="G32" i="527"/>
  <c r="F32" i="527"/>
  <c r="E32" i="527"/>
  <c r="D32" i="527"/>
  <c r="C32" i="527"/>
  <c r="B32" i="527"/>
  <c r="K31" i="527"/>
  <c r="K30" i="527"/>
  <c r="K26" i="527"/>
  <c r="K25" i="527"/>
  <c r="K24" i="527"/>
  <c r="K23" i="527"/>
  <c r="K22" i="527"/>
  <c r="K21" i="527"/>
  <c r="K20" i="527"/>
  <c r="K19" i="527"/>
  <c r="K18" i="527"/>
  <c r="K17" i="527"/>
  <c r="K16" i="527"/>
  <c r="K15" i="527" s="1"/>
  <c r="J15" i="527"/>
  <c r="I15" i="527"/>
  <c r="H15" i="527"/>
  <c r="G15" i="527"/>
  <c r="F15" i="527"/>
  <c r="E15" i="527"/>
  <c r="D15" i="527"/>
  <c r="C15" i="527"/>
  <c r="B15" i="527"/>
  <c r="K14" i="527"/>
  <c r="K13" i="527"/>
  <c r="K12" i="527"/>
  <c r="K11" i="527"/>
  <c r="K10" i="527"/>
  <c r="K9" i="527"/>
  <c r="K8" i="527"/>
  <c r="K7" i="527"/>
  <c r="K6" i="527"/>
  <c r="W18" i="528" l="1"/>
  <c r="B21" i="529"/>
  <c r="V23" i="528"/>
  <c r="V21" i="528"/>
  <c r="W8" i="528" s="1"/>
  <c r="W6" i="528" l="1"/>
  <c r="W21" i="528" s="1"/>
  <c r="W14" i="528"/>
  <c r="W13" i="528"/>
  <c r="W17" i="528"/>
  <c r="C15" i="529"/>
  <c r="C14" i="529"/>
  <c r="C19" i="529"/>
  <c r="C13" i="529"/>
  <c r="C8" i="529"/>
  <c r="C12" i="529"/>
  <c r="C9" i="529"/>
  <c r="C11" i="529"/>
  <c r="C10" i="529"/>
  <c r="C16" i="529"/>
  <c r="W12" i="528"/>
  <c r="W9" i="528"/>
  <c r="W15" i="528"/>
  <c r="W10" i="528"/>
  <c r="C6" i="529"/>
  <c r="W16" i="528"/>
  <c r="W23" i="528"/>
  <c r="W7" i="528"/>
  <c r="W11" i="528"/>
  <c r="C21" i="529" l="1"/>
  <c r="D12" i="525" l="1"/>
  <c r="D11" i="525"/>
  <c r="D10" i="525"/>
  <c r="D9" i="525"/>
  <c r="D8" i="525"/>
  <c r="D7" i="525"/>
  <c r="D6" i="525"/>
  <c r="D5" i="525"/>
  <c r="D13" i="525" s="1"/>
  <c r="I53" i="524"/>
  <c r="D53" i="524"/>
  <c r="F30" i="523"/>
  <c r="G29" i="523"/>
  <c r="G28" i="523"/>
  <c r="G27" i="523"/>
  <c r="G26" i="523"/>
  <c r="G25" i="523"/>
  <c r="G24" i="523"/>
  <c r="G23" i="523"/>
  <c r="G22" i="523"/>
  <c r="G21" i="523"/>
  <c r="G20" i="523"/>
  <c r="G19" i="523"/>
  <c r="G18" i="523"/>
  <c r="G17" i="523" s="1"/>
  <c r="F17" i="523"/>
  <c r="E17" i="523"/>
  <c r="E30" i="523" s="1"/>
  <c r="D17" i="523"/>
  <c r="D30" i="523" s="1"/>
  <c r="C17" i="523"/>
  <c r="C30" i="523" s="1"/>
  <c r="B17" i="523"/>
  <c r="B30" i="523" s="1"/>
  <c r="G16" i="523"/>
  <c r="G15" i="523"/>
  <c r="G14" i="523"/>
  <c r="G13" i="523"/>
  <c r="G12" i="523"/>
  <c r="G11" i="523"/>
  <c r="G10" i="523"/>
  <c r="G9" i="523"/>
  <c r="G8" i="523"/>
  <c r="G7" i="523"/>
  <c r="G6" i="523"/>
  <c r="G30" i="523" s="1"/>
  <c r="C23" i="522" l="1"/>
  <c r="E22" i="522"/>
  <c r="E21" i="522"/>
  <c r="E20" i="522"/>
  <c r="E19" i="522"/>
  <c r="E18" i="522"/>
  <c r="E17" i="522"/>
  <c r="E16" i="522"/>
  <c r="E15" i="522"/>
  <c r="E14" i="522"/>
  <c r="E13" i="522"/>
  <c r="E12" i="522"/>
  <c r="E11" i="522"/>
  <c r="E10" i="522"/>
  <c r="E9" i="522"/>
  <c r="E8" i="522"/>
  <c r="E7" i="522"/>
  <c r="E6" i="522"/>
  <c r="E5" i="522"/>
  <c r="N49" i="521"/>
  <c r="N48" i="521"/>
  <c r="N47" i="521"/>
  <c r="N46" i="521"/>
  <c r="N45" i="521"/>
  <c r="N44" i="521"/>
  <c r="N43" i="521"/>
  <c r="N42" i="521"/>
  <c r="N41" i="521"/>
  <c r="N40" i="521"/>
  <c r="N39" i="521"/>
  <c r="N38" i="521"/>
  <c r="N37" i="521"/>
  <c r="N36" i="521"/>
  <c r="N34" i="521"/>
  <c r="N33" i="521"/>
  <c r="N32" i="521"/>
  <c r="N31" i="521"/>
  <c r="N30" i="521"/>
  <c r="N29" i="521"/>
  <c r="N28" i="521"/>
  <c r="N27" i="521"/>
  <c r="N26" i="521"/>
  <c r="N25" i="521"/>
  <c r="N24" i="521"/>
  <c r="N23" i="521"/>
  <c r="N22" i="521"/>
  <c r="N21" i="521"/>
  <c r="N19" i="521"/>
  <c r="N18" i="521"/>
  <c r="N17" i="521"/>
  <c r="N16" i="521"/>
  <c r="N15" i="521"/>
  <c r="N14" i="521"/>
  <c r="N13" i="521"/>
  <c r="N12" i="521"/>
  <c r="N11" i="521"/>
  <c r="N10" i="521"/>
  <c r="N9" i="521"/>
  <c r="N8" i="521"/>
  <c r="N7" i="521"/>
  <c r="N6" i="521"/>
  <c r="J69" i="314" l="1"/>
</calcChain>
</file>

<file path=xl/sharedStrings.xml><?xml version="1.0" encoding="utf-8"?>
<sst xmlns="http://schemas.openxmlformats.org/spreadsheetml/2006/main" count="2111" uniqueCount="867">
  <si>
    <t>TOTAL</t>
  </si>
  <si>
    <t>REGIÓN</t>
  </si>
  <si>
    <t>Cobre</t>
  </si>
  <si>
    <t>Oro</t>
  </si>
  <si>
    <t>Zinc</t>
  </si>
  <si>
    <t>Plata</t>
  </si>
  <si>
    <t>Hierro</t>
  </si>
  <si>
    <t>ETAPA</t>
  </si>
  <si>
    <t>PROYECTO</t>
  </si>
  <si>
    <t>OPERADOR</t>
  </si>
  <si>
    <t>TIPO DE EXPLORACIÓN</t>
  </si>
  <si>
    <t>PRODUCTO PRINCIPAL</t>
  </si>
  <si>
    <t>IGA</t>
  </si>
  <si>
    <t>FECHA DE APROBACIÓN DEL IGA</t>
  </si>
  <si>
    <t>Compañía Minera Poderosa S.A.</t>
  </si>
  <si>
    <t>La Libertad</t>
  </si>
  <si>
    <t>Greenfield</t>
  </si>
  <si>
    <t>Au</t>
  </si>
  <si>
    <t>EIAsd Principal</t>
  </si>
  <si>
    <t>Pasco</t>
  </si>
  <si>
    <t>Ag</t>
  </si>
  <si>
    <t>3era MEIAsd</t>
  </si>
  <si>
    <t>EVALUACIÓN DE AUTORIZACIÓN DE EXPLORACIÓN</t>
  </si>
  <si>
    <t>Lima</t>
  </si>
  <si>
    <t>2da MEIAsd</t>
  </si>
  <si>
    <t>Minera Forrester S.A.C.</t>
  </si>
  <si>
    <t>Amazonas</t>
  </si>
  <si>
    <t>Zn</t>
  </si>
  <si>
    <t>Minera Bateas S.A.C.</t>
  </si>
  <si>
    <t>Arequipa</t>
  </si>
  <si>
    <t>Brownfield</t>
  </si>
  <si>
    <t>Minera Yanacocha S.R.L.</t>
  </si>
  <si>
    <t>Cajamarca</t>
  </si>
  <si>
    <t>1era MEIAsd</t>
  </si>
  <si>
    <t>Nexa Resources El Porvenir S.A.C.</t>
  </si>
  <si>
    <t>DIA Principal</t>
  </si>
  <si>
    <t>Condor Exploration Perú S.A.C.</t>
  </si>
  <si>
    <t>Huánuco</t>
  </si>
  <si>
    <t>Cu</t>
  </si>
  <si>
    <t>Compañía Minera Barbastro S.A.C.</t>
  </si>
  <si>
    <t>Huancavelica</t>
  </si>
  <si>
    <t>Minera Pampa de Cobre S.A.C.</t>
  </si>
  <si>
    <t>Moquegua</t>
  </si>
  <si>
    <t>Trevali Perú S.A.C.</t>
  </si>
  <si>
    <t>Alpha Mining S.A.C.</t>
  </si>
  <si>
    <t>Ayacucho</t>
  </si>
  <si>
    <t>Sombrero Minerales S.A.C.</t>
  </si>
  <si>
    <t>EJECUTANDO O POR EJECUTAR EXPLORACIÓN</t>
  </si>
  <si>
    <t>Minera Cappex S.A.C</t>
  </si>
  <si>
    <t>Junín</t>
  </si>
  <si>
    <t>Compañía Minera Mohicano S.A.C.</t>
  </si>
  <si>
    <t>Vale Exploration Perú S.A.C.</t>
  </si>
  <si>
    <t>Compañía Minera Ares S.A.C.</t>
  </si>
  <si>
    <t>Nexa Resources Perú S.A.A.</t>
  </si>
  <si>
    <t>Áncash</t>
  </si>
  <si>
    <t>Puno</t>
  </si>
  <si>
    <t>Compañía Minera Chungar S.A.C.</t>
  </si>
  <si>
    <t>Camino Resources S.A.C.</t>
  </si>
  <si>
    <t>Cori Puno S.A.C.</t>
  </si>
  <si>
    <t>Huarmy Colosal S.A.C.</t>
  </si>
  <si>
    <t>1era MDIA</t>
  </si>
  <si>
    <t>Apurímac</t>
  </si>
  <si>
    <t>Newmont Perú S.R.L.</t>
  </si>
  <si>
    <t>2da EIAsd</t>
  </si>
  <si>
    <t>Hudbay Perú S.A.C.</t>
  </si>
  <si>
    <t>Consorcio Minero Sunec S.A.C.</t>
  </si>
  <si>
    <t>Pucara Resources S.A.C.</t>
  </si>
  <si>
    <t>Pan American Silver Huaron S.A.</t>
  </si>
  <si>
    <t>Oz Minerals Perú S.A.C.</t>
  </si>
  <si>
    <t>Minera Peñoles de Perú S.A.</t>
  </si>
  <si>
    <t>Cusco</t>
  </si>
  <si>
    <t>Minsur S.A.</t>
  </si>
  <si>
    <t>Sn</t>
  </si>
  <si>
    <t>Sumitomo Metal Mining Perú S.A.</t>
  </si>
  <si>
    <t>Fresnillo Perú S.A.C.</t>
  </si>
  <si>
    <t>Chakana Resources S.A.C.</t>
  </si>
  <si>
    <t>Rio Tinto Mining and Exploration S.A.C.</t>
  </si>
  <si>
    <t>Tacna</t>
  </si>
  <si>
    <t>Compañía Tumipampa S.A.C.</t>
  </si>
  <si>
    <t>Palamina S.A.C</t>
  </si>
  <si>
    <t>Sociedad Minera Corona S.A.</t>
  </si>
  <si>
    <t>Volcan Compañía Minera S.A.A.</t>
  </si>
  <si>
    <t>* 12/07/2021: Palamina comunicó el cambio de nombre de su proyecto de exploración Coasa a Usicayos (nombre de la comunidad que lo alberga).</t>
  </si>
  <si>
    <t>DIA: Declaración de Impacto Ambiental</t>
  </si>
  <si>
    <t>EIAsd: Estudio de Impacto Ambiental semidetallado</t>
  </si>
  <si>
    <t>MEIAsd: Modificación del Estudio de Impacto Ambiental semidetallado</t>
  </si>
  <si>
    <t>MDIA: Modificación de la Declaración de Impacto Ambiental</t>
  </si>
  <si>
    <t>Ica</t>
  </si>
  <si>
    <t>PERÚ: CARTERA DE EXPLORACIÓN MINERA 2022</t>
  </si>
  <si>
    <t>ALTA VICTORIA</t>
  </si>
  <si>
    <t>AMAUTA</t>
  </si>
  <si>
    <t>APACHETA</t>
  </si>
  <si>
    <t>ARCATA</t>
  </si>
  <si>
    <t>AZULMINA</t>
  </si>
  <si>
    <t>CARHUACAYÁN</t>
  </si>
  <si>
    <t>CHAPITOS</t>
  </si>
  <si>
    <t>COCHACUCHO Y MYLAGROS</t>
  </si>
  <si>
    <t>COCHALOMA</t>
  </si>
  <si>
    <t>COLOSO</t>
  </si>
  <si>
    <t>EPOSUYAY</t>
  </si>
  <si>
    <t>HUACULLO</t>
  </si>
  <si>
    <t>ILLARI</t>
  </si>
  <si>
    <t>ILUMINADORA</t>
  </si>
  <si>
    <t>LLAGUÉN</t>
  </si>
  <si>
    <t>LOURDES</t>
  </si>
  <si>
    <t> Camino Resources S.A.C.</t>
  </si>
  <si>
    <t>MALPASO II</t>
  </si>
  <si>
    <t>PABLO SUR</t>
  </si>
  <si>
    <t>PALCA</t>
  </si>
  <si>
    <t>PARAÍSO</t>
  </si>
  <si>
    <t>PUCAJIRCA</t>
  </si>
  <si>
    <t>QUEHUINCHA</t>
  </si>
  <si>
    <t>QUENAMARI</t>
  </si>
  <si>
    <t>ROMINA 2</t>
  </si>
  <si>
    <t>SAN ANTONIO</t>
  </si>
  <si>
    <t>SANTO DOMINGO</t>
  </si>
  <si>
    <t>SAN MIGUEL</t>
  </si>
  <si>
    <t>Amg-Auplata Mining Group Perú S.A.C</t>
  </si>
  <si>
    <t>SUYAWI</t>
  </si>
  <si>
    <t>TUMIPAMPA SUR</t>
  </si>
  <si>
    <t>USICAYOS*</t>
  </si>
  <si>
    <t>YANACOCHITA II</t>
  </si>
  <si>
    <t>YAURICOCHA</t>
  </si>
  <si>
    <t>ZORAIDA II</t>
  </si>
  <si>
    <t>BONGARÁ</t>
  </si>
  <si>
    <t>CAYLLOMA</t>
  </si>
  <si>
    <t>CERRO NEGRO</t>
  </si>
  <si>
    <t>COLORADO</t>
  </si>
  <si>
    <t>EL CARMEN</t>
  </si>
  <si>
    <t>EL PORVENIR</t>
  </si>
  <si>
    <t>HUIÑAC PUNTA</t>
  </si>
  <si>
    <t>MINA MARTA</t>
  </si>
  <si>
    <t>PAMPA NEGRA</t>
  </si>
  <si>
    <t>PUCASALLA</t>
  </si>
  <si>
    <t> Nexa Resources Perú S.A.A.</t>
  </si>
  <si>
    <t>SAN JOSÉ 1</t>
  </si>
  <si>
    <t>SANTANDER</t>
  </si>
  <si>
    <t>SCORPIUS</t>
  </si>
  <si>
    <t>SOMBRERO</t>
  </si>
  <si>
    <t>EVALUACIÓN IGA</t>
  </si>
  <si>
    <t>CORVINÓN</t>
  </si>
  <si>
    <t>en evaluación</t>
  </si>
  <si>
    <t>CRESPO II</t>
  </si>
  <si>
    <t>CURIBAYA</t>
  </si>
  <si>
    <t>Magma Minerals S.A.C.</t>
  </si>
  <si>
    <t>DORITA</t>
  </si>
  <si>
    <t>Sociedad Minera Reliquias S.A.C.</t>
  </si>
  <si>
    <t>GABÁN</t>
  </si>
  <si>
    <t>Winshear de Perú S.A.C</t>
  </si>
  <si>
    <t>LA ZANJA</t>
  </si>
  <si>
    <t>Minera La Zanja S.R.L.</t>
  </si>
  <si>
    <t>10ma MEIAsd</t>
  </si>
  <si>
    <t>LAS DEFENSAS</t>
  </si>
  <si>
    <t>LEZARD</t>
  </si>
  <si>
    <t>Black Swan Minerals S.A.C.</t>
  </si>
  <si>
    <t>LOMA LINDA</t>
  </si>
  <si>
    <t>1ra MDIA</t>
  </si>
  <si>
    <t>LOS PERDIDOS II</t>
  </si>
  <si>
    <t>MARÍA CECILIA DOS</t>
  </si>
  <si>
    <t>Minera María Cecilia Ltd. - Sucursal Perú</t>
  </si>
  <si>
    <t>MISCANTHUS</t>
  </si>
  <si>
    <t>QUIMSACHATA</t>
  </si>
  <si>
    <t>RIQUEZA</t>
  </si>
  <si>
    <t>Brillandino Minerales S.A.C.</t>
  </si>
  <si>
    <t>SOLEDAD</t>
  </si>
  <si>
    <t>1ra MEIAsd</t>
  </si>
  <si>
    <t>TOTAL ( 63 proyectos)</t>
  </si>
  <si>
    <t>INVERSIÓN (US$ M)</t>
  </si>
  <si>
    <t>Fecha de consulta: 01/02/2022</t>
  </si>
  <si>
    <t>Boletín Estadístico Minero (BEM)</t>
  </si>
  <si>
    <t>Producción metálica</t>
  </si>
  <si>
    <t>Volumen de la producción minera metálica</t>
  </si>
  <si>
    <t>1. PRODUCCIÓN METÁLICA'!A1</t>
  </si>
  <si>
    <t>Producción minera metálica según empresa</t>
  </si>
  <si>
    <t>2. PRODUCCIÓN EMPRESAS'!A1</t>
  </si>
  <si>
    <t>Producción minera metálica según región</t>
  </si>
  <si>
    <t>3. PRODUCCIÓN REGIONES'!A1</t>
  </si>
  <si>
    <t>4. NO METÁLICA'!A1</t>
  </si>
  <si>
    <t>4.1. NO METÁLICA REGIONES'!A1</t>
  </si>
  <si>
    <t>4.2. CARBONÍFERA'!A1</t>
  </si>
  <si>
    <t>Principales indicadores macroeconómicos</t>
  </si>
  <si>
    <t>5. MACROECONÓMICAS'!A1</t>
  </si>
  <si>
    <t>Exportaciones</t>
  </si>
  <si>
    <t>Exportaciones metálicas</t>
  </si>
  <si>
    <t>Estructura del valor de las exportaciones peruanas</t>
  </si>
  <si>
    <t>Valor de exportaciones de principales productos mineros</t>
  </si>
  <si>
    <t>6. EXPORTACIONES'!A1</t>
  </si>
  <si>
    <t>6.1 EXPORTACIONES PART'!A1</t>
  </si>
  <si>
    <t>6.2 EXPORT PRODUCTOS'!A1</t>
  </si>
  <si>
    <t>Inversiones</t>
  </si>
  <si>
    <t>Inversiones mineras según región</t>
  </si>
  <si>
    <t>Inversiones mineras según empresa</t>
  </si>
  <si>
    <t xml:space="preserve">Inversiones mineras </t>
  </si>
  <si>
    <t>Inversiones mineras según rubro de inversión</t>
  </si>
  <si>
    <t>7. INVERSIONES'!A1</t>
  </si>
  <si>
    <t>8. INVERSIONES TIPO'!A1</t>
  </si>
  <si>
    <t>9. INVERSIONES RUBRO'!A1</t>
  </si>
  <si>
    <t>Empleo</t>
  </si>
  <si>
    <t>Empleo según tipo de empleador</t>
  </si>
  <si>
    <t>Empleo según región</t>
  </si>
  <si>
    <t>10. EMPLEO'!A1</t>
  </si>
  <si>
    <t>Transferencias mineras</t>
  </si>
  <si>
    <t>Transferencias por tipo de recursos (Canon Minero, Regalías Mineras y Derecho de Vigencia y Penalidad)</t>
  </si>
  <si>
    <t>Transferencias de recursos mineros generados por la minería hacia las regiones</t>
  </si>
  <si>
    <t>11. TRANSFERENCIAS'!A1</t>
  </si>
  <si>
    <t>12. TRANSFERENCIAS 2'!A1</t>
  </si>
  <si>
    <t>Petitorios, catastro y actividad minera</t>
  </si>
  <si>
    <t>Cantidad de solicitudes de petitorios mineros a nivel nacional</t>
  </si>
  <si>
    <t>13. CATASTRO ACTIVIDAD'!A1</t>
  </si>
  <si>
    <t>Actividad minera</t>
  </si>
  <si>
    <t>13.1 ACTIVIDAD MINERA'!A1</t>
  </si>
  <si>
    <t>Áreas restringidas a la minería</t>
  </si>
  <si>
    <t>13.2 ÁREAS RESTRINGIDAS'!A1</t>
  </si>
  <si>
    <t>Recaudación fiscal del subsector minero</t>
  </si>
  <si>
    <t>14. RECAUDACIÓN'!A1</t>
  </si>
  <si>
    <t>Cartera de Proyectos de Exploración Minera 2022</t>
  </si>
  <si>
    <t>C.E. 2022'!A1</t>
  </si>
  <si>
    <t>Tabla 14</t>
  </si>
  <si>
    <t>RECAUDACIÓN FISCAL DEL SUBSECTOR MINERO* (Millones de soles)</t>
  </si>
  <si>
    <t>PERIODO</t>
  </si>
  <si>
    <t>Impuesto Especial 
a la Minería</t>
  </si>
  <si>
    <t>Regalías Mineras</t>
  </si>
  <si>
    <t>Regalías Mineras 
Ley Nº 29788</t>
  </si>
  <si>
    <t>Gravamen Especial 
a la Minería</t>
  </si>
  <si>
    <t>Impuesto a la Renta
Régimen General**</t>
  </si>
  <si>
    <t>TOTAL 
RECAUDADO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</si>
  <si>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</si>
  <si>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</si>
  <si>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</si>
  <si>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</si>
  <si>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</si>
  <si>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</si>
  <si>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</si>
  <si>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</si>
  <si>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</si>
  <si>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Oct.</t>
  </si>
  <si>
    <t xml:space="preserve">TOTAL </t>
  </si>
  <si>
    <t>EVOLUCIÓN ANUAL DE LA RECAUDACIÓN FISCAL DEL SUBSECTOR MINERO
(Millones de soles)</t>
  </si>
  <si>
    <t>Nov.</t>
  </si>
  <si>
    <t>Tabla 13</t>
  </si>
  <si>
    <t>PETITORIOS, CATASTRO Y ACTIVIDAD MINERA</t>
  </si>
  <si>
    <t>CANTIDAD DE SOLICITUDES DE PETITORIOS MINEROS A NIVEL NACIONAL*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</si>
  <si>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</si>
  <si>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</si>
  <si>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</si>
  <si>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</si>
  <si>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</si>
  <si>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</si>
  <si>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</si>
  <si>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</si>
  <si>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</si>
  <si>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</si>
  <si>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</si>
  <si>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</si>
  <si>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</si>
  <si>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SOLICITUDES DE PETITORIOS MINEROS A NIVEL NACIONAL *</t>
  </si>
  <si>
    <t>TÍTULOS DE CONCESIONES OTORGADAS POR INGEMMET *</t>
  </si>
  <si>
    <t>TÍTULOS DE CONCESIONES OTORGADAS POR INGEMMET (HECTÁREAS)*</t>
  </si>
  <si>
    <t>(*) Información disponible a la fecha de elaboración de este boletín. N.d: Información no disponible en la fecha de elaboración del presente boletín.</t>
  </si>
  <si>
    <t>Tabla 13.2</t>
  </si>
  <si>
    <t>N°</t>
  </si>
  <si>
    <t>TIPO DE AREA RESTRINGIDA</t>
  </si>
  <si>
    <t>HECTAREAS</t>
  </si>
  <si>
    <t>% DEL PERU</t>
  </si>
  <si>
    <t>ÁREA NATURAL - USO INDIRECTO</t>
  </si>
  <si>
    <t>CLASIFICACIÓN DIVERSA (gasoductos, oleoductos,  otros)</t>
  </si>
  <si>
    <t>CONCESIÓN FORESTAL CON FINES MADERABLES</t>
  </si>
  <si>
    <t>SITIO RAMSAR (humedales de importancia internacional)</t>
  </si>
  <si>
    <t>ECOSISTEMAS FRÁGILES</t>
  </si>
  <si>
    <t>PROYECTO ESPECIAL - HIDRAULICOS</t>
  </si>
  <si>
    <t>ÁREA DE DEFENSA NACIONAL</t>
  </si>
  <si>
    <t>RESERVA INDÍGENA</t>
  </si>
  <si>
    <t>ZONA ARQUEOLÓGICA</t>
  </si>
  <si>
    <t>RESERVA TERRITORIAL</t>
  </si>
  <si>
    <t xml:space="preserve">ÁREA DE NO ADMISIÓN DE PETITORIOS </t>
  </si>
  <si>
    <t>ÁREA DE NO ADMISIÓN DE PETITORIOS INGEMMET</t>
  </si>
  <si>
    <t>ZONA URBANA</t>
  </si>
  <si>
    <t>PUERTO Y/O AEROPUERTO</t>
  </si>
  <si>
    <t>RED VIAL NACIONAL</t>
  </si>
  <si>
    <t>PAISAJE CULTURAL</t>
  </si>
  <si>
    <t>SITIO HISTÓRICO DE BATALLA</t>
  </si>
  <si>
    <t>ZONA DE RIESGO NO MITIGABLE (alto riesgo de habitabilidad - ley 30556)</t>
  </si>
  <si>
    <t>****</t>
  </si>
  <si>
    <t>Territorio Perú (Has según IGN)</t>
  </si>
  <si>
    <t>Fuente: INGEMMET y Ministerio de Energía y Minas</t>
  </si>
  <si>
    <t>(*) Información disponible a la fecha de elaboración de este boletín</t>
  </si>
  <si>
    <t>Según ESTAMIN Diciembre 2022</t>
  </si>
  <si>
    <t>Edición Nº 12 - 2022</t>
  </si>
  <si>
    <t>Fuente: INGEMMET y Ministerio de Energía y Minas.   /    Fecha de consulta: 03 de enero de 2023.</t>
  </si>
  <si>
    <t>ÁREAS RESTRINGIDAS A LA MINERÍA - DICIEMBRE 2022</t>
  </si>
  <si>
    <t>Dic.</t>
  </si>
  <si>
    <t>Fuente: SUNAT, Nota Tributaria. Elaborado por Ministerio de Energía y Minas.
Fecha de consulta: 16 de enero de 2023.
* Incluye Ingresos Tributarios y No Tributarios recaudados por SUNAT.
** Incluye regularización del Impuesto a la Renta de Tercera Categoría.</t>
  </si>
  <si>
    <t>PERÚ: CARTERA DE PROYECTOS DE INVERSIÓN MINERA 2023 (30.11.2022)</t>
  </si>
  <si>
    <t>INICIO DE CONSTRUCCIÓN</t>
  </si>
  <si>
    <t>PUESTA EN MARCHA</t>
  </si>
  <si>
    <t>ETAPA DE AVANCE</t>
  </si>
  <si>
    <t>INVERSIÓN GLOBAL
US$ MILLONES</t>
  </si>
  <si>
    <t>Ampliación Toromocho</t>
  </si>
  <si>
    <t>Minera Chinalco Perú S.A.</t>
  </si>
  <si>
    <t>CONSTRUCCIÓN</t>
  </si>
  <si>
    <t>Ampliación Santa María</t>
  </si>
  <si>
    <t>Ampliación Shouxin</t>
  </si>
  <si>
    <t>Minera Shouxin Perú S.A.</t>
  </si>
  <si>
    <t>San Gabriel</t>
  </si>
  <si>
    <t>Compañía de Minas Buenaventura S.A.A.</t>
  </si>
  <si>
    <t>Romina</t>
  </si>
  <si>
    <t>FACTIBILIDAD</t>
  </si>
  <si>
    <t>Corani</t>
  </si>
  <si>
    <t>Bear Creek Mining S.A.C.</t>
  </si>
  <si>
    <t>INGENIERÍA DE DETALLE</t>
  </si>
  <si>
    <t>Magistral</t>
  </si>
  <si>
    <t>Nexa Resources Perú. S.A.A.</t>
  </si>
  <si>
    <t>Reposición Antamina</t>
  </si>
  <si>
    <t>Compañía Minera Antamina S.A.</t>
  </si>
  <si>
    <t>Yanacocha Sulfuros</t>
  </si>
  <si>
    <t>Zafranal</t>
  </si>
  <si>
    <t>Compañía Minera Zafranal S.A.C.</t>
  </si>
  <si>
    <t>Fecha de inicio pendiente de determinación por factores
asociados a decisiones empresariales, asuntos sociales, entre otros.</t>
  </si>
  <si>
    <t>Ampliación Ilo</t>
  </si>
  <si>
    <t>Southern Perú Copper Corporation, Sucursal del Perú</t>
  </si>
  <si>
    <t>CONCEPTUAL</t>
  </si>
  <si>
    <t>Los Chancas</t>
  </si>
  <si>
    <t>PRE-FACTIBILIDAD</t>
  </si>
  <si>
    <t>Trapiche</t>
  </si>
  <si>
    <t>El Molle Verde S.A.C.</t>
  </si>
  <si>
    <t>Michiquillay</t>
  </si>
  <si>
    <t>P.D.</t>
  </si>
  <si>
    <t>Ampliación Bayóvar</t>
  </si>
  <si>
    <t>Compañía Minera Miski Mayo S.R.L.</t>
  </si>
  <si>
    <t>Piura</t>
  </si>
  <si>
    <t>Fosfato</t>
  </si>
  <si>
    <t>Ampliación Cuajone</t>
  </si>
  <si>
    <t>Ampliación Pachapaqui</t>
  </si>
  <si>
    <t>ICM Pachapaqui S.A.C.</t>
  </si>
  <si>
    <t>Antilla</t>
  </si>
  <si>
    <t>Panoro Apurímac S.A.</t>
  </si>
  <si>
    <t>Ariana*</t>
  </si>
  <si>
    <t>Ariana Operaciones Mineras S.A.C.</t>
  </si>
  <si>
    <t>Ayawilca</t>
  </si>
  <si>
    <t>Tinka Resources S.A.C.</t>
  </si>
  <si>
    <t>Cañariaco</t>
  </si>
  <si>
    <t>Cañariaco Copper Perú S.A.</t>
  </si>
  <si>
    <t>Lambayeque</t>
  </si>
  <si>
    <t>Cañón Florida</t>
  </si>
  <si>
    <t>Chalcobamba Fase I</t>
  </si>
  <si>
    <t>Minera Las Bambas S.A.</t>
  </si>
  <si>
    <t>Conga</t>
  </si>
  <si>
    <t>Cotabambas</t>
  </si>
  <si>
    <t>Don Javier</t>
  </si>
  <si>
    <t xml:space="preserve">Junefield Group S.A. </t>
  </si>
  <si>
    <t>El Galeno</t>
  </si>
  <si>
    <t>Lumina Copper S.A.C.</t>
  </si>
  <si>
    <t>Haquira</t>
  </si>
  <si>
    <t>Minera Antares Perú S.A.C.</t>
  </si>
  <si>
    <t>Hierro Apurímac</t>
  </si>
  <si>
    <t>Apurímac Ferrum S.A.C.</t>
  </si>
  <si>
    <t>Hilarión</t>
  </si>
  <si>
    <t>Integración Coroccohuayco</t>
  </si>
  <si>
    <t>Compañía Minera Antapaccay S.A.</t>
  </si>
  <si>
    <t>La Arena II</t>
  </si>
  <si>
    <t>La Arena S.A.</t>
  </si>
  <si>
    <t>La Granja</t>
  </si>
  <si>
    <t>Rio Tinto Minera Perú Limitada S.A.C.</t>
  </si>
  <si>
    <t>Los Calatos</t>
  </si>
  <si>
    <t>Minera Hampton Perú S.A.C</t>
  </si>
  <si>
    <t>Ollachea</t>
  </si>
  <si>
    <t>Minera Kuri Kullu S.A.</t>
  </si>
  <si>
    <t>Pampa de Pongo</t>
  </si>
  <si>
    <t>Jinzhao Mining Perú S.A.</t>
  </si>
  <si>
    <t>Planta de Cobre Río Seco</t>
  </si>
  <si>
    <t>Procesadora Industrial Río Seco S.A.</t>
  </si>
  <si>
    <t>Pukaqaqa</t>
  </si>
  <si>
    <t>Quechua</t>
  </si>
  <si>
    <t>Compañía Minera Quechua S.A.</t>
  </si>
  <si>
    <t>Reposición Inmaculada</t>
  </si>
  <si>
    <t xml:space="preserve">Compañía Minera Ares S.A.C </t>
  </si>
  <si>
    <t>Reposición Raura</t>
  </si>
  <si>
    <t>Compañía Minera Raura S.A.</t>
  </si>
  <si>
    <t>Reposición Tantahuatay</t>
  </si>
  <si>
    <t xml:space="preserve"> Compañía Minera Coimolache S.A.</t>
  </si>
  <si>
    <t>Río Blanco</t>
  </si>
  <si>
    <t>Rio Blanco Copper S.A.</t>
  </si>
  <si>
    <t>San Luis</t>
  </si>
  <si>
    <t>Reliant Ventures S.A.C.</t>
  </si>
  <si>
    <t>Shalipayco</t>
  </si>
  <si>
    <t>Tía María</t>
  </si>
  <si>
    <t>Yumpag</t>
  </si>
  <si>
    <t>PROYECTOS</t>
  </si>
  <si>
    <t>P.D.: Por definir.</t>
  </si>
  <si>
    <t>Elaborado por la Dirección de Promoción Minera de la Dirección General de promoción y Sostenibilidad Minera.</t>
  </si>
  <si>
    <t>2029**</t>
  </si>
  <si>
    <t xml:space="preserve"> **Año en el que culmina la construcción de todos los componentes del proyecto.</t>
  </si>
  <si>
    <t>*El proyecto Ariana de propiedad de Ariana Operaciones Mineras S.A.C. se encuentra en etapa de construcción paralizada.</t>
  </si>
  <si>
    <r>
      <t>ACTIVIDAD MINERA - DICIEMBRE</t>
    </r>
    <r>
      <rPr>
        <b/>
        <sz val="12"/>
        <rFont val="Calibri"/>
        <family val="2"/>
      </rPr>
      <t xml:space="preserve"> 2022 </t>
    </r>
  </si>
  <si>
    <t>UNIDADES</t>
  </si>
  <si>
    <t>SITUACIÓN</t>
  </si>
  <si>
    <t>HECTÁREAS(**)</t>
  </si>
  <si>
    <t>% DEL PERÚ</t>
  </si>
  <si>
    <t>EXPLOTACION</t>
  </si>
  <si>
    <t>EXPLORACION</t>
  </si>
  <si>
    <t>CATEO Y PROSPECCION</t>
  </si>
  <si>
    <t>CIERRE PROGRESIVO*</t>
  </si>
  <si>
    <t>BENEFICIO</t>
  </si>
  <si>
    <t>PREPARACION Y DESARROLLO*</t>
  </si>
  <si>
    <t>CIERRE FINAL*</t>
  </si>
  <si>
    <t>CIERRE POST-CIERRE(DEFINITIVO)</t>
  </si>
  <si>
    <t>CONCESIONES MINERAS y UNIDADES ECONOMICAS ADMINISTRATIVAS (UEAs) EN ACTIVIDAD</t>
  </si>
  <si>
    <t>Fuente:  Declaración Estadítica Mensual (ESTAMIN) - Ministerio de Energía y Minas.   /    Fecha de consulta: 26 de enero de 2023.</t>
  </si>
  <si>
    <t xml:space="preserve"> Información disponible a la fecha de elaboración de este boletín.
(*) Mediante R.D. N°0043-2020-MINEM/DGM, se reemplazó la situación "Construcción" al nombre de "Preparación y Desarrollo", asimismo se añadieron las situaciones "Cierre Final" y "Cierre Progresivo". De esta manera, las situaciones reportadas se encuentran alineadas a la Ley General de Minería y los procedimientos de autorizaciones mineras de la Dirección General de Minería.
(**) Hectáreas otorgadas totales destinadas a las unidades mineras que se encuentran en alguna de las situaciones descritas en el presente cuadro.</t>
  </si>
  <si>
    <t>Tabla 05</t>
  </si>
  <si>
    <t>PRINCIPALES INDICADORES MACROECONÓMICOS</t>
  </si>
  <si>
    <t xml:space="preserve">PBI   </t>
  </si>
  <si>
    <t>PBI MINERO</t>
  </si>
  <si>
    <t>INFLACIÓN</t>
  </si>
  <si>
    <t>TIPO DE CAMBIO *</t>
  </si>
  <si>
    <t>EXPORTACIONES</t>
  </si>
  <si>
    <t>EXPORT. MIN.**</t>
  </si>
  <si>
    <t>IMPORTACIONES</t>
  </si>
  <si>
    <t>BALANZA COMERCIAL</t>
  </si>
  <si>
    <t>Var.% anual</t>
  </si>
  <si>
    <t>Soles por U.S.$</t>
  </si>
  <si>
    <t>Millones US$</t>
  </si>
  <si>
    <t>Nd</t>
  </si>
  <si>
    <t>COTIZACIONES DE LOS PRINCIPALES METALES</t>
  </si>
  <si>
    <t xml:space="preserve">COBRE </t>
  </si>
  <si>
    <t xml:space="preserve">ORO </t>
  </si>
  <si>
    <t xml:space="preserve">ZINC </t>
  </si>
  <si>
    <t xml:space="preserve">PLATA </t>
  </si>
  <si>
    <t xml:space="preserve">PLOMO </t>
  </si>
  <si>
    <t xml:space="preserve">ESTAÑO </t>
  </si>
  <si>
    <t>HIERRO</t>
  </si>
  <si>
    <t xml:space="preserve">MOLIBDENO </t>
  </si>
  <si>
    <t>MANGANESO****</t>
  </si>
  <si>
    <t>Ctvs.US$/lb</t>
  </si>
  <si>
    <t>US$/oz tr</t>
  </si>
  <si>
    <t>US$/TM***</t>
  </si>
  <si>
    <t>US$/lb</t>
  </si>
  <si>
    <t>LME</t>
  </si>
  <si>
    <t>LBMA</t>
  </si>
  <si>
    <t>London Fix</t>
  </si>
  <si>
    <t>TSI</t>
  </si>
  <si>
    <t>S&amp;P</t>
  </si>
  <si>
    <t>* Promedio del cambio interbancario. 
** Incluye valor de exportaciones metálicas y no metálicas.  
*** Tonelada métrica seca.
****Precio del compuesto Mn32%-Fe20%.
Nd: No disponible a la fecha.
Fuente: BCRP, Cuadros Estadísticos Mensuales. Elaborado por el Ministerio de Energía y Minas. 
Información disponible a la fecha de elaboración de este boletín.</t>
  </si>
  <si>
    <t>Tabla 6</t>
  </si>
  <si>
    <t>EXPORTACIONES METÁLICAS</t>
  </si>
  <si>
    <t>VALOR DE LAS EXPORTACIONES METÁLICAS (US$ MILLONES)</t>
  </si>
  <si>
    <t>COBRE</t>
  </si>
  <si>
    <t>ORO</t>
  </si>
  <si>
    <t>ZINC</t>
  </si>
  <si>
    <t>PLATA</t>
  </si>
  <si>
    <t>PLOMO</t>
  </si>
  <si>
    <t>ESTAÑO</t>
  </si>
  <si>
    <t>MOLIBDENO</t>
  </si>
  <si>
    <t>OTROS</t>
  </si>
  <si>
    <t>2022
(Ene-Nov)</t>
  </si>
  <si>
    <t>VARIACIÓN INTERANUAL * EN MILLONES DE US$ /NOVIEMBRE</t>
  </si>
  <si>
    <t>Nov. 2021</t>
  </si>
  <si>
    <t>Nov. 2022</t>
  </si>
  <si>
    <t>Var%</t>
  </si>
  <si>
    <t>VARIACIÓN INTERANUAL ACUMULADA* EN MILLONES DE US$ / ENERO-NOVIEMBRE</t>
  </si>
  <si>
    <t>Ene-Nov 2021</t>
  </si>
  <si>
    <t>Ene-Nov 2022</t>
  </si>
  <si>
    <t xml:space="preserve">VARIACIÓN RESPECTO AL MES ANTERIOR* EN MILLONES DE US$ </t>
  </si>
  <si>
    <t>Oct. 2022</t>
  </si>
  <si>
    <t>EVOLUCIÓN DE LAS EXPORTACIONES MINERAS METÁLICAS / US$ MILLONES</t>
  </si>
  <si>
    <t>VOLUMEN DE LAS EXPORTACIONES METÁLICAS</t>
  </si>
  <si>
    <t>(Miles toneladas)</t>
  </si>
  <si>
    <t>(Miles oz tr)</t>
  </si>
  <si>
    <t>(Millones oz tr)</t>
  </si>
  <si>
    <t>(Millones toneladas)</t>
  </si>
  <si>
    <t>2022 (Ene-Nov)</t>
  </si>
  <si>
    <t>VARIACIÓN INTERANUAL VOLUMEN * / NOVIEMBRE</t>
  </si>
  <si>
    <t>VARIACIÓN INTERANUAL ACUMULADA - VOLUMEN* / ENERO-NOVIEMBRE</t>
  </si>
  <si>
    <t xml:space="preserve">VARIACIÓN RESPECTO AL MES ANTERIOR - VOLUMEN* </t>
  </si>
  <si>
    <t>VARIACIÓN INTERANUAL DE LAS EXPORTACIONES MINERAS METÁLICAS (VOLUMEN (*)) / VAR%</t>
  </si>
  <si>
    <t>Fuente: BCRP, Cuadros Estadísticos Mensuales. Elaborado por el Ministerio de Energía y Minas
Fecha de consulta: 25 de enero de 2023.
* El cuadro contiene datos publicados por el Banco Central de Reserva del Perú. Los volúmenes para cada mineral se especifican a continuación:
. COBRE: Se considera las partidas arancelarias que corresponden a “Minerales de cobre y sus concentrados” y “Cátodos y secciones de cátodos de cobre refinado”.
. ORO: Se considera “Minerales de oro y sus concentrados”, así como “Refinados de oro”. Incluye estimación de exportaciones de oro no registradas por Aduanas.
. ZINC: Se considera “Minerales de zinc y sus concentrados” y “Zinc refinado”.
. HIERRO: Se considera “Hierro pellets” y “Hierro lodos y tortas”.
. PLATA: Se considera plata refinada y la partida “plata y sus concentrados”.
El volumen es calculado en base a la información que envía Aduanas en kg y se transforman a la unidades de referencia (es decir, de kilos a onzas troy, o de kilos a toneladas). En el caso del cobre y otros metales, en los que se considera concentrados, los volúmenes se ajustan por una ley promedio. Información disponible a la fecha de elaboración de este boletín.</t>
  </si>
  <si>
    <t>Tabla 06.1</t>
  </si>
  <si>
    <t>ESTRUCTURA DEL VALOR DE LAS EXPORTACIONES PERUANAS</t>
  </si>
  <si>
    <t>RUBRO</t>
  </si>
  <si>
    <t>Part%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</si>
  <si>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</si>
  <si>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</si>
  <si>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</si>
  <si>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</si>
  <si>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</si>
  <si>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</si>
  <si>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</si>
  <si>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</si>
  <si>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</si>
  <si>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</si>
  <si>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</si>
  <si>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Mineros Metálicos</t>
  </si>
  <si>
    <t>Petróleo y gas natural</t>
  </si>
  <si>
    <t>Pesqueros (Export. Trad.)</t>
  </si>
  <si>
    <t>Agrícolas</t>
  </si>
  <si>
    <t>Agropecuarios</t>
  </si>
  <si>
    <t>Pesqueros (Export. No Trad.)</t>
  </si>
  <si>
    <t>Textiles</t>
  </si>
  <si>
    <t>Maderas y papeles</t>
  </si>
  <si>
    <t>Químicos</t>
  </si>
  <si>
    <t>Minerales no metálicos</t>
  </si>
  <si>
    <t>Sidero-metalúrgicos y joyería</t>
  </si>
  <si>
    <t>Metal-mecánicos</t>
  </si>
  <si>
    <t>Otros</t>
  </si>
  <si>
    <t>TOTAL EXPORTACIONES</t>
  </si>
  <si>
    <t>TOTAL EXPORTACIONES MINERAS</t>
  </si>
  <si>
    <t>Fuente: BCRP, Cuadros Estadísticos Mensuales. Elaborado por el Ministerio de Energía y Minas.
Fecha de consulta: 25 de enero de 2023.</t>
  </si>
  <si>
    <t>Tabla 6.2</t>
  </si>
  <si>
    <t>VALOR DE EXPORTACIONES DE PRINCIPALES PRODUCTOS MINEROS (Millones de US$)</t>
  </si>
  <si>
    <t>Productos Metálicos</t>
  </si>
  <si>
    <t>Plomo</t>
  </si>
  <si>
    <t>Estaño</t>
  </si>
  <si>
    <t>Molibdeno</t>
  </si>
  <si>
    <t>PARTICIPACIÓN DE PRODUCTOS MINEROS EN EL VALOR DE EXPORTACIONES NACIONALES (Millones de US$)</t>
  </si>
  <si>
    <t>TOTAL PROD. MINEROS</t>
  </si>
  <si>
    <t>Minerales No Metálicos</t>
  </si>
  <si>
    <t>TOTAL EXPORTACIONES NACIONALES</t>
  </si>
  <si>
    <t>Fuente: BCRP, Cuadros Estadísticos Mensuales. Elaborado por el Ministerio de Energía y Minas
Fecha de consulta: 25 de enero de 2023.</t>
  </si>
  <si>
    <t>Tabla 7</t>
  </si>
  <si>
    <t>INVERSIONES MINERAS (US$)</t>
  </si>
  <si>
    <t>PLANTA BENEFICIO</t>
  </si>
  <si>
    <t>EQUIPAMIENTO MINERO</t>
  </si>
  <si>
    <t>EXPLORACIÓN</t>
  </si>
  <si>
    <t>INFRAESTRUCTURA</t>
  </si>
  <si>
    <t>DESARROLLO Y PREPARACIÓN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</si>
  <si>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</si>
  <si>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</si>
  <si>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</si>
  <si>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</si>
  <si>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</si>
  <si>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</si>
  <si>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</si>
  <si>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</si>
  <si>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</si>
  <si>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</si>
  <si>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</si>
  <si>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</si>
  <si>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VARIACIÓN ACUMULADA / ENERO - DICIEMBRE</t>
  </si>
  <si>
    <t>Ene-Dic 2021</t>
  </si>
  <si>
    <t>Ene-Dic 2022</t>
  </si>
  <si>
    <t>VARIACIÓN INTERANUAL / DICIEMBRE</t>
  </si>
  <si>
    <t>Dic. 2021</t>
  </si>
  <si>
    <t>Dic. 2022</t>
  </si>
  <si>
    <t>Var. %</t>
  </si>
  <si>
    <t>VARIACIÓN RESPECTO AL MES ANTERIOR</t>
  </si>
  <si>
    <t>EVOLUCIÓN ANUAL DE LAS INVERSIONES MINERAS
(US$ MILLONES)</t>
  </si>
  <si>
    <t>Fuente: Dirección de Promoción Minera - Ministerio de Energía y Minas.
- Información proporcionada por los Titulares Mineros a través del ESTAMIN.
- Las cifras han sido ajustadas a lo reportado por los Titulares Mineros al 27 de enero de 2023.</t>
  </si>
  <si>
    <t>Tabla 8</t>
  </si>
  <si>
    <t>SEGÚN REGIÓN</t>
  </si>
  <si>
    <t>Enero-Diciembre</t>
  </si>
  <si>
    <t>Part. %</t>
  </si>
  <si>
    <t>MOQUEGUA</t>
  </si>
  <si>
    <t>CAJAMARCA</t>
  </si>
  <si>
    <t>ÁNCASH</t>
  </si>
  <si>
    <t>ICA</t>
  </si>
  <si>
    <t>JUNÍN</t>
  </si>
  <si>
    <t>AREQUIPA</t>
  </si>
  <si>
    <t>PUNO</t>
  </si>
  <si>
    <t>LA LIBERTAD</t>
  </si>
  <si>
    <t>APURÍMAC</t>
  </si>
  <si>
    <t>CUSCO</t>
  </si>
  <si>
    <t>TACNA</t>
  </si>
  <si>
    <t>LIMA</t>
  </si>
  <si>
    <t>PASCO</t>
  </si>
  <si>
    <t>AYACUCHO</t>
  </si>
  <si>
    <t>HUANCAVELICA</t>
  </si>
  <si>
    <t>HUÁNUCO</t>
  </si>
  <si>
    <t>PIURA</t>
  </si>
  <si>
    <t>AMAZONAS</t>
  </si>
  <si>
    <t>LAMBAYEQUE</t>
  </si>
  <si>
    <t>SAN MARTÍN</t>
  </si>
  <si>
    <t>+</t>
  </si>
  <si>
    <t>MADRE DE DIOS</t>
  </si>
  <si>
    <t>-</t>
  </si>
  <si>
    <t>UCAYALI</t>
  </si>
  <si>
    <t>TUMBES</t>
  </si>
  <si>
    <t>CALLAO</t>
  </si>
  <si>
    <t>SEGÚN EMPRESA</t>
  </si>
  <si>
    <t>ANGLO AMERICAN QUELLAVECO S.A.</t>
  </si>
  <si>
    <t>COMPAÑIA MINERA ANTAMINA S.A.</t>
  </si>
  <si>
    <t>MINERA YANACOCHA S.R.L.</t>
  </si>
  <si>
    <t>SOUTHERN PERU COPPER CORPORATION SUCURSAL DEL PERU</t>
  </si>
  <si>
    <t>MINSUR S.A.</t>
  </si>
  <si>
    <t>SOCIEDAD MINERA CERRO VERDE S.A.A.</t>
  </si>
  <si>
    <t>MINERA LAS BAMBAS S.A.</t>
  </si>
  <si>
    <t>MINERA CHINALCO PERU S.A.</t>
  </si>
  <si>
    <t>SHOUGANG HIERRO PERU S.A.A.</t>
  </si>
  <si>
    <t>MARCOBRE S.A.C.</t>
  </si>
  <si>
    <t>VOLCAN COMPAÑÍA MINERA S.A.A.</t>
  </si>
  <si>
    <t>COMPAÑIA MINERA ANTAPACCAY S.A.</t>
  </si>
  <si>
    <t>COMPAÑIA DE MINAS BUENAVENTURA S.A.A.</t>
  </si>
  <si>
    <t>COMPAÑIA MINERA PODEROSA S.A.</t>
  </si>
  <si>
    <t>HUDBAY PERU S.A.C.</t>
  </si>
  <si>
    <t>COMPAÑIA MINERA ARES S.A.C.</t>
  </si>
  <si>
    <t>CERRO DE PASCO RESOURCES SUBSIDIARIA DEL PERU S.A.C.</t>
  </si>
  <si>
    <t>COMPAÑIA MINERA CHUNGAR S.A.C.</t>
  </si>
  <si>
    <t>MINERA SHOUXIN PERU S.A.</t>
  </si>
  <si>
    <t>NEXA RESOURCES PERU S.A.A.</t>
  </si>
  <si>
    <t>SHAHUINDO S.A.C.</t>
  </si>
  <si>
    <t>CONSORCIO MINERO HORIZONTE S.A.</t>
  </si>
  <si>
    <t>GOLD FIELDS LA CIMA S.A.</t>
  </si>
  <si>
    <t>NEXA RESOURCES EL PORVENIR S.A.C.</t>
  </si>
  <si>
    <t>ALPAYANA S.A.</t>
  </si>
  <si>
    <t>COMPAÑIA MINERA RAURA S.A.</t>
  </si>
  <si>
    <t>SOCIEDAD MINERA EL BROCAL S.A.A.</t>
  </si>
  <si>
    <t>MINERA AURIFERA RETAMAS S.A.</t>
  </si>
  <si>
    <t>EMPRESA MINERA LOS QUENUALES S.A.</t>
  </si>
  <si>
    <t>COMPAÑIA MINERA KOLPA S.A.</t>
  </si>
  <si>
    <t>COMPAÑIA MINERA CONDESTABLE S.A.</t>
  </si>
  <si>
    <t>LA ARENA S.A.</t>
  </si>
  <si>
    <t>COMPAÑIA MINERA SAN IGNACIO DE MOROCOCHA S.A.A.</t>
  </si>
  <si>
    <t>JINZHAO MINING PERU S.A.</t>
  </si>
  <si>
    <t>COMPAÑIA MINERA COIMOLACHE S.A.</t>
  </si>
  <si>
    <t>COMPAÑIA MINERA LINCUNA S.A.</t>
  </si>
  <si>
    <t>MINERA BATEAS S.A.C.</t>
  </si>
  <si>
    <t>COMPAÑIA MINERA MISKI MAYO S.R.L.</t>
  </si>
  <si>
    <t>SOCIEDAD MINERA CORONA S.A.</t>
  </si>
  <si>
    <t>EMPRESA ADMINISTRADORA CERRO S.A.C.</t>
  </si>
  <si>
    <t>PAN AMERICAN SILVER HUARON S.A.</t>
  </si>
  <si>
    <t>CATALINA HUANCA SOCIEDAD MINERA S.A.C.</t>
  </si>
  <si>
    <t>COMPAÑIA MINERA ZAFRANAL S.A.C.</t>
  </si>
  <si>
    <t>SUMMA GOLD CORPORATION S.A.C.</t>
  </si>
  <si>
    <t>EL MOLLE VERDE S.A.C.</t>
  </si>
  <si>
    <t>S.M.R.L. SANTA BARBARA DE TRUJILLO</t>
  </si>
  <si>
    <t>CORI PUNO S.A.C.</t>
  </si>
  <si>
    <t>C3 METALS PERU S.A.C.</t>
  </si>
  <si>
    <t>MINERA YANAQUIHUA S.A.C.</t>
  </si>
  <si>
    <t>AURIFERA TRES CRUCES S.A.</t>
  </si>
  <si>
    <t>OTROS (2021: 314 titulares mineros, 2022: 282 titulares mineros)</t>
  </si>
  <si>
    <t>Total</t>
  </si>
  <si>
    <t>Tabla 9</t>
  </si>
  <si>
    <t>SEGÚN RUBRO DE INVERSIÓN</t>
  </si>
  <si>
    <t>RUBRO / EMPRESA</t>
  </si>
  <si>
    <t>OTROS (2021: 94 titulares mineros, 2022: 95 titulares mineros)</t>
  </si>
  <si>
    <t>OTROS (2021: 171 titulares mineros, 2022: 142 titulares mineros)</t>
  </si>
  <si>
    <t>OTROS (2021: 220 titulares mineros, 2022: 192 titulares mineros)</t>
  </si>
  <si>
    <t>OTROS (2021: 184 titulares mineros, 2022: 173 titulares mineros)</t>
  </si>
  <si>
    <t>OTROS (2021: 180 titulares mineros, 2022: 146 titulares mineros)</t>
  </si>
  <si>
    <t>OTROS (2021: 162 titulares mineros, 2022: 123 titulares mineros)</t>
  </si>
  <si>
    <t>Tabla 1</t>
  </si>
  <si>
    <t>VOLUMEN DE LA PRODUCCIÓN MINERA METÁLICA*</t>
  </si>
  <si>
    <t>TMF</t>
  </si>
  <si>
    <t>g finos</t>
  </si>
  <si>
    <t>kg finos</t>
  </si>
  <si>
    <t>2022 
(Ene-Dic)</t>
  </si>
  <si>
    <t>Variación interanual / Diciembre</t>
  </si>
  <si>
    <t>Variación acumulada / Enero - Diciembre</t>
  </si>
  <si>
    <t>Variación respecto al mes anterior</t>
  </si>
  <si>
    <t>Fuente:  Dirección de Gestión Minera, DGM/  Fecha de consulta: 27 de enero de 2023.
Elaboración: Dirección de Promoción Minera, DGPSM.
(*) Información preliminar. Incluye producción aurífera estimada de mineros artesanales de Madre de Dios, Puno, Piura y Arequipa.</t>
  </si>
  <si>
    <t>EVOLUCIÓN ANUAL DE LA PRODUCCIÓN DE COBRE
(MILES DE TMF)</t>
  </si>
  <si>
    <t>Tabla 2</t>
  </si>
  <si>
    <t>PRODUCCIÓN MINERA METÁLICA SEGÚN EMPRESA</t>
  </si>
  <si>
    <t>DICIEMBRE</t>
  </si>
  <si>
    <t>ENERO-DICIEMBRE</t>
  </si>
  <si>
    <t>PRODUCTO / EMPRESA</t>
  </si>
  <si>
    <t>COBRE (TMF)</t>
  </si>
  <si>
    <t>COMPAÑÍA MINERA ANTAMINA S.A.</t>
  </si>
  <si>
    <t>SOUTHERN PERÚ COPPER CORPORATION SUCURSAL DEL PERÚ</t>
  </si>
  <si>
    <t>MINERA CHINALCO PERÚ S.A.</t>
  </si>
  <si>
    <t>COMPAÑÍA MINERA ANTAPACCAY S.A.</t>
  </si>
  <si>
    <t>HUDBAY PERÚ S.A.C.</t>
  </si>
  <si>
    <t>OTROS (2021: 42 titulares mineros, 2022: 44 titulares mineros)</t>
  </si>
  <si>
    <t>ORO* (g finos)</t>
  </si>
  <si>
    <t>COMPAÑÍA MINERA PODEROSA S.A.</t>
  </si>
  <si>
    <t>COMPAÑÍA MINERA ARES S.A.C.</t>
  </si>
  <si>
    <t>COMPAÑÍA DE MINAS BUENAVENTURA S.A.A.</t>
  </si>
  <si>
    <t>MINERA VETA DORADA S.A.C.</t>
  </si>
  <si>
    <t>MINERA BOROO MISQUICHILCA S.A.</t>
  </si>
  <si>
    <t>OTROS (2021: 291 titulares mineros, 2022: 285 titulares mineros)</t>
  </si>
  <si>
    <t>ZINC (TMF)</t>
  </si>
  <si>
    <t>MINERA COLQUISIRI S.A.</t>
  </si>
  <si>
    <t>OTROS (2021: 36 titulares mineros, 2022: 34 titulares mineros)</t>
  </si>
  <si>
    <t>PLOMO (TMF)</t>
  </si>
  <si>
    <t>COMPAÑÍA MINERA CHUNGAR S.A.C.</t>
  </si>
  <si>
    <t>NEXA RESOURCES PERÚ S.A.A.</t>
  </si>
  <si>
    <t>COMPAÑÍA MINERA KOLPA S.A.</t>
  </si>
  <si>
    <t>COMPAÑÍA MINERA LINCUNA S.A.</t>
  </si>
  <si>
    <t>NEXA RESOURCES ATACOCHA S.A.A.</t>
  </si>
  <si>
    <t>OTROS (2021: 35 titulares mineros, 2022: 35 titulares mineros)</t>
  </si>
  <si>
    <t>PLATA (kg finos)</t>
  </si>
  <si>
    <t>OXIDOS DE PASCO S.A.C.</t>
  </si>
  <si>
    <t>OTROS (2021: 85 titulares mineros, 2022: 84 titulares mineros)</t>
  </si>
  <si>
    <t>HIERRO (TMF)</t>
  </si>
  <si>
    <t>SHOUGANG HIERRO PERÚ S.A.A.</t>
  </si>
  <si>
    <t>MINERA SHOUXIN PERÚ S.A.</t>
  </si>
  <si>
    <t>ESTAÑO (TMF)</t>
  </si>
  <si>
    <t>MOLIBDENO (TMF)</t>
  </si>
  <si>
    <t>ARSÉNICO (TMF)</t>
  </si>
  <si>
    <t>SIERRA POLI S.A.C.</t>
  </si>
  <si>
    <t>SOCIEDAD MINERA ANDEREAL S.A.C.</t>
  </si>
  <si>
    <t>EL PACIFICO DORADO S.A.C.</t>
  </si>
  <si>
    <t>LJM METALES S.A.C.</t>
  </si>
  <si>
    <t>PROCESADORA DE MINERALES UNION S.A.C.</t>
  </si>
  <si>
    <t>BISMUTO (TMF)</t>
  </si>
  <si>
    <t>AURIFERA SACRAMENTO S.A.</t>
  </si>
  <si>
    <t>CADMIO (TMF)</t>
  </si>
  <si>
    <t>MANGANESO (TMF)</t>
  </si>
  <si>
    <t>Tabla 3</t>
  </si>
  <si>
    <t>PRODUCCIÓN MINERA METÁLICA SEGÚN REGIÓN</t>
  </si>
  <si>
    <t>ENERO - DICIEMBRE</t>
  </si>
  <si>
    <t>PRODUCTO / REGIÓN</t>
  </si>
  <si>
    <t>COBRE / TMF</t>
  </si>
  <si>
    <t>ORO* / G FINOS</t>
  </si>
  <si>
    <t>ZINC / TMF</t>
  </si>
  <si>
    <t>PLOMO / TMF</t>
  </si>
  <si>
    <t>PLATA / KG FINOS</t>
  </si>
  <si>
    <t>HIERRO / TMF</t>
  </si>
  <si>
    <t>ESTAÑO / TMF</t>
  </si>
  <si>
    <t>MOLIBDENO / TMF</t>
  </si>
  <si>
    <t>ARSÉNICO / TMF</t>
  </si>
  <si>
    <t>BISMUTO / TMF</t>
  </si>
  <si>
    <t>CADMIO / TMF</t>
  </si>
  <si>
    <t>MANGANESO / TMF</t>
  </si>
  <si>
    <t>Tabla 4</t>
  </si>
  <si>
    <t>EXTRACCIÓN MINERA NO METÁLICA Y CARBONÍFERA*</t>
  </si>
  <si>
    <t>RECURSO EXTRAÍDO</t>
  </si>
  <si>
    <t>VAR. %</t>
  </si>
  <si>
    <t>PART. %</t>
  </si>
  <si>
    <t>NO METÁLICO (TM)</t>
  </si>
  <si>
    <t>CALIZA / DOLOMITA</t>
  </si>
  <si>
    <t>FOSFATOS</t>
  </si>
  <si>
    <t>HORMIGÓN</t>
  </si>
  <si>
    <t>PIEDRA (CONSTRUCCIÓN)</t>
  </si>
  <si>
    <t>CALCITA</t>
  </si>
  <si>
    <t>CONCHUELAS</t>
  </si>
  <si>
    <t>ARENA (GRUESA/FINA)</t>
  </si>
  <si>
    <t>ARCILLAS</t>
  </si>
  <si>
    <t>PUZOLANA</t>
  </si>
  <si>
    <t>SAL</t>
  </si>
  <si>
    <t>ANDALUCITA</t>
  </si>
  <si>
    <t>SÍLICE</t>
  </si>
  <si>
    <t>TRAVERTINO</t>
  </si>
  <si>
    <t>YESO</t>
  </si>
  <si>
    <t>BORATOS / ULEXITA</t>
  </si>
  <si>
    <t>DIATOMITAS</t>
  </si>
  <si>
    <t>ARENISCA / CUARCITA</t>
  </si>
  <si>
    <t>BARITINA</t>
  </si>
  <si>
    <t>PIROFILITA</t>
  </si>
  <si>
    <t>ANDESITA</t>
  </si>
  <si>
    <t>FELDESPATOS</t>
  </si>
  <si>
    <t>PIZARRA</t>
  </si>
  <si>
    <t>TALCO</t>
  </si>
  <si>
    <t>BENTONITA</t>
  </si>
  <si>
    <t>GRANITO</t>
  </si>
  <si>
    <t>CAOLÍN</t>
  </si>
  <si>
    <t>DOLOMITA</t>
  </si>
  <si>
    <t>ARAGONITO</t>
  </si>
  <si>
    <t>PIEDRA LAJA</t>
  </si>
  <si>
    <t>GRANODIORITA ORNAMENTAL</t>
  </si>
  <si>
    <t>MÁRMOL</t>
  </si>
  <si>
    <t>ÓNIX</t>
  </si>
  <si>
    <t>SULFATOS</t>
  </si>
  <si>
    <t>MICA</t>
  </si>
  <si>
    <t>CARBONÍFERA  (TM)</t>
  </si>
  <si>
    <t>CARBÓN ANTRACITA</t>
  </si>
  <si>
    <t>CARBÓN BITUMINOSO</t>
  </si>
  <si>
    <t>CARBÓN GRAFITO</t>
  </si>
  <si>
    <t>Fuente:  Dirección de Gestión Minera, DGM /    Fecha de consulta: 27  de enero de 2023.
Elaboración: Dirección de Promoción Minera, DGPSM.</t>
  </si>
  <si>
    <t>(*) Información preliminar</t>
  </si>
  <si>
    <t>Tabla 4.1</t>
  </si>
  <si>
    <t>EXTRACCIÓN MINERA NO METÁLICA SEGÚN REGIÓN*</t>
  </si>
  <si>
    <t xml:space="preserve">RECURSO EXTRAIDO / REGIÓN </t>
  </si>
  <si>
    <t>VAR %</t>
  </si>
  <si>
    <t>CALIZA / DOLOMITA (TM)</t>
  </si>
  <si>
    <t>OTROS**</t>
  </si>
  <si>
    <t>FOSFATOS (TM)</t>
  </si>
  <si>
    <t>HORMIGÓN (TM)</t>
  </si>
  <si>
    <t>PIEDRA (CONSTRUCCIÓN) (TM)</t>
  </si>
  <si>
    <t>CALCITA (TM)</t>
  </si>
  <si>
    <t>CONCHUELAS (TM)</t>
  </si>
  <si>
    <t>ARENA (GRUESA/FINA) (TM)</t>
  </si>
  <si>
    <t>ARCILLAS (TM)</t>
  </si>
  <si>
    <t>PUZOLANA (TM)</t>
  </si>
  <si>
    <t>SAL (TM)</t>
  </si>
  <si>
    <t>ANDALUCITA (TM)</t>
  </si>
  <si>
    <t>SÍLICE (TM)</t>
  </si>
  <si>
    <t>TRAVERTINO (TM)</t>
  </si>
  <si>
    <t>YESO (TM)</t>
  </si>
  <si>
    <t>DIATOMITAS (TM)</t>
  </si>
  <si>
    <t>ARENISCA / CUARCITA (TM)</t>
  </si>
  <si>
    <t>BARITINA (TM)</t>
  </si>
  <si>
    <t>PIROFILITA (TM)</t>
  </si>
  <si>
    <t>ANDESITA (TM)</t>
  </si>
  <si>
    <t>FELDESPATOS (TM)</t>
  </si>
  <si>
    <t>PIZARRA (TM)</t>
  </si>
  <si>
    <t>TALCO (TM)</t>
  </si>
  <si>
    <t>BENTONITA (TM)</t>
  </si>
  <si>
    <t>GRANITO (TM)</t>
  </si>
  <si>
    <t>CAOLÍN (TM)</t>
  </si>
  <si>
    <t>DOLOMITA (TM)</t>
  </si>
  <si>
    <t>ARAGONITO (TM)</t>
  </si>
  <si>
    <t>PIEDRA LAJA  (TM)</t>
  </si>
  <si>
    <t>LORETO</t>
  </si>
  <si>
    <t>GRANODIORITA ORNAMENTAL (TM)</t>
  </si>
  <si>
    <t>MÁRMOL (TM)</t>
  </si>
  <si>
    <t>ÓNIX (TM)</t>
  </si>
  <si>
    <t>SULFATOS  (TM)</t>
  </si>
  <si>
    <t>MICA (TM)</t>
  </si>
  <si>
    <t>Fuente:  Dirección de Gestión Minera, DGM /    Fecha de consulta: 27 de enero 2023.
Elaboración: Dirección de Promoción Minera, DGPSM.                                                                                                                                 
 (*) Información preliminar
(**) Incluye extracción del titular Minera Chinalco Perú S.A. como subproducto destinado para autoconsumo</t>
  </si>
  <si>
    <t>Tabla 4.2</t>
  </si>
  <si>
    <t>EXTRACCIÓN MINERA CARBON SEGÚN REGIÓN*</t>
  </si>
  <si>
    <t>RECURSO EXTRAÍDO / REGIÓN</t>
  </si>
  <si>
    <t>Fuente:  Dirección de Gestión Minera, DGM /    Fecha de consulta: 27 de enero de 2023.
Elaboración: Dirección de Promoción Minera, DGPSM.</t>
  </si>
  <si>
    <t xml:space="preserve"> (*) Información preliminar</t>
  </si>
  <si>
    <t>Tabla 10</t>
  </si>
  <si>
    <t>EMPLEO DIRECTO EN MINERÍA</t>
  </si>
  <si>
    <t>SEGÚN TIPO DE EMPLEADOR (PROMEDIO)</t>
  </si>
  <si>
    <t>SEGÚN REGIÓN - DICIEMBRE 2022</t>
  </si>
  <si>
    <t>COMPAÑÍA</t>
  </si>
  <si>
    <t>CONTRATISTAS</t>
  </si>
  <si>
    <t>PERSONAS</t>
  </si>
  <si>
    <t>PART%</t>
  </si>
  <si>
    <t>2021*</t>
  </si>
  <si>
    <t>2022*</t>
  </si>
  <si>
    <t>Variación Interanual - Diciembre</t>
  </si>
  <si>
    <t>Fuente: Dirección de Promoción Minera - Ministerio de Energía y Minas.
- 2012-2020:  Información proporcionada por los Titulares Mineros a través de la Declaración Anual Consolidada (DAC).
- 2021-2022:  Información proporcionada por los Titulares Mineros a través del Declaración Estadística Mensual (ESTAMIN).
* Las cifras han sido ajustadas a lo reportado por los Titulares Mineros al 27 de enero de 2023.</t>
  </si>
  <si>
    <t xml:space="preserve">ACCIDENTES MORTALES EN EL SECTOR MINERO
</t>
  </si>
  <si>
    <t xml:space="preserve">AÑO
              </t>
  </si>
  <si>
    <t>ENE.</t>
  </si>
  <si>
    <t>FEB.</t>
  </si>
  <si>
    <t>MAR.</t>
  </si>
  <si>
    <t>ABR.</t>
  </si>
  <si>
    <t>MAY.</t>
  </si>
  <si>
    <t>JUN.</t>
  </si>
  <si>
    <t>JUL.</t>
  </si>
  <si>
    <t>AGO.</t>
  </si>
  <si>
    <t>SEP</t>
  </si>
  <si>
    <t>Fuente: Declaración Estadística Mensual - Ministerio de Energía y Minas.
* Las cifras han sido ajustadas a lo reportado por los Titulares Mineros al 27 de enero de 2023.</t>
  </si>
  <si>
    <t>Tabla 11</t>
  </si>
  <si>
    <t>TRANSFERENCIA DE RECURSOS (CANON MINERO, REGALÍAS MINERAS Y DERECHO DE VIGENCIA Y PENALIDAD) 
GENERADOS POR LA MINERÍA HACIA LAS REGIONES (Soles)</t>
  </si>
  <si>
    <t>REGIONES</t>
  </si>
  <si>
    <t xml:space="preserve">  AMAZONAS</t>
  </si>
  <si>
    <t xml:space="preserve">  ÁNCASH</t>
  </si>
  <si>
    <t xml:space="preserve">  APURÍMAC</t>
  </si>
  <si>
    <t xml:space="preserve">  AREQUIPA</t>
  </si>
  <si>
    <t xml:space="preserve">  AYACUCHO</t>
  </si>
  <si>
    <t xml:space="preserve">  CAJAMARCA</t>
  </si>
  <si>
    <t xml:space="preserve">  CALLAO</t>
  </si>
  <si>
    <t xml:space="preserve">  CUSCO</t>
  </si>
  <si>
    <t xml:space="preserve">  HUANCAVELICA</t>
  </si>
  <si>
    <t xml:space="preserve">  HUÁNUCO</t>
  </si>
  <si>
    <t xml:space="preserve">  ICA</t>
  </si>
  <si>
    <t xml:space="preserve">  JUNÍN</t>
  </si>
  <si>
    <t xml:space="preserve">  LA LIBERTAD</t>
  </si>
  <si>
    <t xml:space="preserve">  LAMBAYEQUE</t>
  </si>
  <si>
    <t xml:space="preserve">  LIMA</t>
  </si>
  <si>
    <t xml:space="preserve">  LORETO</t>
  </si>
  <si>
    <t xml:space="preserve">  MADRE DE DIOS</t>
  </si>
  <si>
    <t xml:space="preserve">  MOQUEGUA</t>
  </si>
  <si>
    <t xml:space="preserve">  PASCO</t>
  </si>
  <si>
    <t xml:space="preserve">  PIURA</t>
  </si>
  <si>
    <t xml:space="preserve">  PUNO</t>
  </si>
  <si>
    <t xml:space="preserve">  SAN MARTÍN</t>
  </si>
  <si>
    <t xml:space="preserve">  TACNA</t>
  </si>
  <si>
    <t xml:space="preserve">  TUMBES</t>
  </si>
  <si>
    <t xml:space="preserve">  UCAYALI</t>
  </si>
  <si>
    <t xml:space="preserve">Fuente: MEF - Portal de Transparencia Económica, Instituto Geológico Minero y Metalúrgico (INGEMMET). Elaborado por el Ministerio de Energía y Minas. 
* Fecha de consulta: 03 de febrero de 2023
   Canon Minero 2022
   Regalías Mineras 2022
   Derecho de Vigencia y Penalidad - Datos a noviembre 2022 </t>
  </si>
  <si>
    <t>Tabla 12</t>
  </si>
  <si>
    <t>CANON MINERO**</t>
  </si>
  <si>
    <t>REGALÍAS MINERAS***</t>
  </si>
  <si>
    <t>DERECHO DE VIGENCIA Y PENALIDAD</t>
  </si>
  <si>
    <t xml:space="preserve">** Incluye Canon Minero y Canon Regional. Mediante Ley N° 31366: Ley de Equilibrio Financiero del Presupuesto del Sector Público para el Año Fiscal 2022, Cuarta Disposición Complementaria Final se aprobó el adelanto de Canon Minero a las regiones. </t>
  </si>
  <si>
    <t>*** Incluye Regalías Contractuales Mineras.</t>
  </si>
  <si>
    <t>Extracción no metálica</t>
  </si>
  <si>
    <t>Extracción minera no metálica y carbonífera</t>
  </si>
  <si>
    <t>Extracción minera no metálica según región</t>
  </si>
  <si>
    <t>Extracción minera carbonífera según región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</si>
</sst>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0.0%"/>
    <numFmt numFmtId="168" formatCode="_-* #,##0.00\ _€_-;\-* #,##0.00\ _€_-;_-* &quot;-&quot;??\ _€_-;_-@_-"/>
    <numFmt numFmtId="169" formatCode="#,##0.0"/>
    <numFmt numFmtId="170" formatCode="_-* #,##0.00\ _P_t_s_-;\-* #,##0.00\ _P_t_s_-;_-* &quot;-&quot;??\ _P_t_s_-;_-@_-"/>
    <numFmt numFmtId="171" formatCode="_ * #,##0.0_ ;_ * \-#,##0.0_ ;_ * &quot;-&quot;??_ ;_ @_ "/>
    <numFmt numFmtId="172" formatCode="_-* #,##0_-;\-* #,##0_-;_-* &quot;-&quot;??_-;_-@_-"/>
    <numFmt numFmtId="173" formatCode="#,##0.0,,"/>
    <numFmt numFmtId="174" formatCode="_-* #,##0.00_-;\-* #,##0.00_-;_-* &quot;-&quot;??_-;_-@"/>
    <numFmt numFmtId="175" formatCode="_-* #,##0.0_-;\-* #,##0.0_-;_-* &quot;-&quot;??_-;_-@_-"/>
    <numFmt numFmtId="176" formatCode="_ * #,##0.000_ ;_ * \-#,##0.000_ ;_ * &quot;-&quot;??_ ;_ @_ "/>
    <numFmt numFmtId="177" formatCode="_ * #,##0.0000_ ;_ * \-#,##0.0000_ ;_ * &quot;-&quot;??_ ;_ @_ "/>
    <numFmt numFmtId="178" formatCode="#,##0_ ;\-#,##0\ "/>
    <numFmt numFmtId="179" formatCode="_-* #,##0.000_-;\-* #,##0.000_-;_-* &quot;-&quot;??_-;_-@_-"/>
    <numFmt numFmtId="180" formatCode="0.000%"/>
    <numFmt numFmtId="181" formatCode="0.000"/>
    <numFmt numFmtId="182" formatCode="_-* #,##0\ _€_-;\-* #,##0\ _€_-;_-* &quot;-&quot;??\ _€_-;_-@_-"/>
    <numFmt numFmtId="183" formatCode="#,##0;[Red]#,##0"/>
    <numFmt numFmtId="184" formatCode="_-* #,##0.000000_-;\-* #,##0.000000_-;_-* &quot;-&quot;??_-;_-@_-"/>
    <numFmt numFmtId="185" formatCode="0.0000%"/>
    <numFmt numFmtId="186" formatCode="[$-1010409]###,##0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20"/>
      <color theme="8" tint="-0.499984740745262"/>
      <name val="Calibri"/>
      <family val="2"/>
      <scheme val="minor"/>
    </font>
    <font>
      <sz val="11"/>
      <color rgb="FF305496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8"/>
      <name val="Arial"/>
      <family val="2"/>
    </font>
    <font>
      <sz val="11"/>
      <name val="Calibri"/>
      <family val="2"/>
    </font>
    <font>
      <sz val="11"/>
      <name val="Calibri"/>
      <family val="2"/>
    </font>
    <font>
      <b/>
      <sz val="18"/>
      <name val="Century Gothic"/>
      <family val="2"/>
    </font>
    <font>
      <sz val="14"/>
      <name val="Century Gothic"/>
      <family val="2"/>
    </font>
    <font>
      <u/>
      <sz val="11"/>
      <color theme="10"/>
      <name val="Calibri"/>
      <family val="2"/>
      <scheme val="minor"/>
    </font>
    <font>
      <sz val="11"/>
      <color theme="1"/>
      <name val="Century Gothic"/>
      <family val="2"/>
    </font>
    <font>
      <u/>
      <sz val="11"/>
      <color theme="10"/>
      <name val="Century Gothic"/>
      <family val="2"/>
    </font>
    <font>
      <b/>
      <sz val="14"/>
      <color rgb="FF00519E"/>
      <name val="Century Gothic"/>
      <family val="2"/>
    </font>
    <font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000000"/>
      <name val="Calibri"/>
      <family val="2"/>
    </font>
    <font>
      <sz val="10"/>
      <color rgb="FFFFFFFF"/>
      <name val="Calibri"/>
      <family val="2"/>
    </font>
    <font>
      <b/>
      <sz val="10"/>
      <color theme="1"/>
      <name val="Calibri"/>
      <family val="2"/>
      <scheme val="minor"/>
    </font>
    <font>
      <sz val="7"/>
      <color theme="1"/>
      <name val="Arial"/>
      <family val="2"/>
    </font>
    <font>
      <b/>
      <sz val="10"/>
      <color indexed="8"/>
      <name val="Calibri"/>
      <family val="2"/>
    </font>
    <font>
      <i/>
      <sz val="10"/>
      <color rgb="FF000000"/>
      <name val="Calibri"/>
      <family val="2"/>
    </font>
    <font>
      <i/>
      <sz val="10"/>
      <color theme="1"/>
      <name val="Calibri"/>
      <family val="2"/>
      <scheme val="minor"/>
    </font>
    <font>
      <b/>
      <sz val="10"/>
      <name val="Calibri"/>
      <family val="2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2"/>
      <name val="Arial Narrow"/>
      <family val="2"/>
    </font>
    <font>
      <sz val="10"/>
      <name val="Arial Narrow"/>
      <family val="2"/>
    </font>
    <font>
      <b/>
      <sz val="11"/>
      <color rgb="FFFFFFFF"/>
      <name val="Arial Narrow"/>
      <family val="2"/>
    </font>
    <font>
      <sz val="11"/>
      <color theme="0"/>
      <name val="Calibri"/>
      <family val="2"/>
      <scheme val="minor"/>
    </font>
    <font>
      <sz val="10"/>
      <name val="Calibri"/>
      <family val="2"/>
    </font>
    <font>
      <b/>
      <sz val="12"/>
      <name val="Calibri"/>
      <family val="2"/>
    </font>
    <font>
      <sz val="10"/>
      <color rgb="FFFF0000"/>
      <name val="Calibri"/>
      <family val="2"/>
    </font>
    <font>
      <b/>
      <sz val="10"/>
      <color rgb="FFFFFFFF"/>
      <name val="Calibri"/>
      <family val="2"/>
    </font>
    <font>
      <sz val="8"/>
      <color rgb="FF4D5156"/>
      <name val="Arial"/>
      <family val="2"/>
    </font>
    <font>
      <i/>
      <sz val="10"/>
      <name val="Calibri"/>
      <family val="2"/>
    </font>
    <font>
      <sz val="16"/>
      <color rgb="FF000000"/>
      <name val="Calibri"/>
      <family val="2"/>
    </font>
    <font>
      <b/>
      <i/>
      <sz val="10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0" tint="-0.499984740745262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16"/>
      <color rgb="FF000000"/>
      <name val="Calibri"/>
      <family val="2"/>
    </font>
    <font>
      <sz val="10"/>
      <color theme="0"/>
      <name val="Calibri"/>
      <family val="2"/>
    </font>
    <font>
      <sz val="9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rgb="FF000000"/>
      <name val="Arial"/>
      <family val="2"/>
    </font>
    <font>
      <sz val="1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3"/>
        <bgColor indexed="64"/>
      </patternFill>
    </fill>
    <fill>
      <patternFill patternType="solid">
        <fgColor rgb="FFD2FEE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F7F7F"/>
        <bgColor rgb="FF7F7F7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 tint="-0.499984740745262"/>
        <bgColor theme="4" tint="0.79998168889431442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5" fillId="0" borderId="0"/>
    <xf numFmtId="0" fontId="6" fillId="2" borderId="0">
      <alignment horizontal="left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168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3" borderId="0" applyNumberFormat="0" applyBorder="0" applyAlignment="0" applyProtection="0"/>
    <xf numFmtId="170" fontId="17" fillId="0" borderId="0" applyFont="0" applyFill="0" applyBorder="0" applyAlignment="0" applyProtection="0"/>
    <xf numFmtId="0" fontId="19" fillId="0" borderId="0"/>
    <xf numFmtId="0" fontId="18" fillId="0" borderId="0"/>
    <xf numFmtId="0" fontId="1" fillId="0" borderId="0"/>
    <xf numFmtId="0" fontId="22" fillId="0" borderId="0" applyNumberFormat="0" applyFill="0" applyBorder="0" applyAlignment="0" applyProtection="0"/>
  </cellStyleXfs>
  <cellXfs count="883">
    <xf numFmtId="0" fontId="0" fillId="0" borderId="0" xfId="0"/>
    <xf numFmtId="0" fontId="2" fillId="2" borderId="0" xfId="2" applyFill="1"/>
    <xf numFmtId="0" fontId="2" fillId="0" borderId="0" xfId="2"/>
    <xf numFmtId="0" fontId="0" fillId="2" borderId="0" xfId="0" applyFill="1"/>
    <xf numFmtId="0" fontId="6" fillId="2" borderId="0" xfId="9" applyAlignment="1">
      <alignment horizontal="center"/>
    </xf>
    <xf numFmtId="0" fontId="6" fillId="2" borderId="0" xfId="9">
      <alignment horizontal="left"/>
    </xf>
    <xf numFmtId="0" fontId="0" fillId="0" borderId="0" xfId="0" applyAlignment="1">
      <alignment vertical="center"/>
    </xf>
    <xf numFmtId="0" fontId="2" fillId="0" borderId="0" xfId="5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0" borderId="0" xfId="0" applyFont="1"/>
    <xf numFmtId="167" fontId="4" fillId="2" borderId="0" xfId="1" applyNumberFormat="1" applyFont="1" applyFill="1"/>
    <xf numFmtId="9" fontId="6" fillId="2" borderId="0" xfId="1" applyFont="1" applyFill="1" applyAlignment="1">
      <alignment horizontal="left"/>
    </xf>
    <xf numFmtId="3" fontId="6" fillId="2" borderId="0" xfId="9" applyNumberFormat="1" applyAlignment="1">
      <alignment horizontal="right"/>
    </xf>
    <xf numFmtId="0" fontId="0" fillId="0" borderId="0" xfId="0" applyAlignment="1">
      <alignment horizontal="center" vertical="center"/>
    </xf>
    <xf numFmtId="0" fontId="3" fillId="0" borderId="0" xfId="8" applyFont="1"/>
    <xf numFmtId="0" fontId="3" fillId="0" borderId="0" xfId="8" applyFont="1" applyAlignment="1">
      <alignment horizontal="center" vertical="center"/>
    </xf>
    <xf numFmtId="0" fontId="4" fillId="0" borderId="0" xfId="12" applyFont="1"/>
    <xf numFmtId="0" fontId="2" fillId="0" borderId="0" xfId="12"/>
    <xf numFmtId="0" fontId="4" fillId="0" borderId="0" xfId="0" applyFont="1" applyAlignment="1">
      <alignment vertical="center"/>
    </xf>
    <xf numFmtId="3" fontId="10" fillId="0" borderId="6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69" fontId="10" fillId="0" borderId="6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3" fontId="12" fillId="0" borderId="0" xfId="19" applyFont="1" applyFill="1" applyBorder="1" applyAlignment="1">
      <alignment horizontal="center" vertical="center"/>
    </xf>
    <xf numFmtId="169" fontId="14" fillId="5" borderId="8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6" fontId="4" fillId="2" borderId="0" xfId="4" applyNumberFormat="1" applyFont="1" applyFill="1"/>
    <xf numFmtId="0" fontId="7" fillId="0" borderId="0" xfId="0" applyFont="1" applyAlignment="1">
      <alignment horizontal="center" vertical="center" wrapText="1"/>
    </xf>
    <xf numFmtId="169" fontId="0" fillId="0" borderId="0" xfId="0" applyNumberFormat="1" applyAlignment="1">
      <alignment vertical="center"/>
    </xf>
    <xf numFmtId="0" fontId="12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14" fontId="12" fillId="0" borderId="6" xfId="0" applyNumberFormat="1" applyFont="1" applyBorder="1" applyAlignment="1">
      <alignment horizontal="center" vertical="center"/>
    </xf>
    <xf numFmtId="169" fontId="12" fillId="0" borderId="6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14" fontId="11" fillId="0" borderId="6" xfId="0" applyNumberFormat="1" applyFont="1" applyBorder="1" applyAlignment="1">
      <alignment horizontal="center" vertical="center"/>
    </xf>
    <xf numFmtId="169" fontId="11" fillId="0" borderId="6" xfId="0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67" fontId="0" fillId="0" borderId="0" xfId="0" applyNumberFormat="1" applyAlignment="1">
      <alignment horizontal="center" vertical="center"/>
    </xf>
    <xf numFmtId="167" fontId="0" fillId="2" borderId="0" xfId="1" applyNumberFormat="1" applyFont="1" applyFill="1"/>
    <xf numFmtId="167" fontId="0" fillId="0" borderId="0" xfId="1" applyNumberFormat="1" applyFont="1"/>
    <xf numFmtId="0" fontId="23" fillId="2" borderId="0" xfId="0" applyFont="1" applyFill="1"/>
    <xf numFmtId="0" fontId="24" fillId="2" borderId="0" xfId="25" quotePrefix="1" applyFont="1" applyFill="1"/>
    <xf numFmtId="49" fontId="25" fillId="2" borderId="0" xfId="24" applyNumberFormat="1" applyFont="1" applyFill="1" applyAlignment="1">
      <alignment horizontal="left" vertical="center"/>
    </xf>
    <xf numFmtId="49" fontId="20" fillId="2" borderId="0" xfId="24" applyNumberFormat="1" applyFont="1" applyFill="1" applyAlignment="1">
      <alignment vertical="center"/>
    </xf>
    <xf numFmtId="49" fontId="21" fillId="2" borderId="0" xfId="24" applyNumberFormat="1" applyFont="1" applyFill="1" applyAlignment="1">
      <alignment vertical="center"/>
    </xf>
    <xf numFmtId="0" fontId="26" fillId="2" borderId="0" xfId="0" applyFont="1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8" fillId="6" borderId="0" xfId="5" applyFont="1" applyFill="1" applyAlignment="1">
      <alignment horizontal="left"/>
    </xf>
    <xf numFmtId="0" fontId="29" fillId="6" borderId="0" xfId="5" applyFont="1" applyFill="1" applyAlignment="1">
      <alignment horizontal="center"/>
    </xf>
    <xf numFmtId="0" fontId="2" fillId="6" borderId="0" xfId="5" applyFill="1"/>
    <xf numFmtId="0" fontId="30" fillId="6" borderId="0" xfId="5" applyFont="1" applyFill="1" applyAlignment="1">
      <alignment horizontal="left"/>
    </xf>
    <xf numFmtId="0" fontId="29" fillId="6" borderId="0" xfId="5" applyFont="1" applyFill="1" applyAlignment="1">
      <alignment horizontal="left"/>
    </xf>
    <xf numFmtId="171" fontId="29" fillId="0" borderId="0" xfId="5" applyNumberFormat="1" applyFont="1" applyAlignment="1">
      <alignment horizontal="right"/>
    </xf>
    <xf numFmtId="171" fontId="29" fillId="0" borderId="0" xfId="5" applyNumberFormat="1" applyFont="1" applyAlignment="1">
      <alignment horizontal="center"/>
    </xf>
    <xf numFmtId="171" fontId="29" fillId="0" borderId="0" xfId="5" applyNumberFormat="1" applyFont="1" applyAlignment="1">
      <alignment horizontal="center" vertical="center"/>
    </xf>
    <xf numFmtId="171" fontId="29" fillId="6" borderId="0" xfId="5" applyNumberFormat="1" applyFont="1" applyFill="1" applyAlignment="1">
      <alignment horizontal="right"/>
    </xf>
    <xf numFmtId="171" fontId="29" fillId="6" borderId="0" xfId="5" applyNumberFormat="1" applyFont="1" applyFill="1" applyAlignment="1">
      <alignment horizontal="center"/>
    </xf>
    <xf numFmtId="172" fontId="2" fillId="6" borderId="0" xfId="19" applyNumberFormat="1" applyFont="1" applyFill="1"/>
    <xf numFmtId="171" fontId="29" fillId="6" borderId="0" xfId="5" applyNumberFormat="1" applyFont="1" applyFill="1" applyAlignment="1">
      <alignment horizontal="center" vertical="center"/>
    </xf>
    <xf numFmtId="165" fontId="2" fillId="6" borderId="0" xfId="5" applyNumberFormat="1" applyFill="1"/>
    <xf numFmtId="171" fontId="29" fillId="6" borderId="0" xfId="19" applyNumberFormat="1" applyFont="1" applyFill="1" applyAlignment="1">
      <alignment horizontal="right"/>
    </xf>
    <xf numFmtId="169" fontId="32" fillId="8" borderId="4" xfId="0" applyNumberFormat="1" applyFont="1" applyFill="1" applyBorder="1" applyAlignment="1">
      <alignment horizontal="right" vertical="center"/>
    </xf>
    <xf numFmtId="173" fontId="33" fillId="2" borderId="0" xfId="21" applyNumberFormat="1" applyFont="1" applyFill="1" applyAlignment="1">
      <alignment horizontal="right"/>
    </xf>
    <xf numFmtId="172" fontId="2" fillId="9" borderId="0" xfId="19" applyNumberFormat="1" applyFont="1" applyFill="1"/>
    <xf numFmtId="165" fontId="29" fillId="9" borderId="0" xfId="5" applyNumberFormat="1" applyFont="1" applyFill="1" applyAlignment="1">
      <alignment horizontal="center" vertical="center"/>
    </xf>
    <xf numFmtId="174" fontId="2" fillId="6" borderId="0" xfId="5" applyNumberFormat="1" applyFill="1"/>
    <xf numFmtId="175" fontId="29" fillId="6" borderId="0" xfId="19" applyNumberFormat="1" applyFont="1" applyFill="1" applyAlignment="1">
      <alignment horizontal="right"/>
    </xf>
    <xf numFmtId="171" fontId="29" fillId="6" borderId="0" xfId="5" applyNumberFormat="1" applyFont="1" applyFill="1"/>
    <xf numFmtId="176" fontId="29" fillId="6" borderId="0" xfId="5" applyNumberFormat="1" applyFont="1" applyFill="1"/>
    <xf numFmtId="175" fontId="29" fillId="6" borderId="0" xfId="19" applyNumberFormat="1" applyFont="1" applyFill="1"/>
    <xf numFmtId="177" fontId="29" fillId="6" borderId="0" xfId="5" applyNumberFormat="1" applyFont="1" applyFill="1"/>
    <xf numFmtId="0" fontId="28" fillId="6" borderId="9" xfId="5" applyFont="1" applyFill="1" applyBorder="1" applyAlignment="1">
      <alignment horizontal="left"/>
    </xf>
    <xf numFmtId="171" fontId="28" fillId="6" borderId="9" xfId="5" applyNumberFormat="1" applyFont="1" applyFill="1" applyBorder="1" applyAlignment="1">
      <alignment horizontal="center" vertical="center"/>
    </xf>
    <xf numFmtId="0" fontId="2" fillId="6" borderId="0" xfId="5" applyFill="1" applyAlignment="1">
      <alignment horizontal="left"/>
    </xf>
    <xf numFmtId="165" fontId="2" fillId="6" borderId="0" xfId="5" applyNumberFormat="1" applyFill="1" applyAlignment="1">
      <alignment horizontal="center"/>
    </xf>
    <xf numFmtId="0" fontId="34" fillId="0" borderId="0" xfId="0" applyFont="1" applyAlignment="1">
      <alignment vertical="center" wrapText="1"/>
    </xf>
    <xf numFmtId="173" fontId="33" fillId="2" borderId="0" xfId="19" applyNumberFormat="1" applyFont="1" applyFill="1" applyAlignment="1">
      <alignment horizontal="right"/>
    </xf>
    <xf numFmtId="43" fontId="2" fillId="2" borderId="0" xfId="19" applyFont="1" applyFill="1" applyAlignment="1">
      <alignment horizontal="center"/>
    </xf>
    <xf numFmtId="0" fontId="2" fillId="9" borderId="0" xfId="5" applyFill="1" applyAlignment="1">
      <alignment horizontal="center"/>
    </xf>
    <xf numFmtId="0" fontId="2" fillId="6" borderId="0" xfId="5" applyFill="1" applyAlignment="1">
      <alignment horizontal="center"/>
    </xf>
    <xf numFmtId="0" fontId="2" fillId="9" borderId="0" xfId="5" applyFill="1" applyAlignment="1">
      <alignment vertical="center"/>
    </xf>
    <xf numFmtId="0" fontId="2" fillId="6" borderId="0" xfId="5" applyFill="1" applyAlignment="1">
      <alignment vertical="center"/>
    </xf>
    <xf numFmtId="0" fontId="2" fillId="2" borderId="0" xfId="5" applyFill="1" applyAlignment="1">
      <alignment horizontal="center"/>
    </xf>
    <xf numFmtId="179" fontId="29" fillId="6" borderId="0" xfId="19" applyNumberFormat="1" applyFont="1" applyFill="1" applyAlignment="1">
      <alignment horizontal="right"/>
    </xf>
    <xf numFmtId="165" fontId="29" fillId="6" borderId="0" xfId="5" applyNumberFormat="1" applyFont="1" applyFill="1"/>
    <xf numFmtId="0" fontId="38" fillId="2" borderId="0" xfId="0" applyFont="1" applyFill="1"/>
    <xf numFmtId="0" fontId="3" fillId="2" borderId="0" xfId="0" applyFont="1" applyFill="1" applyAlignment="1">
      <alignment horizontal="right"/>
    </xf>
    <xf numFmtId="0" fontId="40" fillId="2" borderId="0" xfId="0" applyFont="1" applyFill="1"/>
    <xf numFmtId="0" fontId="39" fillId="10" borderId="0" xfId="0" applyFont="1" applyFill="1" applyAlignment="1">
      <alignment horizontal="left"/>
    </xf>
    <xf numFmtId="0" fontId="39" fillId="10" borderId="0" xfId="0" applyFont="1" applyFill="1" applyAlignment="1">
      <alignment horizontal="right"/>
    </xf>
    <xf numFmtId="0" fontId="38" fillId="8" borderId="13" xfId="0" applyFont="1" applyFill="1" applyBorder="1" applyAlignment="1">
      <alignment horizontal="left"/>
    </xf>
    <xf numFmtId="0" fontId="38" fillId="8" borderId="15" xfId="0" applyFont="1" applyFill="1" applyBorder="1" applyAlignment="1">
      <alignment horizontal="right"/>
    </xf>
    <xf numFmtId="0" fontId="38" fillId="8" borderId="14" xfId="0" applyFont="1" applyFill="1" applyBorder="1" applyAlignment="1">
      <alignment horizontal="right"/>
    </xf>
    <xf numFmtId="0" fontId="3" fillId="2" borderId="0" xfId="0" applyFont="1" applyFill="1" applyAlignment="1">
      <alignment horizontal="left"/>
    </xf>
    <xf numFmtId="166" fontId="3" fillId="2" borderId="0" xfId="18" applyNumberFormat="1" applyFont="1" applyFill="1" applyAlignment="1">
      <alignment horizontal="right"/>
    </xf>
    <xf numFmtId="0" fontId="38" fillId="8" borderId="13" xfId="0" applyFont="1" applyFill="1" applyBorder="1"/>
    <xf numFmtId="0" fontId="3" fillId="8" borderId="15" xfId="0" applyFont="1" applyFill="1" applyBorder="1" applyAlignment="1">
      <alignment horizontal="right"/>
    </xf>
    <xf numFmtId="0" fontId="3" fillId="8" borderId="14" xfId="0" applyFont="1" applyFill="1" applyBorder="1" applyAlignment="1">
      <alignment horizontal="right"/>
    </xf>
    <xf numFmtId="178" fontId="3" fillId="2" borderId="0" xfId="18" applyNumberFormat="1" applyFont="1" applyFill="1" applyAlignment="1">
      <alignment horizontal="right"/>
    </xf>
    <xf numFmtId="0" fontId="3" fillId="2" borderId="10" xfId="0" applyFont="1" applyFill="1" applyBorder="1" applyAlignment="1">
      <alignment horizontal="right"/>
    </xf>
    <xf numFmtId="0" fontId="41" fillId="2" borderId="11" xfId="0" applyFont="1" applyFill="1" applyBorder="1"/>
    <xf numFmtId="0" fontId="3" fillId="2" borderId="11" xfId="0" applyFont="1" applyFill="1" applyBorder="1" applyAlignment="1">
      <alignment horizontal="right"/>
    </xf>
    <xf numFmtId="0" fontId="37" fillId="6" borderId="0" xfId="17" applyFont="1" applyFill="1"/>
    <xf numFmtId="0" fontId="30" fillId="6" borderId="0" xfId="17" applyFont="1" applyFill="1" applyAlignment="1">
      <alignment horizontal="left"/>
    </xf>
    <xf numFmtId="0" fontId="28" fillId="6" borderId="0" xfId="17" applyFont="1" applyFill="1" applyAlignment="1">
      <alignment horizontal="left"/>
    </xf>
    <xf numFmtId="0" fontId="42" fillId="11" borderId="1" xfId="0" applyFont="1" applyFill="1" applyBorder="1" applyAlignment="1">
      <alignment horizontal="center" vertical="center"/>
    </xf>
    <xf numFmtId="181" fontId="42" fillId="11" borderId="2" xfId="0" applyNumberFormat="1" applyFont="1" applyFill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/>
    </xf>
    <xf numFmtId="0" fontId="43" fillId="12" borderId="16" xfId="0" applyFont="1" applyFill="1" applyBorder="1" applyAlignment="1">
      <alignment horizontal="left" vertical="center"/>
    </xf>
    <xf numFmtId="3" fontId="43" fillId="12" borderId="16" xfId="4" applyNumberFormat="1" applyFont="1" applyFill="1" applyBorder="1" applyAlignment="1">
      <alignment horizontal="center" vertical="center"/>
    </xf>
    <xf numFmtId="166" fontId="43" fillId="12" borderId="16" xfId="4" applyNumberFormat="1" applyFont="1" applyFill="1" applyBorder="1" applyAlignment="1">
      <alignment horizontal="right" vertical="center"/>
    </xf>
    <xf numFmtId="181" fontId="43" fillId="8" borderId="2" xfId="4" applyNumberFormat="1" applyFont="1" applyFill="1" applyBorder="1" applyAlignment="1">
      <alignment horizontal="center" vertical="center"/>
    </xf>
    <xf numFmtId="180" fontId="4" fillId="0" borderId="0" xfId="1" applyNumberFormat="1" applyFont="1"/>
    <xf numFmtId="49" fontId="43" fillId="2" borderId="16" xfId="0" applyNumberFormat="1" applyFont="1" applyFill="1" applyBorder="1" applyAlignment="1">
      <alignment horizontal="left" vertical="center" wrapText="1"/>
    </xf>
    <xf numFmtId="3" fontId="42" fillId="2" borderId="16" xfId="4" applyNumberFormat="1" applyFont="1" applyFill="1" applyBorder="1" applyAlignment="1">
      <alignment horizontal="center" vertical="center"/>
    </xf>
    <xf numFmtId="166" fontId="42" fillId="12" borderId="16" xfId="4" applyNumberFormat="1" applyFont="1" applyFill="1" applyBorder="1" applyAlignment="1">
      <alignment horizontal="right" vertical="center"/>
    </xf>
    <xf numFmtId="0" fontId="42" fillId="0" borderId="2" xfId="0" applyFont="1" applyBorder="1" applyAlignment="1">
      <alignment horizontal="center" vertical="center"/>
    </xf>
    <xf numFmtId="0" fontId="43" fillId="12" borderId="3" xfId="0" applyFont="1" applyFill="1" applyBorder="1" applyAlignment="1">
      <alignment horizontal="left" vertical="center"/>
    </xf>
    <xf numFmtId="0" fontId="43" fillId="12" borderId="10" xfId="0" applyFont="1" applyFill="1" applyBorder="1" applyAlignment="1">
      <alignment horizontal="left" vertical="center"/>
    </xf>
    <xf numFmtId="166" fontId="43" fillId="2" borderId="16" xfId="4" applyNumberFormat="1" applyFont="1" applyFill="1" applyBorder="1" applyAlignment="1">
      <alignment horizontal="right" vertical="center"/>
    </xf>
    <xf numFmtId="0" fontId="42" fillId="12" borderId="10" xfId="0" applyFont="1" applyFill="1" applyBorder="1" applyAlignment="1">
      <alignment horizontal="left" vertical="center"/>
    </xf>
    <xf numFmtId="3" fontId="42" fillId="12" borderId="16" xfId="4" applyNumberFormat="1" applyFont="1" applyFill="1" applyBorder="1" applyAlignment="1">
      <alignment horizontal="center" vertical="center"/>
    </xf>
    <xf numFmtId="166" fontId="43" fillId="12" borderId="2" xfId="4" applyNumberFormat="1" applyFont="1" applyFill="1" applyBorder="1" applyAlignment="1">
      <alignment horizontal="right" vertical="center"/>
    </xf>
    <xf numFmtId="0" fontId="43" fillId="12" borderId="10" xfId="0" applyFont="1" applyFill="1" applyBorder="1" applyAlignment="1">
      <alignment horizontal="left" vertical="center" wrapText="1"/>
    </xf>
    <xf numFmtId="3" fontId="44" fillId="0" borderId="0" xfId="0" applyNumberFormat="1" applyFont="1" applyAlignment="1">
      <alignment horizontal="center"/>
    </xf>
    <xf numFmtId="3" fontId="43" fillId="12" borderId="2" xfId="4" applyNumberFormat="1" applyFont="1" applyFill="1" applyBorder="1" applyAlignment="1">
      <alignment horizontal="center" vertical="center"/>
    </xf>
    <xf numFmtId="166" fontId="43" fillId="12" borderId="2" xfId="4" applyNumberFormat="1" applyFont="1" applyFill="1" applyBorder="1" applyAlignment="1">
      <alignment horizontal="center" vertical="center"/>
    </xf>
    <xf numFmtId="171" fontId="43" fillId="8" borderId="2" xfId="4" applyNumberFormat="1" applyFont="1" applyFill="1" applyBorder="1" applyAlignment="1">
      <alignment horizontal="center" vertical="center"/>
    </xf>
    <xf numFmtId="3" fontId="45" fillId="0" borderId="0" xfId="0" applyNumberFormat="1" applyFont="1" applyAlignment="1">
      <alignment horizontal="center"/>
    </xf>
    <xf numFmtId="172" fontId="4" fillId="2" borderId="0" xfId="19" applyNumberFormat="1" applyFont="1" applyFill="1"/>
    <xf numFmtId="0" fontId="32" fillId="8" borderId="4" xfId="0" applyFont="1" applyFill="1" applyBorder="1" applyAlignment="1">
      <alignment horizontal="left" vertical="center" wrapText="1"/>
    </xf>
    <xf numFmtId="167" fontId="33" fillId="2" borderId="0" xfId="1" applyNumberFormat="1" applyFont="1" applyFill="1" applyAlignment="1">
      <alignment horizontal="right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27" fillId="14" borderId="5" xfId="0" applyFont="1" applyFill="1" applyBorder="1" applyAlignment="1">
      <alignment horizontal="center" vertical="center"/>
    </xf>
    <xf numFmtId="0" fontId="27" fillId="14" borderId="4" xfId="0" applyFont="1" applyFill="1" applyBorder="1" applyAlignment="1">
      <alignment horizontal="center" vertical="center"/>
    </xf>
    <xf numFmtId="182" fontId="27" fillId="14" borderId="3" xfId="16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0" fontId="46" fillId="13" borderId="12" xfId="0" applyFont="1" applyFill="1" applyBorder="1" applyAlignment="1">
      <alignment horizontal="center" vertical="center" wrapText="1"/>
    </xf>
    <xf numFmtId="0" fontId="37" fillId="6" borderId="0" xfId="2" applyFont="1" applyFill="1"/>
    <xf numFmtId="0" fontId="48" fillId="6" borderId="0" xfId="2" applyFont="1" applyFill="1" applyAlignment="1">
      <alignment horizontal="right"/>
    </xf>
    <xf numFmtId="0" fontId="29" fillId="9" borderId="0" xfId="2" applyFont="1" applyFill="1"/>
    <xf numFmtId="0" fontId="30" fillId="6" borderId="0" xfId="2" applyFont="1" applyFill="1" applyAlignment="1">
      <alignment horizontal="left"/>
    </xf>
    <xf numFmtId="0" fontId="50" fillId="6" borderId="0" xfId="2" applyFont="1" applyFill="1"/>
    <xf numFmtId="3" fontId="29" fillId="6" borderId="0" xfId="2" applyNumberFormat="1" applyFont="1" applyFill="1"/>
    <xf numFmtId="0" fontId="51" fillId="7" borderId="0" xfId="2" applyFont="1" applyFill="1" applyAlignment="1">
      <alignment horizontal="center" wrapText="1"/>
    </xf>
    <xf numFmtId="3" fontId="51" fillId="7" borderId="0" xfId="2" applyNumberFormat="1" applyFont="1" applyFill="1" applyAlignment="1">
      <alignment horizontal="center" wrapText="1"/>
    </xf>
    <xf numFmtId="0" fontId="28" fillId="15" borderId="0" xfId="2" applyFont="1" applyFill="1" applyAlignment="1">
      <alignment horizontal="center" wrapText="1"/>
    </xf>
    <xf numFmtId="3" fontId="28" fillId="15" borderId="0" xfId="2" applyNumberFormat="1" applyFont="1" applyFill="1" applyAlignment="1">
      <alignment horizontal="center" wrapText="1"/>
    </xf>
    <xf numFmtId="10" fontId="28" fillId="15" borderId="0" xfId="2" applyNumberFormat="1" applyFont="1" applyFill="1" applyAlignment="1">
      <alignment horizontal="center" wrapText="1"/>
    </xf>
    <xf numFmtId="0" fontId="52" fillId="0" borderId="0" xfId="0" applyFont="1"/>
    <xf numFmtId="3" fontId="2" fillId="2" borderId="0" xfId="2" applyNumberFormat="1" applyFill="1" applyAlignment="1">
      <alignment horizontal="left"/>
    </xf>
    <xf numFmtId="10" fontId="2" fillId="2" borderId="0" xfId="1" applyNumberFormat="1" applyFont="1" applyFill="1" applyAlignment="1">
      <alignment horizontal="left"/>
    </xf>
    <xf numFmtId="3" fontId="29" fillId="2" borderId="0" xfId="2" applyNumberFormat="1" applyFont="1" applyFill="1" applyAlignment="1">
      <alignment horizontal="center" wrapText="1"/>
    </xf>
    <xf numFmtId="0" fontId="18" fillId="0" borderId="0" xfId="23"/>
    <xf numFmtId="0" fontId="29" fillId="2" borderId="0" xfId="2" applyFont="1" applyFill="1" applyAlignment="1">
      <alignment horizontal="center" wrapText="1"/>
    </xf>
    <xf numFmtId="10" fontId="29" fillId="2" borderId="0" xfId="2" applyNumberFormat="1" applyFont="1" applyFill="1" applyAlignment="1">
      <alignment horizontal="center" wrapText="1"/>
    </xf>
    <xf numFmtId="3" fontId="28" fillId="6" borderId="9" xfId="2" applyNumberFormat="1" applyFont="1" applyFill="1" applyBorder="1" applyAlignment="1">
      <alignment horizontal="center" vertical="center" wrapText="1"/>
    </xf>
    <xf numFmtId="0" fontId="28" fillId="6" borderId="9" xfId="2" applyFont="1" applyFill="1" applyBorder="1" applyAlignment="1">
      <alignment horizontal="center" vertical="center" wrapText="1"/>
    </xf>
    <xf numFmtId="10" fontId="28" fillId="6" borderId="9" xfId="2" applyNumberFormat="1" applyFont="1" applyFill="1" applyBorder="1" applyAlignment="1">
      <alignment horizontal="center" vertical="center" wrapText="1"/>
    </xf>
    <xf numFmtId="0" fontId="29" fillId="6" borderId="0" xfId="2" applyFont="1" applyFill="1" applyAlignment="1">
      <alignment horizontal="center"/>
    </xf>
    <xf numFmtId="0" fontId="29" fillId="6" borderId="0" xfId="2" applyFont="1" applyFill="1"/>
    <xf numFmtId="172" fontId="54" fillId="6" borderId="0" xfId="19" applyNumberFormat="1" applyFont="1" applyFill="1" applyAlignment="1">
      <alignment horizontal="center" vertical="center"/>
    </xf>
    <xf numFmtId="0" fontId="28" fillId="6" borderId="0" xfId="2" applyFont="1" applyFill="1" applyAlignment="1">
      <alignment horizontal="center"/>
    </xf>
    <xf numFmtId="0" fontId="28" fillId="6" borderId="0" xfId="2" applyFont="1" applyFill="1"/>
    <xf numFmtId="3" fontId="28" fillId="6" borderId="0" xfId="2" applyNumberFormat="1" applyFont="1" applyFill="1"/>
    <xf numFmtId="0" fontId="35" fillId="0" borderId="0" xfId="2" applyFont="1" applyAlignment="1">
      <alignment horizontal="left"/>
    </xf>
    <xf numFmtId="0" fontId="38" fillId="2" borderId="0" xfId="0" applyFont="1" applyFill="1" applyAlignment="1">
      <alignment horizontal="left"/>
    </xf>
    <xf numFmtId="0" fontId="40" fillId="2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32" fillId="2" borderId="0" xfId="0" applyFont="1" applyFill="1" applyAlignment="1">
      <alignment horizontal="left"/>
    </xf>
    <xf numFmtId="0" fontId="39" fillId="10" borderId="0" xfId="0" applyFont="1" applyFill="1" applyAlignment="1">
      <alignment horizontal="center"/>
    </xf>
    <xf numFmtId="0" fontId="55" fillId="2" borderId="21" xfId="0" applyFont="1" applyFill="1" applyBorder="1" applyAlignment="1">
      <alignment horizontal="left"/>
    </xf>
    <xf numFmtId="0" fontId="55" fillId="2" borderId="21" xfId="0" applyFont="1" applyFill="1" applyBorder="1" applyAlignment="1">
      <alignment horizontal="center"/>
    </xf>
    <xf numFmtId="10" fontId="4" fillId="2" borderId="0" xfId="1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4" fontId="4" fillId="2" borderId="0" xfId="0" applyNumberFormat="1" applyFont="1" applyFill="1"/>
    <xf numFmtId="0" fontId="32" fillId="16" borderId="4" xfId="0" applyFont="1" applyFill="1" applyBorder="1" applyAlignment="1">
      <alignment horizontal="left"/>
    </xf>
    <xf numFmtId="0" fontId="36" fillId="2" borderId="0" xfId="0" applyFont="1" applyFill="1" applyAlignment="1">
      <alignment horizontal="left" indent="1"/>
    </xf>
    <xf numFmtId="3" fontId="4" fillId="2" borderId="0" xfId="0" applyNumberFormat="1" applyFont="1" applyFill="1"/>
    <xf numFmtId="169" fontId="4" fillId="2" borderId="0" xfId="0" applyNumberFormat="1" applyFont="1" applyFill="1" applyAlignment="1">
      <alignment horizontal="center"/>
    </xf>
    <xf numFmtId="10" fontId="4" fillId="0" borderId="0" xfId="0" applyNumberFormat="1" applyFont="1" applyAlignment="1">
      <alignment horizontal="center"/>
    </xf>
    <xf numFmtId="0" fontId="56" fillId="2" borderId="0" xfId="0" applyFont="1" applyFill="1" applyAlignment="1">
      <alignment horizontal="left"/>
    </xf>
    <xf numFmtId="3" fontId="56" fillId="2" borderId="0" xfId="0" applyNumberFormat="1" applyFont="1" applyFill="1" applyAlignment="1">
      <alignment horizontal="center"/>
    </xf>
    <xf numFmtId="10" fontId="56" fillId="2" borderId="0" xfId="0" applyNumberFormat="1" applyFont="1" applyFill="1" applyAlignment="1">
      <alignment horizontal="center"/>
    </xf>
    <xf numFmtId="3" fontId="56" fillId="2" borderId="0" xfId="1" applyNumberFormat="1" applyFont="1" applyFill="1" applyAlignment="1">
      <alignment horizontal="center"/>
    </xf>
    <xf numFmtId="0" fontId="4" fillId="2" borderId="0" xfId="9" applyFont="1">
      <alignment horizontal="left"/>
    </xf>
    <xf numFmtId="169" fontId="4" fillId="2" borderId="0" xfId="9" applyNumberFormat="1" applyFont="1" applyAlignment="1">
      <alignment horizontal="center"/>
    </xf>
    <xf numFmtId="0" fontId="32" fillId="16" borderId="4" xfId="9" applyFont="1" applyFill="1" applyBorder="1">
      <alignment horizontal="left"/>
    </xf>
    <xf numFmtId="169" fontId="32" fillId="16" borderId="4" xfId="9" applyNumberFormat="1" applyFont="1" applyFill="1" applyBorder="1" applyAlignment="1">
      <alignment horizontal="center"/>
    </xf>
    <xf numFmtId="0" fontId="57" fillId="2" borderId="0" xfId="0" applyFont="1" applyFill="1" applyAlignment="1">
      <alignment horizontal="left"/>
    </xf>
    <xf numFmtId="0" fontId="58" fillId="2" borderId="0" xfId="0" applyFont="1" applyFill="1" applyAlignment="1">
      <alignment horizontal="left"/>
    </xf>
    <xf numFmtId="0" fontId="27" fillId="2" borderId="0" xfId="0" applyFont="1" applyFill="1" applyAlignment="1">
      <alignment horizontal="left"/>
    </xf>
    <xf numFmtId="0" fontId="7" fillId="10" borderId="0" xfId="0" applyFont="1" applyFill="1" applyAlignment="1">
      <alignment horizontal="left" vertical="center"/>
    </xf>
    <xf numFmtId="0" fontId="7" fillId="10" borderId="0" xfId="0" applyFont="1" applyFill="1" applyAlignment="1">
      <alignment horizontal="right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left" indent="1"/>
    </xf>
    <xf numFmtId="172" fontId="0" fillId="2" borderId="0" xfId="19" applyNumberFormat="1" applyFont="1" applyFill="1" applyAlignment="1">
      <alignment horizontal="center" vertical="center"/>
    </xf>
    <xf numFmtId="3" fontId="0" fillId="2" borderId="0" xfId="0" applyNumberFormat="1" applyFill="1"/>
    <xf numFmtId="3" fontId="0" fillId="0" borderId="0" xfId="0" applyNumberFormat="1"/>
    <xf numFmtId="183" fontId="0" fillId="0" borderId="0" xfId="0" applyNumberFormat="1"/>
    <xf numFmtId="0" fontId="47" fillId="10" borderId="0" xfId="0" applyFont="1" applyFill="1" applyAlignment="1">
      <alignment horizontal="left" wrapText="1"/>
    </xf>
    <xf numFmtId="175" fontId="7" fillId="10" borderId="0" xfId="19" applyNumberFormat="1" applyFont="1" applyFill="1" applyAlignment="1">
      <alignment horizontal="center" vertical="center"/>
    </xf>
    <xf numFmtId="175" fontId="0" fillId="2" borderId="0" xfId="19" applyNumberFormat="1" applyFont="1" applyFill="1" applyAlignment="1">
      <alignment horizontal="center"/>
    </xf>
    <xf numFmtId="0" fontId="58" fillId="0" borderId="0" xfId="0" applyFont="1" applyAlignment="1">
      <alignment vertical="center"/>
    </xf>
    <xf numFmtId="175" fontId="0" fillId="0" borderId="0" xfId="19" applyNumberFormat="1" applyFont="1" applyFill="1" applyAlignment="1">
      <alignment horizontal="center"/>
    </xf>
    <xf numFmtId="0" fontId="27" fillId="2" borderId="4" xfId="0" applyFont="1" applyFill="1" applyBorder="1" applyAlignment="1">
      <alignment horizontal="left"/>
    </xf>
    <xf numFmtId="167" fontId="27" fillId="0" borderId="4" xfId="0" applyNumberFormat="1" applyFont="1" applyBorder="1" applyAlignment="1">
      <alignment horizontal="right" vertical="center"/>
    </xf>
    <xf numFmtId="167" fontId="27" fillId="2" borderId="4" xfId="0" applyNumberFormat="1" applyFont="1" applyFill="1" applyBorder="1" applyAlignment="1">
      <alignment horizontal="right" vertical="center"/>
    </xf>
    <xf numFmtId="167" fontId="27" fillId="0" borderId="0" xfId="0" applyNumberFormat="1" applyFont="1" applyAlignment="1">
      <alignment horizontal="right" vertical="center"/>
    </xf>
    <xf numFmtId="167" fontId="27" fillId="2" borderId="0" xfId="0" applyNumberFormat="1" applyFont="1" applyFill="1" applyAlignment="1">
      <alignment horizontal="right" vertical="center"/>
    </xf>
    <xf numFmtId="43" fontId="27" fillId="2" borderId="0" xfId="19" applyFont="1" applyFill="1" applyAlignment="1">
      <alignment horizontal="center"/>
    </xf>
    <xf numFmtId="184" fontId="27" fillId="2" borderId="0" xfId="19" applyNumberFormat="1" applyFont="1" applyFill="1" applyAlignment="1">
      <alignment horizontal="center"/>
    </xf>
    <xf numFmtId="175" fontId="2" fillId="0" borderId="0" xfId="19" applyNumberFormat="1" applyFont="1" applyFill="1" applyAlignment="1">
      <alignment horizontal="center"/>
    </xf>
    <xf numFmtId="0" fontId="47" fillId="10" borderId="0" xfId="0" applyFont="1" applyFill="1" applyAlignment="1">
      <alignment horizontal="left"/>
    </xf>
    <xf numFmtId="0" fontId="47" fillId="10" borderId="0" xfId="0" applyFont="1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169" fontId="0" fillId="2" borderId="0" xfId="0" applyNumberFormat="1" applyFill="1" applyAlignment="1">
      <alignment horizontal="center"/>
    </xf>
    <xf numFmtId="0" fontId="27" fillId="2" borderId="4" xfId="0" applyFont="1" applyFill="1" applyBorder="1" applyAlignment="1">
      <alignment horizontal="left" indent="1"/>
    </xf>
    <xf numFmtId="0" fontId="27" fillId="2" borderId="0" xfId="0" applyFont="1" applyFill="1" applyAlignment="1">
      <alignment horizontal="left" indent="1"/>
    </xf>
    <xf numFmtId="175" fontId="0" fillId="0" borderId="0" xfId="19" applyNumberFormat="1" applyFont="1" applyFill="1" applyAlignment="1">
      <alignment horizontal="center" vertical="center"/>
    </xf>
    <xf numFmtId="10" fontId="27" fillId="2" borderId="0" xfId="0" applyNumberFormat="1" applyFont="1" applyFill="1" applyAlignment="1">
      <alignment horizontal="center"/>
    </xf>
    <xf numFmtId="0" fontId="0" fillId="2" borderId="4" xfId="0" applyFill="1" applyBorder="1" applyAlignment="1">
      <alignment horizontal="center"/>
    </xf>
    <xf numFmtId="0" fontId="57" fillId="2" borderId="0" xfId="0" applyFont="1" applyFill="1"/>
    <xf numFmtId="0" fontId="59" fillId="17" borderId="0" xfId="9" applyFont="1" applyFill="1" applyAlignment="1">
      <alignment horizontal="left" vertical="center"/>
    </xf>
    <xf numFmtId="0" fontId="59" fillId="17" borderId="0" xfId="9" applyFont="1" applyFill="1" applyAlignment="1">
      <alignment horizontal="center" vertical="center"/>
    </xf>
    <xf numFmtId="0" fontId="6" fillId="2" borderId="0" xfId="9" applyAlignment="1">
      <alignment horizontal="left" vertical="center"/>
    </xf>
    <xf numFmtId="0" fontId="60" fillId="17" borderId="0" xfId="9" applyFont="1" applyFill="1">
      <alignment horizontal="left"/>
    </xf>
    <xf numFmtId="0" fontId="60" fillId="17" borderId="0" xfId="9" applyFont="1" applyFill="1" applyAlignment="1">
      <alignment horizontal="center"/>
    </xf>
    <xf numFmtId="3" fontId="6" fillId="8" borderId="0" xfId="9" applyNumberFormat="1" applyFill="1">
      <alignment horizontal="left"/>
    </xf>
    <xf numFmtId="3" fontId="6" fillId="8" borderId="0" xfId="9" applyNumberFormat="1" applyFill="1" applyAlignment="1">
      <alignment horizontal="right"/>
    </xf>
    <xf numFmtId="178" fontId="6" fillId="8" borderId="0" xfId="4" applyNumberFormat="1" applyFont="1" applyFill="1" applyBorder="1" applyAlignment="1">
      <alignment horizontal="right"/>
    </xf>
    <xf numFmtId="178" fontId="6" fillId="8" borderId="23" xfId="4" applyNumberFormat="1" applyFont="1" applyFill="1" applyBorder="1" applyAlignment="1">
      <alignment horizontal="center"/>
    </xf>
    <xf numFmtId="10" fontId="6" fillId="8" borderId="0" xfId="1" applyNumberFormat="1" applyFont="1" applyFill="1" applyBorder="1" applyAlignment="1">
      <alignment horizontal="center"/>
    </xf>
    <xf numFmtId="43" fontId="6" fillId="2" borderId="0" xfId="19" applyFont="1" applyFill="1" applyAlignment="1">
      <alignment horizontal="left"/>
    </xf>
    <xf numFmtId="43" fontId="6" fillId="2" borderId="0" xfId="9" applyNumberFormat="1">
      <alignment horizontal="left"/>
    </xf>
    <xf numFmtId="3" fontId="6" fillId="2" borderId="0" xfId="9" applyNumberFormat="1">
      <alignment horizontal="left"/>
    </xf>
    <xf numFmtId="178" fontId="6" fillId="2" borderId="0" xfId="4" applyNumberFormat="1" applyFont="1" applyFill="1" applyBorder="1" applyAlignment="1">
      <alignment horizontal="right"/>
    </xf>
    <xf numFmtId="10" fontId="6" fillId="0" borderId="0" xfId="1" applyNumberFormat="1" applyFont="1" applyFill="1" applyBorder="1" applyAlignment="1">
      <alignment horizontal="center"/>
    </xf>
    <xf numFmtId="0" fontId="5" fillId="0" borderId="0" xfId="8"/>
    <xf numFmtId="178" fontId="6" fillId="0" borderId="0" xfId="4" applyNumberFormat="1" applyFont="1" applyFill="1" applyBorder="1" applyAlignment="1">
      <alignment horizontal="right"/>
    </xf>
    <xf numFmtId="0" fontId="6" fillId="0" borderId="0" xfId="9" applyFill="1">
      <alignment horizontal="left"/>
    </xf>
    <xf numFmtId="3" fontId="6" fillId="2" borderId="0" xfId="9" applyNumberFormat="1" applyAlignment="1">
      <alignment horizontal="center"/>
    </xf>
    <xf numFmtId="178" fontId="6" fillId="2" borderId="0" xfId="4" applyNumberFormat="1" applyFont="1" applyFill="1" applyAlignment="1">
      <alignment horizontal="center"/>
    </xf>
    <xf numFmtId="10" fontId="6" fillId="2" borderId="0" xfId="1" applyNumberFormat="1" applyFont="1" applyFill="1" applyBorder="1" applyAlignment="1">
      <alignment horizontal="center"/>
    </xf>
    <xf numFmtId="10" fontId="6" fillId="2" borderId="0" xfId="1" applyNumberFormat="1" applyFont="1" applyFill="1" applyAlignment="1">
      <alignment horizontal="center"/>
    </xf>
    <xf numFmtId="3" fontId="61" fillId="2" borderId="4" xfId="9" applyNumberFormat="1" applyFont="1" applyBorder="1">
      <alignment horizontal="left"/>
    </xf>
    <xf numFmtId="3" fontId="61" fillId="2" borderId="4" xfId="9" applyNumberFormat="1" applyFont="1" applyBorder="1" applyAlignment="1">
      <alignment horizontal="right"/>
    </xf>
    <xf numFmtId="3" fontId="61" fillId="2" borderId="4" xfId="9" applyNumberFormat="1" applyFont="1" applyBorder="1" applyAlignment="1">
      <alignment horizontal="center"/>
    </xf>
    <xf numFmtId="10" fontId="61" fillId="2" borderId="4" xfId="1" applyNumberFormat="1" applyFont="1" applyFill="1" applyBorder="1" applyAlignment="1">
      <alignment horizontal="center"/>
    </xf>
    <xf numFmtId="3" fontId="62" fillId="2" borderId="0" xfId="9" applyNumberFormat="1" applyFont="1">
      <alignment horizontal="left"/>
    </xf>
    <xf numFmtId="3" fontId="61" fillId="2" borderId="0" xfId="9" applyNumberFormat="1" applyFont="1" applyAlignment="1">
      <alignment horizontal="right"/>
    </xf>
    <xf numFmtId="3" fontId="61" fillId="2" borderId="0" xfId="9" applyNumberFormat="1" applyFont="1" applyAlignment="1">
      <alignment horizontal="center"/>
    </xf>
    <xf numFmtId="167" fontId="6" fillId="2" borderId="0" xfId="9" applyNumberFormat="1">
      <alignment horizontal="left"/>
    </xf>
    <xf numFmtId="3" fontId="61" fillId="2" borderId="4" xfId="9" applyNumberFormat="1" applyFont="1" applyBorder="1" applyAlignment="1">
      <alignment horizontal="left" vertical="center" wrapText="1"/>
    </xf>
    <xf numFmtId="3" fontId="61" fillId="2" borderId="4" xfId="9" applyNumberFormat="1" applyFont="1" applyBorder="1" applyAlignment="1">
      <alignment horizontal="right" vertical="center"/>
    </xf>
    <xf numFmtId="3" fontId="61" fillId="2" borderId="4" xfId="9" applyNumberFormat="1" applyFont="1" applyBorder="1" applyAlignment="1">
      <alignment horizontal="center" vertical="center"/>
    </xf>
    <xf numFmtId="10" fontId="61" fillId="2" borderId="10" xfId="1" applyNumberFormat="1" applyFont="1" applyFill="1" applyBorder="1" applyAlignment="1">
      <alignment horizontal="center" vertical="center"/>
    </xf>
    <xf numFmtId="0" fontId="6" fillId="2" borderId="4" xfId="9" applyBorder="1">
      <alignment horizontal="left"/>
    </xf>
    <xf numFmtId="3" fontId="6" fillId="2" borderId="4" xfId="9" applyNumberFormat="1" applyBorder="1">
      <alignment horizontal="left"/>
    </xf>
    <xf numFmtId="172" fontId="0" fillId="0" borderId="0" xfId="19" applyNumberFormat="1" applyFont="1" applyFill="1" applyBorder="1" applyAlignment="1">
      <alignment vertical="center"/>
    </xf>
    <xf numFmtId="0" fontId="2" fillId="0" borderId="0" xfId="15"/>
    <xf numFmtId="172" fontId="0" fillId="0" borderId="0" xfId="19" applyNumberFormat="1" applyFont="1" applyFill="1" applyAlignment="1">
      <alignment vertical="center"/>
    </xf>
    <xf numFmtId="178" fontId="6" fillId="2" borderId="0" xfId="4" applyNumberFormat="1" applyFont="1" applyFill="1" applyBorder="1" applyAlignment="1">
      <alignment horizontal="center"/>
    </xf>
    <xf numFmtId="10" fontId="0" fillId="0" borderId="0" xfId="1" applyNumberFormat="1" applyFont="1"/>
    <xf numFmtId="0" fontId="59" fillId="10" borderId="0" xfId="9" applyFont="1" applyFill="1" applyAlignment="1">
      <alignment horizontal="left" vertical="center"/>
    </xf>
    <xf numFmtId="17" fontId="59" fillId="10" borderId="0" xfId="9" applyNumberFormat="1" applyFont="1" applyFill="1" applyAlignment="1">
      <alignment horizontal="center" vertical="center"/>
    </xf>
    <xf numFmtId="0" fontId="59" fillId="10" borderId="0" xfId="9" applyFont="1" applyFill="1" applyAlignment="1">
      <alignment horizontal="center" vertical="center"/>
    </xf>
    <xf numFmtId="0" fontId="62" fillId="2" borderId="0" xfId="9" applyFont="1">
      <alignment horizontal="left"/>
    </xf>
    <xf numFmtId="0" fontId="59" fillId="2" borderId="0" xfId="9" applyFont="1" applyAlignment="1">
      <alignment horizontal="center"/>
    </xf>
    <xf numFmtId="0" fontId="61" fillId="2" borderId="0" xfId="9" applyFont="1">
      <alignment horizontal="left"/>
    </xf>
    <xf numFmtId="3" fontId="63" fillId="2" borderId="24" xfId="9" applyNumberFormat="1" applyFont="1" applyBorder="1" applyAlignment="1">
      <alignment horizontal="center"/>
    </xf>
    <xf numFmtId="10" fontId="61" fillId="2" borderId="25" xfId="1" applyNumberFormat="1" applyFont="1" applyFill="1" applyBorder="1" applyAlignment="1">
      <alignment horizontal="center"/>
    </xf>
    <xf numFmtId="0" fontId="6" fillId="2" borderId="24" xfId="9" applyBorder="1" applyAlignment="1">
      <alignment horizontal="center"/>
    </xf>
    <xf numFmtId="0" fontId="6" fillId="2" borderId="25" xfId="9" applyBorder="1" applyAlignment="1">
      <alignment horizontal="center"/>
    </xf>
    <xf numFmtId="178" fontId="6" fillId="2" borderId="26" xfId="4" applyNumberFormat="1" applyFont="1" applyFill="1" applyBorder="1" applyAlignment="1">
      <alignment horizontal="center"/>
    </xf>
    <xf numFmtId="10" fontId="6" fillId="2" borderId="27" xfId="1" applyNumberFormat="1" applyFont="1" applyFill="1" applyBorder="1" applyAlignment="1">
      <alignment horizontal="center"/>
    </xf>
    <xf numFmtId="178" fontId="0" fillId="0" borderId="0" xfId="0" applyNumberFormat="1"/>
    <xf numFmtId="178" fontId="6" fillId="2" borderId="28" xfId="4" applyNumberFormat="1" applyFont="1" applyFill="1" applyBorder="1" applyAlignment="1">
      <alignment horizontal="center"/>
    </xf>
    <xf numFmtId="10" fontId="6" fillId="2" borderId="29" xfId="1" applyNumberFormat="1" applyFont="1" applyFill="1" applyBorder="1" applyAlignment="1">
      <alignment horizontal="center"/>
    </xf>
    <xf numFmtId="3" fontId="61" fillId="2" borderId="0" xfId="9" applyNumberFormat="1" applyFont="1">
      <alignment horizontal="left"/>
    </xf>
    <xf numFmtId="3" fontId="63" fillId="0" borderId="12" xfId="9" applyNumberFormat="1" applyFont="1" applyFill="1" applyBorder="1" applyAlignment="1">
      <alignment horizontal="center"/>
    </xf>
    <xf numFmtId="10" fontId="61" fillId="2" borderId="12" xfId="1" applyNumberFormat="1" applyFont="1" applyFill="1" applyBorder="1" applyAlignment="1">
      <alignment horizontal="center"/>
    </xf>
    <xf numFmtId="9" fontId="61" fillId="2" borderId="4" xfId="1" applyFont="1" applyFill="1" applyBorder="1" applyAlignment="1">
      <alignment horizontal="center"/>
    </xf>
    <xf numFmtId="43" fontId="61" fillId="2" borderId="0" xfId="19" applyFont="1" applyFill="1" applyBorder="1" applyAlignment="1">
      <alignment horizontal="center"/>
    </xf>
    <xf numFmtId="0" fontId="61" fillId="2" borderId="0" xfId="9" applyFont="1" applyAlignment="1">
      <alignment horizontal="center"/>
    </xf>
    <xf numFmtId="178" fontId="61" fillId="16" borderId="13" xfId="9" applyNumberFormat="1" applyFont="1" applyFill="1" applyBorder="1" applyAlignment="1">
      <alignment horizontal="center"/>
    </xf>
    <xf numFmtId="167" fontId="61" fillId="16" borderId="14" xfId="1" applyNumberFormat="1" applyFont="1" applyFill="1" applyBorder="1" applyAlignment="1">
      <alignment horizontal="center"/>
    </xf>
    <xf numFmtId="167" fontId="6" fillId="2" borderId="30" xfId="1" applyNumberFormat="1" applyFont="1" applyFill="1" applyBorder="1" applyAlignment="1">
      <alignment horizontal="center"/>
    </xf>
    <xf numFmtId="10" fontId="0" fillId="0" borderId="0" xfId="0" applyNumberFormat="1"/>
    <xf numFmtId="167" fontId="6" fillId="2" borderId="31" xfId="1" applyNumberFormat="1" applyFont="1" applyFill="1" applyBorder="1" applyAlignment="1">
      <alignment horizontal="center"/>
    </xf>
    <xf numFmtId="167" fontId="61" fillId="2" borderId="4" xfId="1" applyNumberFormat="1" applyFont="1" applyFill="1" applyBorder="1" applyAlignment="1">
      <alignment horizontal="center"/>
    </xf>
    <xf numFmtId="0" fontId="36" fillId="0" borderId="0" xfId="0" applyFont="1" applyAlignment="1">
      <alignment wrapText="1"/>
    </xf>
    <xf numFmtId="0" fontId="36" fillId="0" borderId="0" xfId="0" applyFont="1" applyAlignment="1">
      <alignment horizontal="left" wrapText="1"/>
    </xf>
    <xf numFmtId="0" fontId="32" fillId="0" borderId="0" xfId="0" applyFont="1" applyAlignment="1">
      <alignment horizontal="left"/>
    </xf>
    <xf numFmtId="0" fontId="26" fillId="10" borderId="0" xfId="0" applyFont="1" applyFill="1" applyAlignment="1">
      <alignment horizontal="center" vertical="center" wrapText="1"/>
    </xf>
    <xf numFmtId="0" fontId="31" fillId="10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66" fontId="47" fillId="2" borderId="0" xfId="4" applyNumberFormat="1" applyFont="1" applyFill="1"/>
    <xf numFmtId="0" fontId="32" fillId="8" borderId="0" xfId="0" applyFont="1" applyFill="1" applyAlignment="1">
      <alignment horizontal="left" vertical="center" wrapText="1"/>
    </xf>
    <xf numFmtId="3" fontId="32" fillId="8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2" fontId="4" fillId="2" borderId="0" xfId="9" applyNumberFormat="1" applyFont="1" applyAlignment="1">
      <alignment horizontal="left" indent="1"/>
    </xf>
    <xf numFmtId="1" fontId="4" fillId="2" borderId="0" xfId="0" applyNumberFormat="1" applyFont="1" applyFill="1"/>
    <xf numFmtId="0" fontId="4" fillId="16" borderId="4" xfId="0" applyFont="1" applyFill="1" applyBorder="1"/>
    <xf numFmtId="0" fontId="32" fillId="8" borderId="4" xfId="0" applyFont="1" applyFill="1" applyBorder="1" applyAlignment="1">
      <alignment horizontal="left"/>
    </xf>
    <xf numFmtId="167" fontId="32" fillId="8" borderId="4" xfId="0" applyNumberFormat="1" applyFont="1" applyFill="1" applyBorder="1"/>
    <xf numFmtId="0" fontId="32" fillId="2" borderId="4" xfId="0" applyFont="1" applyFill="1" applyBorder="1" applyAlignment="1">
      <alignment horizontal="left"/>
    </xf>
    <xf numFmtId="167" fontId="32" fillId="2" borderId="4" xfId="0" applyNumberFormat="1" applyFont="1" applyFill="1" applyBorder="1"/>
    <xf numFmtId="166" fontId="32" fillId="2" borderId="4" xfId="4" applyNumberFormat="1" applyFont="1" applyFill="1" applyBorder="1"/>
    <xf numFmtId="3" fontId="4" fillId="2" borderId="0" xfId="0" applyNumberFormat="1" applyFont="1" applyFill="1" applyAlignment="1">
      <alignment horizontal="right"/>
    </xf>
    <xf numFmtId="3" fontId="3" fillId="2" borderId="0" xfId="9" applyNumberFormat="1" applyFont="1" applyAlignment="1">
      <alignment horizontal="right" vertical="center"/>
    </xf>
    <xf numFmtId="0" fontId="4" fillId="2" borderId="4" xfId="0" applyFont="1" applyFill="1" applyBorder="1"/>
    <xf numFmtId="0" fontId="38" fillId="2" borderId="0" xfId="0" applyFont="1" applyFill="1" applyAlignment="1">
      <alignment horizontal="left" vertical="center"/>
    </xf>
    <xf numFmtId="167" fontId="4" fillId="2" borderId="0" xfId="1" applyNumberFormat="1" applyFont="1" applyFill="1" applyAlignment="1">
      <alignment vertical="center"/>
    </xf>
    <xf numFmtId="0" fontId="58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vertical="center"/>
    </xf>
    <xf numFmtId="0" fontId="4" fillId="0" borderId="0" xfId="9" applyFont="1" applyFill="1" applyAlignment="1">
      <alignment horizontal="left" vertical="center"/>
    </xf>
    <xf numFmtId="0" fontId="39" fillId="10" borderId="13" xfId="9" applyFont="1" applyFill="1" applyBorder="1" applyAlignment="1">
      <alignment horizontal="left" vertical="center"/>
    </xf>
    <xf numFmtId="0" fontId="39" fillId="10" borderId="13" xfId="4" applyNumberFormat="1" applyFont="1" applyFill="1" applyBorder="1" applyAlignment="1">
      <alignment horizontal="center" vertical="center"/>
    </xf>
    <xf numFmtId="0" fontId="39" fillId="10" borderId="15" xfId="4" applyNumberFormat="1" applyFont="1" applyFill="1" applyBorder="1" applyAlignment="1">
      <alignment horizontal="center" vertical="center"/>
    </xf>
    <xf numFmtId="167" fontId="39" fillId="10" borderId="15" xfId="1" applyNumberFormat="1" applyFont="1" applyFill="1" applyBorder="1" applyAlignment="1">
      <alignment horizontal="center" vertical="center"/>
    </xf>
    <xf numFmtId="167" fontId="39" fillId="10" borderId="14" xfId="1" applyNumberFormat="1" applyFont="1" applyFill="1" applyBorder="1" applyAlignment="1">
      <alignment horizontal="center" vertical="center"/>
    </xf>
    <xf numFmtId="167" fontId="39" fillId="18" borderId="14" xfId="1" applyNumberFormat="1" applyFont="1" applyFill="1" applyBorder="1" applyAlignment="1">
      <alignment horizontal="center" vertical="center"/>
    </xf>
    <xf numFmtId="0" fontId="3" fillId="0" borderId="26" xfId="4" applyNumberFormat="1" applyFont="1" applyFill="1" applyBorder="1" applyAlignment="1">
      <alignment horizontal="left" vertical="center"/>
    </xf>
    <xf numFmtId="166" fontId="3" fillId="2" borderId="26" xfId="4" applyNumberFormat="1" applyFont="1" applyFill="1" applyBorder="1" applyAlignment="1">
      <alignment horizontal="center" vertical="center"/>
    </xf>
    <xf numFmtId="166" fontId="3" fillId="2" borderId="0" xfId="4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30" xfId="1" applyNumberFormat="1" applyFont="1" applyFill="1" applyBorder="1" applyAlignment="1">
      <alignment horizontal="center" vertical="center"/>
    </xf>
    <xf numFmtId="167" fontId="3" fillId="2" borderId="30" xfId="1" applyNumberFormat="1" applyFont="1" applyFill="1" applyBorder="1" applyAlignment="1">
      <alignment horizontal="right" vertical="center"/>
    </xf>
    <xf numFmtId="0" fontId="3" fillId="0" borderId="26" xfId="9" applyFont="1" applyFill="1" applyBorder="1" applyAlignment="1">
      <alignment horizontal="left" vertical="center"/>
    </xf>
    <xf numFmtId="0" fontId="4" fillId="0" borderId="26" xfId="9" applyFont="1" applyFill="1" applyBorder="1" applyAlignment="1">
      <alignment horizontal="left" vertical="center"/>
    </xf>
    <xf numFmtId="166" fontId="4" fillId="2" borderId="0" xfId="4" applyNumberFormat="1" applyFont="1" applyFill="1" applyBorder="1" applyAlignment="1">
      <alignment horizontal="center" vertical="center"/>
    </xf>
    <xf numFmtId="10" fontId="3" fillId="2" borderId="30" xfId="1" applyNumberFormat="1" applyFont="1" applyFill="1" applyBorder="1" applyAlignment="1">
      <alignment horizontal="right" vertical="center"/>
    </xf>
    <xf numFmtId="180" fontId="3" fillId="2" borderId="30" xfId="1" applyNumberFormat="1" applyFont="1" applyFill="1" applyBorder="1" applyAlignment="1">
      <alignment horizontal="right" vertical="center"/>
    </xf>
    <xf numFmtId="0" fontId="32" fillId="8" borderId="34" xfId="4" applyNumberFormat="1" applyFont="1" applyFill="1" applyBorder="1" applyAlignment="1">
      <alignment vertical="center"/>
    </xf>
    <xf numFmtId="166" fontId="32" fillId="8" borderId="34" xfId="4" applyNumberFormat="1" applyFont="1" applyFill="1" applyBorder="1" applyAlignment="1">
      <alignment horizontal="center" vertical="center"/>
    </xf>
    <xf numFmtId="166" fontId="32" fillId="8" borderId="35" xfId="4" applyNumberFormat="1" applyFont="1" applyFill="1" applyBorder="1" applyAlignment="1">
      <alignment horizontal="center" vertical="center"/>
    </xf>
    <xf numFmtId="167" fontId="32" fillId="8" borderId="35" xfId="1" applyNumberFormat="1" applyFont="1" applyFill="1" applyBorder="1" applyAlignment="1">
      <alignment horizontal="center" vertical="center"/>
    </xf>
    <xf numFmtId="167" fontId="32" fillId="8" borderId="36" xfId="1" applyNumberFormat="1" applyFont="1" applyFill="1" applyBorder="1" applyAlignment="1">
      <alignment horizontal="center" vertical="center"/>
    </xf>
    <xf numFmtId="167" fontId="32" fillId="8" borderId="36" xfId="1" applyNumberFormat="1" applyFont="1" applyFill="1" applyBorder="1" applyAlignment="1">
      <alignment horizontal="right" vertical="center"/>
    </xf>
    <xf numFmtId="166" fontId="4" fillId="2" borderId="0" xfId="4" applyNumberFormat="1" applyFont="1" applyFill="1" applyAlignment="1">
      <alignment vertical="center"/>
    </xf>
    <xf numFmtId="0" fontId="39" fillId="10" borderId="14" xfId="9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172" fontId="4" fillId="2" borderId="26" xfId="19" applyNumberFormat="1" applyFont="1" applyFill="1" applyBorder="1" applyAlignment="1">
      <alignment horizontal="center" vertical="center"/>
    </xf>
    <xf numFmtId="172" fontId="4" fillId="2" borderId="0" xfId="19" applyNumberFormat="1" applyFont="1" applyFill="1" applyAlignment="1">
      <alignment horizontal="right" vertical="center"/>
    </xf>
    <xf numFmtId="167" fontId="4" fillId="2" borderId="30" xfId="1" applyNumberFormat="1" applyFont="1" applyFill="1" applyBorder="1" applyAlignment="1">
      <alignment horizontal="center" vertical="center"/>
    </xf>
    <xf numFmtId="172" fontId="4" fillId="0" borderId="0" xfId="19" applyNumberFormat="1" applyFont="1"/>
    <xf numFmtId="167" fontId="4" fillId="2" borderId="30" xfId="1" applyNumberFormat="1" applyFont="1" applyFill="1" applyBorder="1" applyAlignment="1">
      <alignment horizontal="right" vertical="center"/>
    </xf>
    <xf numFmtId="1" fontId="4" fillId="2" borderId="0" xfId="0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2" borderId="11" xfId="0" applyFont="1" applyFill="1" applyBorder="1" applyAlignment="1">
      <alignment vertical="center" wrapText="1"/>
    </xf>
    <xf numFmtId="172" fontId="4" fillId="2" borderId="0" xfId="19" applyNumberFormat="1" applyFont="1" applyFill="1" applyAlignment="1">
      <alignment horizontal="center" vertical="center"/>
    </xf>
    <xf numFmtId="0" fontId="38" fillId="19" borderId="35" xfId="0" applyFont="1" applyFill="1" applyBorder="1" applyAlignment="1">
      <alignment vertical="center" wrapText="1"/>
    </xf>
    <xf numFmtId="172" fontId="32" fillId="19" borderId="34" xfId="19" applyNumberFormat="1" applyFont="1" applyFill="1" applyBorder="1" applyAlignment="1">
      <alignment horizontal="center" vertical="center"/>
    </xf>
    <xf numFmtId="172" fontId="32" fillId="19" borderId="35" xfId="19" applyNumberFormat="1" applyFont="1" applyFill="1" applyBorder="1" applyAlignment="1">
      <alignment horizontal="center" vertical="center"/>
    </xf>
    <xf numFmtId="167" fontId="32" fillId="19" borderId="35" xfId="1" applyNumberFormat="1" applyFont="1" applyFill="1" applyBorder="1" applyAlignment="1">
      <alignment horizontal="center" vertical="center"/>
    </xf>
    <xf numFmtId="167" fontId="32" fillId="19" borderId="36" xfId="1" applyNumberFormat="1" applyFont="1" applyFill="1" applyBorder="1" applyAlignment="1">
      <alignment horizontal="center" vertical="center"/>
    </xf>
    <xf numFmtId="167" fontId="32" fillId="19" borderId="37" xfId="1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0" fillId="2" borderId="0" xfId="0" applyFill="1" applyAlignment="1">
      <alignment horizontal="right"/>
    </xf>
    <xf numFmtId="167" fontId="0" fillId="2" borderId="0" xfId="1" applyNumberFormat="1" applyFont="1" applyFill="1" applyAlignment="1">
      <alignment horizontal="right"/>
    </xf>
    <xf numFmtId="166" fontId="0" fillId="2" borderId="0" xfId="0" applyNumberFormat="1" applyFill="1" applyAlignment="1">
      <alignment horizontal="right"/>
    </xf>
    <xf numFmtId="168" fontId="0" fillId="2" borderId="0" xfId="0" applyNumberFormat="1" applyFill="1" applyAlignment="1">
      <alignment horizontal="right"/>
    </xf>
    <xf numFmtId="0" fontId="27" fillId="2" borderId="0" xfId="0" applyFont="1" applyFill="1"/>
    <xf numFmtId="0" fontId="39" fillId="10" borderId="38" xfId="9" applyFont="1" applyFill="1" applyBorder="1">
      <alignment horizontal="left"/>
    </xf>
    <xf numFmtId="166" fontId="32" fillId="8" borderId="39" xfId="4" applyNumberFormat="1" applyFont="1" applyFill="1" applyBorder="1" applyAlignment="1">
      <alignment horizontal="left"/>
    </xf>
    <xf numFmtId="166" fontId="32" fillId="8" borderId="40" xfId="4" applyNumberFormat="1" applyFont="1" applyFill="1" applyBorder="1" applyAlignment="1">
      <alignment horizontal="right"/>
    </xf>
    <xf numFmtId="166" fontId="32" fillId="8" borderId="4" xfId="4" applyNumberFormat="1" applyFont="1" applyFill="1" applyBorder="1" applyAlignment="1">
      <alignment horizontal="right"/>
    </xf>
    <xf numFmtId="167" fontId="32" fillId="8" borderId="41" xfId="1" applyNumberFormat="1" applyFont="1" applyFill="1" applyBorder="1" applyAlignment="1">
      <alignment horizontal="right" vertical="center"/>
    </xf>
    <xf numFmtId="9" fontId="32" fillId="8" borderId="42" xfId="1" applyFont="1" applyFill="1" applyBorder="1" applyAlignment="1">
      <alignment horizontal="right" vertical="center"/>
    </xf>
    <xf numFmtId="0" fontId="4" fillId="2" borderId="26" xfId="9" applyFont="1" applyBorder="1" applyAlignment="1">
      <alignment horizontal="left" indent="1"/>
    </xf>
    <xf numFmtId="166" fontId="4" fillId="2" borderId="26" xfId="4" applyNumberFormat="1" applyFont="1" applyFill="1" applyBorder="1" applyAlignment="1">
      <alignment horizontal="right"/>
    </xf>
    <xf numFmtId="166" fontId="4" fillId="2" borderId="0" xfId="4" applyNumberFormat="1" applyFont="1" applyFill="1" applyBorder="1" applyAlignment="1">
      <alignment horizontal="right"/>
    </xf>
    <xf numFmtId="166" fontId="4" fillId="2" borderId="26" xfId="4" applyNumberFormat="1" applyFont="1" applyFill="1" applyBorder="1" applyAlignment="1">
      <alignment horizontal="center" vertical="center"/>
    </xf>
    <xf numFmtId="0" fontId="3" fillId="0" borderId="26" xfId="9" applyFont="1" applyFill="1" applyBorder="1" applyAlignment="1">
      <alignment horizontal="left" indent="1"/>
    </xf>
    <xf numFmtId="166" fontId="32" fillId="8" borderId="40" xfId="4" applyNumberFormat="1" applyFont="1" applyFill="1" applyBorder="1" applyAlignment="1">
      <alignment horizontal="left"/>
    </xf>
    <xf numFmtId="9" fontId="32" fillId="8" borderId="41" xfId="1" applyFont="1" applyFill="1" applyBorder="1" applyAlignment="1">
      <alignment horizontal="right" vertical="center"/>
    </xf>
    <xf numFmtId="0" fontId="4" fillId="0" borderId="26" xfId="9" applyFont="1" applyFill="1" applyBorder="1" applyAlignment="1">
      <alignment horizontal="left" indent="1"/>
    </xf>
    <xf numFmtId="166" fontId="4" fillId="0" borderId="26" xfId="4" applyNumberFormat="1" applyFont="1" applyFill="1" applyBorder="1" applyAlignment="1">
      <alignment horizontal="right"/>
    </xf>
    <xf numFmtId="166" fontId="4" fillId="0" borderId="0" xfId="4" applyNumberFormat="1" applyFont="1" applyFill="1" applyBorder="1" applyAlignment="1">
      <alignment horizontal="right"/>
    </xf>
    <xf numFmtId="167" fontId="4" fillId="0" borderId="30" xfId="1" applyNumberFormat="1" applyFont="1" applyFill="1" applyBorder="1" applyAlignment="1">
      <alignment horizontal="right" vertical="center"/>
    </xf>
    <xf numFmtId="166" fontId="32" fillId="8" borderId="34" xfId="4" applyNumberFormat="1" applyFont="1" applyFill="1" applyBorder="1" applyAlignment="1">
      <alignment horizontal="left"/>
    </xf>
    <xf numFmtId="166" fontId="32" fillId="8" borderId="34" xfId="4" applyNumberFormat="1" applyFont="1" applyFill="1" applyBorder="1" applyAlignment="1">
      <alignment horizontal="right"/>
    </xf>
    <xf numFmtId="166" fontId="32" fillId="8" borderId="35" xfId="4" applyNumberFormat="1" applyFont="1" applyFill="1" applyBorder="1" applyAlignment="1">
      <alignment horizontal="right"/>
    </xf>
    <xf numFmtId="166" fontId="0" fillId="2" borderId="0" xfId="0" applyNumberFormat="1" applyFill="1"/>
    <xf numFmtId="0" fontId="28" fillId="6" borderId="0" xfId="7" applyFont="1" applyFill="1"/>
    <xf numFmtId="0" fontId="29" fillId="6" borderId="0" xfId="7" applyFont="1" applyFill="1" applyAlignment="1">
      <alignment horizontal="center"/>
    </xf>
    <xf numFmtId="0" fontId="29" fillId="0" borderId="0" xfId="7" applyFont="1" applyAlignment="1">
      <alignment horizontal="center"/>
    </xf>
    <xf numFmtId="0" fontId="65" fillId="0" borderId="0" xfId="7" applyFont="1" applyAlignment="1">
      <alignment horizontal="center"/>
    </xf>
    <xf numFmtId="0" fontId="51" fillId="7" borderId="24" xfId="7" applyFont="1" applyFill="1" applyBorder="1" applyAlignment="1">
      <alignment horizontal="center"/>
    </xf>
    <xf numFmtId="0" fontId="51" fillId="7" borderId="32" xfId="7" applyFont="1" applyFill="1" applyBorder="1" applyAlignment="1">
      <alignment horizontal="center"/>
    </xf>
    <xf numFmtId="0" fontId="51" fillId="7" borderId="33" xfId="7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 wrapText="1"/>
    </xf>
    <xf numFmtId="0" fontId="29" fillId="6" borderId="28" xfId="7" applyFont="1" applyFill="1" applyBorder="1" applyAlignment="1">
      <alignment horizontal="center"/>
    </xf>
    <xf numFmtId="0" fontId="29" fillId="6" borderId="21" xfId="7" applyFont="1" applyFill="1" applyBorder="1" applyAlignment="1">
      <alignment horizontal="center"/>
    </xf>
    <xf numFmtId="0" fontId="29" fillId="6" borderId="31" xfId="7" applyFont="1" applyFill="1" applyBorder="1" applyAlignment="1">
      <alignment horizontal="center"/>
    </xf>
    <xf numFmtId="0" fontId="29" fillId="6" borderId="24" xfId="7" applyFont="1" applyFill="1" applyBorder="1" applyAlignment="1">
      <alignment horizontal="left"/>
    </xf>
    <xf numFmtId="3" fontId="29" fillId="6" borderId="32" xfId="7" applyNumberFormat="1" applyFont="1" applyFill="1" applyBorder="1" applyAlignment="1">
      <alignment horizontal="center" vertical="center"/>
    </xf>
    <xf numFmtId="3" fontId="29" fillId="6" borderId="33" xfId="7" applyNumberFormat="1" applyFont="1" applyFill="1" applyBorder="1" applyAlignment="1">
      <alignment horizontal="center" vertical="center"/>
    </xf>
    <xf numFmtId="0" fontId="29" fillId="6" borderId="26" xfId="7" applyFont="1" applyFill="1" applyBorder="1" applyAlignment="1">
      <alignment horizontal="left"/>
    </xf>
    <xf numFmtId="3" fontId="29" fillId="6" borderId="0" xfId="7" applyNumberFormat="1" applyFont="1" applyFill="1" applyAlignment="1">
      <alignment horizontal="center" vertical="center"/>
    </xf>
    <xf numFmtId="3" fontId="29" fillId="6" borderId="30" xfId="7" applyNumberFormat="1" applyFont="1" applyFill="1" applyBorder="1" applyAlignment="1">
      <alignment horizontal="center" vertical="center"/>
    </xf>
    <xf numFmtId="3" fontId="66" fillId="0" borderId="0" xfId="7" applyNumberFormat="1" applyFont="1" applyAlignment="1">
      <alignment horizontal="center" vertical="center"/>
    </xf>
    <xf numFmtId="3" fontId="29" fillId="6" borderId="43" xfId="7" applyNumberFormat="1" applyFont="1" applyFill="1" applyBorder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28" fillId="20" borderId="44" xfId="7" applyFont="1" applyFill="1" applyBorder="1" applyAlignment="1">
      <alignment horizontal="left" wrapText="1"/>
    </xf>
    <xf numFmtId="3" fontId="28" fillId="20" borderId="9" xfId="7" applyNumberFormat="1" applyFont="1" applyFill="1" applyBorder="1" applyAlignment="1">
      <alignment horizontal="center" vertical="center"/>
    </xf>
    <xf numFmtId="2" fontId="29" fillId="6" borderId="45" xfId="7" applyNumberFormat="1" applyFont="1" applyFill="1" applyBorder="1" applyAlignment="1">
      <alignment horizontal="left"/>
    </xf>
    <xf numFmtId="3" fontId="29" fillId="6" borderId="46" xfId="7" applyNumberFormat="1" applyFont="1" applyFill="1" applyBorder="1" applyAlignment="1">
      <alignment horizontal="center" vertical="center"/>
    </xf>
    <xf numFmtId="3" fontId="66" fillId="6" borderId="0" xfId="7" applyNumberFormat="1" applyFont="1" applyFill="1" applyAlignment="1">
      <alignment horizontal="center" vertical="center"/>
    </xf>
    <xf numFmtId="2" fontId="29" fillId="6" borderId="26" xfId="7" applyNumberFormat="1" applyFont="1" applyFill="1" applyBorder="1" applyAlignment="1">
      <alignment horizontal="left"/>
    </xf>
    <xf numFmtId="0" fontId="28" fillId="6" borderId="26" xfId="7" applyFont="1" applyFill="1" applyBorder="1" applyAlignment="1">
      <alignment horizontal="left"/>
    </xf>
    <xf numFmtId="3" fontId="29" fillId="6" borderId="0" xfId="7" applyNumberFormat="1" applyFont="1" applyFill="1" applyAlignment="1">
      <alignment horizontal="center"/>
    </xf>
    <xf numFmtId="0" fontId="29" fillId="6" borderId="30" xfId="7" applyFont="1" applyFill="1" applyBorder="1" applyAlignment="1">
      <alignment horizontal="center"/>
    </xf>
    <xf numFmtId="0" fontId="29" fillId="6" borderId="26" xfId="7" applyFont="1" applyFill="1" applyBorder="1" applyAlignment="1">
      <alignment horizontal="left" vertical="center"/>
    </xf>
    <xf numFmtId="3" fontId="48" fillId="6" borderId="0" xfId="7" applyNumberFormat="1" applyFont="1" applyFill="1" applyAlignment="1">
      <alignment horizontal="center" vertical="center"/>
    </xf>
    <xf numFmtId="3" fontId="48" fillId="6" borderId="30" xfId="7" applyNumberFormat="1" applyFont="1" applyFill="1" applyBorder="1" applyAlignment="1">
      <alignment horizontal="center" vertical="center"/>
    </xf>
    <xf numFmtId="43" fontId="4" fillId="2" borderId="0" xfId="19" applyFont="1" applyFill="1" applyAlignment="1">
      <alignment vertical="center"/>
    </xf>
    <xf numFmtId="0" fontId="29" fillId="6" borderId="28" xfId="7" applyFont="1" applyFill="1" applyBorder="1" applyAlignment="1">
      <alignment horizontal="left" vertical="center"/>
    </xf>
    <xf numFmtId="3" fontId="29" fillId="6" borderId="21" xfId="7" applyNumberFormat="1" applyFont="1" applyFill="1" applyBorder="1" applyAlignment="1">
      <alignment horizontal="center" vertical="center"/>
    </xf>
    <xf numFmtId="3" fontId="29" fillId="6" borderId="31" xfId="7" applyNumberFormat="1" applyFont="1" applyFill="1" applyBorder="1" applyAlignment="1">
      <alignment horizontal="center" vertical="center"/>
    </xf>
    <xf numFmtId="0" fontId="28" fillId="6" borderId="26" xfId="7" applyFont="1" applyFill="1" applyBorder="1" applyAlignment="1">
      <alignment horizontal="left" vertical="center"/>
    </xf>
    <xf numFmtId="167" fontId="28" fillId="6" borderId="0" xfId="7" applyNumberFormat="1" applyFont="1" applyFill="1" applyAlignment="1">
      <alignment horizontal="center" vertical="center"/>
    </xf>
    <xf numFmtId="167" fontId="37" fillId="6" borderId="0" xfId="7" applyNumberFormat="1" applyFont="1" applyFill="1" applyAlignment="1">
      <alignment horizontal="center" vertical="center"/>
    </xf>
    <xf numFmtId="3" fontId="26" fillId="2" borderId="0" xfId="0" applyNumberFormat="1" applyFont="1" applyFill="1"/>
    <xf numFmtId="0" fontId="28" fillId="6" borderId="24" xfId="7" applyFont="1" applyFill="1" applyBorder="1" applyAlignment="1">
      <alignment horizontal="left" vertical="center"/>
    </xf>
    <xf numFmtId="167" fontId="28" fillId="6" borderId="32" xfId="7" applyNumberFormat="1" applyFont="1" applyFill="1" applyBorder="1" applyAlignment="1">
      <alignment horizontal="center" vertical="center"/>
    </xf>
    <xf numFmtId="167" fontId="37" fillId="6" borderId="32" xfId="7" applyNumberFormat="1" applyFont="1" applyFill="1" applyBorder="1" applyAlignment="1">
      <alignment horizontal="center" vertical="center"/>
    </xf>
    <xf numFmtId="167" fontId="28" fillId="6" borderId="33" xfId="7" applyNumberFormat="1" applyFont="1" applyFill="1" applyBorder="1" applyAlignment="1">
      <alignment horizontal="center" vertical="center"/>
    </xf>
    <xf numFmtId="0" fontId="32" fillId="2" borderId="26" xfId="9" applyFont="1" applyBorder="1">
      <alignment horizontal="left"/>
    </xf>
    <xf numFmtId="0" fontId="32" fillId="2" borderId="0" xfId="9" applyFont="1" applyAlignment="1">
      <alignment horizontal="left" vertical="center"/>
    </xf>
    <xf numFmtId="0" fontId="32" fillId="2" borderId="30" xfId="9" applyFont="1" applyBorder="1" applyAlignment="1">
      <alignment horizontal="left" vertical="center"/>
    </xf>
    <xf numFmtId="0" fontId="4" fillId="2" borderId="26" xfId="9" applyFont="1" applyBorder="1">
      <alignment horizontal="left"/>
    </xf>
    <xf numFmtId="3" fontId="3" fillId="2" borderId="0" xfId="9" applyNumberFormat="1" applyFont="1" applyAlignment="1">
      <alignment horizontal="center" vertical="center"/>
    </xf>
    <xf numFmtId="3" fontId="3" fillId="2" borderId="30" xfId="9" applyNumberFormat="1" applyFont="1" applyBorder="1" applyAlignment="1">
      <alignment horizontal="center" vertical="center"/>
    </xf>
    <xf numFmtId="3" fontId="3" fillId="2" borderId="42" xfId="9" applyNumberFormat="1" applyFont="1" applyBorder="1" applyAlignment="1">
      <alignment horizontal="center" vertical="center"/>
    </xf>
    <xf numFmtId="0" fontId="32" fillId="2" borderId="34" xfId="9" applyFont="1" applyBorder="1" applyAlignment="1"/>
    <xf numFmtId="167" fontId="32" fillId="2" borderId="35" xfId="1" applyNumberFormat="1" applyFont="1" applyFill="1" applyBorder="1" applyAlignment="1">
      <alignment horizontal="center" vertical="center"/>
    </xf>
    <xf numFmtId="0" fontId="28" fillId="6" borderId="0" xfId="7" applyFont="1" applyFill="1" applyAlignment="1">
      <alignment horizontal="left"/>
    </xf>
    <xf numFmtId="0" fontId="28" fillId="6" borderId="30" xfId="7" applyFont="1" applyFill="1" applyBorder="1" applyAlignment="1">
      <alignment horizontal="left"/>
    </xf>
    <xf numFmtId="0" fontId="29" fillId="6" borderId="0" xfId="7" applyFont="1" applyFill="1" applyAlignment="1">
      <alignment horizontal="left" vertical="center"/>
    </xf>
    <xf numFmtId="0" fontId="28" fillId="6" borderId="28" xfId="7" applyFont="1" applyFill="1" applyBorder="1"/>
    <xf numFmtId="167" fontId="28" fillId="6" borderId="47" xfId="7" applyNumberFormat="1" applyFont="1" applyFill="1" applyBorder="1" applyAlignment="1">
      <alignment horizontal="center" vertical="center"/>
    </xf>
    <xf numFmtId="0" fontId="28" fillId="6" borderId="0" xfId="7" applyFont="1" applyFill="1" applyAlignment="1">
      <alignment horizontal="left" vertical="center"/>
    </xf>
    <xf numFmtId="10" fontId="28" fillId="6" borderId="0" xfId="7" applyNumberFormat="1" applyFont="1" applyFill="1" applyAlignment="1">
      <alignment horizontal="center" vertical="center"/>
    </xf>
    <xf numFmtId="0" fontId="47" fillId="0" borderId="0" xfId="0" applyFont="1"/>
    <xf numFmtId="0" fontId="4" fillId="2" borderId="11" xfId="0" applyFont="1" applyFill="1" applyBorder="1"/>
    <xf numFmtId="166" fontId="4" fillId="2" borderId="0" xfId="4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right" vertical="center"/>
    </xf>
    <xf numFmtId="0" fontId="55" fillId="2" borderId="0" xfId="9" applyFont="1">
      <alignment horizontal="left"/>
    </xf>
    <xf numFmtId="166" fontId="55" fillId="2" borderId="0" xfId="4" applyNumberFormat="1" applyFont="1" applyFill="1" applyAlignment="1">
      <alignment horizontal="center" vertical="center"/>
    </xf>
    <xf numFmtId="10" fontId="55" fillId="2" borderId="0" xfId="1" applyNumberFormat="1" applyFont="1" applyFill="1" applyAlignment="1">
      <alignment horizontal="center" vertical="center"/>
    </xf>
    <xf numFmtId="10" fontId="55" fillId="2" borderId="0" xfId="1" applyNumberFormat="1" applyFont="1" applyFill="1" applyAlignment="1">
      <alignment horizontal="right" vertical="center"/>
    </xf>
    <xf numFmtId="0" fontId="4" fillId="2" borderId="0" xfId="9" applyFont="1" applyAlignment="1">
      <alignment horizontal="left" vertical="center"/>
    </xf>
    <xf numFmtId="0" fontId="39" fillId="10" borderId="48" xfId="9" applyFont="1" applyFill="1" applyBorder="1" applyAlignment="1">
      <alignment horizontal="left" vertical="center"/>
    </xf>
    <xf numFmtId="0" fontId="39" fillId="10" borderId="24" xfId="4" applyNumberFormat="1" applyFont="1" applyFill="1" applyBorder="1" applyAlignment="1">
      <alignment horizontal="center" vertical="center"/>
    </xf>
    <xf numFmtId="0" fontId="39" fillId="10" borderId="32" xfId="4" applyNumberFormat="1" applyFont="1" applyFill="1" applyBorder="1" applyAlignment="1">
      <alignment horizontal="center" vertical="center"/>
    </xf>
    <xf numFmtId="10" fontId="39" fillId="10" borderId="33" xfId="1" applyNumberFormat="1" applyFont="1" applyFill="1" applyBorder="1" applyAlignment="1">
      <alignment horizontal="center" vertical="center"/>
    </xf>
    <xf numFmtId="10" fontId="39" fillId="18" borderId="30" xfId="1" applyNumberFormat="1" applyFont="1" applyFill="1" applyBorder="1" applyAlignment="1">
      <alignment horizontal="right" vertical="center"/>
    </xf>
    <xf numFmtId="166" fontId="32" fillId="8" borderId="40" xfId="4" applyNumberFormat="1" applyFont="1" applyFill="1" applyBorder="1" applyAlignment="1">
      <alignment horizontal="left" vertical="center"/>
    </xf>
    <xf numFmtId="166" fontId="32" fillId="8" borderId="40" xfId="4" applyNumberFormat="1" applyFont="1" applyFill="1" applyBorder="1" applyAlignment="1">
      <alignment horizontal="center" vertical="center"/>
    </xf>
    <xf numFmtId="166" fontId="32" fillId="8" borderId="4" xfId="4" applyNumberFormat="1" applyFont="1" applyFill="1" applyBorder="1" applyAlignment="1">
      <alignment horizontal="center" vertical="center"/>
    </xf>
    <xf numFmtId="167" fontId="32" fillId="8" borderId="41" xfId="1" applyNumberFormat="1" applyFont="1" applyFill="1" applyBorder="1" applyAlignment="1">
      <alignment horizontal="center" vertical="center"/>
    </xf>
    <xf numFmtId="0" fontId="4" fillId="2" borderId="26" xfId="9" applyFont="1" applyBorder="1" applyAlignment="1">
      <alignment horizontal="left" vertical="center" indent="1"/>
    </xf>
    <xf numFmtId="172" fontId="0" fillId="0" borderId="0" xfId="19" applyNumberFormat="1" applyFont="1"/>
    <xf numFmtId="166" fontId="0" fillId="0" borderId="0" xfId="0" applyNumberFormat="1"/>
    <xf numFmtId="166" fontId="4" fillId="2" borderId="39" xfId="4" applyNumberFormat="1" applyFont="1" applyFill="1" applyBorder="1" applyAlignment="1">
      <alignment horizontal="center" vertical="center"/>
    </xf>
    <xf numFmtId="0" fontId="32" fillId="8" borderId="40" xfId="9" applyFont="1" applyFill="1" applyBorder="1" applyAlignment="1">
      <alignment horizontal="left" vertical="center"/>
    </xf>
    <xf numFmtId="0" fontId="4" fillId="0" borderId="26" xfId="9" applyFont="1" applyFill="1" applyBorder="1" applyAlignment="1">
      <alignment horizontal="left" vertical="center" indent="1"/>
    </xf>
    <xf numFmtId="166" fontId="4" fillId="0" borderId="26" xfId="4" applyNumberFormat="1" applyFont="1" applyBorder="1" applyAlignment="1">
      <alignment horizontal="center" vertical="center"/>
    </xf>
    <xf numFmtId="166" fontId="4" fillId="0" borderId="0" xfId="4" applyNumberFormat="1" applyFont="1" applyBorder="1" applyAlignment="1">
      <alignment horizontal="center" vertical="center"/>
    </xf>
    <xf numFmtId="166" fontId="4" fillId="2" borderId="40" xfId="4" applyNumberFormat="1" applyFont="1" applyFill="1" applyBorder="1" applyAlignment="1">
      <alignment horizontal="center" vertical="center"/>
    </xf>
    <xf numFmtId="0" fontId="4" fillId="0" borderId="27" xfId="9" applyFont="1" applyFill="1" applyBorder="1" applyAlignment="1">
      <alignment horizontal="left" vertical="center" indent="1"/>
    </xf>
    <xf numFmtId="0" fontId="4" fillId="2" borderId="27" xfId="9" applyFont="1" applyBorder="1" applyAlignment="1">
      <alignment horizontal="left" vertical="center" indent="1"/>
    </xf>
    <xf numFmtId="0" fontId="4" fillId="2" borderId="49" xfId="9" applyFont="1" applyBorder="1" applyAlignment="1">
      <alignment horizontal="left" vertical="center" indent="1"/>
    </xf>
    <xf numFmtId="166" fontId="4" fillId="2" borderId="11" xfId="4" applyNumberFormat="1" applyFont="1" applyFill="1" applyBorder="1" applyAlignment="1">
      <alignment horizontal="center" vertical="center"/>
    </xf>
    <xf numFmtId="167" fontId="4" fillId="2" borderId="42" xfId="1" applyNumberFormat="1" applyFont="1" applyFill="1" applyBorder="1" applyAlignment="1">
      <alignment horizontal="center" vertical="center"/>
    </xf>
    <xf numFmtId="166" fontId="4" fillId="2" borderId="48" xfId="4" applyNumberFormat="1" applyFont="1" applyFill="1" applyBorder="1" applyAlignment="1">
      <alignment horizontal="center" vertical="center"/>
    </xf>
    <xf numFmtId="171" fontId="4" fillId="2" borderId="26" xfId="4" applyNumberFormat="1" applyFont="1" applyFill="1" applyBorder="1" applyAlignment="1">
      <alignment horizontal="center" vertical="center"/>
    </xf>
    <xf numFmtId="171" fontId="4" fillId="2" borderId="0" xfId="4" applyNumberFormat="1" applyFont="1" applyFill="1" applyBorder="1" applyAlignment="1">
      <alignment horizontal="center" vertical="center"/>
    </xf>
    <xf numFmtId="10" fontId="4" fillId="2" borderId="30" xfId="1" applyNumberFormat="1" applyFont="1" applyFill="1" applyBorder="1" applyAlignment="1">
      <alignment horizontal="right" vertical="center"/>
    </xf>
    <xf numFmtId="180" fontId="4" fillId="2" borderId="30" xfId="1" applyNumberFormat="1" applyFont="1" applyFill="1" applyBorder="1" applyAlignment="1">
      <alignment horizontal="right" vertical="center"/>
    </xf>
    <xf numFmtId="171" fontId="4" fillId="2" borderId="30" xfId="1" applyNumberFormat="1" applyFont="1" applyFill="1" applyBorder="1" applyAlignment="1">
      <alignment horizontal="center" vertical="center"/>
    </xf>
    <xf numFmtId="185" fontId="4" fillId="2" borderId="30" xfId="1" applyNumberFormat="1" applyFont="1" applyFill="1" applyBorder="1" applyAlignment="1">
      <alignment horizontal="right" vertical="center"/>
    </xf>
    <xf numFmtId="165" fontId="4" fillId="2" borderId="26" xfId="4" applyFont="1" applyFill="1" applyBorder="1" applyAlignment="1">
      <alignment horizontal="center" vertical="center"/>
    </xf>
    <xf numFmtId="165" fontId="4" fillId="2" borderId="0" xfId="4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0" fontId="3" fillId="2" borderId="0" xfId="9" applyFont="1" applyAlignment="1">
      <alignment horizontal="left" vertical="center"/>
    </xf>
    <xf numFmtId="0" fontId="3" fillId="2" borderId="0" xfId="9" applyFont="1" applyAlignment="1">
      <alignment horizontal="center" vertical="center"/>
    </xf>
    <xf numFmtId="0" fontId="3" fillId="2" borderId="0" xfId="9" applyFont="1">
      <alignment horizontal="left"/>
    </xf>
    <xf numFmtId="166" fontId="3" fillId="2" borderId="0" xfId="4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right" vertical="center"/>
    </xf>
    <xf numFmtId="0" fontId="26" fillId="2" borderId="0" xfId="9" applyFont="1">
      <alignment horizontal="left"/>
    </xf>
    <xf numFmtId="0" fontId="39" fillId="10" borderId="24" xfId="9" applyFont="1" applyFill="1" applyBorder="1">
      <alignment horizontal="left"/>
    </xf>
    <xf numFmtId="0" fontId="39" fillId="10" borderId="24" xfId="4" applyNumberFormat="1" applyFont="1" applyFill="1" applyBorder="1" applyAlignment="1">
      <alignment horizontal="right" vertical="center"/>
    </xf>
    <xf numFmtId="0" fontId="39" fillId="10" borderId="32" xfId="4" applyNumberFormat="1" applyFont="1" applyFill="1" applyBorder="1" applyAlignment="1">
      <alignment horizontal="right" vertical="center"/>
    </xf>
    <xf numFmtId="167" fontId="39" fillId="10" borderId="33" xfId="1" applyNumberFormat="1" applyFont="1" applyFill="1" applyBorder="1" applyAlignment="1">
      <alignment horizontal="center" vertical="center"/>
    </xf>
    <xf numFmtId="10" fontId="39" fillId="18" borderId="50" xfId="1" applyNumberFormat="1" applyFont="1" applyFill="1" applyBorder="1" applyAlignment="1">
      <alignment horizontal="right" vertical="center"/>
    </xf>
    <xf numFmtId="166" fontId="38" fillId="8" borderId="38" xfId="4" applyNumberFormat="1" applyFont="1" applyFill="1" applyBorder="1" applyAlignment="1">
      <alignment horizontal="center" vertical="center"/>
    </xf>
    <xf numFmtId="166" fontId="38" fillId="8" borderId="51" xfId="4" applyNumberFormat="1" applyFont="1" applyFill="1" applyBorder="1" applyAlignment="1">
      <alignment horizontal="center" vertical="center"/>
    </xf>
    <xf numFmtId="167" fontId="38" fillId="8" borderId="52" xfId="1" applyNumberFormat="1" applyFont="1" applyFill="1" applyBorder="1" applyAlignment="1">
      <alignment horizontal="center" vertical="center"/>
    </xf>
    <xf numFmtId="167" fontId="38" fillId="8" borderId="53" xfId="1" applyNumberFormat="1" applyFont="1" applyFill="1" applyBorder="1" applyAlignment="1">
      <alignment horizontal="right" vertical="center"/>
    </xf>
    <xf numFmtId="0" fontId="3" fillId="2" borderId="26" xfId="9" applyFont="1" applyBorder="1" applyAlignment="1">
      <alignment horizontal="left" indent="1"/>
    </xf>
    <xf numFmtId="167" fontId="3" fillId="2" borderId="54" xfId="1" applyNumberFormat="1" applyFont="1" applyFill="1" applyBorder="1" applyAlignment="1">
      <alignment horizontal="right" vertical="center"/>
    </xf>
    <xf numFmtId="172" fontId="0" fillId="0" borderId="0" xfId="0" applyNumberFormat="1"/>
    <xf numFmtId="0" fontId="3" fillId="2" borderId="26" xfId="4" applyNumberFormat="1" applyFont="1" applyFill="1" applyBorder="1" applyAlignment="1">
      <alignment horizontal="left" indent="1"/>
    </xf>
    <xf numFmtId="166" fontId="3" fillId="2" borderId="0" xfId="4" applyNumberFormat="1" applyFont="1" applyFill="1" applyAlignment="1">
      <alignment horizontal="left" vertical="center"/>
    </xf>
    <xf numFmtId="10" fontId="3" fillId="2" borderId="54" xfId="1" applyNumberFormat="1" applyFont="1" applyFill="1" applyBorder="1" applyAlignment="1">
      <alignment horizontal="right" vertical="center"/>
    </xf>
    <xf numFmtId="171" fontId="3" fillId="2" borderId="26" xfId="4" applyNumberFormat="1" applyFont="1" applyFill="1" applyBorder="1" applyAlignment="1">
      <alignment horizontal="center" vertical="center"/>
    </xf>
    <xf numFmtId="171" fontId="3" fillId="2" borderId="0" xfId="4" applyNumberFormat="1" applyFont="1" applyFill="1" applyAlignment="1">
      <alignment horizontal="left" vertical="center"/>
    </xf>
    <xf numFmtId="10" fontId="3" fillId="2" borderId="54" xfId="1" applyNumberFormat="1" applyFont="1" applyFill="1" applyBorder="1" applyAlignment="1">
      <alignment horizontal="center" vertical="center"/>
    </xf>
    <xf numFmtId="166" fontId="38" fillId="8" borderId="38" xfId="4" applyNumberFormat="1" applyFont="1" applyFill="1" applyBorder="1" applyAlignment="1">
      <alignment horizontal="left" vertical="center"/>
    </xf>
    <xf numFmtId="166" fontId="38" fillId="8" borderId="51" xfId="4" applyNumberFormat="1" applyFont="1" applyFill="1" applyBorder="1" applyAlignment="1">
      <alignment horizontal="left" vertical="center"/>
    </xf>
    <xf numFmtId="166" fontId="3" fillId="2" borderId="26" xfId="4" applyNumberFormat="1" applyFont="1" applyFill="1" applyBorder="1" applyAlignment="1">
      <alignment horizontal="left" vertical="center"/>
    </xf>
    <xf numFmtId="166" fontId="3" fillId="0" borderId="0" xfId="4" applyNumberFormat="1" applyFont="1" applyFill="1" applyAlignment="1">
      <alignment horizontal="left" vertical="center"/>
    </xf>
    <xf numFmtId="166" fontId="3" fillId="2" borderId="26" xfId="4" applyNumberFormat="1" applyFont="1" applyFill="1" applyBorder="1" applyAlignment="1">
      <alignment horizontal="right" vertical="center"/>
    </xf>
    <xf numFmtId="0" fontId="38" fillId="8" borderId="38" xfId="9" applyFont="1" applyFill="1" applyBorder="1">
      <alignment horizontal="left"/>
    </xf>
    <xf numFmtId="171" fontId="3" fillId="2" borderId="26" xfId="4" applyNumberFormat="1" applyFont="1" applyFill="1" applyBorder="1" applyAlignment="1">
      <alignment horizontal="left" vertical="center"/>
    </xf>
    <xf numFmtId="180" fontId="3" fillId="2" borderId="30" xfId="1" applyNumberFormat="1" applyFont="1" applyFill="1" applyBorder="1" applyAlignment="1">
      <alignment horizontal="center" vertical="center"/>
    </xf>
    <xf numFmtId="166" fontId="3" fillId="2" borderId="0" xfId="4" applyNumberFormat="1" applyFont="1" applyFill="1" applyAlignment="1">
      <alignment horizontal="right" vertical="center"/>
    </xf>
    <xf numFmtId="0" fontId="3" fillId="2" borderId="28" xfId="9" applyFont="1" applyBorder="1" applyAlignment="1">
      <alignment horizontal="left" indent="1"/>
    </xf>
    <xf numFmtId="166" fontId="3" fillId="2" borderId="28" xfId="4" applyNumberFormat="1" applyFont="1" applyFill="1" applyBorder="1" applyAlignment="1">
      <alignment horizontal="left" vertical="center"/>
    </xf>
    <xf numFmtId="166" fontId="3" fillId="2" borderId="21" xfId="4" applyNumberFormat="1" applyFont="1" applyFill="1" applyBorder="1" applyAlignment="1">
      <alignment horizontal="left" vertical="center"/>
    </xf>
    <xf numFmtId="43" fontId="3" fillId="2" borderId="30" xfId="19" applyFont="1" applyFill="1" applyBorder="1" applyAlignment="1">
      <alignment horizontal="right" vertical="center"/>
    </xf>
    <xf numFmtId="171" fontId="38" fillId="8" borderId="38" xfId="4" applyNumberFormat="1" applyFont="1" applyFill="1" applyBorder="1" applyAlignment="1">
      <alignment horizontal="left" vertical="center"/>
    </xf>
    <xf numFmtId="171" fontId="38" fillId="8" borderId="51" xfId="4" applyNumberFormat="1" applyFont="1" applyFill="1" applyBorder="1" applyAlignment="1">
      <alignment horizontal="left" vertical="center"/>
    </xf>
    <xf numFmtId="43" fontId="4" fillId="2" borderId="30" xfId="19" applyFont="1" applyFill="1" applyBorder="1" applyAlignment="1">
      <alignment horizontal="center" vertical="center"/>
    </xf>
    <xf numFmtId="0" fontId="38" fillId="2" borderId="0" xfId="8" applyFont="1" applyFill="1"/>
    <xf numFmtId="0" fontId="38" fillId="2" borderId="0" xfId="8" applyFont="1" applyFill="1" applyAlignment="1">
      <alignment horizontal="right"/>
    </xf>
    <xf numFmtId="0" fontId="38" fillId="2" borderId="0" xfId="8" applyFont="1" applyFill="1" applyAlignment="1">
      <alignment horizontal="center" vertical="center"/>
    </xf>
    <xf numFmtId="0" fontId="38" fillId="2" borderId="0" xfId="8" applyFont="1" applyFill="1" applyAlignment="1">
      <alignment horizontal="center"/>
    </xf>
    <xf numFmtId="3" fontId="3" fillId="2" borderId="0" xfId="9" applyNumberFormat="1" applyFont="1" applyAlignment="1">
      <alignment horizontal="right"/>
    </xf>
    <xf numFmtId="3" fontId="3" fillId="2" borderId="0" xfId="9" applyNumberFormat="1" applyFont="1" applyAlignment="1">
      <alignment horizontal="center"/>
    </xf>
    <xf numFmtId="0" fontId="38" fillId="2" borderId="0" xfId="8" applyFont="1" applyFill="1" applyAlignment="1">
      <alignment horizontal="left"/>
    </xf>
    <xf numFmtId="0" fontId="3" fillId="0" borderId="0" xfId="0" applyFont="1"/>
    <xf numFmtId="0" fontId="3" fillId="2" borderId="0" xfId="9" applyFont="1" applyAlignment="1">
      <alignment horizontal="right"/>
    </xf>
    <xf numFmtId="0" fontId="3" fillId="2" borderId="0" xfId="9" applyFont="1" applyAlignment="1">
      <alignment horizontal="center"/>
    </xf>
    <xf numFmtId="3" fontId="38" fillId="0" borderId="0" xfId="9" applyNumberFormat="1" applyFont="1" applyFill="1" applyAlignment="1">
      <alignment horizontal="center" vertical="center"/>
    </xf>
    <xf numFmtId="0" fontId="39" fillId="10" borderId="0" xfId="9" applyFont="1" applyFill="1">
      <alignment horizontal="left"/>
    </xf>
    <xf numFmtId="0" fontId="39" fillId="10" borderId="55" xfId="10" applyNumberFormat="1" applyFont="1" applyFill="1" applyBorder="1" applyAlignment="1">
      <alignment horizontal="center"/>
    </xf>
    <xf numFmtId="0" fontId="39" fillId="10" borderId="0" xfId="10" applyNumberFormat="1" applyFont="1" applyFill="1" applyBorder="1" applyAlignment="1">
      <alignment horizontal="center" vertical="center"/>
    </xf>
    <xf numFmtId="10" fontId="39" fillId="10" borderId="56" xfId="11" applyNumberFormat="1" applyFont="1" applyFill="1" applyBorder="1" applyAlignment="1">
      <alignment horizontal="center"/>
    </xf>
    <xf numFmtId="10" fontId="39" fillId="10" borderId="0" xfId="11" applyNumberFormat="1" applyFont="1" applyFill="1" applyAlignment="1">
      <alignment horizontal="center"/>
    </xf>
    <xf numFmtId="0" fontId="39" fillId="10" borderId="0" xfId="10" applyNumberFormat="1" applyFont="1" applyFill="1" applyBorder="1" applyAlignment="1">
      <alignment horizontal="center"/>
    </xf>
    <xf numFmtId="10" fontId="39" fillId="10" borderId="0" xfId="11" applyNumberFormat="1" applyFont="1" applyFill="1" applyBorder="1" applyAlignment="1">
      <alignment horizontal="center"/>
    </xf>
    <xf numFmtId="0" fontId="38" fillId="8" borderId="0" xfId="10" applyNumberFormat="1" applyFont="1" applyFill="1"/>
    <xf numFmtId="166" fontId="38" fillId="8" borderId="55" xfId="10" applyNumberFormat="1" applyFont="1" applyFill="1" applyBorder="1" applyAlignment="1">
      <alignment horizontal="right"/>
    </xf>
    <xf numFmtId="166" fontId="38" fillId="8" borderId="0" xfId="10" applyNumberFormat="1" applyFont="1" applyFill="1" applyBorder="1" applyAlignment="1">
      <alignment horizontal="center" vertical="center"/>
    </xf>
    <xf numFmtId="167" fontId="38" fillId="8" borderId="56" xfId="11" applyNumberFormat="1" applyFont="1" applyFill="1" applyBorder="1" applyAlignment="1">
      <alignment horizontal="center"/>
    </xf>
    <xf numFmtId="10" fontId="38" fillId="8" borderId="0" xfId="11" applyNumberFormat="1" applyFont="1" applyFill="1" applyAlignment="1">
      <alignment horizontal="right"/>
    </xf>
    <xf numFmtId="166" fontId="38" fillId="8" borderId="0" xfId="10" applyNumberFormat="1" applyFont="1" applyFill="1" applyBorder="1" applyAlignment="1">
      <alignment horizontal="right"/>
    </xf>
    <xf numFmtId="167" fontId="38" fillId="8" borderId="0" xfId="11" applyNumberFormat="1" applyFont="1" applyFill="1" applyBorder="1" applyAlignment="1">
      <alignment horizontal="center"/>
    </xf>
    <xf numFmtId="9" fontId="38" fillId="8" borderId="56" xfId="11" applyFont="1" applyFill="1" applyBorder="1" applyAlignment="1">
      <alignment horizontal="center"/>
    </xf>
    <xf numFmtId="0" fontId="3" fillId="0" borderId="0" xfId="9" applyFont="1" applyFill="1" applyAlignment="1">
      <alignment horizontal="left" indent="1"/>
    </xf>
    <xf numFmtId="166" fontId="3" fillId="0" borderId="55" xfId="10" applyNumberFormat="1" applyFont="1" applyFill="1" applyBorder="1" applyAlignment="1">
      <alignment horizontal="right"/>
    </xf>
    <xf numFmtId="166" fontId="3" fillId="0" borderId="0" xfId="10" applyNumberFormat="1" applyFont="1" applyFill="1" applyBorder="1" applyAlignment="1">
      <alignment horizontal="center" vertical="center"/>
    </xf>
    <xf numFmtId="167" fontId="3" fillId="0" borderId="56" xfId="11" applyNumberFormat="1" applyFont="1" applyFill="1" applyBorder="1" applyAlignment="1">
      <alignment horizontal="center"/>
    </xf>
    <xf numFmtId="10" fontId="3" fillId="0" borderId="0" xfId="11" applyNumberFormat="1" applyFont="1" applyFill="1" applyAlignment="1">
      <alignment horizontal="right"/>
    </xf>
    <xf numFmtId="166" fontId="3" fillId="0" borderId="0" xfId="10" applyNumberFormat="1" applyFont="1" applyFill="1" applyBorder="1" applyAlignment="1">
      <alignment horizontal="right"/>
    </xf>
    <xf numFmtId="167" fontId="3" fillId="0" borderId="0" xfId="11" applyNumberFormat="1" applyFont="1" applyFill="1" applyBorder="1" applyAlignment="1">
      <alignment horizontal="center"/>
    </xf>
    <xf numFmtId="166" fontId="3" fillId="0" borderId="0" xfId="8" applyNumberFormat="1" applyFont="1"/>
    <xf numFmtId="172" fontId="3" fillId="0" borderId="0" xfId="19" applyNumberFormat="1" applyFont="1"/>
    <xf numFmtId="166" fontId="3" fillId="0" borderId="0" xfId="0" applyNumberFormat="1" applyFont="1"/>
    <xf numFmtId="0" fontId="3" fillId="0" borderId="0" xfId="10" applyNumberFormat="1" applyFont="1" applyFill="1" applyAlignment="1">
      <alignment horizontal="left" indent="1"/>
    </xf>
    <xf numFmtId="10" fontId="3" fillId="0" borderId="56" xfId="11" applyNumberFormat="1" applyFont="1" applyFill="1" applyBorder="1" applyAlignment="1">
      <alignment horizontal="center"/>
    </xf>
    <xf numFmtId="0" fontId="3" fillId="0" borderId="56" xfId="9" applyFont="1" applyFill="1" applyBorder="1" applyAlignment="1">
      <alignment horizontal="left" indent="1"/>
    </xf>
    <xf numFmtId="180" fontId="3" fillId="0" borderId="56" xfId="11" applyNumberFormat="1" applyFont="1" applyFill="1" applyBorder="1" applyAlignment="1">
      <alignment horizontal="center"/>
    </xf>
    <xf numFmtId="185" fontId="3" fillId="0" borderId="56" xfId="11" applyNumberFormat="1" applyFont="1" applyFill="1" applyBorder="1" applyAlignment="1">
      <alignment horizontal="center"/>
    </xf>
    <xf numFmtId="166" fontId="38" fillId="8" borderId="55" xfId="10" applyNumberFormat="1" applyFont="1" applyFill="1" applyBorder="1" applyAlignment="1">
      <alignment horizontal="center"/>
    </xf>
    <xf numFmtId="10" fontId="38" fillId="8" borderId="0" xfId="11" applyNumberFormat="1" applyFont="1" applyFill="1" applyAlignment="1">
      <alignment horizontal="center"/>
    </xf>
    <xf numFmtId="166" fontId="38" fillId="8" borderId="0" xfId="10" applyNumberFormat="1" applyFont="1" applyFill="1" applyBorder="1" applyAlignment="1">
      <alignment horizontal="center"/>
    </xf>
    <xf numFmtId="166" fontId="3" fillId="0" borderId="55" xfId="10" applyNumberFormat="1" applyFont="1" applyFill="1" applyBorder="1" applyAlignment="1">
      <alignment horizontal="center"/>
    </xf>
    <xf numFmtId="172" fontId="4" fillId="0" borderId="0" xfId="0" applyNumberFormat="1" applyFont="1" applyAlignment="1">
      <alignment horizontal="center" vertical="center"/>
    </xf>
    <xf numFmtId="10" fontId="3" fillId="0" borderId="0" xfId="11" applyNumberFormat="1" applyFont="1" applyFill="1" applyAlignment="1">
      <alignment horizontal="center"/>
    </xf>
    <xf numFmtId="166" fontId="3" fillId="0" borderId="0" xfId="10" applyNumberFormat="1" applyFont="1" applyFill="1" applyBorder="1" applyAlignment="1">
      <alignment horizontal="center"/>
    </xf>
    <xf numFmtId="171" fontId="3" fillId="0" borderId="57" xfId="10" applyNumberFormat="1" applyFont="1" applyFill="1" applyBorder="1" applyAlignment="1">
      <alignment horizontal="center"/>
    </xf>
    <xf numFmtId="172" fontId="4" fillId="0" borderId="11" xfId="0" applyNumberFormat="1" applyFont="1" applyBorder="1" applyAlignment="1">
      <alignment horizontal="center" vertical="center"/>
    </xf>
    <xf numFmtId="167" fontId="3" fillId="0" borderId="58" xfId="11" applyNumberFormat="1" applyFont="1" applyFill="1" applyBorder="1" applyAlignment="1">
      <alignment horizontal="center"/>
    </xf>
    <xf numFmtId="166" fontId="3" fillId="0" borderId="11" xfId="10" applyNumberFormat="1" applyFont="1" applyFill="1" applyBorder="1" applyAlignment="1">
      <alignment horizontal="center"/>
    </xf>
    <xf numFmtId="167" fontId="3" fillId="0" borderId="11" xfId="11" applyNumberFormat="1" applyFont="1" applyFill="1" applyBorder="1" applyAlignment="1">
      <alignment horizontal="center"/>
    </xf>
    <xf numFmtId="0" fontId="3" fillId="2" borderId="0" xfId="9" applyFont="1" applyAlignment="1">
      <alignment horizontal="left" indent="1"/>
    </xf>
    <xf numFmtId="166" fontId="3" fillId="0" borderId="0" xfId="10" applyNumberFormat="1" applyFont="1" applyAlignment="1">
      <alignment horizontal="right"/>
    </xf>
    <xf numFmtId="166" fontId="3" fillId="0" borderId="0" xfId="10" applyNumberFormat="1" applyFont="1" applyAlignment="1">
      <alignment horizontal="center" vertical="center"/>
    </xf>
    <xf numFmtId="10" fontId="3" fillId="2" borderId="0" xfId="11" applyNumberFormat="1" applyFont="1" applyFill="1" applyAlignment="1">
      <alignment horizontal="center"/>
    </xf>
    <xf numFmtId="166" fontId="3" fillId="0" borderId="0" xfId="10" applyNumberFormat="1" applyFont="1" applyAlignment="1">
      <alignment horizontal="center"/>
    </xf>
    <xf numFmtId="3" fontId="3" fillId="2" borderId="10" xfId="9" applyNumberFormat="1" applyFont="1" applyBorder="1" applyAlignment="1">
      <alignment horizontal="right"/>
    </xf>
    <xf numFmtId="3" fontId="3" fillId="2" borderId="10" xfId="9" applyNumberFormat="1" applyFont="1" applyBorder="1" applyAlignment="1">
      <alignment horizontal="center"/>
    </xf>
    <xf numFmtId="0" fontId="3" fillId="0" borderId="11" xfId="9" applyFont="1" applyFill="1" applyBorder="1" applyAlignment="1">
      <alignment horizontal="left" vertical="center" wrapText="1"/>
    </xf>
    <xf numFmtId="0" fontId="3" fillId="0" borderId="11" xfId="9" applyFont="1" applyFill="1" applyBorder="1" applyAlignment="1">
      <alignment horizontal="right"/>
    </xf>
    <xf numFmtId="0" fontId="3" fillId="0" borderId="11" xfId="9" applyFont="1" applyFill="1" applyBorder="1" applyAlignment="1">
      <alignment horizontal="center" vertical="center"/>
    </xf>
    <xf numFmtId="0" fontId="3" fillId="0" borderId="11" xfId="9" applyFont="1" applyFill="1" applyBorder="1" applyAlignment="1">
      <alignment horizontal="center"/>
    </xf>
    <xf numFmtId="3" fontId="3" fillId="0" borderId="11" xfId="9" applyNumberFormat="1" applyFont="1" applyFill="1" applyBorder="1" applyAlignment="1">
      <alignment horizontal="right"/>
    </xf>
    <xf numFmtId="3" fontId="3" fillId="2" borderId="11" xfId="9" applyNumberFormat="1" applyFont="1" applyBorder="1" applyAlignment="1">
      <alignment horizontal="right"/>
    </xf>
    <xf numFmtId="3" fontId="3" fillId="2" borderId="11" xfId="9" applyNumberFormat="1" applyFont="1" applyBorder="1" applyAlignment="1">
      <alignment horizontal="center"/>
    </xf>
    <xf numFmtId="0" fontId="38" fillId="2" borderId="0" xfId="12" applyFont="1" applyFill="1"/>
    <xf numFmtId="0" fontId="38" fillId="2" borderId="0" xfId="12" applyFont="1" applyFill="1" applyAlignment="1">
      <alignment horizontal="left"/>
    </xf>
    <xf numFmtId="0" fontId="4" fillId="0" borderId="0" xfId="12" applyFont="1" applyAlignment="1">
      <alignment horizontal="center"/>
    </xf>
    <xf numFmtId="0" fontId="38" fillId="0" borderId="0" xfId="12" applyFont="1" applyAlignment="1">
      <alignment horizontal="center"/>
    </xf>
    <xf numFmtId="0" fontId="39" fillId="21" borderId="0" xfId="12" applyFont="1" applyFill="1" applyAlignment="1">
      <alignment horizontal="left"/>
    </xf>
    <xf numFmtId="0" fontId="39" fillId="21" borderId="55" xfId="12" applyFont="1" applyFill="1" applyBorder="1" applyAlignment="1">
      <alignment horizontal="center" vertical="center" wrapText="1"/>
    </xf>
    <xf numFmtId="0" fontId="39" fillId="21" borderId="0" xfId="12" applyFont="1" applyFill="1" applyAlignment="1">
      <alignment horizontal="center" vertical="center" wrapText="1"/>
    </xf>
    <xf numFmtId="0" fontId="39" fillId="21" borderId="56" xfId="12" applyFont="1" applyFill="1" applyBorder="1" applyAlignment="1">
      <alignment horizontal="center" vertical="center" wrapText="1"/>
    </xf>
    <xf numFmtId="0" fontId="32" fillId="19" borderId="0" xfId="12" applyFont="1" applyFill="1" applyAlignment="1">
      <alignment horizontal="left"/>
    </xf>
    <xf numFmtId="166" fontId="32" fillId="19" borderId="55" xfId="12" applyNumberFormat="1" applyFont="1" applyFill="1" applyBorder="1" applyAlignment="1">
      <alignment horizontal="center" vertical="center" wrapText="1"/>
    </xf>
    <xf numFmtId="166" fontId="32" fillId="19" borderId="0" xfId="12" applyNumberFormat="1" applyFont="1" applyFill="1" applyAlignment="1">
      <alignment horizontal="center" vertical="center" wrapText="1"/>
    </xf>
    <xf numFmtId="167" fontId="32" fillId="19" borderId="56" xfId="11" applyNumberFormat="1" applyFont="1" applyFill="1" applyBorder="1" applyAlignment="1">
      <alignment horizontal="center" vertical="center" wrapText="1"/>
    </xf>
    <xf numFmtId="10" fontId="32" fillId="19" borderId="0" xfId="11" applyNumberFormat="1" applyFont="1" applyFill="1" applyAlignment="1">
      <alignment horizontal="center" vertical="center" wrapText="1"/>
    </xf>
    <xf numFmtId="167" fontId="32" fillId="19" borderId="0" xfId="11" applyNumberFormat="1" applyFont="1" applyFill="1" applyAlignment="1">
      <alignment horizontal="center" vertical="center" wrapText="1"/>
    </xf>
    <xf numFmtId="166" fontId="4" fillId="0" borderId="55" xfId="12" applyNumberFormat="1" applyFont="1" applyBorder="1" applyAlignment="1">
      <alignment horizontal="center" vertical="center" wrapText="1"/>
    </xf>
    <xf numFmtId="166" fontId="4" fillId="0" borderId="0" xfId="12" applyNumberFormat="1" applyFont="1" applyAlignment="1">
      <alignment horizontal="center" vertical="center" wrapText="1"/>
    </xf>
    <xf numFmtId="167" fontId="4" fillId="0" borderId="56" xfId="11" applyNumberFormat="1" applyFont="1" applyBorder="1" applyAlignment="1">
      <alignment horizontal="center" vertical="center" wrapText="1"/>
    </xf>
    <xf numFmtId="166" fontId="4" fillId="0" borderId="0" xfId="11" applyNumberFormat="1" applyFont="1" applyAlignment="1">
      <alignment horizontal="center" vertical="center" wrapText="1"/>
    </xf>
    <xf numFmtId="172" fontId="3" fillId="0" borderId="55" xfId="0" applyNumberFormat="1" applyFont="1" applyBorder="1"/>
    <xf numFmtId="167" fontId="4" fillId="0" borderId="0" xfId="11" applyNumberFormat="1" applyFont="1" applyAlignment="1">
      <alignment horizontal="center" vertical="center" wrapText="1"/>
    </xf>
    <xf numFmtId="166" fontId="4" fillId="0" borderId="0" xfId="0" applyNumberFormat="1" applyFont="1"/>
    <xf numFmtId="166" fontId="4" fillId="2" borderId="55" xfId="12" applyNumberFormat="1" applyFont="1" applyFill="1" applyBorder="1" applyAlignment="1">
      <alignment horizontal="center" vertical="center" wrapText="1"/>
    </xf>
    <xf numFmtId="166" fontId="4" fillId="2" borderId="0" xfId="12" applyNumberFormat="1" applyFont="1" applyFill="1" applyAlignment="1">
      <alignment horizontal="center" vertical="center" wrapText="1"/>
    </xf>
    <xf numFmtId="167" fontId="4" fillId="2" borderId="56" xfId="11" applyNumberFormat="1" applyFont="1" applyFill="1" applyBorder="1" applyAlignment="1">
      <alignment horizontal="center" vertical="center" wrapText="1"/>
    </xf>
    <xf numFmtId="10" fontId="4" fillId="2" borderId="0" xfId="11" applyNumberFormat="1" applyFont="1" applyFill="1" applyAlignment="1">
      <alignment horizontal="center" vertical="center" wrapText="1"/>
    </xf>
    <xf numFmtId="172" fontId="4" fillId="0" borderId="0" xfId="12" applyNumberFormat="1" applyFont="1"/>
    <xf numFmtId="172" fontId="4" fillId="0" borderId="55" xfId="12" applyNumberFormat="1" applyFont="1" applyBorder="1"/>
    <xf numFmtId="10" fontId="4" fillId="0" borderId="0" xfId="11" applyNumberFormat="1" applyFont="1" applyAlignment="1">
      <alignment horizontal="center" vertical="center" wrapText="1"/>
    </xf>
    <xf numFmtId="166" fontId="4" fillId="0" borderId="55" xfId="12" applyNumberFormat="1" applyFont="1" applyBorder="1" applyAlignment="1">
      <alignment vertical="center" wrapText="1"/>
    </xf>
    <xf numFmtId="0" fontId="4" fillId="0" borderId="56" xfId="12" applyFont="1" applyBorder="1"/>
    <xf numFmtId="10" fontId="4" fillId="0" borderId="56" xfId="11" applyNumberFormat="1" applyFont="1" applyBorder="1" applyAlignment="1">
      <alignment horizontal="center" vertical="center" wrapText="1"/>
    </xf>
    <xf numFmtId="172" fontId="4" fillId="0" borderId="55" xfId="12" applyNumberFormat="1" applyFont="1" applyBorder="1" applyAlignment="1">
      <alignment horizontal="center" vertical="center" wrapText="1"/>
    </xf>
    <xf numFmtId="172" fontId="4" fillId="0" borderId="0" xfId="12" applyNumberFormat="1" applyFont="1" applyAlignment="1">
      <alignment horizontal="center" vertical="center" wrapText="1"/>
    </xf>
    <xf numFmtId="0" fontId="3" fillId="0" borderId="0" xfId="12" applyFont="1"/>
    <xf numFmtId="0" fontId="38" fillId="19" borderId="0" xfId="12" applyFont="1" applyFill="1" applyAlignment="1">
      <alignment horizontal="left"/>
    </xf>
    <xf numFmtId="167" fontId="38" fillId="19" borderId="56" xfId="11" applyNumberFormat="1" applyFont="1" applyFill="1" applyBorder="1" applyAlignment="1">
      <alignment horizontal="center" vertical="center" wrapText="1"/>
    </xf>
    <xf numFmtId="10" fontId="38" fillId="19" borderId="0" xfId="11" applyNumberFormat="1" applyFont="1" applyFill="1" applyAlignment="1">
      <alignment horizontal="center" vertical="center" wrapText="1"/>
    </xf>
    <xf numFmtId="167" fontId="38" fillId="19" borderId="0" xfId="11" applyNumberFormat="1" applyFont="1" applyFill="1" applyAlignment="1">
      <alignment horizontal="center" vertical="center" wrapText="1"/>
    </xf>
    <xf numFmtId="166" fontId="3" fillId="0" borderId="55" xfId="12" applyNumberFormat="1" applyFont="1" applyBorder="1" applyAlignment="1">
      <alignment horizontal="center" vertical="center" wrapText="1"/>
    </xf>
    <xf numFmtId="166" fontId="3" fillId="0" borderId="0" xfId="12" applyNumberFormat="1" applyFont="1" applyAlignment="1">
      <alignment horizontal="center" vertical="center" wrapText="1"/>
    </xf>
    <xf numFmtId="167" fontId="3" fillId="0" borderId="56" xfId="11" applyNumberFormat="1" applyFont="1" applyBorder="1" applyAlignment="1">
      <alignment horizontal="center" vertical="center" wrapText="1"/>
    </xf>
    <xf numFmtId="10" fontId="3" fillId="0" borderId="0" xfId="11" applyNumberFormat="1" applyFont="1" applyAlignment="1">
      <alignment horizontal="center" vertical="center" wrapText="1"/>
    </xf>
    <xf numFmtId="167" fontId="3" fillId="0" borderId="0" xfId="11" applyNumberFormat="1" applyFont="1" applyAlignment="1">
      <alignment horizontal="center" vertical="center" wrapText="1"/>
    </xf>
    <xf numFmtId="166" fontId="3" fillId="0" borderId="55" xfId="12" applyNumberFormat="1" applyFont="1" applyBorder="1" applyAlignment="1">
      <alignment horizontal="right" vertical="center" wrapText="1"/>
    </xf>
    <xf numFmtId="166" fontId="3" fillId="0" borderId="0" xfId="12" applyNumberFormat="1" applyFont="1" applyAlignment="1">
      <alignment horizontal="right" vertical="center" wrapText="1"/>
    </xf>
    <xf numFmtId="166" fontId="38" fillId="19" borderId="55" xfId="12" applyNumberFormat="1" applyFont="1" applyFill="1" applyBorder="1" applyAlignment="1">
      <alignment horizontal="center" vertical="center" wrapText="1"/>
    </xf>
    <xf numFmtId="166" fontId="38" fillId="19" borderId="0" xfId="12" applyNumberFormat="1" applyFont="1" applyFill="1" applyAlignment="1">
      <alignment horizontal="center" vertical="center" wrapText="1"/>
    </xf>
    <xf numFmtId="0" fontId="32" fillId="19" borderId="56" xfId="12" applyFont="1" applyFill="1" applyBorder="1" applyAlignment="1">
      <alignment horizontal="left"/>
    </xf>
    <xf numFmtId="10" fontId="4" fillId="0" borderId="0" xfId="11" applyNumberFormat="1" applyFont="1" applyBorder="1" applyAlignment="1">
      <alignment horizontal="center" vertical="center" wrapText="1"/>
    </xf>
    <xf numFmtId="167" fontId="4" fillId="0" borderId="0" xfId="11" applyNumberFormat="1" applyFont="1" applyBorder="1" applyAlignment="1">
      <alignment horizontal="center" vertical="center" wrapText="1"/>
    </xf>
    <xf numFmtId="0" fontId="3" fillId="0" borderId="0" xfId="12" applyFont="1" applyAlignment="1">
      <alignment vertical="center"/>
    </xf>
    <xf numFmtId="180" fontId="3" fillId="0" borderId="56" xfId="11" applyNumberFormat="1" applyFont="1" applyBorder="1" applyAlignment="1">
      <alignment horizontal="center" vertical="center" wrapText="1"/>
    </xf>
    <xf numFmtId="0" fontId="40" fillId="2" borderId="0" xfId="12" applyFont="1" applyFill="1" applyAlignment="1">
      <alignment horizontal="left"/>
    </xf>
    <xf numFmtId="0" fontId="68" fillId="0" borderId="0" xfId="12" applyFont="1" applyAlignment="1">
      <alignment vertical="center"/>
    </xf>
    <xf numFmtId="0" fontId="32" fillId="0" borderId="0" xfId="12" applyFont="1" applyAlignment="1">
      <alignment horizontal="center"/>
    </xf>
    <xf numFmtId="0" fontId="39" fillId="10" borderId="0" xfId="12" applyFont="1" applyFill="1" applyAlignment="1">
      <alignment horizontal="left" vertical="center" wrapText="1"/>
    </xf>
    <xf numFmtId="0" fontId="39" fillId="10" borderId="55" xfId="12" applyFont="1" applyFill="1" applyBorder="1" applyAlignment="1">
      <alignment horizontal="center" vertical="center" wrapText="1"/>
    </xf>
    <xf numFmtId="0" fontId="39" fillId="10" borderId="0" xfId="12" applyFont="1" applyFill="1" applyAlignment="1">
      <alignment horizontal="center" vertical="center" wrapText="1"/>
    </xf>
    <xf numFmtId="0" fontId="39" fillId="10" borderId="56" xfId="12" applyFont="1" applyFill="1" applyBorder="1" applyAlignment="1">
      <alignment horizontal="center" vertical="center" wrapText="1"/>
    </xf>
    <xf numFmtId="0" fontId="38" fillId="19" borderId="0" xfId="12" applyFont="1" applyFill="1" applyAlignment="1">
      <alignment horizontal="left" vertical="center" wrapText="1"/>
    </xf>
    <xf numFmtId="166" fontId="38" fillId="19" borderId="55" xfId="13" applyNumberFormat="1" applyFont="1" applyFill="1" applyBorder="1" applyAlignment="1">
      <alignment horizontal="center" vertical="center" wrapText="1"/>
    </xf>
    <xf numFmtId="166" fontId="38" fillId="19" borderId="0" xfId="13" applyNumberFormat="1" applyFont="1" applyFill="1" applyBorder="1" applyAlignment="1">
      <alignment horizontal="center" vertical="center" wrapText="1"/>
    </xf>
    <xf numFmtId="167" fontId="38" fillId="19" borderId="0" xfId="11" applyNumberFormat="1" applyFont="1" applyFill="1" applyBorder="1" applyAlignment="1">
      <alignment horizontal="center" vertical="center" wrapText="1"/>
    </xf>
    <xf numFmtId="0" fontId="4" fillId="0" borderId="0" xfId="12" applyFont="1" applyAlignment="1">
      <alignment horizontal="left" vertical="center" wrapText="1"/>
    </xf>
    <xf numFmtId="166" fontId="3" fillId="0" borderId="55" xfId="13" applyNumberFormat="1" applyFont="1" applyBorder="1" applyAlignment="1">
      <alignment horizontal="center" vertical="center" wrapText="1"/>
    </xf>
    <xf numFmtId="166" fontId="3" fillId="0" borderId="0" xfId="13" applyNumberFormat="1" applyFont="1" applyBorder="1" applyAlignment="1">
      <alignment horizontal="center" vertical="center" wrapText="1"/>
    </xf>
    <xf numFmtId="10" fontId="38" fillId="0" borderId="0" xfId="11" applyNumberFormat="1" applyFont="1" applyAlignment="1">
      <alignment horizontal="center" vertical="center" wrapText="1"/>
    </xf>
    <xf numFmtId="167" fontId="3" fillId="0" borderId="0" xfId="11" applyNumberFormat="1" applyFont="1" applyBorder="1" applyAlignment="1">
      <alignment horizontal="center" vertical="center" wrapText="1"/>
    </xf>
    <xf numFmtId="0" fontId="3" fillId="0" borderId="0" xfId="12" applyFont="1" applyAlignment="1">
      <alignment horizontal="left" vertical="center" wrapText="1"/>
    </xf>
    <xf numFmtId="166" fontId="3" fillId="0" borderId="57" xfId="13" applyNumberFormat="1" applyFont="1" applyBorder="1" applyAlignment="1">
      <alignment horizontal="center" vertical="center" wrapText="1"/>
    </xf>
    <xf numFmtId="166" fontId="3" fillId="0" borderId="11" xfId="13" applyNumberFormat="1" applyFont="1" applyBorder="1" applyAlignment="1">
      <alignment horizontal="center" vertical="center" wrapText="1"/>
    </xf>
    <xf numFmtId="167" fontId="3" fillId="0" borderId="58" xfId="11" applyNumberFormat="1" applyFont="1" applyBorder="1" applyAlignment="1">
      <alignment horizontal="center" vertical="center" wrapText="1"/>
    </xf>
    <xf numFmtId="167" fontId="3" fillId="0" borderId="11" xfId="11" applyNumberFormat="1" applyFont="1" applyBorder="1" applyAlignment="1">
      <alignment horizontal="center" vertical="center" wrapText="1"/>
    </xf>
    <xf numFmtId="0" fontId="32" fillId="19" borderId="0" xfId="12" applyFont="1" applyFill="1" applyAlignment="1">
      <alignment horizontal="left" vertical="center" wrapText="1"/>
    </xf>
    <xf numFmtId="166" fontId="32" fillId="19" borderId="55" xfId="13" applyNumberFormat="1" applyFont="1" applyFill="1" applyBorder="1" applyAlignment="1">
      <alignment horizontal="center" vertical="center" wrapText="1"/>
    </xf>
    <xf numFmtId="166" fontId="32" fillId="19" borderId="0" xfId="13" applyNumberFormat="1" applyFont="1" applyFill="1" applyBorder="1" applyAlignment="1">
      <alignment horizontal="center" vertical="center" wrapText="1"/>
    </xf>
    <xf numFmtId="166" fontId="32" fillId="19" borderId="16" xfId="13" applyNumberFormat="1" applyFont="1" applyFill="1" applyBorder="1" applyAlignment="1">
      <alignment horizontal="center" vertical="center" wrapText="1"/>
    </xf>
    <xf numFmtId="166" fontId="32" fillId="19" borderId="10" xfId="13" applyNumberFormat="1" applyFont="1" applyFill="1" applyBorder="1" applyAlignment="1">
      <alignment horizontal="center" vertical="center" wrapText="1"/>
    </xf>
    <xf numFmtId="167" fontId="32" fillId="19" borderId="0" xfId="11" applyNumberFormat="1" applyFont="1" applyFill="1" applyBorder="1" applyAlignment="1">
      <alignment horizontal="center" vertical="center" wrapText="1"/>
    </xf>
    <xf numFmtId="166" fontId="4" fillId="0" borderId="55" xfId="13" applyNumberFormat="1" applyFont="1" applyBorder="1" applyAlignment="1">
      <alignment horizontal="center" vertical="center" wrapText="1"/>
    </xf>
    <xf numFmtId="166" fontId="4" fillId="0" borderId="0" xfId="13" applyNumberFormat="1" applyFont="1" applyBorder="1" applyAlignment="1">
      <alignment horizontal="center" vertical="center" wrapText="1"/>
    </xf>
    <xf numFmtId="166" fontId="4" fillId="0" borderId="57" xfId="13" applyNumberFormat="1" applyFont="1" applyBorder="1" applyAlignment="1">
      <alignment horizontal="center" vertical="center" wrapText="1"/>
    </xf>
    <xf numFmtId="166" fontId="4" fillId="0" borderId="11" xfId="13" applyNumberFormat="1" applyFont="1" applyBorder="1" applyAlignment="1">
      <alignment horizontal="center" vertical="center" wrapText="1"/>
    </xf>
    <xf numFmtId="167" fontId="4" fillId="0" borderId="58" xfId="11" applyNumberFormat="1" applyFont="1" applyBorder="1" applyAlignment="1">
      <alignment horizontal="center" vertical="center" wrapText="1"/>
    </xf>
    <xf numFmtId="171" fontId="32" fillId="19" borderId="55" xfId="13" applyNumberFormat="1" applyFont="1" applyFill="1" applyBorder="1" applyAlignment="1">
      <alignment horizontal="center" vertical="center" wrapText="1"/>
    </xf>
    <xf numFmtId="171" fontId="4" fillId="0" borderId="57" xfId="13" applyNumberFormat="1" applyFont="1" applyBorder="1" applyAlignment="1">
      <alignment horizontal="center" vertical="center" wrapText="1"/>
    </xf>
    <xf numFmtId="167" fontId="4" fillId="0" borderId="11" xfId="11" applyNumberFormat="1" applyFont="1" applyBorder="1" applyAlignment="1">
      <alignment horizontal="center" vertical="center" wrapText="1"/>
    </xf>
    <xf numFmtId="0" fontId="2" fillId="0" borderId="0" xfId="12" applyAlignment="1">
      <alignment vertical="center"/>
    </xf>
    <xf numFmtId="0" fontId="3" fillId="2" borderId="11" xfId="9" applyFont="1" applyBorder="1" applyAlignment="1">
      <alignment horizontal="left" vertical="top"/>
    </xf>
    <xf numFmtId="3" fontId="3" fillId="2" borderId="11" xfId="9" applyNumberFormat="1" applyFont="1" applyBorder="1" applyAlignment="1">
      <alignment horizontal="left" vertical="top"/>
    </xf>
    <xf numFmtId="0" fontId="2" fillId="0" borderId="11" xfId="12" applyBorder="1"/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vertical="center"/>
    </xf>
    <xf numFmtId="0" fontId="56" fillId="2" borderId="0" xfId="0" applyFont="1" applyFill="1"/>
    <xf numFmtId="0" fontId="32" fillId="2" borderId="0" xfId="0" applyFont="1" applyFill="1" applyAlignment="1">
      <alignment horizontal="left" vertical="center" wrapText="1"/>
    </xf>
    <xf numFmtId="166" fontId="4" fillId="2" borderId="0" xfId="4" applyNumberFormat="1" applyFont="1" applyFill="1" applyBorder="1"/>
    <xf numFmtId="0" fontId="39" fillId="10" borderId="0" xfId="0" applyFont="1" applyFill="1" applyAlignment="1">
      <alignment horizontal="center" vertical="center" wrapText="1"/>
    </xf>
    <xf numFmtId="0" fontId="39" fillId="10" borderId="0" xfId="0" applyFont="1" applyFill="1" applyAlignment="1">
      <alignment horizontal="left" vertical="center"/>
    </xf>
    <xf numFmtId="0" fontId="39" fillId="10" borderId="0" xfId="0" applyFont="1" applyFill="1" applyAlignment="1">
      <alignment horizontal="right" vertical="center"/>
    </xf>
    <xf numFmtId="166" fontId="4" fillId="2" borderId="0" xfId="0" applyNumberFormat="1" applyFont="1" applyFill="1"/>
    <xf numFmtId="172" fontId="4" fillId="2" borderId="0" xfId="19" applyNumberFormat="1" applyFont="1" applyFill="1" applyBorder="1"/>
    <xf numFmtId="166" fontId="4" fillId="2" borderId="0" xfId="4" applyNumberFormat="1" applyFont="1" applyFill="1" applyBorder="1" applyAlignment="1">
      <alignment vertical="center" wrapText="1"/>
    </xf>
    <xf numFmtId="167" fontId="4" fillId="2" borderId="0" xfId="1" applyNumberFormat="1" applyFont="1" applyFill="1" applyBorder="1" applyAlignment="1">
      <alignment horizontal="right"/>
    </xf>
    <xf numFmtId="172" fontId="18" fillId="0" borderId="0" xfId="19" applyNumberFormat="1" applyFont="1" applyAlignment="1">
      <alignment horizontal="left"/>
    </xf>
    <xf numFmtId="0" fontId="4" fillId="0" borderId="0" xfId="0" applyFont="1" applyAlignment="1">
      <alignment horizontal="left"/>
    </xf>
    <xf numFmtId="166" fontId="4" fillId="0" borderId="0" xfId="4" applyNumberFormat="1" applyFont="1" applyFill="1" applyBorder="1"/>
    <xf numFmtId="166" fontId="4" fillId="0" borderId="0" xfId="4" applyNumberFormat="1" applyFont="1" applyFill="1" applyBorder="1" applyAlignment="1">
      <alignment vertical="center" wrapText="1"/>
    </xf>
    <xf numFmtId="3" fontId="32" fillId="8" borderId="4" xfId="0" applyNumberFormat="1" applyFont="1" applyFill="1" applyBorder="1" applyAlignment="1">
      <alignment vertical="center" wrapText="1"/>
    </xf>
    <xf numFmtId="167" fontId="0" fillId="2" borderId="0" xfId="1" applyNumberFormat="1" applyFont="1" applyFill="1" applyBorder="1"/>
    <xf numFmtId="0" fontId="4" fillId="2" borderId="0" xfId="0" applyFont="1" applyFill="1" applyAlignment="1">
      <alignment horizontal="left" vertical="center" indent="1"/>
    </xf>
    <xf numFmtId="3" fontId="4" fillId="2" borderId="0" xfId="0" applyNumberFormat="1" applyFont="1" applyFill="1" applyAlignment="1">
      <alignment vertical="center" wrapText="1"/>
    </xf>
    <xf numFmtId="172" fontId="0" fillId="2" borderId="0" xfId="19" applyNumberFormat="1" applyFont="1" applyFill="1" applyBorder="1"/>
    <xf numFmtId="10" fontId="4" fillId="2" borderId="0" xfId="1" applyNumberFormat="1" applyFont="1" applyFill="1" applyBorder="1" applyAlignment="1">
      <alignment horizontal="right"/>
    </xf>
    <xf numFmtId="180" fontId="4" fillId="2" borderId="0" xfId="1" applyNumberFormat="1" applyFont="1" applyFill="1" applyBorder="1" applyAlignment="1">
      <alignment horizontal="right"/>
    </xf>
    <xf numFmtId="172" fontId="4" fillId="2" borderId="0" xfId="0" applyNumberFormat="1" applyFont="1" applyFill="1"/>
    <xf numFmtId="3" fontId="32" fillId="2" borderId="4" xfId="0" applyNumberFormat="1" applyFont="1" applyFill="1" applyBorder="1"/>
    <xf numFmtId="183" fontId="4" fillId="2" borderId="4" xfId="0" applyNumberFormat="1" applyFont="1" applyFill="1" applyBorder="1"/>
    <xf numFmtId="167" fontId="4" fillId="2" borderId="4" xfId="1" applyNumberFormat="1" applyFont="1" applyFill="1" applyBorder="1" applyAlignment="1">
      <alignment horizontal="right"/>
    </xf>
    <xf numFmtId="17" fontId="4" fillId="2" borderId="0" xfId="0" applyNumberFormat="1" applyFont="1" applyFill="1" applyAlignment="1">
      <alignment horizontal="left" vertical="center"/>
    </xf>
    <xf numFmtId="3" fontId="32" fillId="2" borderId="0" xfId="0" applyNumberFormat="1" applyFont="1" applyFill="1"/>
    <xf numFmtId="183" fontId="4" fillId="2" borderId="0" xfId="0" applyNumberFormat="1" applyFont="1" applyFill="1"/>
    <xf numFmtId="0" fontId="32" fillId="2" borderId="4" xfId="0" applyFont="1" applyFill="1" applyBorder="1" applyAlignment="1">
      <alignment horizontal="left" vertical="center"/>
    </xf>
    <xf numFmtId="167" fontId="32" fillId="2" borderId="4" xfId="0" applyNumberFormat="1" applyFont="1" applyFill="1" applyBorder="1" applyAlignment="1">
      <alignment horizontal="right" vertical="center" wrapText="1"/>
    </xf>
    <xf numFmtId="10" fontId="4" fillId="2" borderId="0" xfId="1" applyNumberFormat="1" applyFont="1" applyFill="1" applyBorder="1"/>
    <xf numFmtId="0" fontId="39" fillId="10" borderId="0" xfId="0" applyFont="1" applyFill="1" applyAlignment="1">
      <alignment horizontal="center" vertical="top" wrapText="1"/>
    </xf>
    <xf numFmtId="172" fontId="39" fillId="10" borderId="0" xfId="19" applyNumberFormat="1" applyFont="1" applyFill="1" applyAlignment="1">
      <alignment horizontal="center" vertical="top" wrapText="1"/>
    </xf>
    <xf numFmtId="0" fontId="38" fillId="2" borderId="0" xfId="0" applyFont="1" applyFill="1" applyAlignment="1">
      <alignment horizontal="center" vertical="top" wrapText="1"/>
    </xf>
    <xf numFmtId="1" fontId="3" fillId="2" borderId="0" xfId="19" applyNumberFormat="1" applyFont="1" applyFill="1" applyAlignment="1">
      <alignment horizontal="center" vertical="center" wrapText="1"/>
    </xf>
    <xf numFmtId="1" fontId="4" fillId="2" borderId="0" xfId="19" applyNumberFormat="1" applyFont="1" applyFill="1" applyAlignment="1">
      <alignment horizontal="center" vertical="center"/>
    </xf>
    <xf numFmtId="1" fontId="32" fillId="2" borderId="0" xfId="19" applyNumberFormat="1" applyFont="1" applyFill="1" applyAlignment="1">
      <alignment horizontal="center" vertical="center"/>
    </xf>
    <xf numFmtId="186" fontId="4" fillId="2" borderId="0" xfId="0" applyNumberFormat="1" applyFont="1" applyFill="1"/>
    <xf numFmtId="0" fontId="38" fillId="2" borderId="4" xfId="0" applyFont="1" applyFill="1" applyBorder="1" applyAlignment="1">
      <alignment horizontal="center" vertical="top" wrapText="1"/>
    </xf>
    <xf numFmtId="1" fontId="38" fillId="2" borderId="4" xfId="19" applyNumberFormat="1" applyFont="1" applyFill="1" applyBorder="1" applyAlignment="1">
      <alignment horizontal="center" vertical="center" wrapText="1"/>
    </xf>
    <xf numFmtId="0" fontId="4" fillId="2" borderId="0" xfId="9" applyFont="1" applyAlignment="1">
      <alignment horizontal="right"/>
    </xf>
    <xf numFmtId="0" fontId="58" fillId="2" borderId="0" xfId="0" applyFont="1" applyFill="1" applyAlignment="1">
      <alignment horizontal="left" wrapText="1"/>
    </xf>
    <xf numFmtId="0" fontId="39" fillId="10" borderId="0" xfId="9" applyFont="1" applyFill="1" applyAlignment="1"/>
    <xf numFmtId="0" fontId="39" fillId="10" borderId="0" xfId="9" applyFont="1" applyFill="1" applyAlignment="1">
      <alignment horizontal="right"/>
    </xf>
    <xf numFmtId="0" fontId="39" fillId="10" borderId="0" xfId="9" applyFont="1" applyFill="1" applyAlignment="1">
      <alignment horizontal="right" wrapText="1"/>
    </xf>
    <xf numFmtId="0" fontId="4" fillId="0" borderId="0" xfId="9" applyFont="1" applyFill="1" applyAlignment="1"/>
    <xf numFmtId="3" fontId="4" fillId="0" borderId="0" xfId="9" applyNumberFormat="1" applyFont="1" applyFill="1" applyAlignment="1">
      <alignment horizontal="right"/>
    </xf>
    <xf numFmtId="167" fontId="6" fillId="2" borderId="0" xfId="1" applyNumberFormat="1" applyFont="1" applyFill="1" applyAlignment="1">
      <alignment horizontal="center"/>
    </xf>
    <xf numFmtId="0" fontId="4" fillId="2" borderId="11" xfId="9" applyFont="1" applyBorder="1">
      <alignment horizontal="left"/>
    </xf>
    <xf numFmtId="0" fontId="32" fillId="0" borderId="0" xfId="9" applyFont="1" applyFill="1" applyAlignment="1"/>
    <xf numFmtId="3" fontId="32" fillId="2" borderId="0" xfId="9" applyNumberFormat="1" applyFont="1" applyAlignment="1">
      <alignment horizontal="right"/>
    </xf>
    <xf numFmtId="0" fontId="4" fillId="2" borderId="5" xfId="9" applyFont="1" applyBorder="1">
      <alignment horizontal="left"/>
    </xf>
    <xf numFmtId="1" fontId="4" fillId="2" borderId="4" xfId="9" applyNumberFormat="1" applyFont="1" applyBorder="1">
      <alignment horizontal="left"/>
    </xf>
    <xf numFmtId="0" fontId="6" fillId="2" borderId="3" xfId="9" applyBorder="1">
      <alignment horizontal="left"/>
    </xf>
    <xf numFmtId="0" fontId="69" fillId="2" borderId="0" xfId="9" applyFont="1">
      <alignment horizontal="left"/>
    </xf>
    <xf numFmtId="0" fontId="4" fillId="2" borderId="0" xfId="9" applyFont="1" applyAlignment="1"/>
    <xf numFmtId="3" fontId="4" fillId="2" borderId="0" xfId="9" applyNumberFormat="1" applyFont="1" applyAlignment="1">
      <alignment horizontal="right"/>
    </xf>
    <xf numFmtId="0" fontId="6" fillId="0" borderId="0" xfId="9" applyFill="1" applyAlignment="1">
      <alignment horizontal="center"/>
    </xf>
    <xf numFmtId="4" fontId="70" fillId="0" borderId="0" xfId="0" applyNumberFormat="1" applyFont="1"/>
    <xf numFmtId="166" fontId="6" fillId="2" borderId="0" xfId="4" applyNumberFormat="1" applyFont="1" applyFill="1" applyAlignment="1">
      <alignment horizontal="left"/>
    </xf>
    <xf numFmtId="3" fontId="69" fillId="2" borderId="0" xfId="9" applyNumberFormat="1" applyFont="1">
      <alignment horizontal="left"/>
    </xf>
    <xf numFmtId="4" fontId="17" fillId="0" borderId="0" xfId="0" applyNumberFormat="1" applyFont="1"/>
    <xf numFmtId="0" fontId="32" fillId="8" borderId="13" xfId="9" applyFont="1" applyFill="1" applyBorder="1" applyAlignment="1"/>
    <xf numFmtId="3" fontId="32" fillId="8" borderId="15" xfId="9" applyNumberFormat="1" applyFont="1" applyFill="1" applyBorder="1" applyAlignment="1">
      <alignment horizontal="right"/>
    </xf>
    <xf numFmtId="3" fontId="3" fillId="0" borderId="0" xfId="9" applyNumberFormat="1" applyFont="1" applyFill="1" applyAlignment="1">
      <alignment horizontal="right"/>
    </xf>
    <xf numFmtId="0" fontId="32" fillId="8" borderId="13" xfId="9" applyFont="1" applyFill="1" applyBorder="1">
      <alignment horizontal="left"/>
    </xf>
    <xf numFmtId="1" fontId="69" fillId="2" borderId="0" xfId="9" applyNumberFormat="1" applyFont="1">
      <alignment horizontal="left"/>
    </xf>
    <xf numFmtId="0" fontId="4" fillId="0" borderId="0" xfId="9" applyFont="1" applyFill="1">
      <alignment horizontal="left"/>
    </xf>
    <xf numFmtId="3" fontId="4" fillId="0" borderId="0" xfId="4" applyNumberFormat="1" applyFont="1" applyFill="1" applyAlignment="1">
      <alignment horizontal="right"/>
    </xf>
    <xf numFmtId="4" fontId="71" fillId="0" borderId="0" xfId="0" applyNumberFormat="1" applyFont="1" applyAlignment="1">
      <alignment horizontal="left"/>
    </xf>
    <xf numFmtId="4" fontId="0" fillId="0" borderId="0" xfId="0" applyNumberFormat="1" applyAlignment="1">
      <alignment horizontal="left"/>
    </xf>
    <xf numFmtId="4" fontId="6" fillId="2" borderId="0" xfId="9" applyNumberFormat="1">
      <alignment horizontal="left"/>
    </xf>
    <xf numFmtId="4" fontId="69" fillId="2" borderId="0" xfId="9" applyNumberFormat="1" applyFont="1">
      <alignment horizontal="left"/>
    </xf>
    <xf numFmtId="3" fontId="4" fillId="0" borderId="0" xfId="4" applyNumberFormat="1" applyFont="1" applyFill="1" applyBorder="1" applyAlignment="1">
      <alignment horizontal="right"/>
    </xf>
    <xf numFmtId="3" fontId="4" fillId="2" borderId="0" xfId="4" applyNumberFormat="1" applyFont="1" applyFill="1" applyAlignment="1">
      <alignment horizontal="right"/>
    </xf>
    <xf numFmtId="0" fontId="32" fillId="8" borderId="13" xfId="9" applyFont="1" applyFill="1" applyBorder="1" applyAlignment="1">
      <alignment horizontal="left" wrapText="1"/>
    </xf>
    <xf numFmtId="3" fontId="32" fillId="8" borderId="15" xfId="9" applyNumberFormat="1" applyFont="1" applyFill="1" applyBorder="1" applyAlignment="1">
      <alignment horizontal="right" vertical="center"/>
    </xf>
    <xf numFmtId="0" fontId="71" fillId="0" borderId="0" xfId="0" applyFont="1"/>
    <xf numFmtId="43" fontId="71" fillId="0" borderId="0" xfId="19" applyFont="1"/>
    <xf numFmtId="3" fontId="71" fillId="0" borderId="0" xfId="0" applyNumberFormat="1" applyFont="1"/>
    <xf numFmtId="0" fontId="36" fillId="2" borderId="11" xfId="9" applyFont="1" applyBorder="1" applyAlignment="1">
      <alignment horizontal="left" vertical="top"/>
    </xf>
    <xf numFmtId="3" fontId="4" fillId="2" borderId="11" xfId="9" applyNumberFormat="1" applyFont="1" applyBorder="1" applyAlignment="1">
      <alignment horizontal="right"/>
    </xf>
    <xf numFmtId="9" fontId="6" fillId="2" borderId="11" xfId="1" applyFont="1" applyFill="1" applyBorder="1" applyAlignment="1">
      <alignment horizontal="left"/>
    </xf>
    <xf numFmtId="0" fontId="6" fillId="2" borderId="11" xfId="9" applyBorder="1">
      <alignment horizontal="left"/>
    </xf>
    <xf numFmtId="0" fontId="23" fillId="2" borderId="0" xfId="0" applyFont="1" applyFill="1" applyAlignment="1">
      <alignment horizontal="left" vertical="top" wrapText="1"/>
    </xf>
    <xf numFmtId="49" fontId="20" fillId="2" borderId="0" xfId="24" applyNumberFormat="1" applyFont="1" applyFill="1" applyAlignment="1">
      <alignment horizontal="center" vertical="center" wrapText="1"/>
    </xf>
    <xf numFmtId="49" fontId="21" fillId="2" borderId="0" xfId="24" applyNumberFormat="1" applyFont="1" applyFill="1" applyAlignment="1">
      <alignment horizontal="center" vertical="center" wrapText="1"/>
    </xf>
    <xf numFmtId="0" fontId="30" fillId="6" borderId="0" xfId="7" applyFont="1" applyFill="1" applyAlignment="1">
      <alignment horizontal="left" wrapText="1"/>
    </xf>
    <xf numFmtId="0" fontId="67" fillId="0" borderId="26" xfId="7" applyFont="1" applyBorder="1" applyAlignment="1">
      <alignment horizontal="left" vertical="top" wrapText="1"/>
    </xf>
    <xf numFmtId="0" fontId="67" fillId="0" borderId="0" xfId="7" applyFont="1" applyAlignment="1">
      <alignment horizontal="left" vertical="top" wrapText="1"/>
    </xf>
    <xf numFmtId="0" fontId="34" fillId="0" borderId="10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left" vertical="top" wrapText="1"/>
    </xf>
    <xf numFmtId="3" fontId="39" fillId="17" borderId="13" xfId="9" applyNumberFormat="1" applyFont="1" applyFill="1" applyBorder="1" applyAlignment="1">
      <alignment horizontal="center" vertical="center"/>
    </xf>
    <xf numFmtId="3" fontId="39" fillId="17" borderId="15" xfId="9" applyNumberFormat="1" applyFont="1" applyFill="1" applyBorder="1" applyAlignment="1">
      <alignment horizontal="center" vertical="center"/>
    </xf>
    <xf numFmtId="3" fontId="39" fillId="17" borderId="14" xfId="9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3" fontId="64" fillId="17" borderId="13" xfId="9" applyNumberFormat="1" applyFont="1" applyFill="1" applyBorder="1" applyAlignment="1">
      <alignment horizontal="center" vertical="center"/>
    </xf>
    <xf numFmtId="3" fontId="64" fillId="17" borderId="15" xfId="9" applyNumberFormat="1" applyFont="1" applyFill="1" applyBorder="1" applyAlignment="1">
      <alignment horizontal="center" vertical="center"/>
    </xf>
    <xf numFmtId="3" fontId="64" fillId="17" borderId="14" xfId="9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3" fontId="38" fillId="0" borderId="2" xfId="9" applyNumberFormat="1" applyFont="1" applyFill="1" applyBorder="1" applyAlignment="1">
      <alignment horizontal="center" vertical="center"/>
    </xf>
    <xf numFmtId="0" fontId="3" fillId="0" borderId="10" xfId="8" applyFont="1" applyBorder="1" applyAlignment="1">
      <alignment horizontal="left" vertical="center" wrapText="1"/>
    </xf>
    <xf numFmtId="0" fontId="3" fillId="0" borderId="10" xfId="8" applyFont="1" applyBorder="1" applyAlignment="1">
      <alignment horizontal="left" vertical="center"/>
    </xf>
    <xf numFmtId="0" fontId="4" fillId="0" borderId="4" xfId="12" applyFont="1" applyBorder="1" applyAlignment="1">
      <alignment vertical="top" wrapText="1"/>
    </xf>
    <xf numFmtId="0" fontId="4" fillId="0" borderId="0" xfId="12" applyFont="1" applyAlignment="1">
      <alignment horizontal="left" vertical="top" wrapText="1"/>
    </xf>
    <xf numFmtId="0" fontId="3" fillId="0" borderId="10" xfId="12" applyFont="1" applyBorder="1" applyAlignment="1">
      <alignment horizontal="left" vertical="center" wrapText="1"/>
    </xf>
    <xf numFmtId="0" fontId="36" fillId="0" borderId="10" xfId="0" applyFont="1" applyBorder="1" applyAlignment="1">
      <alignment horizontal="left" wrapText="1"/>
    </xf>
    <xf numFmtId="0" fontId="27" fillId="2" borderId="0" xfId="0" applyFont="1" applyFill="1" applyAlignment="1">
      <alignment horizontal="center"/>
    </xf>
    <xf numFmtId="0" fontId="36" fillId="0" borderId="4" xfId="0" applyFont="1" applyBorder="1" applyAlignment="1">
      <alignment horizontal="left" vertical="center" wrapText="1"/>
    </xf>
    <xf numFmtId="0" fontId="59" fillId="17" borderId="0" xfId="9" applyFont="1" applyFill="1" applyAlignment="1">
      <alignment horizontal="center" vertical="center" wrapText="1"/>
    </xf>
    <xf numFmtId="0" fontId="59" fillId="17" borderId="22" xfId="9" applyFont="1" applyFill="1" applyBorder="1" applyAlignment="1">
      <alignment horizontal="center" vertical="center" wrapText="1"/>
    </xf>
    <xf numFmtId="0" fontId="59" fillId="17" borderId="23" xfId="9" applyFont="1" applyFill="1" applyBorder="1" applyAlignment="1">
      <alignment horizontal="center"/>
    </xf>
    <xf numFmtId="0" fontId="36" fillId="0" borderId="5" xfId="0" applyFont="1" applyBorder="1" applyAlignment="1">
      <alignment horizontal="left" vertical="top" wrapText="1"/>
    </xf>
    <xf numFmtId="0" fontId="36" fillId="0" borderId="4" xfId="0" applyFont="1" applyBorder="1" applyAlignment="1">
      <alignment horizontal="left" vertical="top" wrapText="1"/>
    </xf>
    <xf numFmtId="0" fontId="36" fillId="0" borderId="3" xfId="0" applyFont="1" applyBorder="1" applyAlignment="1">
      <alignment horizontal="left" vertical="top" wrapText="1"/>
    </xf>
    <xf numFmtId="0" fontId="27" fillId="0" borderId="0" xfId="0" applyFont="1" applyAlignment="1">
      <alignment horizontal="left" wrapText="1"/>
    </xf>
    <xf numFmtId="0" fontId="36" fillId="0" borderId="0" xfId="0" applyFont="1" applyAlignment="1">
      <alignment horizontal="left" wrapText="1"/>
    </xf>
    <xf numFmtId="0" fontId="32" fillId="16" borderId="4" xfId="0" applyFont="1" applyFill="1" applyBorder="1" applyAlignment="1">
      <alignment horizontal="left"/>
    </xf>
    <xf numFmtId="0" fontId="3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64" fillId="17" borderId="24" xfId="9" applyNumberFormat="1" applyFont="1" applyFill="1" applyBorder="1" applyAlignment="1">
      <alignment horizontal="center" vertical="center"/>
    </xf>
    <xf numFmtId="3" fontId="64" fillId="17" borderId="32" xfId="9" applyNumberFormat="1" applyFont="1" applyFill="1" applyBorder="1" applyAlignment="1">
      <alignment horizontal="center" vertical="center"/>
    </xf>
    <xf numFmtId="3" fontId="64" fillId="17" borderId="33" xfId="9" applyNumberFormat="1" applyFont="1" applyFill="1" applyBorder="1" applyAlignment="1">
      <alignment horizontal="center" vertical="center"/>
    </xf>
    <xf numFmtId="3" fontId="39" fillId="17" borderId="24" xfId="9" applyNumberFormat="1" applyFont="1" applyFill="1" applyBorder="1" applyAlignment="1">
      <alignment horizontal="center" vertical="center"/>
    </xf>
    <xf numFmtId="3" fontId="39" fillId="17" borderId="32" xfId="9" applyNumberFormat="1" applyFont="1" applyFill="1" applyBorder="1" applyAlignment="1">
      <alignment horizontal="center" vertical="center"/>
    </xf>
    <xf numFmtId="3" fontId="39" fillId="17" borderId="33" xfId="9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40" fillId="2" borderId="0" xfId="0" applyFont="1" applyFill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32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center" wrapText="1"/>
    </xf>
    <xf numFmtId="0" fontId="58" fillId="2" borderId="0" xfId="0" applyFont="1" applyFill="1" applyAlignment="1">
      <alignment horizontal="left" wrapText="1"/>
    </xf>
    <xf numFmtId="0" fontId="41" fillId="0" borderId="4" xfId="0" applyFont="1" applyBorder="1" applyAlignment="1">
      <alignment horizontal="left" vertical="top" wrapText="1"/>
    </xf>
    <xf numFmtId="0" fontId="41" fillId="0" borderId="10" xfId="0" applyFont="1" applyBorder="1" applyAlignment="1">
      <alignment horizontal="left" vertical="top" wrapText="1"/>
    </xf>
    <xf numFmtId="0" fontId="36" fillId="2" borderId="0" xfId="9" applyFont="1" applyAlignment="1">
      <alignment horizontal="left" vertical="top" wrapText="1"/>
    </xf>
    <xf numFmtId="0" fontId="41" fillId="2" borderId="10" xfId="0" applyFont="1" applyFill="1" applyBorder="1" applyAlignment="1">
      <alignment horizontal="left"/>
    </xf>
    <xf numFmtId="0" fontId="53" fillId="6" borderId="19" xfId="2" applyFont="1" applyFill="1" applyBorder="1" applyAlignment="1">
      <alignment horizontal="left" vertical="center"/>
    </xf>
    <xf numFmtId="0" fontId="18" fillId="0" borderId="19" xfId="2" applyFont="1" applyBorder="1" applyAlignment="1">
      <alignment vertical="center"/>
    </xf>
    <xf numFmtId="0" fontId="53" fillId="6" borderId="20" xfId="2" applyFont="1" applyFill="1" applyBorder="1" applyAlignment="1">
      <alignment horizontal="left" vertical="center" wrapText="1"/>
    </xf>
    <xf numFmtId="0" fontId="18" fillId="0" borderId="20" xfId="2" applyFont="1" applyBorder="1" applyAlignment="1">
      <alignment vertical="center"/>
    </xf>
    <xf numFmtId="3" fontId="28" fillId="6" borderId="2" xfId="17" applyNumberFormat="1" applyFont="1" applyFill="1" applyBorder="1" applyAlignment="1">
      <alignment horizontal="right" vertical="center" wrapText="1"/>
    </xf>
    <xf numFmtId="3" fontId="45" fillId="0" borderId="0" xfId="0" applyNumberFormat="1" applyFont="1" applyAlignment="1">
      <alignment horizontal="center"/>
    </xf>
    <xf numFmtId="0" fontId="31" fillId="7" borderId="0" xfId="5" applyFont="1" applyFill="1" applyAlignment="1">
      <alignment horizontal="center" vertical="center" wrapText="1"/>
    </xf>
    <xf numFmtId="0" fontId="35" fillId="0" borderId="9" xfId="5" applyFont="1" applyBorder="1" applyAlignment="1">
      <alignment horizontal="left" vertical="center" wrapText="1"/>
    </xf>
    <xf numFmtId="0" fontId="31" fillId="7" borderId="0" xfId="5" applyFont="1" applyFill="1" applyAlignment="1">
      <alignment horizontal="center" vertical="center"/>
    </xf>
    <xf numFmtId="0" fontId="0" fillId="0" borderId="1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/>
    </xf>
    <xf numFmtId="0" fontId="0" fillId="0" borderId="18" xfId="0" applyBorder="1" applyAlignment="1">
      <alignment horizontal="center" vertical="center" textRotation="90"/>
    </xf>
    <xf numFmtId="0" fontId="9" fillId="0" borderId="0" xfId="0" applyFont="1" applyAlignment="1">
      <alignment horizontal="left" vertical="center"/>
    </xf>
    <xf numFmtId="0" fontId="12" fillId="0" borderId="7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textRotation="90" wrapText="1"/>
    </xf>
    <xf numFmtId="0" fontId="12" fillId="0" borderId="6" xfId="0" applyFont="1" applyBorder="1" applyAlignment="1">
      <alignment horizontal="center" vertical="center" textRotation="90" wrapText="1"/>
    </xf>
    <xf numFmtId="0" fontId="11" fillId="0" borderId="0" xfId="20" applyFont="1" applyFill="1" applyBorder="1" applyAlignment="1">
      <alignment horizontal="center" vertical="center" textRotation="90" wrapText="1"/>
    </xf>
    <xf numFmtId="0" fontId="11" fillId="0" borderId="6" xfId="20" applyFont="1" applyFill="1" applyBorder="1" applyAlignment="1">
      <alignment horizontal="center" vertical="center" textRotation="90" wrapText="1"/>
    </xf>
    <xf numFmtId="0" fontId="10" fillId="0" borderId="0" xfId="20" applyFont="1" applyFill="1" applyBorder="1" applyAlignment="1">
      <alignment horizontal="center" vertical="center" textRotation="90" wrapText="1"/>
    </xf>
    <xf numFmtId="0" fontId="10" fillId="0" borderId="6" xfId="20" applyFont="1" applyFill="1" applyBorder="1" applyAlignment="1">
      <alignment horizontal="center" vertical="center" textRotation="90" wrapText="1"/>
    </xf>
    <xf numFmtId="0" fontId="14" fillId="5" borderId="8" xfId="0" applyFont="1" applyFill="1" applyBorder="1" applyAlignment="1">
      <alignment horizontal="left" vertical="center"/>
    </xf>
  </cellXfs>
  <cellStyles count="26">
    <cellStyle name="Hipervínculo" xfId="25" builtinId="8"/>
    <cellStyle name="Incorrecto" xfId="20" builtinId="27"/>
    <cellStyle name="Millares" xfId="19" builtinId="3"/>
    <cellStyle name="Millares 2" xfId="21"/>
    <cellStyle name="Millares 2 2" xfId="13"/>
    <cellStyle name="Millares 2 3" xfId="4"/>
    <cellStyle name="Millares 2 3 2" xfId="16"/>
    <cellStyle name="Millares 7" xfId="6"/>
    <cellStyle name="Millares 8" xfId="10"/>
    <cellStyle name="Millares 8 2" xfId="18"/>
    <cellStyle name="Millares 8 3" xfId="3"/>
    <cellStyle name="Normal" xfId="0" builtinId="0"/>
    <cellStyle name="Normal 10" xfId="15"/>
    <cellStyle name="Normal 12 2" xfId="14"/>
    <cellStyle name="Normal 2 2" xfId="8"/>
    <cellStyle name="Normal 2 2 2" xfId="12"/>
    <cellStyle name="Normal 2 7 2" xfId="17"/>
    <cellStyle name="Normal 3" xfId="22"/>
    <cellStyle name="Normal 3 2" xfId="23"/>
    <cellStyle name="Normal 3 2 3" xfId="2"/>
    <cellStyle name="Normal 4 3" xfId="7"/>
    <cellStyle name="Normal 6" xfId="5"/>
    <cellStyle name="Normal 65 3 4" xfId="24"/>
    <cellStyle name="Porcentaje" xfId="1" builtinId="5"/>
    <cellStyle name="Porcentaje 2" xfId="11"/>
    <cellStyle name="TEXTO NORMAL" xfId="9"/>
  </cellStyles>
  <dxfs count="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 patternType="none"/>
      </fill>
    </dxf>
  </dxfs>
  <tableStyles count="0" defaultTableStyle="TableStyleMedium2" defaultPivotStyle="PivotStyleLight16"/>
  <colors>
    <mruColors>
      <color rgb="FFFF7575"/>
      <color rgb="FF002B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F5E9-4827-A31F-15BEE3F27C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'1. PRODUCCIÓN METÁLICA'!$A$17:$A$28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 
(Ene-Dic)</c:v>
                </c:pt>
              </c:strCache>
            </c:strRef>
          </c:cat>
          <c:val>
            <c:numRef>
              <c:f>'1. PRODUCCIÓN METÁLICA'!$J$17:$J$28</c:f>
              <c:numCache>
                <c:formatCode>#,##0</c:formatCode>
                <c:ptCount val="12"/>
                <c:pt idx="0">
                  <c:v>1235.3450680179981</c:v>
                </c:pt>
                <c:pt idx="1">
                  <c:v>1298.7613646879997</c:v>
                </c:pt>
                <c:pt idx="2">
                  <c:v>1375.6406942070012</c:v>
                </c:pt>
                <c:pt idx="3">
                  <c:v>1377.6424139869982</c:v>
                </c:pt>
                <c:pt idx="4">
                  <c:v>1700.8174199590012</c:v>
                </c:pt>
                <c:pt idx="5">
                  <c:v>2353.8585579240003</c:v>
                </c:pt>
                <c:pt idx="6">
                  <c:v>2445.5838150159998</c:v>
                </c:pt>
                <c:pt idx="7">
                  <c:v>2437.0348892939978</c:v>
                </c:pt>
                <c:pt idx="8">
                  <c:v>2455.4399084949996</c:v>
                </c:pt>
                <c:pt idx="9">
                  <c:v>2150.1259121280018</c:v>
                </c:pt>
                <c:pt idx="10">
                  <c:v>2326.0353089419978</c:v>
                </c:pt>
                <c:pt idx="11">
                  <c:v>2438.6305404020004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9-4827-A31F-15BEE3F27C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329177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'6. EXPORTACIONES'!$B$64:$I$64</c:f>
              <c:strCache>
                <c:ptCount val="8"/>
                <c:pt idx="0">
                  <c:v>COBRE</c:v>
                </c:pt>
                <c:pt idx="1">
                  <c:v>ORO</c:v>
                </c:pt>
                <c:pt idx="2">
                  <c:v>ZINC</c:v>
                </c:pt>
                <c:pt idx="3">
                  <c:v>PLATA</c:v>
                </c:pt>
                <c:pt idx="4">
                  <c:v>PLOMO</c:v>
                </c:pt>
                <c:pt idx="5">
                  <c:v>ESTAÑO</c:v>
                </c:pt>
                <c:pt idx="6">
                  <c:v>HIERRO</c:v>
                </c:pt>
                <c:pt idx="7">
                  <c:v>MOLIBDENO</c:v>
                </c:pt>
              </c:strCache>
            </c:strRef>
          </c:cat>
          <c:val>
            <c:numRef>
              <c:f>'6. EXPORTACIONES'!$B$92:$I$92</c:f>
              <c:numCache>
                <c:formatCode>0.0%</c:formatCode>
                <c:ptCount val="8"/>
                <c:pt idx="0">
                  <c:v>-0.11258913615443678</c:v>
                </c:pt>
                <c:pt idx="1">
                  <c:v>-0.14856771877921537</c:v>
                </c:pt>
                <c:pt idx="2">
                  <c:v>-0.37352391759715942</c:v>
                </c:pt>
                <c:pt idx="3">
                  <c:v>-8.617221448029988E-2</c:v>
                </c:pt>
                <c:pt idx="4">
                  <c:v>-0.53548509978137471</c:v>
                </c:pt>
                <c:pt idx="5">
                  <c:v>0.96165210363069975</c:v>
                </c:pt>
                <c:pt idx="6">
                  <c:v>8.7228388913954014E-2</c:v>
                </c:pt>
                <c:pt idx="7">
                  <c:v>6.7227698559118254E-2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0-43CD-90AD-6FCDEAE1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17940080"/>
        <c:axId val="417940640"/>
      </c:barChart>
      <c:catAx>
        <c:axId val="41794008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0640"/>
        <c:crossesAt val="0"/>
        <c:auto val="1"/>
        <c:lblAlgn val="ctr"/>
        <c:lblOffset val="100"/>
        <c:noMultiLvlLbl val="0"/>
      </c:catAx>
      <c:valAx>
        <c:axId val="4179406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0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2060"/>
            </a:solidFill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5D-4FB9-AECB-C218AE935AF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5D-4FB9-AECB-C218AE935AF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5D-4FB9-AECB-C218AE935AF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25D-4FB9-AECB-C218AE935AF1}"/>
              </c:ext>
            </c:extLst>
          </c:dPt>
          <c:dLbls>
            <c:dLbl>
              <c:idx val="8"/>
              <c:numFmt formatCode="#,##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25D-4FB9-AECB-C218AE935AF1}"/>
                </c:ext>
              </c:extLst>
            </c:dLbl>
            <c:dLbl>
              <c:idx val="9"/>
              <c:numFmt formatCode="#,##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25D-4FB9-AECB-C218AE935AF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EXPORTACIONES'!$A$6:$A$15</c:f>
              <c:strCach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
(Ene-Nov)</c:v>
                </c:pt>
              </c:strCache>
            </c:strRef>
          </c:cat>
          <c:val>
            <c:numRef>
              <c:f>'6. EXPORTACIONES'!$K$6:$K$15</c:f>
              <c:numCache>
                <c:formatCode>_-* #,##0_-;\-* #,##0_-;_-* "-"??_-;_-@_-</c:formatCode>
                <c:ptCount val="10"/>
                <c:pt idx="0">
                  <c:v>23789.445431569566</c:v>
                </c:pt>
                <c:pt idx="1">
                  <c:v>20545.413916138492</c:v>
                </c:pt>
                <c:pt idx="2">
                  <c:v>18950.140011644278</c:v>
                </c:pt>
                <c:pt idx="3">
                  <c:v>21819.079289828645</c:v>
                </c:pt>
                <c:pt idx="4">
                  <c:v>27581.607245410338</c:v>
                </c:pt>
                <c:pt idx="5">
                  <c:v>28898.657866237969</c:v>
                </c:pt>
                <c:pt idx="6">
                  <c:v>28336.192963584061</c:v>
                </c:pt>
                <c:pt idx="7">
                  <c:v>26145.970018345859</c:v>
                </c:pt>
                <c:pt idx="8">
                  <c:v>39680.411384350293</c:v>
                </c:pt>
                <c:pt idx="9" formatCode="_-* #,##0.0_-;\-* #,##0.0_-;_-* &quot;-&quot;??_-;_-@_-">
                  <c:v>34026.604227700031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5D-4FB9-AECB-C218AE935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42880"/>
        <c:axId val="417943440"/>
      </c:barChart>
      <c:catAx>
        <c:axId val="4179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3440"/>
        <c:crosses val="autoZero"/>
        <c:auto val="1"/>
        <c:lblAlgn val="ctr"/>
        <c:lblOffset val="100"/>
        <c:tickMarkSkip val="1"/>
        <c:noMultiLvlLbl val="0"/>
      </c:catAx>
      <c:valAx>
        <c:axId val="417943440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2880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10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D088-46FA-BCEA-051A68D2F4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INVERSIONES'!$A$17:$A$27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'7. INVERSIONES'!$I$17:$I$27</c:f>
              <c:numCache>
                <c:formatCode>_ * #,##0_ ;_ * \-#,##0_ ;_ * "-"??_ ;_ @_ </c:formatCode>
                <c:ptCount val="11"/>
                <c:pt idx="0">
                  <c:v>7498.207419599993</c:v>
                </c:pt>
                <c:pt idx="1">
                  <c:v>8863.6219657800029</c:v>
                </c:pt>
                <c:pt idx="2">
                  <c:v>8079.2097014900055</c:v>
                </c:pt>
                <c:pt idx="3">
                  <c:v>6824.6660912299976</c:v>
                </c:pt>
                <c:pt idx="4">
                  <c:v>3334.8353982199983</c:v>
                </c:pt>
                <c:pt idx="5">
                  <c:v>3978.3310763599984</c:v>
                </c:pt>
                <c:pt idx="6">
                  <c:v>4961.8384942600005</c:v>
                </c:pt>
                <c:pt idx="7">
                  <c:v>5908.4949988999997</c:v>
                </c:pt>
                <c:pt idx="8">
                  <c:v>4325.3812619999999</c:v>
                </c:pt>
                <c:pt idx="9">
                  <c:v>5263.2799660000001</c:v>
                </c:pt>
                <c:pt idx="10">
                  <c:v>5364.3272699999998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88-46FA-BCEA-051A68D2F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_ * #,##0_ ;_ * \-#,##0_ ;_ * &quot;-&quot;??_ ;_ @_ " sourceLinked="1"/>
        <c:majorTickMark val="out"/>
        <c:minorTickMark val="none"/>
        <c:tickLblPos val="nextTo"/>
        <c:crossAx val="17329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906996957844416E-2"/>
          <c:y val="9.8845734179087513E-2"/>
          <c:w val="0.96175575836592786"/>
          <c:h val="0.702527080068683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B82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7B-4FD3-90B9-2979DE735A3A}"/>
              </c:ext>
            </c:extLst>
          </c:dPt>
          <c:dLbls>
            <c:dLbl>
              <c:idx val="9"/>
              <c:layout>
                <c:manualLayout>
                  <c:x val="-8.6918730986527588E-3"/>
                  <c:y val="-3.2921802165373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B-4FD3-90B9-2979DE735A3A}"/>
                </c:ext>
              </c:extLst>
            </c:dLbl>
            <c:dLbl>
              <c:idx val="11"/>
              <c:layout>
                <c:manualLayout>
                  <c:x val="4.5433501959589283E-4"/>
                  <c:y val="-3.24076555188033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B-4FD3-90B9-2979DE735A3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'14. RECAUDACIÓN'!$A$6:$A$17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'14. RECAUDACIÓN'!$G$6:$G$17</c:f>
              <c:numCache>
                <c:formatCode>_ * #,##0.0_ ;_ * \-#,##0.0_ ;_ * "-"??_ ;_ @_ </c:formatCode>
                <c:ptCount val="12"/>
                <c:pt idx="0">
                  <c:v>8799.2679813800023</c:v>
                </c:pt>
                <c:pt idx="1">
                  <c:v>8424.14024264</c:v>
                </c:pt>
                <c:pt idx="2">
                  <c:v>4985.1367740099995</c:v>
                </c:pt>
                <c:pt idx="3">
                  <c:v>3808.1598769300003</c:v>
                </c:pt>
                <c:pt idx="4">
                  <c:v>2314.0185332800002</c:v>
                </c:pt>
                <c:pt idx="5">
                  <c:v>1957.2345270000001</c:v>
                </c:pt>
                <c:pt idx="6">
                  <c:v>4343.1416061800001</c:v>
                </c:pt>
                <c:pt idx="7">
                  <c:v>6658.2544209999996</c:v>
                </c:pt>
                <c:pt idx="8">
                  <c:v>4762.2833670999989</c:v>
                </c:pt>
                <c:pt idx="9">
                  <c:v>3799.7348719399997</c:v>
                </c:pt>
                <c:pt idx="10">
                  <c:v>14110.49232286</c:v>
                </c:pt>
                <c:pt idx="11" formatCode="#,##0.0">
                  <c:v>15848.41906479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7B-4FD3-90B9-2979DE735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13296399"/>
        <c:axId val="313285583"/>
      </c:barChart>
      <c:catAx>
        <c:axId val="31329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13285583"/>
        <c:crosses val="autoZero"/>
        <c:auto val="1"/>
        <c:lblAlgn val="ctr"/>
        <c:lblOffset val="100"/>
        <c:noMultiLvlLbl val="0"/>
      </c:catAx>
      <c:valAx>
        <c:axId val="313285583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13296399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ONTENIDO!A1"/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ONTENIDO!A1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TENIDO!A1"/><Relationship Id="rId1" Type="http://schemas.openxmlformats.org/officeDocument/2006/relationships/chart" Target="../charts/chart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19050</xdr:rowOff>
    </xdr:from>
    <xdr:to>
      <xdr:col>8</xdr:col>
      <xdr:colOff>685054</xdr:colOff>
      <xdr:row>8</xdr:row>
      <xdr:rowOff>9348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636C24-4085-3559-F17A-99D5A097B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09550"/>
          <a:ext cx="5971429" cy="14190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15240</xdr:colOff>
      <xdr:row>0</xdr:row>
      <xdr:rowOff>45720</xdr:rowOff>
    </xdr:from>
    <xdr:to>
      <xdr:col>23</xdr:col>
      <xdr:colOff>0</xdr:colOff>
      <xdr:row>2</xdr:row>
      <xdr:rowOff>93345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FF9E57-3DF2-45FD-AC94-73A4E56B0BDF}"/>
            </a:ext>
          </a:extLst>
        </xdr:cNvPr>
        <xdr:cNvSpPr/>
      </xdr:nvSpPr>
      <xdr:spPr>
        <a:xfrm>
          <a:off x="12237720" y="4572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1447800</xdr:colOff>
      <xdr:row>0</xdr:row>
      <xdr:rowOff>114300</xdr:rowOff>
    </xdr:from>
    <xdr:to>
      <xdr:col>2</xdr:col>
      <xdr:colOff>2804160</xdr:colOff>
      <xdr:row>2</xdr:row>
      <xdr:rowOff>108585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F12C81-12C4-47FC-828A-1EC8A3EBAB29}"/>
            </a:ext>
          </a:extLst>
        </xdr:cNvPr>
        <xdr:cNvSpPr/>
      </xdr:nvSpPr>
      <xdr:spPr>
        <a:xfrm>
          <a:off x="5951220" y="11430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95595</xdr:colOff>
      <xdr:row>55</xdr:row>
      <xdr:rowOff>76200</xdr:rowOff>
    </xdr:from>
    <xdr:to>
      <xdr:col>7</xdr:col>
      <xdr:colOff>866774</xdr:colOff>
      <xdr:row>61</xdr:row>
      <xdr:rowOff>152400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B864382-7FA6-4E07-8A7E-E91FB272B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0</xdr:row>
      <xdr:rowOff>53340</xdr:rowOff>
    </xdr:from>
    <xdr:to>
      <xdr:col>7</xdr:col>
      <xdr:colOff>952500</xdr:colOff>
      <xdr:row>2</xdr:row>
      <xdr:rowOff>108585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DF638-D8AF-4560-BEA8-9A84148A4110}"/>
            </a:ext>
          </a:extLst>
        </xdr:cNvPr>
        <xdr:cNvSpPr/>
      </xdr:nvSpPr>
      <xdr:spPr>
        <a:xfrm>
          <a:off x="6271260" y="5334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1005840</xdr:colOff>
      <xdr:row>0</xdr:row>
      <xdr:rowOff>99060</xdr:rowOff>
    </xdr:from>
    <xdr:to>
      <xdr:col>7</xdr:col>
      <xdr:colOff>609600</xdr:colOff>
      <xdr:row>3</xdr:row>
      <xdr:rowOff>1905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0473C2-FD51-40E8-8AFD-4DED20FA4F03}"/>
            </a:ext>
          </a:extLst>
        </xdr:cNvPr>
        <xdr:cNvSpPr/>
      </xdr:nvSpPr>
      <xdr:spPr>
        <a:xfrm>
          <a:off x="8831580" y="9906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632460</xdr:colOff>
      <xdr:row>0</xdr:row>
      <xdr:rowOff>137160</xdr:rowOff>
    </xdr:from>
    <xdr:to>
      <xdr:col>7</xdr:col>
      <xdr:colOff>495300</xdr:colOff>
      <xdr:row>3</xdr:row>
      <xdr:rowOff>1905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0F031F-0C93-4315-B35E-8BFB9819CEE2}"/>
            </a:ext>
          </a:extLst>
        </xdr:cNvPr>
        <xdr:cNvSpPr/>
      </xdr:nvSpPr>
      <xdr:spPr>
        <a:xfrm>
          <a:off x="7970520" y="13716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518160</xdr:colOff>
      <xdr:row>0</xdr:row>
      <xdr:rowOff>45720</xdr:rowOff>
    </xdr:from>
    <xdr:to>
      <xdr:col>7</xdr:col>
      <xdr:colOff>914400</xdr:colOff>
      <xdr:row>2</xdr:row>
      <xdr:rowOff>100965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CA4225-8A9D-43A9-A861-3B37F2ABBEAD}"/>
            </a:ext>
          </a:extLst>
        </xdr:cNvPr>
        <xdr:cNvSpPr/>
      </xdr:nvSpPr>
      <xdr:spPr>
        <a:xfrm>
          <a:off x="6271260" y="4572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906379</xdr:colOff>
      <xdr:row>0</xdr:row>
      <xdr:rowOff>80210</xdr:rowOff>
    </xdr:from>
    <xdr:to>
      <xdr:col>10</xdr:col>
      <xdr:colOff>1075623</xdr:colOff>
      <xdr:row>1</xdr:row>
      <xdr:rowOff>332372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4BFE27-196A-428C-9B23-CA51D39E382F}"/>
            </a:ext>
          </a:extLst>
        </xdr:cNvPr>
        <xdr:cNvSpPr/>
      </xdr:nvSpPr>
      <xdr:spPr>
        <a:xfrm>
          <a:off x="11566358" y="8021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487680</xdr:colOff>
      <xdr:row>0</xdr:row>
      <xdr:rowOff>99060</xdr:rowOff>
    </xdr:from>
    <xdr:to>
      <xdr:col>10</xdr:col>
      <xdr:colOff>861060</xdr:colOff>
      <xdr:row>1</xdr:row>
      <xdr:rowOff>352425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C86251-4EF8-4A03-9D43-DFEEED158739}"/>
            </a:ext>
          </a:extLst>
        </xdr:cNvPr>
        <xdr:cNvSpPr/>
      </xdr:nvSpPr>
      <xdr:spPr>
        <a:xfrm>
          <a:off x="8823960" y="9906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</xdr:colOff>
      <xdr:row>0</xdr:row>
      <xdr:rowOff>60960</xdr:rowOff>
    </xdr:from>
    <xdr:to>
      <xdr:col>13</xdr:col>
      <xdr:colOff>685800</xdr:colOff>
      <xdr:row>2</xdr:row>
      <xdr:rowOff>108585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DC61CC-8E98-4CE0-8063-8EA2EDAFC3E2}"/>
            </a:ext>
          </a:extLst>
        </xdr:cNvPr>
        <xdr:cNvSpPr/>
      </xdr:nvSpPr>
      <xdr:spPr>
        <a:xfrm>
          <a:off x="8801100" y="6096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1104550</xdr:colOff>
      <xdr:row>0</xdr:row>
      <xdr:rowOff>34954</xdr:rowOff>
    </xdr:from>
    <xdr:to>
      <xdr:col>3</xdr:col>
      <xdr:colOff>1048763</xdr:colOff>
      <xdr:row>2</xdr:row>
      <xdr:rowOff>100056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8B8F7E-9914-42D2-B751-DE7500A6F3DE}"/>
            </a:ext>
          </a:extLst>
        </xdr:cNvPr>
        <xdr:cNvSpPr/>
      </xdr:nvSpPr>
      <xdr:spPr>
        <a:xfrm>
          <a:off x="5676550" y="34954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63209</xdr:colOff>
      <xdr:row>62</xdr:row>
      <xdr:rowOff>0</xdr:rowOff>
    </xdr:from>
    <xdr:to>
      <xdr:col>8</xdr:col>
      <xdr:colOff>625336</xdr:colOff>
      <xdr:row>68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F697093-1773-4267-8F63-894B4AAB6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335280</xdr:colOff>
      <xdr:row>0</xdr:row>
      <xdr:rowOff>83820</xdr:rowOff>
    </xdr:from>
    <xdr:to>
      <xdr:col>8</xdr:col>
      <xdr:colOff>838200</xdr:colOff>
      <xdr:row>2</xdr:row>
      <xdr:rowOff>131445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3C0CB0-A9D0-4673-8D28-9891C882379E}"/>
            </a:ext>
          </a:extLst>
        </xdr:cNvPr>
        <xdr:cNvSpPr/>
      </xdr:nvSpPr>
      <xdr:spPr>
        <a:xfrm>
          <a:off x="6377940" y="8382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0</xdr:row>
      <xdr:rowOff>53340</xdr:rowOff>
    </xdr:from>
    <xdr:to>
      <xdr:col>4</xdr:col>
      <xdr:colOff>792480</xdr:colOff>
      <xdr:row>2</xdr:row>
      <xdr:rowOff>108585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B779D3-FB99-4F6F-A0D3-1D64D1E6EE9A}"/>
            </a:ext>
          </a:extLst>
        </xdr:cNvPr>
        <xdr:cNvSpPr/>
      </xdr:nvSpPr>
      <xdr:spPr>
        <a:xfrm>
          <a:off x="5615940" y="5334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22860</xdr:rowOff>
    </xdr:from>
    <xdr:to>
      <xdr:col>6</xdr:col>
      <xdr:colOff>657225</xdr:colOff>
      <xdr:row>44</xdr:row>
      <xdr:rowOff>45720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5A7CCD-B1BD-4283-9279-9E901F10C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1249680</xdr:colOff>
      <xdr:row>0</xdr:row>
      <xdr:rowOff>45720</xdr:rowOff>
    </xdr:from>
    <xdr:to>
      <xdr:col>6</xdr:col>
      <xdr:colOff>1272540</xdr:colOff>
      <xdr:row>2</xdr:row>
      <xdr:rowOff>123825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1EF44C-78CE-4A49-A241-8A469EBC3DF1}"/>
            </a:ext>
          </a:extLst>
        </xdr:cNvPr>
        <xdr:cNvSpPr/>
      </xdr:nvSpPr>
      <xdr:spPr>
        <a:xfrm>
          <a:off x="7642860" y="4572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348343</xdr:colOff>
      <xdr:row>1</xdr:row>
      <xdr:rowOff>21772</xdr:rowOff>
    </xdr:from>
    <xdr:to>
      <xdr:col>8</xdr:col>
      <xdr:colOff>2026087</xdr:colOff>
      <xdr:row>2</xdr:row>
      <xdr:rowOff>49978</xdr:rowOff>
    </xdr:to>
    <xdr:sp macro="" textlink="">
      <xdr:nvSpPr>
        <xdr:cNvPr id="3" name="Rectángulo: esquina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9B7CFE-35C7-42AE-8524-CD90B0ABDA3E}"/>
            </a:ext>
          </a:extLst>
        </xdr:cNvPr>
        <xdr:cNvSpPr/>
      </xdr:nvSpPr>
      <xdr:spPr>
        <a:xfrm>
          <a:off x="14815457" y="206829"/>
          <a:ext cx="1677744" cy="430978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590325</xdr:colOff>
      <xdr:row>0</xdr:row>
      <xdr:rowOff>109146</xdr:rowOff>
    </xdr:from>
    <xdr:to>
      <xdr:col>9</xdr:col>
      <xdr:colOff>869575</xdr:colOff>
      <xdr:row>2</xdr:row>
      <xdr:rowOff>29136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F3CB8C-5E67-432A-8DC5-7B7C0191C714}"/>
            </a:ext>
          </a:extLst>
        </xdr:cNvPr>
        <xdr:cNvSpPr/>
      </xdr:nvSpPr>
      <xdr:spPr>
        <a:xfrm>
          <a:off x="10478396" y="109146"/>
          <a:ext cx="1677744" cy="430978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609600</xdr:colOff>
      <xdr:row>0</xdr:row>
      <xdr:rowOff>60960</xdr:rowOff>
    </xdr:from>
    <xdr:to>
      <xdr:col>7</xdr:col>
      <xdr:colOff>533400</xdr:colOff>
      <xdr:row>2</xdr:row>
      <xdr:rowOff>100965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7CCF39-9C49-4EC4-A632-287BB65D5A8C}"/>
            </a:ext>
          </a:extLst>
        </xdr:cNvPr>
        <xdr:cNvSpPr/>
      </xdr:nvSpPr>
      <xdr:spPr>
        <a:xfrm>
          <a:off x="7962900" y="6096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403860</xdr:colOff>
      <xdr:row>0</xdr:row>
      <xdr:rowOff>38100</xdr:rowOff>
    </xdr:from>
    <xdr:to>
      <xdr:col>7</xdr:col>
      <xdr:colOff>502920</xdr:colOff>
      <xdr:row>2</xdr:row>
      <xdr:rowOff>116205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FD81E5-D607-4B15-8D24-BFF993164C48}"/>
            </a:ext>
          </a:extLst>
        </xdr:cNvPr>
        <xdr:cNvSpPr/>
      </xdr:nvSpPr>
      <xdr:spPr>
        <a:xfrm>
          <a:off x="4625340" y="3810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731520</xdr:colOff>
      <xdr:row>0</xdr:row>
      <xdr:rowOff>45720</xdr:rowOff>
    </xdr:from>
    <xdr:to>
      <xdr:col>8</xdr:col>
      <xdr:colOff>708660</xdr:colOff>
      <xdr:row>2</xdr:row>
      <xdr:rowOff>123825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8D3D7D-8D78-4483-BA11-1FEE8E713713}"/>
            </a:ext>
          </a:extLst>
        </xdr:cNvPr>
        <xdr:cNvSpPr/>
      </xdr:nvSpPr>
      <xdr:spPr>
        <a:xfrm>
          <a:off x="7147560" y="4572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701040</xdr:colOff>
      <xdr:row>0</xdr:row>
      <xdr:rowOff>30480</xdr:rowOff>
    </xdr:from>
    <xdr:to>
      <xdr:col>8</xdr:col>
      <xdr:colOff>502920</xdr:colOff>
      <xdr:row>2</xdr:row>
      <xdr:rowOff>108585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22531C-8D68-4CFB-8D63-12B2C3BEF200}"/>
            </a:ext>
          </a:extLst>
        </xdr:cNvPr>
        <xdr:cNvSpPr/>
      </xdr:nvSpPr>
      <xdr:spPr>
        <a:xfrm>
          <a:off x="6454140" y="3048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487680</xdr:colOff>
      <xdr:row>0</xdr:row>
      <xdr:rowOff>68580</xdr:rowOff>
    </xdr:from>
    <xdr:to>
      <xdr:col>9</xdr:col>
      <xdr:colOff>15240</xdr:colOff>
      <xdr:row>2</xdr:row>
      <xdr:rowOff>85725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C443BD-3D0B-4F42-84A8-BEEBE96136AE}"/>
            </a:ext>
          </a:extLst>
        </xdr:cNvPr>
        <xdr:cNvSpPr/>
      </xdr:nvSpPr>
      <xdr:spPr>
        <a:xfrm>
          <a:off x="5204460" y="6858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365760</xdr:colOff>
      <xdr:row>0</xdr:row>
      <xdr:rowOff>60960</xdr:rowOff>
    </xdr:from>
    <xdr:to>
      <xdr:col>8</xdr:col>
      <xdr:colOff>1722120</xdr:colOff>
      <xdr:row>2</xdr:row>
      <xdr:rowOff>116205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09D4A1-01A1-45AF-A2E7-458A4714017B}"/>
            </a:ext>
          </a:extLst>
        </xdr:cNvPr>
        <xdr:cNvSpPr/>
      </xdr:nvSpPr>
      <xdr:spPr>
        <a:xfrm>
          <a:off x="9006840" y="6096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483268</xdr:colOff>
      <xdr:row>106</xdr:row>
      <xdr:rowOff>20554</xdr:rowOff>
    </xdr:from>
    <xdr:to>
      <xdr:col>8</xdr:col>
      <xdr:colOff>0</xdr:colOff>
      <xdr:row>120</xdr:row>
      <xdr:rowOff>84722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89236FB2-C243-4F09-B798-1C2FE3ECD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</xdr:colOff>
      <xdr:row>47</xdr:row>
      <xdr:rowOff>54042</xdr:rowOff>
    </xdr:from>
    <xdr:to>
      <xdr:col>8</xdr:col>
      <xdr:colOff>394939</xdr:colOff>
      <xdr:row>61</xdr:row>
      <xdr:rowOff>85028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C7E6CF-AA7B-4214-BDDD-7CE07761C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739140</xdr:colOff>
      <xdr:row>0</xdr:row>
      <xdr:rowOff>137160</xdr:rowOff>
    </xdr:from>
    <xdr:to>
      <xdr:col>10</xdr:col>
      <xdr:colOff>891540</xdr:colOff>
      <xdr:row>2</xdr:row>
      <xdr:rowOff>184785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8AC2A-0165-4EA2-95AC-CD4996025CBB}"/>
            </a:ext>
          </a:extLst>
        </xdr:cNvPr>
        <xdr:cNvSpPr/>
      </xdr:nvSpPr>
      <xdr:spPr>
        <a:xfrm>
          <a:off x="11795760" y="137160"/>
          <a:ext cx="1356360" cy="4286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/>
            <a:t>Volver a contenido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NEM\Revisi&#243;n%20documentos%20OTI\Comparaci&#243;n%20reportes%20ambientales%20-%20OTI%20%2019.01.2021%20%20%203.29p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NEM\Revisi&#243;n%20documentos%20OTI\Comparaci&#243;n%20reportes%20ambientales%20-%20OTI%20%2019.01.2021%20%20%203.29p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EM\Revisi&#243;n%20documentos%20OTI\Comparaci&#243;n%20reportes%20ambientales%20-%20OTI%20%2019.01.2021%20%20%203.29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O2792">
            <v>4900000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  <cell r="P2090" t="str">
            <v>USD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J2091" t="str">
            <v>*040407&lt;br&gt;AREQUIPA-CASTILLA-HUANCARQUI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  <cell r="P2092" t="str">
            <v>USD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  <cell r="P2095" t="str">
            <v>USD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O2790">
            <v>500000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M2791" t="str">
            <v>ResDirec-0111-2017/MEM-DGAAM</v>
          </cell>
          <cell r="N2791" t="str">
            <v>11/04/2017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M2792" t="str">
            <v>ResDirec-0388-2012/MEM-AAM</v>
          </cell>
          <cell r="N2792" t="str">
            <v>23/11/2012</v>
          </cell>
          <cell r="O2792">
            <v>4900000</v>
          </cell>
          <cell r="P2792" t="str">
            <v>USD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  <cell r="P2794" t="str">
            <v>USD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  <cell r="P2795" t="str">
            <v>USD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O2796">
            <v>2500000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O2797">
            <v>4900000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M2803" t="str">
            <v>ResDirec-0094-2020/MINEM-DGAAM</v>
          </cell>
          <cell r="N2803" t="str">
            <v>07/08/2020</v>
          </cell>
          <cell r="O2803">
            <v>23970000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H2974" t="str">
            <v>PINAYA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H2975" t="str">
            <v>PINAYA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M2976" t="str">
            <v>ResDirec-0031-2011/MEM-AAM</v>
          </cell>
          <cell r="N2976" t="str">
            <v>31/01/2011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O2977">
            <v>2000000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M3219" t="str">
            <v>ResDirec-0277-2017/MEM-DGAAM</v>
          </cell>
          <cell r="N3219" t="str">
            <v>02/10/2017</v>
          </cell>
          <cell r="O3219">
            <v>898375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M3220" t="str">
            <v>ResDirec-0002-2019/MEM-DGAAM</v>
          </cell>
          <cell r="N3220" t="str">
            <v>04/01/2019</v>
          </cell>
          <cell r="O3220">
            <v>709827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M5271" t="str">
            <v>ResDirec-0192-2019/MINEM-DGAAM</v>
          </cell>
          <cell r="N5271" t="str">
            <v>08/11/2019</v>
          </cell>
          <cell r="O5271">
            <v>47000000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  <sheetName val="Gráfico 1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O2792">
            <v>4900000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2D050"/>
  </sheetPr>
  <dimension ref="B10:Q54"/>
  <sheetViews>
    <sheetView tabSelected="1" view="pageBreakPreview" zoomScaleNormal="100" zoomScaleSheetLayoutView="100" workbookViewId="0">
      <selection activeCell="P15" sqref="P15"/>
    </sheetView>
  </sheetViews>
  <sheetFormatPr baseColWidth="10" defaultColWidth="11.42578125" defaultRowHeight="16.5" x14ac:dyDescent="0.3"/>
  <cols>
    <col min="1" max="16384" width="11.42578125" style="62"/>
  </cols>
  <sheetData>
    <row r="10" spans="2:17" ht="22.5" customHeight="1" x14ac:dyDescent="0.3">
      <c r="B10" s="805" t="s">
        <v>169</v>
      </c>
      <c r="C10" s="805"/>
      <c r="D10" s="805"/>
      <c r="E10" s="805"/>
      <c r="F10" s="805"/>
      <c r="G10" s="805"/>
      <c r="H10" s="805"/>
      <c r="I10" s="805"/>
      <c r="J10" s="805"/>
      <c r="K10" s="805"/>
      <c r="L10" s="805"/>
      <c r="M10" s="65"/>
      <c r="N10" s="65"/>
      <c r="O10" s="65"/>
      <c r="P10" s="65"/>
      <c r="Q10" s="65"/>
    </row>
    <row r="11" spans="2:17" ht="18" customHeight="1" x14ac:dyDescent="0.3">
      <c r="B11" s="806" t="s">
        <v>286</v>
      </c>
      <c r="C11" s="806"/>
      <c r="D11" s="806"/>
      <c r="E11" s="806"/>
      <c r="F11" s="806"/>
      <c r="G11" s="806"/>
      <c r="H11" s="806"/>
      <c r="I11" s="806"/>
      <c r="J11" s="806"/>
      <c r="K11" s="806"/>
      <c r="L11" s="806"/>
      <c r="M11" s="66"/>
      <c r="N11" s="66"/>
      <c r="O11" s="66"/>
      <c r="P11" s="66"/>
      <c r="Q11" s="66"/>
    </row>
    <row r="12" spans="2:17" ht="18" customHeight="1" x14ac:dyDescent="0.3">
      <c r="B12" s="806" t="s">
        <v>287</v>
      </c>
      <c r="C12" s="806"/>
      <c r="D12" s="806"/>
      <c r="E12" s="806"/>
      <c r="F12" s="806"/>
      <c r="G12" s="806"/>
      <c r="H12" s="806"/>
      <c r="I12" s="806"/>
      <c r="J12" s="806"/>
      <c r="K12" s="806"/>
      <c r="L12" s="806"/>
      <c r="M12" s="66"/>
      <c r="N12" s="66"/>
      <c r="O12" s="66"/>
      <c r="P12" s="66"/>
      <c r="Q12" s="66"/>
    </row>
    <row r="14" spans="2:17" ht="18" x14ac:dyDescent="0.3">
      <c r="B14" s="64" t="s">
        <v>170</v>
      </c>
    </row>
    <row r="15" spans="2:17" x14ac:dyDescent="0.3">
      <c r="B15" s="62" t="s">
        <v>171</v>
      </c>
      <c r="J15" s="63" t="s">
        <v>172</v>
      </c>
    </row>
    <row r="16" spans="2:17" x14ac:dyDescent="0.3">
      <c r="B16" s="62" t="s">
        <v>173</v>
      </c>
      <c r="J16" s="63" t="s">
        <v>174</v>
      </c>
    </row>
    <row r="17" spans="2:10" x14ac:dyDescent="0.3">
      <c r="B17" s="62" t="s">
        <v>175</v>
      </c>
      <c r="J17" s="63" t="s">
        <v>176</v>
      </c>
    </row>
    <row r="19" spans="2:10" ht="18" x14ac:dyDescent="0.3">
      <c r="B19" s="64" t="s">
        <v>863</v>
      </c>
    </row>
    <row r="20" spans="2:10" x14ac:dyDescent="0.3">
      <c r="B20" s="62" t="s">
        <v>864</v>
      </c>
      <c r="J20" s="63" t="s">
        <v>177</v>
      </c>
    </row>
    <row r="21" spans="2:10" x14ac:dyDescent="0.3">
      <c r="B21" s="62" t="s">
        <v>865</v>
      </c>
      <c r="J21" s="63" t="s">
        <v>178</v>
      </c>
    </row>
    <row r="22" spans="2:10" x14ac:dyDescent="0.3">
      <c r="B22" s="62" t="s">
        <v>866</v>
      </c>
      <c r="J22" s="63" t="s">
        <v>179</v>
      </c>
    </row>
    <row r="24" spans="2:10" ht="18" x14ac:dyDescent="0.3">
      <c r="B24" s="64" t="s">
        <v>180</v>
      </c>
      <c r="J24" s="63" t="s">
        <v>181</v>
      </c>
    </row>
    <row r="26" spans="2:10" ht="18" x14ac:dyDescent="0.3">
      <c r="B26" s="64" t="s">
        <v>182</v>
      </c>
    </row>
    <row r="27" spans="2:10" x14ac:dyDescent="0.3">
      <c r="B27" s="62" t="s">
        <v>183</v>
      </c>
      <c r="J27" s="63" t="s">
        <v>186</v>
      </c>
    </row>
    <row r="28" spans="2:10" x14ac:dyDescent="0.3">
      <c r="B28" s="62" t="s">
        <v>184</v>
      </c>
      <c r="J28" s="63" t="s">
        <v>187</v>
      </c>
    </row>
    <row r="29" spans="2:10" x14ac:dyDescent="0.3">
      <c r="B29" s="62" t="s">
        <v>185</v>
      </c>
      <c r="J29" s="63" t="s">
        <v>188</v>
      </c>
    </row>
    <row r="31" spans="2:10" ht="18" x14ac:dyDescent="0.3">
      <c r="B31" s="64" t="s">
        <v>189</v>
      </c>
    </row>
    <row r="32" spans="2:10" x14ac:dyDescent="0.3">
      <c r="B32" s="62" t="s">
        <v>192</v>
      </c>
      <c r="J32" s="63" t="s">
        <v>194</v>
      </c>
    </row>
    <row r="33" spans="2:10" x14ac:dyDescent="0.3">
      <c r="B33" s="62" t="s">
        <v>190</v>
      </c>
      <c r="J33" s="63" t="s">
        <v>195</v>
      </c>
    </row>
    <row r="34" spans="2:10" x14ac:dyDescent="0.3">
      <c r="B34" s="62" t="s">
        <v>191</v>
      </c>
      <c r="J34" s="63" t="s">
        <v>195</v>
      </c>
    </row>
    <row r="35" spans="2:10" x14ac:dyDescent="0.3">
      <c r="B35" s="62" t="s">
        <v>193</v>
      </c>
      <c r="J35" s="63" t="s">
        <v>196</v>
      </c>
    </row>
    <row r="37" spans="2:10" ht="18" x14ac:dyDescent="0.3">
      <c r="B37" s="64" t="s">
        <v>197</v>
      </c>
    </row>
    <row r="38" spans="2:10" x14ac:dyDescent="0.3">
      <c r="B38" s="62" t="s">
        <v>198</v>
      </c>
      <c r="J38" s="63" t="s">
        <v>200</v>
      </c>
    </row>
    <row r="39" spans="2:10" x14ac:dyDescent="0.3">
      <c r="B39" s="62" t="s">
        <v>199</v>
      </c>
      <c r="J39" s="63" t="s">
        <v>200</v>
      </c>
    </row>
    <row r="41" spans="2:10" ht="18" x14ac:dyDescent="0.3">
      <c r="B41" s="64" t="s">
        <v>201</v>
      </c>
    </row>
    <row r="42" spans="2:10" x14ac:dyDescent="0.3">
      <c r="B42" s="62" t="s">
        <v>203</v>
      </c>
      <c r="J42" s="63" t="s">
        <v>204</v>
      </c>
    </row>
    <row r="43" spans="2:10" ht="36" customHeight="1" x14ac:dyDescent="0.3">
      <c r="B43" s="804" t="s">
        <v>202</v>
      </c>
      <c r="C43" s="804"/>
      <c r="D43" s="804"/>
      <c r="E43" s="804"/>
      <c r="F43" s="804"/>
      <c r="G43" s="804"/>
      <c r="H43" s="804"/>
      <c r="J43" s="63" t="s">
        <v>205</v>
      </c>
    </row>
    <row r="45" spans="2:10" ht="18" x14ac:dyDescent="0.3">
      <c r="B45" s="64" t="s">
        <v>206</v>
      </c>
    </row>
    <row r="46" spans="2:10" x14ac:dyDescent="0.3">
      <c r="B46" s="62" t="s">
        <v>207</v>
      </c>
      <c r="J46" s="63" t="s">
        <v>208</v>
      </c>
    </row>
    <row r="48" spans="2:10" ht="18" x14ac:dyDescent="0.3">
      <c r="B48" s="64" t="s">
        <v>209</v>
      </c>
      <c r="J48" s="63" t="s">
        <v>210</v>
      </c>
    </row>
    <row r="50" spans="2:10" ht="18" x14ac:dyDescent="0.3">
      <c r="B50" s="64" t="s">
        <v>211</v>
      </c>
      <c r="J50" s="63" t="s">
        <v>212</v>
      </c>
    </row>
    <row r="52" spans="2:10" ht="18" x14ac:dyDescent="0.3">
      <c r="B52" s="64" t="s">
        <v>213</v>
      </c>
      <c r="J52" s="63" t="s">
        <v>214</v>
      </c>
    </row>
    <row r="54" spans="2:10" ht="18" x14ac:dyDescent="0.3">
      <c r="B54" s="64" t="s">
        <v>215</v>
      </c>
      <c r="J54" s="63" t="s">
        <v>216</v>
      </c>
    </row>
  </sheetData>
  <mergeCells count="4">
    <mergeCell ref="B43:H43"/>
    <mergeCell ref="B10:L10"/>
    <mergeCell ref="B11:L11"/>
    <mergeCell ref="B12:L12"/>
  </mergeCells>
  <hyperlinks>
    <hyperlink ref="J15" location="'1. PRODUCCIÓN METÁLICA'!A1" display="'1. PRODUCCIÓN METÁLICA'!A1"/>
    <hyperlink ref="J16" location="'2. PRODUCCIÓN EMPRESAS'!A1" display="'2. PRODUCCIÓN EMPRESAS'!A1"/>
    <hyperlink ref="J17" location="'3. PRODUCCIÓN REGIONES'!A1" display="'3. PRODUCCIÓN REGIONES'!A1"/>
    <hyperlink ref="J20" location="'4. NO METÁLICA'!A1" display="'4. NO METÁLICA'!A1"/>
    <hyperlink ref="J21" location="'4.1. NO METÁLICA REGIONES'!A1" display="'4.1. NO METÁLICA REGIONES'!A1"/>
    <hyperlink ref="J22" location="'4.2. CARBONÍFERA'!A1" display="'4.2. CARBONÍFERA'!A1"/>
    <hyperlink ref="J27" location="'6. EXPORTACIONES'!A1" display="'6. EXPORTACIONES'!A1"/>
    <hyperlink ref="J28" location="'6.1 EXPORTACIONES PART'!A1" display="'6.1 EXPORTACIONES PART'!A1"/>
    <hyperlink ref="J29" location="'6.2 EXPORT PRODUCTOS'!A1" display="'6.2 EXPORT PRODUCTOS'!A1"/>
    <hyperlink ref="J32" location="'7. INVERSIONES'!A1" display="'7. INVERSIONES'!A1"/>
    <hyperlink ref="J33" location="'8. INVERSIONES TIPO'!A1" display="'8. INVERSIONES TIPO'!A1"/>
    <hyperlink ref="J34" location="'8. INVERSIONES TIPO'!A1" display="'8. INVERSIONES TIPO'!A1"/>
    <hyperlink ref="J35" location="'9. INVERSIONES RUBRO'!A1" display="'9. INVERSIONES RUBRO'!A1"/>
    <hyperlink ref="J38" location="'10. EMPLEO'!A1" display="'10. EMPLEO'!A1"/>
    <hyperlink ref="J39" location="'10. EMPLEO'!A1" display="'10. EMPLEO'!A1"/>
    <hyperlink ref="J46" location="'13. CATASTRO ACTIVIDAD'!A1" display="'13. CATASTRO ACTIVIDAD'!A1"/>
    <hyperlink ref="J50" location="'13.2 ÁREAS RESTRINGIDAS'!A1" display="'13.2 ÁREAS RESTRINGIDAS'!A1"/>
    <hyperlink ref="J52" location="'14. RECAUDACIÓN'!A1" display="'14. RECAUDACIÓN'!A1"/>
    <hyperlink ref="J54" location="'C.E. 2022'!A1" display="'C.E. 2022'!A1"/>
    <hyperlink ref="J48" location="'13.1 ACTIVIDAD MINERA'!A1" display="'13.1 ACTIVIDAD MINERA'!A1"/>
    <hyperlink ref="J42" location="'11. TRANSFERENCIAS '!Área_de_impresión" display="11. TRANSFERENCIAS'!A1"/>
    <hyperlink ref="J43" location="'12. TRANSFERENCIAS 2'!A1" display="'12. TRANSFERENCIAS 2'!A1"/>
    <hyperlink ref="J24" location="'5. MACROECONÓMICAS'!A1" display="'5. MACROECONÓMICAS'!A1"/>
  </hyperlinks>
  <pageMargins left="0.7" right="0.7" top="0.75" bottom="0.75" header="0.3" footer="0.3"/>
  <pageSetup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50"/>
  <sheetViews>
    <sheetView showGridLines="0" zoomScaleNormal="100" workbookViewId="0"/>
  </sheetViews>
  <sheetFormatPr baseColWidth="10" defaultColWidth="28.7109375" defaultRowHeight="12" x14ac:dyDescent="0.2"/>
  <cols>
    <col min="1" max="1" width="26.5703125" style="4" customWidth="1"/>
    <col min="2" max="2" width="7.7109375" style="4" customWidth="1"/>
    <col min="3" max="3" width="8" style="4" customWidth="1"/>
    <col min="4" max="4" width="7.7109375" style="4" customWidth="1"/>
    <col min="5" max="9" width="8" style="4" customWidth="1"/>
    <col min="10" max="10" width="7.7109375" style="4" customWidth="1"/>
    <col min="11" max="21" width="7.28515625" style="4" customWidth="1"/>
    <col min="22" max="22" width="9.7109375" style="4" customWidth="1"/>
    <col min="23" max="23" width="10.28515625" style="4" customWidth="1"/>
    <col min="24" max="25" width="7.7109375" style="5" customWidth="1"/>
    <col min="26" max="26" width="10.5703125" style="5" customWidth="1"/>
    <col min="27" max="27" width="13.7109375" style="5" customWidth="1"/>
    <col min="28" max="254" width="28.7109375" style="5"/>
    <col min="255" max="256" width="0" style="5" hidden="1" customWidth="1"/>
    <col min="257" max="272" width="7.7109375" style="5" customWidth="1"/>
    <col min="273" max="273" width="8.7109375" style="5" customWidth="1"/>
    <col min="274" max="275" width="7.7109375" style="5" customWidth="1"/>
    <col min="276" max="276" width="5.42578125" style="5" customWidth="1"/>
    <col min="277" max="277" width="5.7109375" style="5" customWidth="1"/>
    <col min="278" max="278" width="9.7109375" style="5" customWidth="1"/>
    <col min="279" max="281" width="7.7109375" style="5" customWidth="1"/>
    <col min="282" max="282" width="10.5703125" style="5" customWidth="1"/>
    <col min="283" max="283" width="13.7109375" style="5" customWidth="1"/>
    <col min="284" max="510" width="28.7109375" style="5"/>
    <col min="511" max="512" width="0" style="5" hidden="1" customWidth="1"/>
    <col min="513" max="528" width="7.7109375" style="5" customWidth="1"/>
    <col min="529" max="529" width="8.7109375" style="5" customWidth="1"/>
    <col min="530" max="531" width="7.7109375" style="5" customWidth="1"/>
    <col min="532" max="532" width="5.42578125" style="5" customWidth="1"/>
    <col min="533" max="533" width="5.7109375" style="5" customWidth="1"/>
    <col min="534" max="534" width="9.7109375" style="5" customWidth="1"/>
    <col min="535" max="537" width="7.7109375" style="5" customWidth="1"/>
    <col min="538" max="538" width="10.5703125" style="5" customWidth="1"/>
    <col min="539" max="539" width="13.7109375" style="5" customWidth="1"/>
    <col min="540" max="766" width="28.7109375" style="5"/>
    <col min="767" max="768" width="0" style="5" hidden="1" customWidth="1"/>
    <col min="769" max="784" width="7.7109375" style="5" customWidth="1"/>
    <col min="785" max="785" width="8.7109375" style="5" customWidth="1"/>
    <col min="786" max="787" width="7.7109375" style="5" customWidth="1"/>
    <col min="788" max="788" width="5.42578125" style="5" customWidth="1"/>
    <col min="789" max="789" width="5.7109375" style="5" customWidth="1"/>
    <col min="790" max="790" width="9.7109375" style="5" customWidth="1"/>
    <col min="791" max="793" width="7.7109375" style="5" customWidth="1"/>
    <col min="794" max="794" width="10.5703125" style="5" customWidth="1"/>
    <col min="795" max="795" width="13.7109375" style="5" customWidth="1"/>
    <col min="796" max="1022" width="28.7109375" style="5"/>
    <col min="1023" max="1024" width="0" style="5" hidden="1" customWidth="1"/>
    <col min="1025" max="1040" width="7.7109375" style="5" customWidth="1"/>
    <col min="1041" max="1041" width="8.7109375" style="5" customWidth="1"/>
    <col min="1042" max="1043" width="7.7109375" style="5" customWidth="1"/>
    <col min="1044" max="1044" width="5.42578125" style="5" customWidth="1"/>
    <col min="1045" max="1045" width="5.7109375" style="5" customWidth="1"/>
    <col min="1046" max="1046" width="9.7109375" style="5" customWidth="1"/>
    <col min="1047" max="1049" width="7.7109375" style="5" customWidth="1"/>
    <col min="1050" max="1050" width="10.5703125" style="5" customWidth="1"/>
    <col min="1051" max="1051" width="13.7109375" style="5" customWidth="1"/>
    <col min="1052" max="1278" width="28.7109375" style="5"/>
    <col min="1279" max="1280" width="0" style="5" hidden="1" customWidth="1"/>
    <col min="1281" max="1296" width="7.7109375" style="5" customWidth="1"/>
    <col min="1297" max="1297" width="8.7109375" style="5" customWidth="1"/>
    <col min="1298" max="1299" width="7.7109375" style="5" customWidth="1"/>
    <col min="1300" max="1300" width="5.42578125" style="5" customWidth="1"/>
    <col min="1301" max="1301" width="5.7109375" style="5" customWidth="1"/>
    <col min="1302" max="1302" width="9.7109375" style="5" customWidth="1"/>
    <col min="1303" max="1305" width="7.7109375" style="5" customWidth="1"/>
    <col min="1306" max="1306" width="10.5703125" style="5" customWidth="1"/>
    <col min="1307" max="1307" width="13.7109375" style="5" customWidth="1"/>
    <col min="1308" max="1534" width="28.7109375" style="5"/>
    <col min="1535" max="1536" width="0" style="5" hidden="1" customWidth="1"/>
    <col min="1537" max="1552" width="7.7109375" style="5" customWidth="1"/>
    <col min="1553" max="1553" width="8.7109375" style="5" customWidth="1"/>
    <col min="1554" max="1555" width="7.7109375" style="5" customWidth="1"/>
    <col min="1556" max="1556" width="5.42578125" style="5" customWidth="1"/>
    <col min="1557" max="1557" width="5.7109375" style="5" customWidth="1"/>
    <col min="1558" max="1558" width="9.7109375" style="5" customWidth="1"/>
    <col min="1559" max="1561" width="7.7109375" style="5" customWidth="1"/>
    <col min="1562" max="1562" width="10.5703125" style="5" customWidth="1"/>
    <col min="1563" max="1563" width="13.7109375" style="5" customWidth="1"/>
    <col min="1564" max="1790" width="28.7109375" style="5"/>
    <col min="1791" max="1792" width="0" style="5" hidden="1" customWidth="1"/>
    <col min="1793" max="1808" width="7.7109375" style="5" customWidth="1"/>
    <col min="1809" max="1809" width="8.7109375" style="5" customWidth="1"/>
    <col min="1810" max="1811" width="7.7109375" style="5" customWidth="1"/>
    <col min="1812" max="1812" width="5.42578125" style="5" customWidth="1"/>
    <col min="1813" max="1813" width="5.7109375" style="5" customWidth="1"/>
    <col min="1814" max="1814" width="9.7109375" style="5" customWidth="1"/>
    <col min="1815" max="1817" width="7.7109375" style="5" customWidth="1"/>
    <col min="1818" max="1818" width="10.5703125" style="5" customWidth="1"/>
    <col min="1819" max="1819" width="13.7109375" style="5" customWidth="1"/>
    <col min="1820" max="2046" width="28.7109375" style="5"/>
    <col min="2047" max="2048" width="0" style="5" hidden="1" customWidth="1"/>
    <col min="2049" max="2064" width="7.7109375" style="5" customWidth="1"/>
    <col min="2065" max="2065" width="8.7109375" style="5" customWidth="1"/>
    <col min="2066" max="2067" width="7.7109375" style="5" customWidth="1"/>
    <col min="2068" max="2068" width="5.42578125" style="5" customWidth="1"/>
    <col min="2069" max="2069" width="5.7109375" style="5" customWidth="1"/>
    <col min="2070" max="2070" width="9.7109375" style="5" customWidth="1"/>
    <col min="2071" max="2073" width="7.7109375" style="5" customWidth="1"/>
    <col min="2074" max="2074" width="10.5703125" style="5" customWidth="1"/>
    <col min="2075" max="2075" width="13.7109375" style="5" customWidth="1"/>
    <col min="2076" max="2302" width="28.7109375" style="5"/>
    <col min="2303" max="2304" width="0" style="5" hidden="1" customWidth="1"/>
    <col min="2305" max="2320" width="7.7109375" style="5" customWidth="1"/>
    <col min="2321" max="2321" width="8.7109375" style="5" customWidth="1"/>
    <col min="2322" max="2323" width="7.7109375" style="5" customWidth="1"/>
    <col min="2324" max="2324" width="5.42578125" style="5" customWidth="1"/>
    <col min="2325" max="2325" width="5.7109375" style="5" customWidth="1"/>
    <col min="2326" max="2326" width="9.7109375" style="5" customWidth="1"/>
    <col min="2327" max="2329" width="7.7109375" style="5" customWidth="1"/>
    <col min="2330" max="2330" width="10.5703125" style="5" customWidth="1"/>
    <col min="2331" max="2331" width="13.7109375" style="5" customWidth="1"/>
    <col min="2332" max="2558" width="28.7109375" style="5"/>
    <col min="2559" max="2560" width="0" style="5" hidden="1" customWidth="1"/>
    <col min="2561" max="2576" width="7.7109375" style="5" customWidth="1"/>
    <col min="2577" max="2577" width="8.7109375" style="5" customWidth="1"/>
    <col min="2578" max="2579" width="7.7109375" style="5" customWidth="1"/>
    <col min="2580" max="2580" width="5.42578125" style="5" customWidth="1"/>
    <col min="2581" max="2581" width="5.7109375" style="5" customWidth="1"/>
    <col min="2582" max="2582" width="9.7109375" style="5" customWidth="1"/>
    <col min="2583" max="2585" width="7.7109375" style="5" customWidth="1"/>
    <col min="2586" max="2586" width="10.5703125" style="5" customWidth="1"/>
    <col min="2587" max="2587" width="13.7109375" style="5" customWidth="1"/>
    <col min="2588" max="2814" width="28.7109375" style="5"/>
    <col min="2815" max="2816" width="0" style="5" hidden="1" customWidth="1"/>
    <col min="2817" max="2832" width="7.7109375" style="5" customWidth="1"/>
    <col min="2833" max="2833" width="8.7109375" style="5" customWidth="1"/>
    <col min="2834" max="2835" width="7.7109375" style="5" customWidth="1"/>
    <col min="2836" max="2836" width="5.42578125" style="5" customWidth="1"/>
    <col min="2837" max="2837" width="5.7109375" style="5" customWidth="1"/>
    <col min="2838" max="2838" width="9.7109375" style="5" customWidth="1"/>
    <col min="2839" max="2841" width="7.7109375" style="5" customWidth="1"/>
    <col min="2842" max="2842" width="10.5703125" style="5" customWidth="1"/>
    <col min="2843" max="2843" width="13.7109375" style="5" customWidth="1"/>
    <col min="2844" max="3070" width="28.7109375" style="5"/>
    <col min="3071" max="3072" width="0" style="5" hidden="1" customWidth="1"/>
    <col min="3073" max="3088" width="7.7109375" style="5" customWidth="1"/>
    <col min="3089" max="3089" width="8.7109375" style="5" customWidth="1"/>
    <col min="3090" max="3091" width="7.7109375" style="5" customWidth="1"/>
    <col min="3092" max="3092" width="5.42578125" style="5" customWidth="1"/>
    <col min="3093" max="3093" width="5.7109375" style="5" customWidth="1"/>
    <col min="3094" max="3094" width="9.7109375" style="5" customWidth="1"/>
    <col min="3095" max="3097" width="7.7109375" style="5" customWidth="1"/>
    <col min="3098" max="3098" width="10.5703125" style="5" customWidth="1"/>
    <col min="3099" max="3099" width="13.7109375" style="5" customWidth="1"/>
    <col min="3100" max="3326" width="28.7109375" style="5"/>
    <col min="3327" max="3328" width="0" style="5" hidden="1" customWidth="1"/>
    <col min="3329" max="3344" width="7.7109375" style="5" customWidth="1"/>
    <col min="3345" max="3345" width="8.7109375" style="5" customWidth="1"/>
    <col min="3346" max="3347" width="7.7109375" style="5" customWidth="1"/>
    <col min="3348" max="3348" width="5.42578125" style="5" customWidth="1"/>
    <col min="3349" max="3349" width="5.7109375" style="5" customWidth="1"/>
    <col min="3350" max="3350" width="9.7109375" style="5" customWidth="1"/>
    <col min="3351" max="3353" width="7.7109375" style="5" customWidth="1"/>
    <col min="3354" max="3354" width="10.5703125" style="5" customWidth="1"/>
    <col min="3355" max="3355" width="13.7109375" style="5" customWidth="1"/>
    <col min="3356" max="3582" width="28.7109375" style="5"/>
    <col min="3583" max="3584" width="0" style="5" hidden="1" customWidth="1"/>
    <col min="3585" max="3600" width="7.7109375" style="5" customWidth="1"/>
    <col min="3601" max="3601" width="8.7109375" style="5" customWidth="1"/>
    <col min="3602" max="3603" width="7.7109375" style="5" customWidth="1"/>
    <col min="3604" max="3604" width="5.42578125" style="5" customWidth="1"/>
    <col min="3605" max="3605" width="5.7109375" style="5" customWidth="1"/>
    <col min="3606" max="3606" width="9.7109375" style="5" customWidth="1"/>
    <col min="3607" max="3609" width="7.7109375" style="5" customWidth="1"/>
    <col min="3610" max="3610" width="10.5703125" style="5" customWidth="1"/>
    <col min="3611" max="3611" width="13.7109375" style="5" customWidth="1"/>
    <col min="3612" max="3838" width="28.7109375" style="5"/>
    <col min="3839" max="3840" width="0" style="5" hidden="1" customWidth="1"/>
    <col min="3841" max="3856" width="7.7109375" style="5" customWidth="1"/>
    <col min="3857" max="3857" width="8.7109375" style="5" customWidth="1"/>
    <col min="3858" max="3859" width="7.7109375" style="5" customWidth="1"/>
    <col min="3860" max="3860" width="5.42578125" style="5" customWidth="1"/>
    <col min="3861" max="3861" width="5.7109375" style="5" customWidth="1"/>
    <col min="3862" max="3862" width="9.7109375" style="5" customWidth="1"/>
    <col min="3863" max="3865" width="7.7109375" style="5" customWidth="1"/>
    <col min="3866" max="3866" width="10.5703125" style="5" customWidth="1"/>
    <col min="3867" max="3867" width="13.7109375" style="5" customWidth="1"/>
    <col min="3868" max="4094" width="28.7109375" style="5"/>
    <col min="4095" max="4096" width="0" style="5" hidden="1" customWidth="1"/>
    <col min="4097" max="4112" width="7.7109375" style="5" customWidth="1"/>
    <col min="4113" max="4113" width="8.7109375" style="5" customWidth="1"/>
    <col min="4114" max="4115" width="7.7109375" style="5" customWidth="1"/>
    <col min="4116" max="4116" width="5.42578125" style="5" customWidth="1"/>
    <col min="4117" max="4117" width="5.7109375" style="5" customWidth="1"/>
    <col min="4118" max="4118" width="9.7109375" style="5" customWidth="1"/>
    <col min="4119" max="4121" width="7.7109375" style="5" customWidth="1"/>
    <col min="4122" max="4122" width="10.5703125" style="5" customWidth="1"/>
    <col min="4123" max="4123" width="13.7109375" style="5" customWidth="1"/>
    <col min="4124" max="4350" width="28.7109375" style="5"/>
    <col min="4351" max="4352" width="0" style="5" hidden="1" customWidth="1"/>
    <col min="4353" max="4368" width="7.7109375" style="5" customWidth="1"/>
    <col min="4369" max="4369" width="8.7109375" style="5" customWidth="1"/>
    <col min="4370" max="4371" width="7.7109375" style="5" customWidth="1"/>
    <col min="4372" max="4372" width="5.42578125" style="5" customWidth="1"/>
    <col min="4373" max="4373" width="5.7109375" style="5" customWidth="1"/>
    <col min="4374" max="4374" width="9.7109375" style="5" customWidth="1"/>
    <col min="4375" max="4377" width="7.7109375" style="5" customWidth="1"/>
    <col min="4378" max="4378" width="10.5703125" style="5" customWidth="1"/>
    <col min="4379" max="4379" width="13.7109375" style="5" customWidth="1"/>
    <col min="4380" max="4606" width="28.7109375" style="5"/>
    <col min="4607" max="4608" width="0" style="5" hidden="1" customWidth="1"/>
    <col min="4609" max="4624" width="7.7109375" style="5" customWidth="1"/>
    <col min="4625" max="4625" width="8.7109375" style="5" customWidth="1"/>
    <col min="4626" max="4627" width="7.7109375" style="5" customWidth="1"/>
    <col min="4628" max="4628" width="5.42578125" style="5" customWidth="1"/>
    <col min="4629" max="4629" width="5.7109375" style="5" customWidth="1"/>
    <col min="4630" max="4630" width="9.7109375" style="5" customWidth="1"/>
    <col min="4631" max="4633" width="7.7109375" style="5" customWidth="1"/>
    <col min="4634" max="4634" width="10.5703125" style="5" customWidth="1"/>
    <col min="4635" max="4635" width="13.7109375" style="5" customWidth="1"/>
    <col min="4636" max="4862" width="28.7109375" style="5"/>
    <col min="4863" max="4864" width="0" style="5" hidden="1" customWidth="1"/>
    <col min="4865" max="4880" width="7.7109375" style="5" customWidth="1"/>
    <col min="4881" max="4881" width="8.7109375" style="5" customWidth="1"/>
    <col min="4882" max="4883" width="7.7109375" style="5" customWidth="1"/>
    <col min="4884" max="4884" width="5.42578125" style="5" customWidth="1"/>
    <col min="4885" max="4885" width="5.7109375" style="5" customWidth="1"/>
    <col min="4886" max="4886" width="9.7109375" style="5" customWidth="1"/>
    <col min="4887" max="4889" width="7.7109375" style="5" customWidth="1"/>
    <col min="4890" max="4890" width="10.5703125" style="5" customWidth="1"/>
    <col min="4891" max="4891" width="13.7109375" style="5" customWidth="1"/>
    <col min="4892" max="5118" width="28.7109375" style="5"/>
    <col min="5119" max="5120" width="0" style="5" hidden="1" customWidth="1"/>
    <col min="5121" max="5136" width="7.7109375" style="5" customWidth="1"/>
    <col min="5137" max="5137" width="8.7109375" style="5" customWidth="1"/>
    <col min="5138" max="5139" width="7.7109375" style="5" customWidth="1"/>
    <col min="5140" max="5140" width="5.42578125" style="5" customWidth="1"/>
    <col min="5141" max="5141" width="5.7109375" style="5" customWidth="1"/>
    <col min="5142" max="5142" width="9.7109375" style="5" customWidth="1"/>
    <col min="5143" max="5145" width="7.7109375" style="5" customWidth="1"/>
    <col min="5146" max="5146" width="10.5703125" style="5" customWidth="1"/>
    <col min="5147" max="5147" width="13.7109375" style="5" customWidth="1"/>
    <col min="5148" max="5374" width="28.7109375" style="5"/>
    <col min="5375" max="5376" width="0" style="5" hidden="1" customWidth="1"/>
    <col min="5377" max="5392" width="7.7109375" style="5" customWidth="1"/>
    <col min="5393" max="5393" width="8.7109375" style="5" customWidth="1"/>
    <col min="5394" max="5395" width="7.7109375" style="5" customWidth="1"/>
    <col min="5396" max="5396" width="5.42578125" style="5" customWidth="1"/>
    <col min="5397" max="5397" width="5.7109375" style="5" customWidth="1"/>
    <col min="5398" max="5398" width="9.7109375" style="5" customWidth="1"/>
    <col min="5399" max="5401" width="7.7109375" style="5" customWidth="1"/>
    <col min="5402" max="5402" width="10.5703125" style="5" customWidth="1"/>
    <col min="5403" max="5403" width="13.7109375" style="5" customWidth="1"/>
    <col min="5404" max="5630" width="28.7109375" style="5"/>
    <col min="5631" max="5632" width="0" style="5" hidden="1" customWidth="1"/>
    <col min="5633" max="5648" width="7.7109375" style="5" customWidth="1"/>
    <col min="5649" max="5649" width="8.7109375" style="5" customWidth="1"/>
    <col min="5650" max="5651" width="7.7109375" style="5" customWidth="1"/>
    <col min="5652" max="5652" width="5.42578125" style="5" customWidth="1"/>
    <col min="5653" max="5653" width="5.7109375" style="5" customWidth="1"/>
    <col min="5654" max="5654" width="9.7109375" style="5" customWidth="1"/>
    <col min="5655" max="5657" width="7.7109375" style="5" customWidth="1"/>
    <col min="5658" max="5658" width="10.5703125" style="5" customWidth="1"/>
    <col min="5659" max="5659" width="13.7109375" style="5" customWidth="1"/>
    <col min="5660" max="5886" width="28.7109375" style="5"/>
    <col min="5887" max="5888" width="0" style="5" hidden="1" customWidth="1"/>
    <col min="5889" max="5904" width="7.7109375" style="5" customWidth="1"/>
    <col min="5905" max="5905" width="8.7109375" style="5" customWidth="1"/>
    <col min="5906" max="5907" width="7.7109375" style="5" customWidth="1"/>
    <col min="5908" max="5908" width="5.42578125" style="5" customWidth="1"/>
    <col min="5909" max="5909" width="5.7109375" style="5" customWidth="1"/>
    <col min="5910" max="5910" width="9.7109375" style="5" customWidth="1"/>
    <col min="5911" max="5913" width="7.7109375" style="5" customWidth="1"/>
    <col min="5914" max="5914" width="10.5703125" style="5" customWidth="1"/>
    <col min="5915" max="5915" width="13.7109375" style="5" customWidth="1"/>
    <col min="5916" max="6142" width="28.7109375" style="5"/>
    <col min="6143" max="6144" width="0" style="5" hidden="1" customWidth="1"/>
    <col min="6145" max="6160" width="7.7109375" style="5" customWidth="1"/>
    <col min="6161" max="6161" width="8.7109375" style="5" customWidth="1"/>
    <col min="6162" max="6163" width="7.7109375" style="5" customWidth="1"/>
    <col min="6164" max="6164" width="5.42578125" style="5" customWidth="1"/>
    <col min="6165" max="6165" width="5.7109375" style="5" customWidth="1"/>
    <col min="6166" max="6166" width="9.7109375" style="5" customWidth="1"/>
    <col min="6167" max="6169" width="7.7109375" style="5" customWidth="1"/>
    <col min="6170" max="6170" width="10.5703125" style="5" customWidth="1"/>
    <col min="6171" max="6171" width="13.7109375" style="5" customWidth="1"/>
    <col min="6172" max="6398" width="28.7109375" style="5"/>
    <col min="6399" max="6400" width="0" style="5" hidden="1" customWidth="1"/>
    <col min="6401" max="6416" width="7.7109375" style="5" customWidth="1"/>
    <col min="6417" max="6417" width="8.7109375" style="5" customWidth="1"/>
    <col min="6418" max="6419" width="7.7109375" style="5" customWidth="1"/>
    <col min="6420" max="6420" width="5.42578125" style="5" customWidth="1"/>
    <col min="6421" max="6421" width="5.7109375" style="5" customWidth="1"/>
    <col min="6422" max="6422" width="9.7109375" style="5" customWidth="1"/>
    <col min="6423" max="6425" width="7.7109375" style="5" customWidth="1"/>
    <col min="6426" max="6426" width="10.5703125" style="5" customWidth="1"/>
    <col min="6427" max="6427" width="13.7109375" style="5" customWidth="1"/>
    <col min="6428" max="6654" width="28.7109375" style="5"/>
    <col min="6655" max="6656" width="0" style="5" hidden="1" customWidth="1"/>
    <col min="6657" max="6672" width="7.7109375" style="5" customWidth="1"/>
    <col min="6673" max="6673" width="8.7109375" style="5" customWidth="1"/>
    <col min="6674" max="6675" width="7.7109375" style="5" customWidth="1"/>
    <col min="6676" max="6676" width="5.42578125" style="5" customWidth="1"/>
    <col min="6677" max="6677" width="5.7109375" style="5" customWidth="1"/>
    <col min="6678" max="6678" width="9.7109375" style="5" customWidth="1"/>
    <col min="6679" max="6681" width="7.7109375" style="5" customWidth="1"/>
    <col min="6682" max="6682" width="10.5703125" style="5" customWidth="1"/>
    <col min="6683" max="6683" width="13.7109375" style="5" customWidth="1"/>
    <col min="6684" max="6910" width="28.7109375" style="5"/>
    <col min="6911" max="6912" width="0" style="5" hidden="1" customWidth="1"/>
    <col min="6913" max="6928" width="7.7109375" style="5" customWidth="1"/>
    <col min="6929" max="6929" width="8.7109375" style="5" customWidth="1"/>
    <col min="6930" max="6931" width="7.7109375" style="5" customWidth="1"/>
    <col min="6932" max="6932" width="5.42578125" style="5" customWidth="1"/>
    <col min="6933" max="6933" width="5.7109375" style="5" customWidth="1"/>
    <col min="6934" max="6934" width="9.7109375" style="5" customWidth="1"/>
    <col min="6935" max="6937" width="7.7109375" style="5" customWidth="1"/>
    <col min="6938" max="6938" width="10.5703125" style="5" customWidth="1"/>
    <col min="6939" max="6939" width="13.7109375" style="5" customWidth="1"/>
    <col min="6940" max="7166" width="28.7109375" style="5"/>
    <col min="7167" max="7168" width="0" style="5" hidden="1" customWidth="1"/>
    <col min="7169" max="7184" width="7.7109375" style="5" customWidth="1"/>
    <col min="7185" max="7185" width="8.7109375" style="5" customWidth="1"/>
    <col min="7186" max="7187" width="7.7109375" style="5" customWidth="1"/>
    <col min="7188" max="7188" width="5.42578125" style="5" customWidth="1"/>
    <col min="7189" max="7189" width="5.7109375" style="5" customWidth="1"/>
    <col min="7190" max="7190" width="9.7109375" style="5" customWidth="1"/>
    <col min="7191" max="7193" width="7.7109375" style="5" customWidth="1"/>
    <col min="7194" max="7194" width="10.5703125" style="5" customWidth="1"/>
    <col min="7195" max="7195" width="13.7109375" style="5" customWidth="1"/>
    <col min="7196" max="7422" width="28.7109375" style="5"/>
    <col min="7423" max="7424" width="0" style="5" hidden="1" customWidth="1"/>
    <col min="7425" max="7440" width="7.7109375" style="5" customWidth="1"/>
    <col min="7441" max="7441" width="8.7109375" style="5" customWidth="1"/>
    <col min="7442" max="7443" width="7.7109375" style="5" customWidth="1"/>
    <col min="7444" max="7444" width="5.42578125" style="5" customWidth="1"/>
    <col min="7445" max="7445" width="5.7109375" style="5" customWidth="1"/>
    <col min="7446" max="7446" width="9.7109375" style="5" customWidth="1"/>
    <col min="7447" max="7449" width="7.7109375" style="5" customWidth="1"/>
    <col min="7450" max="7450" width="10.5703125" style="5" customWidth="1"/>
    <col min="7451" max="7451" width="13.7109375" style="5" customWidth="1"/>
    <col min="7452" max="7678" width="28.7109375" style="5"/>
    <col min="7679" max="7680" width="0" style="5" hidden="1" customWidth="1"/>
    <col min="7681" max="7696" width="7.7109375" style="5" customWidth="1"/>
    <col min="7697" max="7697" width="8.7109375" style="5" customWidth="1"/>
    <col min="7698" max="7699" width="7.7109375" style="5" customWidth="1"/>
    <col min="7700" max="7700" width="5.42578125" style="5" customWidth="1"/>
    <col min="7701" max="7701" width="5.7109375" style="5" customWidth="1"/>
    <col min="7702" max="7702" width="9.7109375" style="5" customWidth="1"/>
    <col min="7703" max="7705" width="7.7109375" style="5" customWidth="1"/>
    <col min="7706" max="7706" width="10.5703125" style="5" customWidth="1"/>
    <col min="7707" max="7707" width="13.7109375" style="5" customWidth="1"/>
    <col min="7708" max="7934" width="28.7109375" style="5"/>
    <col min="7935" max="7936" width="0" style="5" hidden="1" customWidth="1"/>
    <col min="7937" max="7952" width="7.7109375" style="5" customWidth="1"/>
    <col min="7953" max="7953" width="8.7109375" style="5" customWidth="1"/>
    <col min="7954" max="7955" width="7.7109375" style="5" customWidth="1"/>
    <col min="7956" max="7956" width="5.42578125" style="5" customWidth="1"/>
    <col min="7957" max="7957" width="5.7109375" style="5" customWidth="1"/>
    <col min="7958" max="7958" width="9.7109375" style="5" customWidth="1"/>
    <col min="7959" max="7961" width="7.7109375" style="5" customWidth="1"/>
    <col min="7962" max="7962" width="10.5703125" style="5" customWidth="1"/>
    <col min="7963" max="7963" width="13.7109375" style="5" customWidth="1"/>
    <col min="7964" max="8190" width="28.7109375" style="5"/>
    <col min="8191" max="8192" width="0" style="5" hidden="1" customWidth="1"/>
    <col min="8193" max="8208" width="7.7109375" style="5" customWidth="1"/>
    <col min="8209" max="8209" width="8.7109375" style="5" customWidth="1"/>
    <col min="8210" max="8211" width="7.7109375" style="5" customWidth="1"/>
    <col min="8212" max="8212" width="5.42578125" style="5" customWidth="1"/>
    <col min="8213" max="8213" width="5.7109375" style="5" customWidth="1"/>
    <col min="8214" max="8214" width="9.7109375" style="5" customWidth="1"/>
    <col min="8215" max="8217" width="7.7109375" style="5" customWidth="1"/>
    <col min="8218" max="8218" width="10.5703125" style="5" customWidth="1"/>
    <col min="8219" max="8219" width="13.7109375" style="5" customWidth="1"/>
    <col min="8220" max="8446" width="28.7109375" style="5"/>
    <col min="8447" max="8448" width="0" style="5" hidden="1" customWidth="1"/>
    <col min="8449" max="8464" width="7.7109375" style="5" customWidth="1"/>
    <col min="8465" max="8465" width="8.7109375" style="5" customWidth="1"/>
    <col min="8466" max="8467" width="7.7109375" style="5" customWidth="1"/>
    <col min="8468" max="8468" width="5.42578125" style="5" customWidth="1"/>
    <col min="8469" max="8469" width="5.7109375" style="5" customWidth="1"/>
    <col min="8470" max="8470" width="9.7109375" style="5" customWidth="1"/>
    <col min="8471" max="8473" width="7.7109375" style="5" customWidth="1"/>
    <col min="8474" max="8474" width="10.5703125" style="5" customWidth="1"/>
    <col min="8475" max="8475" width="13.7109375" style="5" customWidth="1"/>
    <col min="8476" max="8702" width="28.7109375" style="5"/>
    <col min="8703" max="8704" width="0" style="5" hidden="1" customWidth="1"/>
    <col min="8705" max="8720" width="7.7109375" style="5" customWidth="1"/>
    <col min="8721" max="8721" width="8.7109375" style="5" customWidth="1"/>
    <col min="8722" max="8723" width="7.7109375" style="5" customWidth="1"/>
    <col min="8724" max="8724" width="5.42578125" style="5" customWidth="1"/>
    <col min="8725" max="8725" width="5.7109375" style="5" customWidth="1"/>
    <col min="8726" max="8726" width="9.7109375" style="5" customWidth="1"/>
    <col min="8727" max="8729" width="7.7109375" style="5" customWidth="1"/>
    <col min="8730" max="8730" width="10.5703125" style="5" customWidth="1"/>
    <col min="8731" max="8731" width="13.7109375" style="5" customWidth="1"/>
    <col min="8732" max="8958" width="28.7109375" style="5"/>
    <col min="8959" max="8960" width="0" style="5" hidden="1" customWidth="1"/>
    <col min="8961" max="8976" width="7.7109375" style="5" customWidth="1"/>
    <col min="8977" max="8977" width="8.7109375" style="5" customWidth="1"/>
    <col min="8978" max="8979" width="7.7109375" style="5" customWidth="1"/>
    <col min="8980" max="8980" width="5.42578125" style="5" customWidth="1"/>
    <col min="8981" max="8981" width="5.7109375" style="5" customWidth="1"/>
    <col min="8982" max="8982" width="9.7109375" style="5" customWidth="1"/>
    <col min="8983" max="8985" width="7.7109375" style="5" customWidth="1"/>
    <col min="8986" max="8986" width="10.5703125" style="5" customWidth="1"/>
    <col min="8987" max="8987" width="13.7109375" style="5" customWidth="1"/>
    <col min="8988" max="9214" width="28.7109375" style="5"/>
    <col min="9215" max="9216" width="0" style="5" hidden="1" customWidth="1"/>
    <col min="9217" max="9232" width="7.7109375" style="5" customWidth="1"/>
    <col min="9233" max="9233" width="8.7109375" style="5" customWidth="1"/>
    <col min="9234" max="9235" width="7.7109375" style="5" customWidth="1"/>
    <col min="9236" max="9236" width="5.42578125" style="5" customWidth="1"/>
    <col min="9237" max="9237" width="5.7109375" style="5" customWidth="1"/>
    <col min="9238" max="9238" width="9.7109375" style="5" customWidth="1"/>
    <col min="9239" max="9241" width="7.7109375" style="5" customWidth="1"/>
    <col min="9242" max="9242" width="10.5703125" style="5" customWidth="1"/>
    <col min="9243" max="9243" width="13.7109375" style="5" customWidth="1"/>
    <col min="9244" max="9470" width="28.7109375" style="5"/>
    <col min="9471" max="9472" width="0" style="5" hidden="1" customWidth="1"/>
    <col min="9473" max="9488" width="7.7109375" style="5" customWidth="1"/>
    <col min="9489" max="9489" width="8.7109375" style="5" customWidth="1"/>
    <col min="9490" max="9491" width="7.7109375" style="5" customWidth="1"/>
    <col min="9492" max="9492" width="5.42578125" style="5" customWidth="1"/>
    <col min="9493" max="9493" width="5.7109375" style="5" customWidth="1"/>
    <col min="9494" max="9494" width="9.7109375" style="5" customWidth="1"/>
    <col min="9495" max="9497" width="7.7109375" style="5" customWidth="1"/>
    <col min="9498" max="9498" width="10.5703125" style="5" customWidth="1"/>
    <col min="9499" max="9499" width="13.7109375" style="5" customWidth="1"/>
    <col min="9500" max="9726" width="28.7109375" style="5"/>
    <col min="9727" max="9728" width="0" style="5" hidden="1" customWidth="1"/>
    <col min="9729" max="9744" width="7.7109375" style="5" customWidth="1"/>
    <col min="9745" max="9745" width="8.7109375" style="5" customWidth="1"/>
    <col min="9746" max="9747" width="7.7109375" style="5" customWidth="1"/>
    <col min="9748" max="9748" width="5.42578125" style="5" customWidth="1"/>
    <col min="9749" max="9749" width="5.7109375" style="5" customWidth="1"/>
    <col min="9750" max="9750" width="9.7109375" style="5" customWidth="1"/>
    <col min="9751" max="9753" width="7.7109375" style="5" customWidth="1"/>
    <col min="9754" max="9754" width="10.5703125" style="5" customWidth="1"/>
    <col min="9755" max="9755" width="13.7109375" style="5" customWidth="1"/>
    <col min="9756" max="9982" width="28.7109375" style="5"/>
    <col min="9983" max="9984" width="0" style="5" hidden="1" customWidth="1"/>
    <col min="9985" max="10000" width="7.7109375" style="5" customWidth="1"/>
    <col min="10001" max="10001" width="8.7109375" style="5" customWidth="1"/>
    <col min="10002" max="10003" width="7.7109375" style="5" customWidth="1"/>
    <col min="10004" max="10004" width="5.42578125" style="5" customWidth="1"/>
    <col min="10005" max="10005" width="5.7109375" style="5" customWidth="1"/>
    <col min="10006" max="10006" width="9.7109375" style="5" customWidth="1"/>
    <col min="10007" max="10009" width="7.7109375" style="5" customWidth="1"/>
    <col min="10010" max="10010" width="10.5703125" style="5" customWidth="1"/>
    <col min="10011" max="10011" width="13.7109375" style="5" customWidth="1"/>
    <col min="10012" max="10238" width="28.7109375" style="5"/>
    <col min="10239" max="10240" width="0" style="5" hidden="1" customWidth="1"/>
    <col min="10241" max="10256" width="7.7109375" style="5" customWidth="1"/>
    <col min="10257" max="10257" width="8.7109375" style="5" customWidth="1"/>
    <col min="10258" max="10259" width="7.7109375" style="5" customWidth="1"/>
    <col min="10260" max="10260" width="5.42578125" style="5" customWidth="1"/>
    <col min="10261" max="10261" width="5.7109375" style="5" customWidth="1"/>
    <col min="10262" max="10262" width="9.7109375" style="5" customWidth="1"/>
    <col min="10263" max="10265" width="7.7109375" style="5" customWidth="1"/>
    <col min="10266" max="10266" width="10.5703125" style="5" customWidth="1"/>
    <col min="10267" max="10267" width="13.7109375" style="5" customWidth="1"/>
    <col min="10268" max="10494" width="28.7109375" style="5"/>
    <col min="10495" max="10496" width="0" style="5" hidden="1" customWidth="1"/>
    <col min="10497" max="10512" width="7.7109375" style="5" customWidth="1"/>
    <col min="10513" max="10513" width="8.7109375" style="5" customWidth="1"/>
    <col min="10514" max="10515" width="7.7109375" style="5" customWidth="1"/>
    <col min="10516" max="10516" width="5.42578125" style="5" customWidth="1"/>
    <col min="10517" max="10517" width="5.7109375" style="5" customWidth="1"/>
    <col min="10518" max="10518" width="9.7109375" style="5" customWidth="1"/>
    <col min="10519" max="10521" width="7.7109375" style="5" customWidth="1"/>
    <col min="10522" max="10522" width="10.5703125" style="5" customWidth="1"/>
    <col min="10523" max="10523" width="13.7109375" style="5" customWidth="1"/>
    <col min="10524" max="10750" width="28.7109375" style="5"/>
    <col min="10751" max="10752" width="0" style="5" hidden="1" customWidth="1"/>
    <col min="10753" max="10768" width="7.7109375" style="5" customWidth="1"/>
    <col min="10769" max="10769" width="8.7109375" style="5" customWidth="1"/>
    <col min="10770" max="10771" width="7.7109375" style="5" customWidth="1"/>
    <col min="10772" max="10772" width="5.42578125" style="5" customWidth="1"/>
    <col min="10773" max="10773" width="5.7109375" style="5" customWidth="1"/>
    <col min="10774" max="10774" width="9.7109375" style="5" customWidth="1"/>
    <col min="10775" max="10777" width="7.7109375" style="5" customWidth="1"/>
    <col min="10778" max="10778" width="10.5703125" style="5" customWidth="1"/>
    <col min="10779" max="10779" width="13.7109375" style="5" customWidth="1"/>
    <col min="10780" max="11006" width="28.7109375" style="5"/>
    <col min="11007" max="11008" width="0" style="5" hidden="1" customWidth="1"/>
    <col min="11009" max="11024" width="7.7109375" style="5" customWidth="1"/>
    <col min="11025" max="11025" width="8.7109375" style="5" customWidth="1"/>
    <col min="11026" max="11027" width="7.7109375" style="5" customWidth="1"/>
    <col min="11028" max="11028" width="5.42578125" style="5" customWidth="1"/>
    <col min="11029" max="11029" width="5.7109375" style="5" customWidth="1"/>
    <col min="11030" max="11030" width="9.7109375" style="5" customWidth="1"/>
    <col min="11031" max="11033" width="7.7109375" style="5" customWidth="1"/>
    <col min="11034" max="11034" width="10.5703125" style="5" customWidth="1"/>
    <col min="11035" max="11035" width="13.7109375" style="5" customWidth="1"/>
    <col min="11036" max="11262" width="28.7109375" style="5"/>
    <col min="11263" max="11264" width="0" style="5" hidden="1" customWidth="1"/>
    <col min="11265" max="11280" width="7.7109375" style="5" customWidth="1"/>
    <col min="11281" max="11281" width="8.7109375" style="5" customWidth="1"/>
    <col min="11282" max="11283" width="7.7109375" style="5" customWidth="1"/>
    <col min="11284" max="11284" width="5.42578125" style="5" customWidth="1"/>
    <col min="11285" max="11285" width="5.7109375" style="5" customWidth="1"/>
    <col min="11286" max="11286" width="9.7109375" style="5" customWidth="1"/>
    <col min="11287" max="11289" width="7.7109375" style="5" customWidth="1"/>
    <col min="11290" max="11290" width="10.5703125" style="5" customWidth="1"/>
    <col min="11291" max="11291" width="13.7109375" style="5" customWidth="1"/>
    <col min="11292" max="11518" width="28.7109375" style="5"/>
    <col min="11519" max="11520" width="0" style="5" hidden="1" customWidth="1"/>
    <col min="11521" max="11536" width="7.7109375" style="5" customWidth="1"/>
    <col min="11537" max="11537" width="8.7109375" style="5" customWidth="1"/>
    <col min="11538" max="11539" width="7.7109375" style="5" customWidth="1"/>
    <col min="11540" max="11540" width="5.42578125" style="5" customWidth="1"/>
    <col min="11541" max="11541" width="5.7109375" style="5" customWidth="1"/>
    <col min="11542" max="11542" width="9.7109375" style="5" customWidth="1"/>
    <col min="11543" max="11545" width="7.7109375" style="5" customWidth="1"/>
    <col min="11546" max="11546" width="10.5703125" style="5" customWidth="1"/>
    <col min="11547" max="11547" width="13.7109375" style="5" customWidth="1"/>
    <col min="11548" max="11774" width="28.7109375" style="5"/>
    <col min="11775" max="11776" width="0" style="5" hidden="1" customWidth="1"/>
    <col min="11777" max="11792" width="7.7109375" style="5" customWidth="1"/>
    <col min="11793" max="11793" width="8.7109375" style="5" customWidth="1"/>
    <col min="11794" max="11795" width="7.7109375" style="5" customWidth="1"/>
    <col min="11796" max="11796" width="5.42578125" style="5" customWidth="1"/>
    <col min="11797" max="11797" width="5.7109375" style="5" customWidth="1"/>
    <col min="11798" max="11798" width="9.7109375" style="5" customWidth="1"/>
    <col min="11799" max="11801" width="7.7109375" style="5" customWidth="1"/>
    <col min="11802" max="11802" width="10.5703125" style="5" customWidth="1"/>
    <col min="11803" max="11803" width="13.7109375" style="5" customWidth="1"/>
    <col min="11804" max="12030" width="28.7109375" style="5"/>
    <col min="12031" max="12032" width="0" style="5" hidden="1" customWidth="1"/>
    <col min="12033" max="12048" width="7.7109375" style="5" customWidth="1"/>
    <col min="12049" max="12049" width="8.7109375" style="5" customWidth="1"/>
    <col min="12050" max="12051" width="7.7109375" style="5" customWidth="1"/>
    <col min="12052" max="12052" width="5.42578125" style="5" customWidth="1"/>
    <col min="12053" max="12053" width="5.7109375" style="5" customWidth="1"/>
    <col min="12054" max="12054" width="9.7109375" style="5" customWidth="1"/>
    <col min="12055" max="12057" width="7.7109375" style="5" customWidth="1"/>
    <col min="12058" max="12058" width="10.5703125" style="5" customWidth="1"/>
    <col min="12059" max="12059" width="13.7109375" style="5" customWidth="1"/>
    <col min="12060" max="12286" width="28.7109375" style="5"/>
    <col min="12287" max="12288" width="0" style="5" hidden="1" customWidth="1"/>
    <col min="12289" max="12304" width="7.7109375" style="5" customWidth="1"/>
    <col min="12305" max="12305" width="8.7109375" style="5" customWidth="1"/>
    <col min="12306" max="12307" width="7.7109375" style="5" customWidth="1"/>
    <col min="12308" max="12308" width="5.42578125" style="5" customWidth="1"/>
    <col min="12309" max="12309" width="5.7109375" style="5" customWidth="1"/>
    <col min="12310" max="12310" width="9.7109375" style="5" customWidth="1"/>
    <col min="12311" max="12313" width="7.7109375" style="5" customWidth="1"/>
    <col min="12314" max="12314" width="10.5703125" style="5" customWidth="1"/>
    <col min="12315" max="12315" width="13.7109375" style="5" customWidth="1"/>
    <col min="12316" max="12542" width="28.7109375" style="5"/>
    <col min="12543" max="12544" width="0" style="5" hidden="1" customWidth="1"/>
    <col min="12545" max="12560" width="7.7109375" style="5" customWidth="1"/>
    <col min="12561" max="12561" width="8.7109375" style="5" customWidth="1"/>
    <col min="12562" max="12563" width="7.7109375" style="5" customWidth="1"/>
    <col min="12564" max="12564" width="5.42578125" style="5" customWidth="1"/>
    <col min="12565" max="12565" width="5.7109375" style="5" customWidth="1"/>
    <col min="12566" max="12566" width="9.7109375" style="5" customWidth="1"/>
    <col min="12567" max="12569" width="7.7109375" style="5" customWidth="1"/>
    <col min="12570" max="12570" width="10.5703125" style="5" customWidth="1"/>
    <col min="12571" max="12571" width="13.7109375" style="5" customWidth="1"/>
    <col min="12572" max="12798" width="28.7109375" style="5"/>
    <col min="12799" max="12800" width="0" style="5" hidden="1" customWidth="1"/>
    <col min="12801" max="12816" width="7.7109375" style="5" customWidth="1"/>
    <col min="12817" max="12817" width="8.7109375" style="5" customWidth="1"/>
    <col min="12818" max="12819" width="7.7109375" style="5" customWidth="1"/>
    <col min="12820" max="12820" width="5.42578125" style="5" customWidth="1"/>
    <col min="12821" max="12821" width="5.7109375" style="5" customWidth="1"/>
    <col min="12822" max="12822" width="9.7109375" style="5" customWidth="1"/>
    <col min="12823" max="12825" width="7.7109375" style="5" customWidth="1"/>
    <col min="12826" max="12826" width="10.5703125" style="5" customWidth="1"/>
    <col min="12827" max="12827" width="13.7109375" style="5" customWidth="1"/>
    <col min="12828" max="13054" width="28.7109375" style="5"/>
    <col min="13055" max="13056" width="0" style="5" hidden="1" customWidth="1"/>
    <col min="13057" max="13072" width="7.7109375" style="5" customWidth="1"/>
    <col min="13073" max="13073" width="8.7109375" style="5" customWidth="1"/>
    <col min="13074" max="13075" width="7.7109375" style="5" customWidth="1"/>
    <col min="13076" max="13076" width="5.42578125" style="5" customWidth="1"/>
    <col min="13077" max="13077" width="5.7109375" style="5" customWidth="1"/>
    <col min="13078" max="13078" width="9.7109375" style="5" customWidth="1"/>
    <col min="13079" max="13081" width="7.7109375" style="5" customWidth="1"/>
    <col min="13082" max="13082" width="10.5703125" style="5" customWidth="1"/>
    <col min="13083" max="13083" width="13.7109375" style="5" customWidth="1"/>
    <col min="13084" max="13310" width="28.7109375" style="5"/>
    <col min="13311" max="13312" width="0" style="5" hidden="1" customWidth="1"/>
    <col min="13313" max="13328" width="7.7109375" style="5" customWidth="1"/>
    <col min="13329" max="13329" width="8.7109375" style="5" customWidth="1"/>
    <col min="13330" max="13331" width="7.7109375" style="5" customWidth="1"/>
    <col min="13332" max="13332" width="5.42578125" style="5" customWidth="1"/>
    <col min="13333" max="13333" width="5.7109375" style="5" customWidth="1"/>
    <col min="13334" max="13334" width="9.7109375" style="5" customWidth="1"/>
    <col min="13335" max="13337" width="7.7109375" style="5" customWidth="1"/>
    <col min="13338" max="13338" width="10.5703125" style="5" customWidth="1"/>
    <col min="13339" max="13339" width="13.7109375" style="5" customWidth="1"/>
    <col min="13340" max="13566" width="28.7109375" style="5"/>
    <col min="13567" max="13568" width="0" style="5" hidden="1" customWidth="1"/>
    <col min="13569" max="13584" width="7.7109375" style="5" customWidth="1"/>
    <col min="13585" max="13585" width="8.7109375" style="5" customWidth="1"/>
    <col min="13586" max="13587" width="7.7109375" style="5" customWidth="1"/>
    <col min="13588" max="13588" width="5.42578125" style="5" customWidth="1"/>
    <col min="13589" max="13589" width="5.7109375" style="5" customWidth="1"/>
    <col min="13590" max="13590" width="9.7109375" style="5" customWidth="1"/>
    <col min="13591" max="13593" width="7.7109375" style="5" customWidth="1"/>
    <col min="13594" max="13594" width="10.5703125" style="5" customWidth="1"/>
    <col min="13595" max="13595" width="13.7109375" style="5" customWidth="1"/>
    <col min="13596" max="13822" width="28.7109375" style="5"/>
    <col min="13823" max="13824" width="0" style="5" hidden="1" customWidth="1"/>
    <col min="13825" max="13840" width="7.7109375" style="5" customWidth="1"/>
    <col min="13841" max="13841" width="8.7109375" style="5" customWidth="1"/>
    <col min="13842" max="13843" width="7.7109375" style="5" customWidth="1"/>
    <col min="13844" max="13844" width="5.42578125" style="5" customWidth="1"/>
    <col min="13845" max="13845" width="5.7109375" style="5" customWidth="1"/>
    <col min="13846" max="13846" width="9.7109375" style="5" customWidth="1"/>
    <col min="13847" max="13849" width="7.7109375" style="5" customWidth="1"/>
    <col min="13850" max="13850" width="10.5703125" style="5" customWidth="1"/>
    <col min="13851" max="13851" width="13.7109375" style="5" customWidth="1"/>
    <col min="13852" max="14078" width="28.7109375" style="5"/>
    <col min="14079" max="14080" width="0" style="5" hidden="1" customWidth="1"/>
    <col min="14081" max="14096" width="7.7109375" style="5" customWidth="1"/>
    <col min="14097" max="14097" width="8.7109375" style="5" customWidth="1"/>
    <col min="14098" max="14099" width="7.7109375" style="5" customWidth="1"/>
    <col min="14100" max="14100" width="5.42578125" style="5" customWidth="1"/>
    <col min="14101" max="14101" width="5.7109375" style="5" customWidth="1"/>
    <col min="14102" max="14102" width="9.7109375" style="5" customWidth="1"/>
    <col min="14103" max="14105" width="7.7109375" style="5" customWidth="1"/>
    <col min="14106" max="14106" width="10.5703125" style="5" customWidth="1"/>
    <col min="14107" max="14107" width="13.7109375" style="5" customWidth="1"/>
    <col min="14108" max="14334" width="28.7109375" style="5"/>
    <col min="14335" max="14336" width="0" style="5" hidden="1" customWidth="1"/>
    <col min="14337" max="14352" width="7.7109375" style="5" customWidth="1"/>
    <col min="14353" max="14353" width="8.7109375" style="5" customWidth="1"/>
    <col min="14354" max="14355" width="7.7109375" style="5" customWidth="1"/>
    <col min="14356" max="14356" width="5.42578125" style="5" customWidth="1"/>
    <col min="14357" max="14357" width="5.7109375" style="5" customWidth="1"/>
    <col min="14358" max="14358" width="9.7109375" style="5" customWidth="1"/>
    <col min="14359" max="14361" width="7.7109375" style="5" customWidth="1"/>
    <col min="14362" max="14362" width="10.5703125" style="5" customWidth="1"/>
    <col min="14363" max="14363" width="13.7109375" style="5" customWidth="1"/>
    <col min="14364" max="14590" width="28.7109375" style="5"/>
    <col min="14591" max="14592" width="0" style="5" hidden="1" customWidth="1"/>
    <col min="14593" max="14608" width="7.7109375" style="5" customWidth="1"/>
    <col min="14609" max="14609" width="8.7109375" style="5" customWidth="1"/>
    <col min="14610" max="14611" width="7.7109375" style="5" customWidth="1"/>
    <col min="14612" max="14612" width="5.42578125" style="5" customWidth="1"/>
    <col min="14613" max="14613" width="5.7109375" style="5" customWidth="1"/>
    <col min="14614" max="14614" width="9.7109375" style="5" customWidth="1"/>
    <col min="14615" max="14617" width="7.7109375" style="5" customWidth="1"/>
    <col min="14618" max="14618" width="10.5703125" style="5" customWidth="1"/>
    <col min="14619" max="14619" width="13.7109375" style="5" customWidth="1"/>
    <col min="14620" max="14846" width="28.7109375" style="5"/>
    <col min="14847" max="14848" width="0" style="5" hidden="1" customWidth="1"/>
    <col min="14849" max="14864" width="7.7109375" style="5" customWidth="1"/>
    <col min="14865" max="14865" width="8.7109375" style="5" customWidth="1"/>
    <col min="14866" max="14867" width="7.7109375" style="5" customWidth="1"/>
    <col min="14868" max="14868" width="5.42578125" style="5" customWidth="1"/>
    <col min="14869" max="14869" width="5.7109375" style="5" customWidth="1"/>
    <col min="14870" max="14870" width="9.7109375" style="5" customWidth="1"/>
    <col min="14871" max="14873" width="7.7109375" style="5" customWidth="1"/>
    <col min="14874" max="14874" width="10.5703125" style="5" customWidth="1"/>
    <col min="14875" max="14875" width="13.7109375" style="5" customWidth="1"/>
    <col min="14876" max="15102" width="28.7109375" style="5"/>
    <col min="15103" max="15104" width="0" style="5" hidden="1" customWidth="1"/>
    <col min="15105" max="15120" width="7.7109375" style="5" customWidth="1"/>
    <col min="15121" max="15121" width="8.7109375" style="5" customWidth="1"/>
    <col min="15122" max="15123" width="7.7109375" style="5" customWidth="1"/>
    <col min="15124" max="15124" width="5.42578125" style="5" customWidth="1"/>
    <col min="15125" max="15125" width="5.7109375" style="5" customWidth="1"/>
    <col min="15126" max="15126" width="9.7109375" style="5" customWidth="1"/>
    <col min="15127" max="15129" width="7.7109375" style="5" customWidth="1"/>
    <col min="15130" max="15130" width="10.5703125" style="5" customWidth="1"/>
    <col min="15131" max="15131" width="13.7109375" style="5" customWidth="1"/>
    <col min="15132" max="15358" width="28.7109375" style="5"/>
    <col min="15359" max="15360" width="0" style="5" hidden="1" customWidth="1"/>
    <col min="15361" max="15376" width="7.7109375" style="5" customWidth="1"/>
    <col min="15377" max="15377" width="8.7109375" style="5" customWidth="1"/>
    <col min="15378" max="15379" width="7.7109375" style="5" customWidth="1"/>
    <col min="15380" max="15380" width="5.42578125" style="5" customWidth="1"/>
    <col min="15381" max="15381" width="5.7109375" style="5" customWidth="1"/>
    <col min="15382" max="15382" width="9.7109375" style="5" customWidth="1"/>
    <col min="15383" max="15385" width="7.7109375" style="5" customWidth="1"/>
    <col min="15386" max="15386" width="10.5703125" style="5" customWidth="1"/>
    <col min="15387" max="15387" width="13.7109375" style="5" customWidth="1"/>
    <col min="15388" max="15614" width="28.7109375" style="5"/>
    <col min="15615" max="15616" width="0" style="5" hidden="1" customWidth="1"/>
    <col min="15617" max="15632" width="7.7109375" style="5" customWidth="1"/>
    <col min="15633" max="15633" width="8.7109375" style="5" customWidth="1"/>
    <col min="15634" max="15635" width="7.7109375" style="5" customWidth="1"/>
    <col min="15636" max="15636" width="5.42578125" style="5" customWidth="1"/>
    <col min="15637" max="15637" width="5.7109375" style="5" customWidth="1"/>
    <col min="15638" max="15638" width="9.7109375" style="5" customWidth="1"/>
    <col min="15639" max="15641" width="7.7109375" style="5" customWidth="1"/>
    <col min="15642" max="15642" width="10.5703125" style="5" customWidth="1"/>
    <col min="15643" max="15643" width="13.7109375" style="5" customWidth="1"/>
    <col min="15644" max="15870" width="28.7109375" style="5"/>
    <col min="15871" max="15872" width="0" style="5" hidden="1" customWidth="1"/>
    <col min="15873" max="15888" width="7.7109375" style="5" customWidth="1"/>
    <col min="15889" max="15889" width="8.7109375" style="5" customWidth="1"/>
    <col min="15890" max="15891" width="7.7109375" style="5" customWidth="1"/>
    <col min="15892" max="15892" width="5.42578125" style="5" customWidth="1"/>
    <col min="15893" max="15893" width="5.7109375" style="5" customWidth="1"/>
    <col min="15894" max="15894" width="9.7109375" style="5" customWidth="1"/>
    <col min="15895" max="15897" width="7.7109375" style="5" customWidth="1"/>
    <col min="15898" max="15898" width="10.5703125" style="5" customWidth="1"/>
    <col min="15899" max="15899" width="13.7109375" style="5" customWidth="1"/>
    <col min="15900" max="16126" width="28.7109375" style="5"/>
    <col min="16127" max="16128" width="0" style="5" hidden="1" customWidth="1"/>
    <col min="16129" max="16144" width="7.7109375" style="5" customWidth="1"/>
    <col min="16145" max="16145" width="8.7109375" style="5" customWidth="1"/>
    <col min="16146" max="16147" width="7.7109375" style="5" customWidth="1"/>
    <col min="16148" max="16148" width="5.42578125" style="5" customWidth="1"/>
    <col min="16149" max="16149" width="5.7109375" style="5" customWidth="1"/>
    <col min="16150" max="16150" width="9.7109375" style="5" customWidth="1"/>
    <col min="16151" max="16153" width="7.7109375" style="5" customWidth="1"/>
    <col min="16154" max="16154" width="10.5703125" style="5" customWidth="1"/>
    <col min="16155" max="16155" width="13.7109375" style="5" customWidth="1"/>
    <col min="16156" max="16384" width="28.7109375" style="5"/>
  </cols>
  <sheetData>
    <row r="1" spans="1:28" ht="15" x14ac:dyDescent="0.25">
      <c r="A1" s="252" t="s">
        <v>476</v>
      </c>
      <c r="W1" s="5"/>
    </row>
    <row r="2" spans="1:28" ht="15.75" x14ac:dyDescent="0.25">
      <c r="A2" s="220" t="s">
        <v>477</v>
      </c>
      <c r="W2" s="5"/>
    </row>
    <row r="3" spans="1:28" x14ac:dyDescent="0.2">
      <c r="W3" s="5"/>
    </row>
    <row r="4" spans="1:28" s="255" customFormat="1" ht="24" customHeight="1" x14ac:dyDescent="0.25">
      <c r="A4" s="253" t="s">
        <v>478</v>
      </c>
      <c r="B4" s="254">
        <v>2013</v>
      </c>
      <c r="C4" s="254">
        <v>2014</v>
      </c>
      <c r="D4" s="254">
        <v>2015</v>
      </c>
      <c r="E4" s="254">
        <v>2016</v>
      </c>
      <c r="F4" s="254">
        <v>2017</v>
      </c>
      <c r="G4" s="254">
        <v>2018</v>
      </c>
      <c r="H4" s="254">
        <v>2019</v>
      </c>
      <c r="I4" s="254">
        <v>2020</v>
      </c>
      <c r="J4" s="254">
        <v>2021</v>
      </c>
      <c r="K4" s="833">
        <v>2022</v>
      </c>
      <c r="L4" s="833"/>
      <c r="M4" s="833"/>
      <c r="N4" s="833"/>
      <c r="O4" s="833"/>
      <c r="P4" s="833"/>
      <c r="Q4" s="833"/>
      <c r="R4" s="833"/>
      <c r="S4" s="833"/>
      <c r="T4" s="833"/>
      <c r="U4" s="834"/>
      <c r="V4" s="835">
        <v>2022</v>
      </c>
      <c r="W4" s="254" t="s">
        <v>479</v>
      </c>
    </row>
    <row r="5" spans="1:28" x14ac:dyDescent="0.2">
      <c r="A5" s="256"/>
      <c r="B5" s="257"/>
      <c r="C5" s="257"/>
      <c r="D5" s="257"/>
      <c r="E5" s="257"/>
      <c r="F5" s="257"/>
      <c r="G5" s="257"/>
      <c r="H5" s="257"/>
      <c r="I5" s="257"/>
      <c r="J5" s="254"/>
      <c r="K5" s="257" t="s">
        <v>480</v>
      </c>
      <c r="L5" s="257" t="s">
        <v>481</v>
      </c>
      <c r="M5" s="257" t="s">
        <v>482</v>
      </c>
      <c r="N5" s="257" t="s">
        <v>483</v>
      </c>
      <c r="O5" s="257" t="s">
        <v>484</v>
      </c>
      <c r="P5" s="257" t="s">
        <v>485</v>
      </c>
      <c r="Q5" s="257" t="s">
        <v>486</v>
      </c>
      <c r="R5" s="257" t="s">
        <v>487</v>
      </c>
      <c r="S5" s="257" t="s">
        <v>488</v>
      </c>
      <c r="T5" s="257" t="s">
        <v>489</v>
      </c>
      <c r="U5" s="257" t="s">
        <v>490</v>
      </c>
      <c r="V5" s="835"/>
      <c r="W5" s="257"/>
    </row>
    <row r="6" spans="1:28" x14ac:dyDescent="0.2">
      <c r="A6" s="258" t="s">
        <v>491</v>
      </c>
      <c r="B6" s="259">
        <v>23789.445431569598</v>
      </c>
      <c r="C6" s="259">
        <v>20545.413916138499</v>
      </c>
      <c r="D6" s="260">
        <v>18950.1400116443</v>
      </c>
      <c r="E6" s="259">
        <v>21819.0792898287</v>
      </c>
      <c r="F6" s="260">
        <v>27581.6072454104</v>
      </c>
      <c r="G6" s="260">
        <v>28898.6578662379</v>
      </c>
      <c r="H6" s="260">
        <v>28336.192963584108</v>
      </c>
      <c r="I6" s="260">
        <v>26145.970018345888</v>
      </c>
      <c r="J6" s="260">
        <v>39680.4113843503</v>
      </c>
      <c r="K6" s="259">
        <v>3063.6056082741902</v>
      </c>
      <c r="L6" s="259">
        <v>3406.8986126730101</v>
      </c>
      <c r="M6" s="259">
        <v>3001.66564419826</v>
      </c>
      <c r="N6" s="259">
        <v>3349.9823361556701</v>
      </c>
      <c r="O6" s="259">
        <v>3005.2666981337502</v>
      </c>
      <c r="P6" s="259">
        <v>3647.76163061037</v>
      </c>
      <c r="Q6" s="259">
        <v>2668.5028003104399</v>
      </c>
      <c r="R6" s="259">
        <v>2985.3434183177501</v>
      </c>
      <c r="S6" s="259">
        <v>3251.0592781341302</v>
      </c>
      <c r="T6" s="259">
        <v>2888.1713735496501</v>
      </c>
      <c r="U6" s="259">
        <v>2758.3468273428198</v>
      </c>
      <c r="V6" s="261">
        <f>K6+L6+M6+N6+P6+Q6+O6+R6+S6+T6+U6</f>
        <v>34026.604227700038</v>
      </c>
      <c r="W6" s="262">
        <f>V6/$V$21</f>
        <v>0.57131049924600985</v>
      </c>
      <c r="Y6" s="263"/>
      <c r="Z6" s="264"/>
    </row>
    <row r="7" spans="1:28" ht="15" x14ac:dyDescent="0.25">
      <c r="A7" s="265" t="s">
        <v>492</v>
      </c>
      <c r="B7" s="14">
        <v>5270.9630859503404</v>
      </c>
      <c r="C7" s="14">
        <v>4562.2725959758</v>
      </c>
      <c r="D7" s="266">
        <v>2302.3120197518501</v>
      </c>
      <c r="E7" s="14">
        <v>2216.6974493786001</v>
      </c>
      <c r="F7" s="266">
        <v>3368.85580752121</v>
      </c>
      <c r="G7" s="266">
        <v>4038.7122725853001</v>
      </c>
      <c r="H7" s="266">
        <v>2975.0747119212424</v>
      </c>
      <c r="I7" s="266">
        <v>1592.505727665904</v>
      </c>
      <c r="J7" s="266">
        <v>3710.9117733799162</v>
      </c>
      <c r="K7" s="266">
        <v>611.06349288000001</v>
      </c>
      <c r="L7" s="266">
        <v>509.47113721999898</v>
      </c>
      <c r="M7" s="266">
        <v>737.65181714000096</v>
      </c>
      <c r="N7" s="266">
        <v>561.39942657999995</v>
      </c>
      <c r="O7" s="266">
        <v>509.77451020999899</v>
      </c>
      <c r="P7" s="266">
        <v>632.117084280001</v>
      </c>
      <c r="Q7" s="266">
        <v>267.84307231940301</v>
      </c>
      <c r="R7" s="266">
        <v>454.112741650001</v>
      </c>
      <c r="S7" s="266">
        <v>329.78692747999997</v>
      </c>
      <c r="T7" s="266">
        <v>336.66125490000002</v>
      </c>
      <c r="U7" s="266">
        <v>364.81210177999901</v>
      </c>
      <c r="V7" s="261">
        <f t="shared" ref="V7:V18" si="0">K7+L7+M7+N7+P7+Q7+O7+R7+S7+T7+U7</f>
        <v>5314.6935664394023</v>
      </c>
      <c r="W7" s="267">
        <f t="shared" ref="W7:W18" si="1">V7/$V$21</f>
        <v>8.9234300739015809E-2</v>
      </c>
      <c r="X7"/>
      <c r="Y7" s="268"/>
      <c r="Z7" s="268"/>
    </row>
    <row r="8" spans="1:28" x14ac:dyDescent="0.2">
      <c r="A8" s="265" t="s">
        <v>493</v>
      </c>
      <c r="B8" s="14">
        <v>1706.6950634617799</v>
      </c>
      <c r="C8" s="14">
        <v>1730.5254660543101</v>
      </c>
      <c r="D8" s="266">
        <v>1456.9481829951901</v>
      </c>
      <c r="E8" s="14">
        <v>1269.2528803730199</v>
      </c>
      <c r="F8" s="266">
        <v>1788.50447910976</v>
      </c>
      <c r="G8" s="266">
        <v>1938.0913091995601</v>
      </c>
      <c r="H8" s="266">
        <v>1928.81442549449</v>
      </c>
      <c r="I8" s="266">
        <v>1542.6777949885334</v>
      </c>
      <c r="J8" s="266">
        <v>2339.4572319029417</v>
      </c>
      <c r="K8" s="266">
        <v>194.21656640521499</v>
      </c>
      <c r="L8" s="266">
        <v>232.19850056306501</v>
      </c>
      <c r="M8" s="266">
        <v>355.05779135037898</v>
      </c>
      <c r="N8" s="266">
        <v>133.07334922591599</v>
      </c>
      <c r="O8" s="266">
        <v>51.7752748196637</v>
      </c>
      <c r="P8" s="266">
        <v>221.16663021021799</v>
      </c>
      <c r="Q8" s="266">
        <v>287.37223796546903</v>
      </c>
      <c r="R8" s="266">
        <v>368.43182614892601</v>
      </c>
      <c r="S8" s="266">
        <v>234.627618046252</v>
      </c>
      <c r="T8" s="266">
        <v>170.28479437078099</v>
      </c>
      <c r="U8" s="266">
        <v>44.813029767995701</v>
      </c>
      <c r="V8" s="261">
        <f t="shared" si="0"/>
        <v>2293.0176188738806</v>
      </c>
      <c r="W8" s="267">
        <f t="shared" si="1"/>
        <v>3.8500022860120768E-2</v>
      </c>
    </row>
    <row r="9" spans="1:28" x14ac:dyDescent="0.2">
      <c r="A9" s="265" t="s">
        <v>494</v>
      </c>
      <c r="B9" s="14">
        <v>785.88057815768002</v>
      </c>
      <c r="C9" s="14">
        <v>847.43103959854795</v>
      </c>
      <c r="D9" s="266">
        <v>722.751799374862</v>
      </c>
      <c r="E9" s="14">
        <v>877.924800761558</v>
      </c>
      <c r="F9" s="266">
        <v>826.88744974230497</v>
      </c>
      <c r="G9" s="266">
        <v>762.26194432339298</v>
      </c>
      <c r="H9" s="266">
        <v>774.28456059900623</v>
      </c>
      <c r="I9" s="266">
        <v>732.21924512860426</v>
      </c>
      <c r="J9" s="266">
        <v>854.3319338613187</v>
      </c>
      <c r="K9" s="266">
        <v>139.72844013043201</v>
      </c>
      <c r="L9" s="266">
        <v>118.56636071149801</v>
      </c>
      <c r="M9" s="266">
        <v>69.341986421236797</v>
      </c>
      <c r="N9" s="266">
        <v>34.594671419212602</v>
      </c>
      <c r="O9" s="266">
        <v>34.029307097607003</v>
      </c>
      <c r="P9" s="266">
        <v>65.329414484169405</v>
      </c>
      <c r="Q9" s="266">
        <v>103.89884570794899</v>
      </c>
      <c r="R9" s="266">
        <v>158.24459367344801</v>
      </c>
      <c r="S9" s="266">
        <v>194.12936828442901</v>
      </c>
      <c r="T9" s="266">
        <v>175.27197467716499</v>
      </c>
      <c r="U9" s="266">
        <v>151.358978679812</v>
      </c>
      <c r="V9" s="261">
        <f t="shared" si="0"/>
        <v>1244.4939412869589</v>
      </c>
      <c r="W9" s="267">
        <f t="shared" si="1"/>
        <v>2.0895192777611624E-2</v>
      </c>
    </row>
    <row r="10" spans="1:28" x14ac:dyDescent="0.2">
      <c r="A10" s="265" t="s">
        <v>495</v>
      </c>
      <c r="B10" s="14">
        <v>3407.65602919</v>
      </c>
      <c r="C10" s="14">
        <v>4198.1496294299995</v>
      </c>
      <c r="D10" s="266">
        <v>4390.5687832699996</v>
      </c>
      <c r="E10" s="14">
        <v>4686.0392679400002</v>
      </c>
      <c r="F10" s="266">
        <v>5103.0639328999996</v>
      </c>
      <c r="G10" s="266">
        <v>5867.3235235599996</v>
      </c>
      <c r="H10" s="266">
        <v>6298.8242</v>
      </c>
      <c r="I10" s="266">
        <v>6742.2557999999999</v>
      </c>
      <c r="J10" s="266">
        <v>7955.1184000000003</v>
      </c>
      <c r="K10" s="266">
        <v>770.11379999999997</v>
      </c>
      <c r="L10" s="266">
        <v>635.84690000000001</v>
      </c>
      <c r="M10" s="266">
        <v>546.84090000000003</v>
      </c>
      <c r="N10" s="266">
        <v>488.07319999999999</v>
      </c>
      <c r="O10" s="266">
        <v>524.61379999999997</v>
      </c>
      <c r="P10" s="266">
        <v>520.93409999999994</v>
      </c>
      <c r="Q10" s="266">
        <v>686.36620000000005</v>
      </c>
      <c r="R10" s="266">
        <v>804.09059999999999</v>
      </c>
      <c r="S10" s="266">
        <v>829.18179999999995</v>
      </c>
      <c r="T10" s="266">
        <v>857.85630000000003</v>
      </c>
      <c r="U10" s="266">
        <v>884.95039999999995</v>
      </c>
      <c r="V10" s="261">
        <f t="shared" si="0"/>
        <v>7548.8679999999995</v>
      </c>
      <c r="W10" s="267">
        <f t="shared" si="1"/>
        <v>0.12674633992161197</v>
      </c>
    </row>
    <row r="11" spans="1:28" x14ac:dyDescent="0.2">
      <c r="A11" s="265" t="s">
        <v>496</v>
      </c>
      <c r="B11" s="14">
        <v>1066.97527081</v>
      </c>
      <c r="C11" s="14">
        <v>1188.50257057</v>
      </c>
      <c r="D11" s="266">
        <v>950.66641673000004</v>
      </c>
      <c r="E11" s="14">
        <v>926.43403206000005</v>
      </c>
      <c r="F11" s="269">
        <v>1088.6195671</v>
      </c>
      <c r="G11" s="269">
        <v>1374.83657644</v>
      </c>
      <c r="H11" s="269">
        <v>1614.1054000000001</v>
      </c>
      <c r="I11" s="269">
        <v>1315.1417000000001</v>
      </c>
      <c r="J11" s="266">
        <v>1523.3900999999998</v>
      </c>
      <c r="K11" s="266">
        <v>127.901</v>
      </c>
      <c r="L11" s="266">
        <v>166.96879999999999</v>
      </c>
      <c r="M11" s="266">
        <v>181.40549999999999</v>
      </c>
      <c r="N11" s="266">
        <v>138.53039999999999</v>
      </c>
      <c r="O11" s="266">
        <v>134.5712</v>
      </c>
      <c r="P11" s="266">
        <v>127.10290000000001</v>
      </c>
      <c r="Q11" s="266">
        <v>139.34719999999999</v>
      </c>
      <c r="R11" s="266">
        <v>113.8301</v>
      </c>
      <c r="S11" s="266">
        <v>120.10769999999999</v>
      </c>
      <c r="T11" s="266">
        <v>106.1709</v>
      </c>
      <c r="U11" s="266">
        <v>110.70189999999999</v>
      </c>
      <c r="V11" s="261">
        <f t="shared" si="0"/>
        <v>1466.6376</v>
      </c>
      <c r="W11" s="267">
        <f t="shared" si="1"/>
        <v>2.4625009708928169E-2</v>
      </c>
      <c r="Z11" s="270"/>
      <c r="AA11" s="270"/>
      <c r="AB11" s="270"/>
    </row>
    <row r="12" spans="1:28" x14ac:dyDescent="0.2">
      <c r="A12" s="265" t="s">
        <v>497</v>
      </c>
      <c r="B12" s="14">
        <v>1927.9708000000001</v>
      </c>
      <c r="C12" s="14">
        <v>1800.1976</v>
      </c>
      <c r="D12" s="266">
        <v>1331.18</v>
      </c>
      <c r="E12" s="14">
        <v>1195.7919999999999</v>
      </c>
      <c r="F12" s="266">
        <v>1272.3398</v>
      </c>
      <c r="G12" s="266">
        <v>1401.9002</v>
      </c>
      <c r="H12" s="266">
        <v>1354.8879000000002</v>
      </c>
      <c r="I12" s="266">
        <v>1016.1692</v>
      </c>
      <c r="J12" s="266">
        <v>1648.0980999999999</v>
      </c>
      <c r="K12" s="266">
        <v>122.2826</v>
      </c>
      <c r="L12" s="266">
        <v>143.8192</v>
      </c>
      <c r="M12" s="266">
        <v>169.8246</v>
      </c>
      <c r="N12" s="266">
        <v>150.65940000000001</v>
      </c>
      <c r="O12" s="266">
        <v>176.4016</v>
      </c>
      <c r="P12" s="266">
        <v>164.2002</v>
      </c>
      <c r="Q12" s="266">
        <v>171.41579999999999</v>
      </c>
      <c r="R12" s="266">
        <v>170.16380000000001</v>
      </c>
      <c r="S12" s="266">
        <v>159.01419999999999</v>
      </c>
      <c r="T12" s="266">
        <v>159.3766</v>
      </c>
      <c r="U12" s="266">
        <v>133.5445</v>
      </c>
      <c r="V12" s="261">
        <f t="shared" si="0"/>
        <v>1720.7025000000001</v>
      </c>
      <c r="W12" s="267">
        <f t="shared" si="1"/>
        <v>2.8890787859711886E-2</v>
      </c>
      <c r="Z12" s="270"/>
      <c r="AA12" s="270"/>
      <c r="AB12" s="270"/>
    </row>
    <row r="13" spans="1:28" ht="15" x14ac:dyDescent="0.25">
      <c r="A13" s="265" t="s">
        <v>498</v>
      </c>
      <c r="B13" s="14">
        <v>427.33409999999998</v>
      </c>
      <c r="C13" s="14">
        <v>416.25689999999997</v>
      </c>
      <c r="D13" s="266">
        <v>352.9803</v>
      </c>
      <c r="E13" s="14">
        <v>322.35930000000002</v>
      </c>
      <c r="F13" s="266">
        <v>343.81119999999999</v>
      </c>
      <c r="G13" s="266">
        <v>338.97039999999998</v>
      </c>
      <c r="H13" s="266">
        <v>321.73099999999999</v>
      </c>
      <c r="I13" s="266">
        <v>238.83780000000002</v>
      </c>
      <c r="J13" s="266">
        <v>281.31450000000001</v>
      </c>
      <c r="K13" s="266">
        <v>21.744599999999998</v>
      </c>
      <c r="L13" s="266">
        <v>26.8491</v>
      </c>
      <c r="M13" s="266">
        <v>32.758400000000002</v>
      </c>
      <c r="N13" s="266">
        <v>26.8081</v>
      </c>
      <c r="O13" s="266">
        <v>29.7864</v>
      </c>
      <c r="P13" s="266">
        <v>23.544599999999999</v>
      </c>
      <c r="Q13" s="266">
        <v>24.868300000000001</v>
      </c>
      <c r="R13" s="266">
        <v>28.054300000000001</v>
      </c>
      <c r="S13" s="266">
        <v>26.098600000000001</v>
      </c>
      <c r="T13" s="266">
        <v>26.644600000000001</v>
      </c>
      <c r="U13" s="266">
        <v>22.838799999999999</v>
      </c>
      <c r="V13" s="261">
        <f t="shared" si="0"/>
        <v>289.99580000000003</v>
      </c>
      <c r="W13" s="267">
        <f t="shared" si="1"/>
        <v>4.8690619895115144E-3</v>
      </c>
      <c r="Y13"/>
      <c r="Z13" s="270"/>
      <c r="AA13" s="270"/>
      <c r="AB13" s="270"/>
    </row>
    <row r="14" spans="1:28" ht="12.75" x14ac:dyDescent="0.2">
      <c r="A14" s="265" t="s">
        <v>499</v>
      </c>
      <c r="B14" s="14">
        <v>1510.0326</v>
      </c>
      <c r="C14" s="14">
        <v>1514.9664</v>
      </c>
      <c r="D14" s="266">
        <v>1405.9457</v>
      </c>
      <c r="E14" s="14">
        <v>1343.8013000000001</v>
      </c>
      <c r="F14" s="266">
        <v>1384.7514000000001</v>
      </c>
      <c r="G14" s="266">
        <v>1562.3112000000001</v>
      </c>
      <c r="H14" s="266">
        <v>1606.7089999999998</v>
      </c>
      <c r="I14" s="266">
        <v>1527.1661999999999</v>
      </c>
      <c r="J14" s="266">
        <v>1969.5205999999998</v>
      </c>
      <c r="K14" s="266">
        <v>156.4271</v>
      </c>
      <c r="L14" s="266">
        <v>178.64160000000001</v>
      </c>
      <c r="M14" s="266">
        <v>192.32929999999999</v>
      </c>
      <c r="N14" s="266">
        <v>193.22200000000001</v>
      </c>
      <c r="O14" s="266">
        <v>221.09370000000001</v>
      </c>
      <c r="P14" s="266">
        <v>211.309</v>
      </c>
      <c r="Q14" s="266">
        <v>209.45349999999999</v>
      </c>
      <c r="R14" s="266">
        <v>202.91399999999999</v>
      </c>
      <c r="S14" s="266">
        <v>224.26660000000001</v>
      </c>
      <c r="T14" s="266">
        <v>215.58680000000001</v>
      </c>
      <c r="U14" s="266">
        <v>152.52549999999999</v>
      </c>
      <c r="V14" s="261">
        <f t="shared" si="0"/>
        <v>2157.7691</v>
      </c>
      <c r="W14" s="267">
        <f>V14/$V$21</f>
        <v>3.6229185067343968E-2</v>
      </c>
      <c r="Y14" s="268"/>
      <c r="Z14" s="270"/>
      <c r="AA14" s="270"/>
      <c r="AB14" s="270"/>
    </row>
    <row r="15" spans="1:28" ht="12.75" x14ac:dyDescent="0.2">
      <c r="A15" s="258" t="s">
        <v>500</v>
      </c>
      <c r="B15" s="259">
        <v>721.94380000000001</v>
      </c>
      <c r="C15" s="259">
        <v>663.60569999999996</v>
      </c>
      <c r="D15" s="260">
        <v>698.46230000000003</v>
      </c>
      <c r="E15" s="259">
        <v>642.0874</v>
      </c>
      <c r="F15" s="259">
        <v>587.74400000000003</v>
      </c>
      <c r="G15" s="259">
        <v>629.21400000000006</v>
      </c>
      <c r="H15" s="259">
        <v>607.28660000000002</v>
      </c>
      <c r="I15" s="259">
        <v>446.69889999999998</v>
      </c>
      <c r="J15" s="259">
        <v>676.02929999999992</v>
      </c>
      <c r="K15" s="259">
        <v>61.332799999999999</v>
      </c>
      <c r="L15" s="259">
        <v>71.833699999999993</v>
      </c>
      <c r="M15" s="259">
        <v>71.627600000000001</v>
      </c>
      <c r="N15" s="259">
        <v>62.849400000000003</v>
      </c>
      <c r="O15" s="259">
        <v>86.945899999999995</v>
      </c>
      <c r="P15" s="259">
        <v>100.11750000000001</v>
      </c>
      <c r="Q15" s="259">
        <v>99.559799999999996</v>
      </c>
      <c r="R15" s="259">
        <v>100.14919999999999</v>
      </c>
      <c r="S15" s="259">
        <v>68.388999999999996</v>
      </c>
      <c r="T15" s="259">
        <v>136.39779999999999</v>
      </c>
      <c r="U15" s="259">
        <v>94.9529</v>
      </c>
      <c r="V15" s="261">
        <f t="shared" si="0"/>
        <v>954.15559999999994</v>
      </c>
      <c r="W15" s="262">
        <f>V15/$V$21</f>
        <v>1.6020379481494394E-2</v>
      </c>
      <c r="Y15" s="268"/>
      <c r="Z15" s="270"/>
      <c r="AA15" s="270"/>
      <c r="AB15" s="270"/>
    </row>
    <row r="16" spans="1:28" x14ac:dyDescent="0.2">
      <c r="A16" s="265" t="s">
        <v>501</v>
      </c>
      <c r="B16" s="14">
        <v>1320.0777</v>
      </c>
      <c r="C16" s="14">
        <v>1148.5263</v>
      </c>
      <c r="D16" s="14">
        <v>1080.6343999999999</v>
      </c>
      <c r="E16" s="14">
        <v>1085.3510000000001</v>
      </c>
      <c r="F16" s="14">
        <v>1272.5274999999999</v>
      </c>
      <c r="G16" s="14">
        <v>1324.7054000000001</v>
      </c>
      <c r="H16" s="14">
        <v>1309.9999000000003</v>
      </c>
      <c r="I16" s="14">
        <v>928.55290000000014</v>
      </c>
      <c r="J16" s="14">
        <v>1618.8959</v>
      </c>
      <c r="K16" s="266">
        <v>137.2876</v>
      </c>
      <c r="L16" s="266">
        <v>159.82310000000001</v>
      </c>
      <c r="M16" s="266">
        <v>181.4297</v>
      </c>
      <c r="N16" s="266">
        <v>162.10380000000001</v>
      </c>
      <c r="O16" s="266">
        <v>156.3262</v>
      </c>
      <c r="P16" s="266">
        <v>156.58940000000001</v>
      </c>
      <c r="Q16" s="266">
        <v>129.5394</v>
      </c>
      <c r="R16" s="266">
        <v>117.08540000000001</v>
      </c>
      <c r="S16" s="266">
        <v>130.26779999999999</v>
      </c>
      <c r="T16" s="266">
        <v>118.9255</v>
      </c>
      <c r="U16" s="266">
        <v>128.78829999999999</v>
      </c>
      <c r="V16" s="261">
        <f t="shared" si="0"/>
        <v>1578.1662000000001</v>
      </c>
      <c r="W16" s="267">
        <f t="shared" si="1"/>
        <v>2.6497587404892851E-2</v>
      </c>
      <c r="Z16" s="267"/>
      <c r="AA16" s="270"/>
      <c r="AB16" s="270"/>
    </row>
    <row r="17" spans="1:28" x14ac:dyDescent="0.2">
      <c r="A17" s="265" t="s">
        <v>502</v>
      </c>
      <c r="B17" s="14">
        <v>544.48760000000004</v>
      </c>
      <c r="C17" s="14">
        <v>581.29719999999998</v>
      </c>
      <c r="D17" s="14">
        <v>533.19579999999996</v>
      </c>
      <c r="E17" s="14">
        <v>450.20920000000001</v>
      </c>
      <c r="F17" s="14">
        <v>520.43029999999999</v>
      </c>
      <c r="G17" s="14">
        <v>590.50450000000001</v>
      </c>
      <c r="H17" s="14">
        <v>567.40030000000002</v>
      </c>
      <c r="I17" s="14">
        <v>462.1576</v>
      </c>
      <c r="J17" s="14">
        <v>550.61289999999997</v>
      </c>
      <c r="K17" s="266">
        <v>39.748600000000003</v>
      </c>
      <c r="L17" s="266">
        <v>51.366900000000001</v>
      </c>
      <c r="M17" s="266">
        <v>60.877600000000001</v>
      </c>
      <c r="N17" s="266">
        <v>50.39</v>
      </c>
      <c r="O17" s="266">
        <v>53.042900000000003</v>
      </c>
      <c r="P17" s="266">
        <v>47.930300000000003</v>
      </c>
      <c r="Q17" s="266">
        <v>61.154299999999999</v>
      </c>
      <c r="R17" s="266">
        <v>60.723999999999997</v>
      </c>
      <c r="S17" s="266">
        <v>59.718299999999999</v>
      </c>
      <c r="T17" s="266">
        <v>54.935000000000002</v>
      </c>
      <c r="U17" s="266">
        <v>50.994300000000003</v>
      </c>
      <c r="V17" s="261">
        <f t="shared" si="0"/>
        <v>590.8821999999999</v>
      </c>
      <c r="W17" s="267">
        <f t="shared" si="1"/>
        <v>9.9209783738210683E-3</v>
      </c>
      <c r="Z17" s="270"/>
      <c r="AA17" s="270"/>
      <c r="AB17" s="270"/>
    </row>
    <row r="18" spans="1:28" x14ac:dyDescent="0.2">
      <c r="A18" s="265" t="s">
        <v>503</v>
      </c>
      <c r="B18" s="14">
        <v>381.17453501</v>
      </c>
      <c r="C18" s="14">
        <v>335.53756859999999</v>
      </c>
      <c r="D18" s="14">
        <v>238.56881153999996</v>
      </c>
      <c r="E18" s="14">
        <v>246.71012199</v>
      </c>
      <c r="F18" s="14">
        <v>282.45076269000003</v>
      </c>
      <c r="G18" s="14">
        <v>338.98661541000001</v>
      </c>
      <c r="H18" s="14">
        <v>285.1291790000007</v>
      </c>
      <c r="I18" s="14">
        <v>214.93805799999959</v>
      </c>
      <c r="J18" s="14">
        <v>342.72350399999959</v>
      </c>
      <c r="K18" s="266">
        <v>27.012987999999581</v>
      </c>
      <c r="L18" s="266">
        <v>30.4558989999998</v>
      </c>
      <c r="M18" s="266">
        <v>34.459632999999897</v>
      </c>
      <c r="N18" s="266">
        <v>24.587833000000099</v>
      </c>
      <c r="O18" s="266">
        <v>41.661424999999902</v>
      </c>
      <c r="P18" s="266">
        <v>35.401454000000399</v>
      </c>
      <c r="Q18" s="266">
        <v>40.615720000000096</v>
      </c>
      <c r="R18" s="266">
        <v>33.478453000000002</v>
      </c>
      <c r="S18" s="266">
        <v>38.050292999999904</v>
      </c>
      <c r="T18" s="266">
        <v>32.156336000000103</v>
      </c>
      <c r="U18" s="266">
        <v>34.997439</v>
      </c>
      <c r="V18" s="261">
        <f t="shared" si="0"/>
        <v>372.87747299999978</v>
      </c>
      <c r="W18" s="267">
        <f t="shared" si="1"/>
        <v>6.2606545699262018E-3</v>
      </c>
      <c r="Z18" s="270"/>
      <c r="AA18" s="270"/>
      <c r="AB18" s="270"/>
    </row>
    <row r="19" spans="1:28" ht="15" x14ac:dyDescent="0.25">
      <c r="A19" s="265"/>
      <c r="B19" s="271"/>
      <c r="C19" s="271"/>
      <c r="E19" s="272"/>
      <c r="F19" s="271"/>
      <c r="G19" s="271"/>
      <c r="H19" s="271"/>
      <c r="I19" s="271"/>
      <c r="J19" s="271"/>
      <c r="K19"/>
      <c r="L19"/>
      <c r="V19"/>
      <c r="W19" s="273"/>
      <c r="Z19" s="270"/>
      <c r="AA19" s="270"/>
      <c r="AB19" s="270"/>
    </row>
    <row r="20" spans="1:28" ht="15" x14ac:dyDescent="0.25">
      <c r="A20" s="265"/>
      <c r="B20" s="271"/>
      <c r="C20" s="271"/>
      <c r="V20"/>
      <c r="W20" s="274"/>
      <c r="Z20" s="270"/>
      <c r="AA20" s="270"/>
      <c r="AB20" s="270"/>
    </row>
    <row r="21" spans="1:28" x14ac:dyDescent="0.2">
      <c r="A21" s="275" t="s">
        <v>504</v>
      </c>
      <c r="B21" s="276">
        <f>SUM(B6:B18)</f>
        <v>42860.636594149408</v>
      </c>
      <c r="C21" s="276">
        <f t="shared" ref="C21:R21" si="2">SUM(C6:C18)</f>
        <v>39532.682886367154</v>
      </c>
      <c r="D21" s="276">
        <f t="shared" si="2"/>
        <v>34414.354525306204</v>
      </c>
      <c r="E21" s="276">
        <f t="shared" si="2"/>
        <v>37081.738042331868</v>
      </c>
      <c r="F21" s="276">
        <f t="shared" si="2"/>
        <v>45421.59344447367</v>
      </c>
      <c r="G21" s="276">
        <f t="shared" si="2"/>
        <v>49066.475807756164</v>
      </c>
      <c r="H21" s="276">
        <f t="shared" si="2"/>
        <v>47980.440140598861</v>
      </c>
      <c r="I21" s="276">
        <f t="shared" si="2"/>
        <v>42905.29094412893</v>
      </c>
      <c r="J21" s="276">
        <f t="shared" si="2"/>
        <v>63150.815627494485</v>
      </c>
      <c r="K21" s="276">
        <f t="shared" si="2"/>
        <v>5472.4651956898351</v>
      </c>
      <c r="L21" s="276">
        <f t="shared" si="2"/>
        <v>5732.7398101675717</v>
      </c>
      <c r="M21" s="276">
        <f t="shared" si="2"/>
        <v>5635.2704721098753</v>
      </c>
      <c r="N21" s="276">
        <f t="shared" si="2"/>
        <v>5376.2739163808001</v>
      </c>
      <c r="O21" s="276">
        <f t="shared" si="2"/>
        <v>5025.2889152610214</v>
      </c>
      <c r="P21" s="276">
        <f t="shared" si="2"/>
        <v>5953.5042135847598</v>
      </c>
      <c r="Q21" s="276">
        <f t="shared" si="2"/>
        <v>4889.9371763032595</v>
      </c>
      <c r="R21" s="276">
        <f t="shared" si="2"/>
        <v>5596.6224327901245</v>
      </c>
      <c r="S21" s="276">
        <f>SUM(S6:S18)</f>
        <v>5664.6974849448106</v>
      </c>
      <c r="T21" s="276">
        <f t="shared" ref="T21:U21" si="3">SUM(T6:T18)</f>
        <v>5278.4392334975964</v>
      </c>
      <c r="U21" s="276">
        <f t="shared" si="3"/>
        <v>4933.624976570627</v>
      </c>
      <c r="V21" s="277">
        <f>SUM(V6:V18)</f>
        <v>59558.863827300273</v>
      </c>
      <c r="W21" s="278">
        <f>SUM(W6:W18)</f>
        <v>1.0000000000000002</v>
      </c>
      <c r="Z21" s="270"/>
      <c r="AA21" s="270"/>
      <c r="AB21" s="270"/>
    </row>
    <row r="22" spans="1:28" x14ac:dyDescent="0.2">
      <c r="A22" s="279"/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1"/>
      <c r="W22" s="5"/>
      <c r="Z22" s="282"/>
    </row>
    <row r="23" spans="1:28" ht="26.25" customHeight="1" x14ac:dyDescent="0.2">
      <c r="A23" s="283" t="s">
        <v>505</v>
      </c>
      <c r="B23" s="284">
        <f>B6+B15</f>
        <v>24511.389231569599</v>
      </c>
      <c r="C23" s="284">
        <f t="shared" ref="C23:Q23" si="4">C6+C15</f>
        <v>21209.019616138499</v>
      </c>
      <c r="D23" s="284">
        <f t="shared" si="4"/>
        <v>19648.602311644299</v>
      </c>
      <c r="E23" s="284">
        <f t="shared" si="4"/>
        <v>22461.1666898287</v>
      </c>
      <c r="F23" s="284">
        <f t="shared" si="4"/>
        <v>28169.351245410398</v>
      </c>
      <c r="G23" s="284">
        <f t="shared" si="4"/>
        <v>29527.8718662379</v>
      </c>
      <c r="H23" s="284">
        <f t="shared" si="4"/>
        <v>28943.479563584107</v>
      </c>
      <c r="I23" s="284">
        <f t="shared" si="4"/>
        <v>26592.668918345888</v>
      </c>
      <c r="J23" s="284">
        <f t="shared" si="4"/>
        <v>40356.440684350302</v>
      </c>
      <c r="K23" s="284">
        <f t="shared" si="4"/>
        <v>3124.9384082741904</v>
      </c>
      <c r="L23" s="284">
        <f t="shared" si="4"/>
        <v>3478.7323126730103</v>
      </c>
      <c r="M23" s="284">
        <f t="shared" si="4"/>
        <v>3073.2932441982598</v>
      </c>
      <c r="N23" s="284">
        <f t="shared" si="4"/>
        <v>3412.8317361556701</v>
      </c>
      <c r="O23" s="284">
        <f t="shared" si="4"/>
        <v>3092.2125981337504</v>
      </c>
      <c r="P23" s="284">
        <f t="shared" si="4"/>
        <v>3747.8791306103699</v>
      </c>
      <c r="Q23" s="284">
        <f t="shared" si="4"/>
        <v>2768.0626003104398</v>
      </c>
      <c r="R23" s="284">
        <f>R6+R15</f>
        <v>3085.4926183177499</v>
      </c>
      <c r="S23" s="284">
        <f>S6+S15</f>
        <v>3319.4482781341303</v>
      </c>
      <c r="T23" s="284">
        <f t="shared" ref="T23:U23" si="5">T6+T15</f>
        <v>3024.5691735496503</v>
      </c>
      <c r="U23" s="284">
        <f t="shared" si="5"/>
        <v>2853.29972734282</v>
      </c>
      <c r="V23" s="285">
        <f>V6+V15</f>
        <v>34980.759827700036</v>
      </c>
      <c r="W23" s="286">
        <f>+V23/V21</f>
        <v>0.58733087872750422</v>
      </c>
    </row>
    <row r="24" spans="1:28" x14ac:dyDescent="0.2">
      <c r="L24" s="287"/>
      <c r="M24" s="288"/>
      <c r="N24" s="287"/>
      <c r="O24" s="287"/>
      <c r="P24" s="287"/>
      <c r="Q24" s="287"/>
      <c r="R24" s="287"/>
      <c r="S24" s="287"/>
      <c r="T24" s="287"/>
      <c r="U24" s="287"/>
      <c r="V24" s="287"/>
      <c r="W24" s="287"/>
    </row>
    <row r="25" spans="1:28" ht="33" customHeight="1" x14ac:dyDescent="0.2">
      <c r="A25" s="836" t="s">
        <v>506</v>
      </c>
      <c r="B25" s="837"/>
      <c r="C25" s="837"/>
      <c r="D25" s="837"/>
      <c r="E25" s="837"/>
      <c r="F25" s="837"/>
      <c r="G25" s="837"/>
      <c r="H25" s="837"/>
      <c r="I25" s="837"/>
      <c r="J25" s="837"/>
      <c r="K25" s="837"/>
      <c r="L25" s="837"/>
      <c r="M25" s="837"/>
      <c r="N25" s="837"/>
      <c r="O25" s="837"/>
      <c r="P25" s="837"/>
      <c r="Q25" s="837"/>
      <c r="R25" s="837"/>
      <c r="S25" s="837"/>
      <c r="T25" s="837"/>
      <c r="U25" s="837"/>
      <c r="V25" s="837"/>
      <c r="W25" s="838"/>
    </row>
    <row r="26" spans="1:28" ht="15" x14ac:dyDescent="0.2"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W26" s="5"/>
    </row>
    <row r="27" spans="1:28" customFormat="1" ht="15" x14ac:dyDescent="0.25">
      <c r="Q27" s="290"/>
      <c r="S27" s="290"/>
      <c r="T27" s="290"/>
      <c r="U27" s="268"/>
      <c r="V27" s="268"/>
      <c r="W27" s="268"/>
      <c r="X27" s="268"/>
    </row>
    <row r="28" spans="1:28" customFormat="1" ht="15" x14ac:dyDescent="0.25">
      <c r="E28" s="268"/>
      <c r="F28" s="268"/>
      <c r="G28" s="268"/>
      <c r="H28" s="268"/>
      <c r="I28" s="268"/>
      <c r="J28" s="268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1"/>
    </row>
    <row r="29" spans="1:28" customFormat="1" ht="15" x14ac:dyDescent="0.25">
      <c r="M29" s="292"/>
    </row>
    <row r="30" spans="1:28" customFormat="1" ht="15" x14ac:dyDescent="0.25">
      <c r="E30" s="268"/>
      <c r="F30" s="268"/>
      <c r="G30" s="268"/>
      <c r="H30" s="268"/>
      <c r="I30" s="268"/>
      <c r="J30" s="268"/>
      <c r="K30" s="290"/>
      <c r="L30" s="290"/>
      <c r="M30" s="292"/>
      <c r="N30" s="290"/>
      <c r="O30" s="290"/>
      <c r="P30" s="290"/>
      <c r="Q30" s="290"/>
      <c r="R30" s="290"/>
      <c r="S30" s="290"/>
      <c r="T30" s="290"/>
      <c r="U30" s="290"/>
    </row>
    <row r="31" spans="1:28" customFormat="1" ht="15" x14ac:dyDescent="0.25">
      <c r="E31" s="268"/>
      <c r="F31" s="268"/>
      <c r="G31" s="268"/>
      <c r="H31" s="268"/>
      <c r="I31" s="268"/>
      <c r="J31" s="268"/>
      <c r="K31" s="268"/>
      <c r="L31" s="268"/>
      <c r="M31" s="292"/>
      <c r="N31" s="268"/>
      <c r="O31" s="268"/>
      <c r="P31" s="268"/>
      <c r="Q31" s="268"/>
      <c r="R31" s="268"/>
      <c r="S31" s="268"/>
      <c r="T31" s="268"/>
      <c r="U31" s="268"/>
      <c r="V31" s="293"/>
    </row>
    <row r="32" spans="1:28" customFormat="1" ht="15" x14ac:dyDescent="0.25">
      <c r="E32" s="268"/>
      <c r="F32" s="268"/>
      <c r="G32" s="268"/>
      <c r="H32" s="268"/>
      <c r="I32" s="268"/>
      <c r="J32" s="268"/>
      <c r="K32" s="268"/>
      <c r="L32" s="268"/>
      <c r="M32" s="292"/>
      <c r="N32" s="268"/>
      <c r="O32" s="268"/>
      <c r="P32" s="268"/>
      <c r="Q32" s="268"/>
      <c r="R32" s="268"/>
      <c r="S32" s="268"/>
      <c r="T32" s="268"/>
      <c r="U32" s="268"/>
    </row>
    <row r="33" spans="5:21" customFormat="1" ht="15" x14ac:dyDescent="0.25">
      <c r="E33" s="268"/>
      <c r="F33" s="268"/>
      <c r="G33" s="268"/>
      <c r="H33" s="268"/>
      <c r="I33" s="268"/>
      <c r="J33" s="268"/>
      <c r="K33" s="268"/>
      <c r="L33" s="268"/>
      <c r="M33" s="292"/>
      <c r="N33" s="268"/>
      <c r="O33" s="268"/>
      <c r="P33" s="268"/>
      <c r="Q33" s="268"/>
      <c r="R33" s="268"/>
      <c r="S33" s="268"/>
      <c r="T33" s="268"/>
      <c r="U33" s="268"/>
    </row>
    <row r="34" spans="5:21" customFormat="1" ht="15" x14ac:dyDescent="0.25">
      <c r="E34" s="268"/>
      <c r="F34" s="268"/>
      <c r="G34" s="268"/>
      <c r="H34" s="268"/>
      <c r="I34" s="268"/>
      <c r="J34" s="268"/>
      <c r="K34" s="268"/>
      <c r="L34" s="268"/>
      <c r="M34" s="292"/>
      <c r="N34" s="268"/>
      <c r="O34" s="268"/>
      <c r="P34" s="268"/>
      <c r="Q34" s="268"/>
      <c r="R34" s="268"/>
      <c r="S34" s="268"/>
      <c r="T34" s="268"/>
      <c r="U34" s="268"/>
    </row>
    <row r="35" spans="5:21" customFormat="1" ht="15" x14ac:dyDescent="0.25">
      <c r="M35" s="292"/>
    </row>
    <row r="36" spans="5:21" customFormat="1" ht="15" x14ac:dyDescent="0.25">
      <c r="M36" s="292"/>
    </row>
    <row r="37" spans="5:21" customFormat="1" ht="15" x14ac:dyDescent="0.25">
      <c r="M37" s="292"/>
    </row>
    <row r="38" spans="5:21" customFormat="1" ht="15" x14ac:dyDescent="0.25"/>
    <row r="39" spans="5:21" customFormat="1" ht="15" x14ac:dyDescent="0.25"/>
    <row r="40" spans="5:21" customFormat="1" ht="15" x14ac:dyDescent="0.25"/>
    <row r="41" spans="5:21" customFormat="1" ht="15" x14ac:dyDescent="0.25"/>
    <row r="42" spans="5:21" customFormat="1" ht="15" x14ac:dyDescent="0.25"/>
    <row r="43" spans="5:21" customFormat="1" ht="15" x14ac:dyDescent="0.25"/>
    <row r="44" spans="5:21" customFormat="1" ht="15" x14ac:dyDescent="0.25"/>
    <row r="45" spans="5:21" customFormat="1" ht="15" x14ac:dyDescent="0.25"/>
    <row r="46" spans="5:21" customFormat="1" ht="15" x14ac:dyDescent="0.25"/>
    <row r="47" spans="5:21" customFormat="1" ht="15" x14ac:dyDescent="0.25"/>
    <row r="48" spans="5:21" customFormat="1" ht="15" x14ac:dyDescent="0.25"/>
    <row r="49" customFormat="1" ht="15" x14ac:dyDescent="0.25"/>
    <row r="50" customFormat="1" ht="15" x14ac:dyDescent="0.25"/>
  </sheetData>
  <mergeCells count="3">
    <mergeCell ref="K4:U4"/>
    <mergeCell ref="V4:V5"/>
    <mergeCell ref="A25:W25"/>
  </mergeCells>
  <printOptions horizontalCentered="1" verticalCentered="1"/>
  <pageMargins left="0" right="0" top="0" bottom="0" header="0.31496062992125984" footer="0.31496062992125984"/>
  <pageSetup paperSize="9" scale="7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4"/>
  <sheetViews>
    <sheetView showGridLines="0" zoomScaleNormal="100" workbookViewId="0">
      <selection activeCell="E3" sqref="E3"/>
    </sheetView>
  </sheetViews>
  <sheetFormatPr baseColWidth="10" defaultColWidth="11.5703125" defaultRowHeight="15" x14ac:dyDescent="0.25"/>
  <cols>
    <col min="1" max="1" width="47" style="4" customWidth="1"/>
    <col min="2" max="2" width="18.7109375" style="4" customWidth="1"/>
    <col min="3" max="3" width="41.42578125" style="5" customWidth="1"/>
    <col min="4" max="4" width="10.42578125" bestFit="1" customWidth="1"/>
    <col min="5" max="5" width="19.7109375" customWidth="1"/>
    <col min="6" max="6" width="6.7109375" customWidth="1"/>
    <col min="7" max="8" width="11.5703125" customWidth="1"/>
    <col min="10" max="10" width="15.5703125" customWidth="1"/>
    <col min="14" max="256" width="11.5703125" style="5"/>
    <col min="257" max="257" width="36.28515625" style="5" customWidth="1"/>
    <col min="258" max="258" width="18.7109375" style="5" customWidth="1"/>
    <col min="259" max="259" width="41.42578125" style="5" customWidth="1"/>
    <col min="260" max="260" width="10.42578125" style="5" bestFit="1" customWidth="1"/>
    <col min="261" max="261" width="19.7109375" style="5" customWidth="1"/>
    <col min="262" max="262" width="6.7109375" style="5" customWidth="1"/>
    <col min="263" max="264" width="11.5703125" style="5" customWidth="1"/>
    <col min="265" max="265" width="11.5703125" style="5"/>
    <col min="266" max="266" width="15.5703125" style="5" customWidth="1"/>
    <col min="267" max="512" width="11.5703125" style="5"/>
    <col min="513" max="513" width="36.28515625" style="5" customWidth="1"/>
    <col min="514" max="514" width="18.7109375" style="5" customWidth="1"/>
    <col min="515" max="515" width="41.42578125" style="5" customWidth="1"/>
    <col min="516" max="516" width="10.42578125" style="5" bestFit="1" customWidth="1"/>
    <col min="517" max="517" width="19.7109375" style="5" customWidth="1"/>
    <col min="518" max="518" width="6.7109375" style="5" customWidth="1"/>
    <col min="519" max="520" width="11.5703125" style="5" customWidth="1"/>
    <col min="521" max="521" width="11.5703125" style="5"/>
    <col min="522" max="522" width="15.5703125" style="5" customWidth="1"/>
    <col min="523" max="768" width="11.5703125" style="5"/>
    <col min="769" max="769" width="36.28515625" style="5" customWidth="1"/>
    <col min="770" max="770" width="18.7109375" style="5" customWidth="1"/>
    <col min="771" max="771" width="41.42578125" style="5" customWidth="1"/>
    <col min="772" max="772" width="10.42578125" style="5" bestFit="1" customWidth="1"/>
    <col min="773" max="773" width="19.7109375" style="5" customWidth="1"/>
    <col min="774" max="774" width="6.7109375" style="5" customWidth="1"/>
    <col min="775" max="776" width="11.5703125" style="5" customWidth="1"/>
    <col min="777" max="777" width="11.5703125" style="5"/>
    <col min="778" max="778" width="15.5703125" style="5" customWidth="1"/>
    <col min="779" max="1024" width="11.5703125" style="5"/>
    <col min="1025" max="1025" width="36.28515625" style="5" customWidth="1"/>
    <col min="1026" max="1026" width="18.7109375" style="5" customWidth="1"/>
    <col min="1027" max="1027" width="41.42578125" style="5" customWidth="1"/>
    <col min="1028" max="1028" width="10.42578125" style="5" bestFit="1" customWidth="1"/>
    <col min="1029" max="1029" width="19.7109375" style="5" customWidth="1"/>
    <col min="1030" max="1030" width="6.7109375" style="5" customWidth="1"/>
    <col min="1031" max="1032" width="11.5703125" style="5" customWidth="1"/>
    <col min="1033" max="1033" width="11.5703125" style="5"/>
    <col min="1034" max="1034" width="15.5703125" style="5" customWidth="1"/>
    <col min="1035" max="1280" width="11.5703125" style="5"/>
    <col min="1281" max="1281" width="36.28515625" style="5" customWidth="1"/>
    <col min="1282" max="1282" width="18.7109375" style="5" customWidth="1"/>
    <col min="1283" max="1283" width="41.42578125" style="5" customWidth="1"/>
    <col min="1284" max="1284" width="10.42578125" style="5" bestFit="1" customWidth="1"/>
    <col min="1285" max="1285" width="19.7109375" style="5" customWidth="1"/>
    <col min="1286" max="1286" width="6.7109375" style="5" customWidth="1"/>
    <col min="1287" max="1288" width="11.5703125" style="5" customWidth="1"/>
    <col min="1289" max="1289" width="11.5703125" style="5"/>
    <col min="1290" max="1290" width="15.5703125" style="5" customWidth="1"/>
    <col min="1291" max="1536" width="11.5703125" style="5"/>
    <col min="1537" max="1537" width="36.28515625" style="5" customWidth="1"/>
    <col min="1538" max="1538" width="18.7109375" style="5" customWidth="1"/>
    <col min="1539" max="1539" width="41.42578125" style="5" customWidth="1"/>
    <col min="1540" max="1540" width="10.42578125" style="5" bestFit="1" customWidth="1"/>
    <col min="1541" max="1541" width="19.7109375" style="5" customWidth="1"/>
    <col min="1542" max="1542" width="6.7109375" style="5" customWidth="1"/>
    <col min="1543" max="1544" width="11.5703125" style="5" customWidth="1"/>
    <col min="1545" max="1545" width="11.5703125" style="5"/>
    <col min="1546" max="1546" width="15.5703125" style="5" customWidth="1"/>
    <col min="1547" max="1792" width="11.5703125" style="5"/>
    <col min="1793" max="1793" width="36.28515625" style="5" customWidth="1"/>
    <col min="1794" max="1794" width="18.7109375" style="5" customWidth="1"/>
    <col min="1795" max="1795" width="41.42578125" style="5" customWidth="1"/>
    <col min="1796" max="1796" width="10.42578125" style="5" bestFit="1" customWidth="1"/>
    <col min="1797" max="1797" width="19.7109375" style="5" customWidth="1"/>
    <col min="1798" max="1798" width="6.7109375" style="5" customWidth="1"/>
    <col min="1799" max="1800" width="11.5703125" style="5" customWidth="1"/>
    <col min="1801" max="1801" width="11.5703125" style="5"/>
    <col min="1802" max="1802" width="15.5703125" style="5" customWidth="1"/>
    <col min="1803" max="2048" width="11.5703125" style="5"/>
    <col min="2049" max="2049" width="36.28515625" style="5" customWidth="1"/>
    <col min="2050" max="2050" width="18.7109375" style="5" customWidth="1"/>
    <col min="2051" max="2051" width="41.42578125" style="5" customWidth="1"/>
    <col min="2052" max="2052" width="10.42578125" style="5" bestFit="1" customWidth="1"/>
    <col min="2053" max="2053" width="19.7109375" style="5" customWidth="1"/>
    <col min="2054" max="2054" width="6.7109375" style="5" customWidth="1"/>
    <col min="2055" max="2056" width="11.5703125" style="5" customWidth="1"/>
    <col min="2057" max="2057" width="11.5703125" style="5"/>
    <col min="2058" max="2058" width="15.5703125" style="5" customWidth="1"/>
    <col min="2059" max="2304" width="11.5703125" style="5"/>
    <col min="2305" max="2305" width="36.28515625" style="5" customWidth="1"/>
    <col min="2306" max="2306" width="18.7109375" style="5" customWidth="1"/>
    <col min="2307" max="2307" width="41.42578125" style="5" customWidth="1"/>
    <col min="2308" max="2308" width="10.42578125" style="5" bestFit="1" customWidth="1"/>
    <col min="2309" max="2309" width="19.7109375" style="5" customWidth="1"/>
    <col min="2310" max="2310" width="6.7109375" style="5" customWidth="1"/>
    <col min="2311" max="2312" width="11.5703125" style="5" customWidth="1"/>
    <col min="2313" max="2313" width="11.5703125" style="5"/>
    <col min="2314" max="2314" width="15.5703125" style="5" customWidth="1"/>
    <col min="2315" max="2560" width="11.5703125" style="5"/>
    <col min="2561" max="2561" width="36.28515625" style="5" customWidth="1"/>
    <col min="2562" max="2562" width="18.7109375" style="5" customWidth="1"/>
    <col min="2563" max="2563" width="41.42578125" style="5" customWidth="1"/>
    <col min="2564" max="2564" width="10.42578125" style="5" bestFit="1" customWidth="1"/>
    <col min="2565" max="2565" width="19.7109375" style="5" customWidth="1"/>
    <col min="2566" max="2566" width="6.7109375" style="5" customWidth="1"/>
    <col min="2567" max="2568" width="11.5703125" style="5" customWidth="1"/>
    <col min="2569" max="2569" width="11.5703125" style="5"/>
    <col min="2570" max="2570" width="15.5703125" style="5" customWidth="1"/>
    <col min="2571" max="2816" width="11.5703125" style="5"/>
    <col min="2817" max="2817" width="36.28515625" style="5" customWidth="1"/>
    <col min="2818" max="2818" width="18.7109375" style="5" customWidth="1"/>
    <col min="2819" max="2819" width="41.42578125" style="5" customWidth="1"/>
    <col min="2820" max="2820" width="10.42578125" style="5" bestFit="1" customWidth="1"/>
    <col min="2821" max="2821" width="19.7109375" style="5" customWidth="1"/>
    <col min="2822" max="2822" width="6.7109375" style="5" customWidth="1"/>
    <col min="2823" max="2824" width="11.5703125" style="5" customWidth="1"/>
    <col min="2825" max="2825" width="11.5703125" style="5"/>
    <col min="2826" max="2826" width="15.5703125" style="5" customWidth="1"/>
    <col min="2827" max="3072" width="11.5703125" style="5"/>
    <col min="3073" max="3073" width="36.28515625" style="5" customWidth="1"/>
    <col min="3074" max="3074" width="18.7109375" style="5" customWidth="1"/>
    <col min="3075" max="3075" width="41.42578125" style="5" customWidth="1"/>
    <col min="3076" max="3076" width="10.42578125" style="5" bestFit="1" customWidth="1"/>
    <col min="3077" max="3077" width="19.7109375" style="5" customWidth="1"/>
    <col min="3078" max="3078" width="6.7109375" style="5" customWidth="1"/>
    <col min="3079" max="3080" width="11.5703125" style="5" customWidth="1"/>
    <col min="3081" max="3081" width="11.5703125" style="5"/>
    <col min="3082" max="3082" width="15.5703125" style="5" customWidth="1"/>
    <col min="3083" max="3328" width="11.5703125" style="5"/>
    <col min="3329" max="3329" width="36.28515625" style="5" customWidth="1"/>
    <col min="3330" max="3330" width="18.7109375" style="5" customWidth="1"/>
    <col min="3331" max="3331" width="41.42578125" style="5" customWidth="1"/>
    <col min="3332" max="3332" width="10.42578125" style="5" bestFit="1" customWidth="1"/>
    <col min="3333" max="3333" width="19.7109375" style="5" customWidth="1"/>
    <col min="3334" max="3334" width="6.7109375" style="5" customWidth="1"/>
    <col min="3335" max="3336" width="11.5703125" style="5" customWidth="1"/>
    <col min="3337" max="3337" width="11.5703125" style="5"/>
    <col min="3338" max="3338" width="15.5703125" style="5" customWidth="1"/>
    <col min="3339" max="3584" width="11.5703125" style="5"/>
    <col min="3585" max="3585" width="36.28515625" style="5" customWidth="1"/>
    <col min="3586" max="3586" width="18.7109375" style="5" customWidth="1"/>
    <col min="3587" max="3587" width="41.42578125" style="5" customWidth="1"/>
    <col min="3588" max="3588" width="10.42578125" style="5" bestFit="1" customWidth="1"/>
    <col min="3589" max="3589" width="19.7109375" style="5" customWidth="1"/>
    <col min="3590" max="3590" width="6.7109375" style="5" customWidth="1"/>
    <col min="3591" max="3592" width="11.5703125" style="5" customWidth="1"/>
    <col min="3593" max="3593" width="11.5703125" style="5"/>
    <col min="3594" max="3594" width="15.5703125" style="5" customWidth="1"/>
    <col min="3595" max="3840" width="11.5703125" style="5"/>
    <col min="3841" max="3841" width="36.28515625" style="5" customWidth="1"/>
    <col min="3842" max="3842" width="18.7109375" style="5" customWidth="1"/>
    <col min="3843" max="3843" width="41.42578125" style="5" customWidth="1"/>
    <col min="3844" max="3844" width="10.42578125" style="5" bestFit="1" customWidth="1"/>
    <col min="3845" max="3845" width="19.7109375" style="5" customWidth="1"/>
    <col min="3846" max="3846" width="6.7109375" style="5" customWidth="1"/>
    <col min="3847" max="3848" width="11.5703125" style="5" customWidth="1"/>
    <col min="3849" max="3849" width="11.5703125" style="5"/>
    <col min="3850" max="3850" width="15.5703125" style="5" customWidth="1"/>
    <col min="3851" max="4096" width="11.5703125" style="5"/>
    <col min="4097" max="4097" width="36.28515625" style="5" customWidth="1"/>
    <col min="4098" max="4098" width="18.7109375" style="5" customWidth="1"/>
    <col min="4099" max="4099" width="41.42578125" style="5" customWidth="1"/>
    <col min="4100" max="4100" width="10.42578125" style="5" bestFit="1" customWidth="1"/>
    <col min="4101" max="4101" width="19.7109375" style="5" customWidth="1"/>
    <col min="4102" max="4102" width="6.7109375" style="5" customWidth="1"/>
    <col min="4103" max="4104" width="11.5703125" style="5" customWidth="1"/>
    <col min="4105" max="4105" width="11.5703125" style="5"/>
    <col min="4106" max="4106" width="15.5703125" style="5" customWidth="1"/>
    <col min="4107" max="4352" width="11.5703125" style="5"/>
    <col min="4353" max="4353" width="36.28515625" style="5" customWidth="1"/>
    <col min="4354" max="4354" width="18.7109375" style="5" customWidth="1"/>
    <col min="4355" max="4355" width="41.42578125" style="5" customWidth="1"/>
    <col min="4356" max="4356" width="10.42578125" style="5" bestFit="1" customWidth="1"/>
    <col min="4357" max="4357" width="19.7109375" style="5" customWidth="1"/>
    <col min="4358" max="4358" width="6.7109375" style="5" customWidth="1"/>
    <col min="4359" max="4360" width="11.5703125" style="5" customWidth="1"/>
    <col min="4361" max="4361" width="11.5703125" style="5"/>
    <col min="4362" max="4362" width="15.5703125" style="5" customWidth="1"/>
    <col min="4363" max="4608" width="11.5703125" style="5"/>
    <col min="4609" max="4609" width="36.28515625" style="5" customWidth="1"/>
    <col min="4610" max="4610" width="18.7109375" style="5" customWidth="1"/>
    <col min="4611" max="4611" width="41.42578125" style="5" customWidth="1"/>
    <col min="4612" max="4612" width="10.42578125" style="5" bestFit="1" customWidth="1"/>
    <col min="4613" max="4613" width="19.7109375" style="5" customWidth="1"/>
    <col min="4614" max="4614" width="6.7109375" style="5" customWidth="1"/>
    <col min="4615" max="4616" width="11.5703125" style="5" customWidth="1"/>
    <col min="4617" max="4617" width="11.5703125" style="5"/>
    <col min="4618" max="4618" width="15.5703125" style="5" customWidth="1"/>
    <col min="4619" max="4864" width="11.5703125" style="5"/>
    <col min="4865" max="4865" width="36.28515625" style="5" customWidth="1"/>
    <col min="4866" max="4866" width="18.7109375" style="5" customWidth="1"/>
    <col min="4867" max="4867" width="41.42578125" style="5" customWidth="1"/>
    <col min="4868" max="4868" width="10.42578125" style="5" bestFit="1" customWidth="1"/>
    <col min="4869" max="4869" width="19.7109375" style="5" customWidth="1"/>
    <col min="4870" max="4870" width="6.7109375" style="5" customWidth="1"/>
    <col min="4871" max="4872" width="11.5703125" style="5" customWidth="1"/>
    <col min="4873" max="4873" width="11.5703125" style="5"/>
    <col min="4874" max="4874" width="15.5703125" style="5" customWidth="1"/>
    <col min="4875" max="5120" width="11.5703125" style="5"/>
    <col min="5121" max="5121" width="36.28515625" style="5" customWidth="1"/>
    <col min="5122" max="5122" width="18.7109375" style="5" customWidth="1"/>
    <col min="5123" max="5123" width="41.42578125" style="5" customWidth="1"/>
    <col min="5124" max="5124" width="10.42578125" style="5" bestFit="1" customWidth="1"/>
    <col min="5125" max="5125" width="19.7109375" style="5" customWidth="1"/>
    <col min="5126" max="5126" width="6.7109375" style="5" customWidth="1"/>
    <col min="5127" max="5128" width="11.5703125" style="5" customWidth="1"/>
    <col min="5129" max="5129" width="11.5703125" style="5"/>
    <col min="5130" max="5130" width="15.5703125" style="5" customWidth="1"/>
    <col min="5131" max="5376" width="11.5703125" style="5"/>
    <col min="5377" max="5377" width="36.28515625" style="5" customWidth="1"/>
    <col min="5378" max="5378" width="18.7109375" style="5" customWidth="1"/>
    <col min="5379" max="5379" width="41.42578125" style="5" customWidth="1"/>
    <col min="5380" max="5380" width="10.42578125" style="5" bestFit="1" customWidth="1"/>
    <col min="5381" max="5381" width="19.7109375" style="5" customWidth="1"/>
    <col min="5382" max="5382" width="6.7109375" style="5" customWidth="1"/>
    <col min="5383" max="5384" width="11.5703125" style="5" customWidth="1"/>
    <col min="5385" max="5385" width="11.5703125" style="5"/>
    <col min="5386" max="5386" width="15.5703125" style="5" customWidth="1"/>
    <col min="5387" max="5632" width="11.5703125" style="5"/>
    <col min="5633" max="5633" width="36.28515625" style="5" customWidth="1"/>
    <col min="5634" max="5634" width="18.7109375" style="5" customWidth="1"/>
    <col min="5635" max="5635" width="41.42578125" style="5" customWidth="1"/>
    <col min="5636" max="5636" width="10.42578125" style="5" bestFit="1" customWidth="1"/>
    <col min="5637" max="5637" width="19.7109375" style="5" customWidth="1"/>
    <col min="5638" max="5638" width="6.7109375" style="5" customWidth="1"/>
    <col min="5639" max="5640" width="11.5703125" style="5" customWidth="1"/>
    <col min="5641" max="5641" width="11.5703125" style="5"/>
    <col min="5642" max="5642" width="15.5703125" style="5" customWidth="1"/>
    <col min="5643" max="5888" width="11.5703125" style="5"/>
    <col min="5889" max="5889" width="36.28515625" style="5" customWidth="1"/>
    <col min="5890" max="5890" width="18.7109375" style="5" customWidth="1"/>
    <col min="5891" max="5891" width="41.42578125" style="5" customWidth="1"/>
    <col min="5892" max="5892" width="10.42578125" style="5" bestFit="1" customWidth="1"/>
    <col min="5893" max="5893" width="19.7109375" style="5" customWidth="1"/>
    <col min="5894" max="5894" width="6.7109375" style="5" customWidth="1"/>
    <col min="5895" max="5896" width="11.5703125" style="5" customWidth="1"/>
    <col min="5897" max="5897" width="11.5703125" style="5"/>
    <col min="5898" max="5898" width="15.5703125" style="5" customWidth="1"/>
    <col min="5899" max="6144" width="11.5703125" style="5"/>
    <col min="6145" max="6145" width="36.28515625" style="5" customWidth="1"/>
    <col min="6146" max="6146" width="18.7109375" style="5" customWidth="1"/>
    <col min="6147" max="6147" width="41.42578125" style="5" customWidth="1"/>
    <col min="6148" max="6148" width="10.42578125" style="5" bestFit="1" customWidth="1"/>
    <col min="6149" max="6149" width="19.7109375" style="5" customWidth="1"/>
    <col min="6150" max="6150" width="6.7109375" style="5" customWidth="1"/>
    <col min="6151" max="6152" width="11.5703125" style="5" customWidth="1"/>
    <col min="6153" max="6153" width="11.5703125" style="5"/>
    <col min="6154" max="6154" width="15.5703125" style="5" customWidth="1"/>
    <col min="6155" max="6400" width="11.5703125" style="5"/>
    <col min="6401" max="6401" width="36.28515625" style="5" customWidth="1"/>
    <col min="6402" max="6402" width="18.7109375" style="5" customWidth="1"/>
    <col min="6403" max="6403" width="41.42578125" style="5" customWidth="1"/>
    <col min="6404" max="6404" width="10.42578125" style="5" bestFit="1" customWidth="1"/>
    <col min="6405" max="6405" width="19.7109375" style="5" customWidth="1"/>
    <col min="6406" max="6406" width="6.7109375" style="5" customWidth="1"/>
    <col min="6407" max="6408" width="11.5703125" style="5" customWidth="1"/>
    <col min="6409" max="6409" width="11.5703125" style="5"/>
    <col min="6410" max="6410" width="15.5703125" style="5" customWidth="1"/>
    <col min="6411" max="6656" width="11.5703125" style="5"/>
    <col min="6657" max="6657" width="36.28515625" style="5" customWidth="1"/>
    <col min="6658" max="6658" width="18.7109375" style="5" customWidth="1"/>
    <col min="6659" max="6659" width="41.42578125" style="5" customWidth="1"/>
    <col min="6660" max="6660" width="10.42578125" style="5" bestFit="1" customWidth="1"/>
    <col min="6661" max="6661" width="19.7109375" style="5" customWidth="1"/>
    <col min="6662" max="6662" width="6.7109375" style="5" customWidth="1"/>
    <col min="6663" max="6664" width="11.5703125" style="5" customWidth="1"/>
    <col min="6665" max="6665" width="11.5703125" style="5"/>
    <col min="6666" max="6666" width="15.5703125" style="5" customWidth="1"/>
    <col min="6667" max="6912" width="11.5703125" style="5"/>
    <col min="6913" max="6913" width="36.28515625" style="5" customWidth="1"/>
    <col min="6914" max="6914" width="18.7109375" style="5" customWidth="1"/>
    <col min="6915" max="6915" width="41.42578125" style="5" customWidth="1"/>
    <col min="6916" max="6916" width="10.42578125" style="5" bestFit="1" customWidth="1"/>
    <col min="6917" max="6917" width="19.7109375" style="5" customWidth="1"/>
    <col min="6918" max="6918" width="6.7109375" style="5" customWidth="1"/>
    <col min="6919" max="6920" width="11.5703125" style="5" customWidth="1"/>
    <col min="6921" max="6921" width="11.5703125" style="5"/>
    <col min="6922" max="6922" width="15.5703125" style="5" customWidth="1"/>
    <col min="6923" max="7168" width="11.5703125" style="5"/>
    <col min="7169" max="7169" width="36.28515625" style="5" customWidth="1"/>
    <col min="7170" max="7170" width="18.7109375" style="5" customWidth="1"/>
    <col min="7171" max="7171" width="41.42578125" style="5" customWidth="1"/>
    <col min="7172" max="7172" width="10.42578125" style="5" bestFit="1" customWidth="1"/>
    <col min="7173" max="7173" width="19.7109375" style="5" customWidth="1"/>
    <col min="7174" max="7174" width="6.7109375" style="5" customWidth="1"/>
    <col min="7175" max="7176" width="11.5703125" style="5" customWidth="1"/>
    <col min="7177" max="7177" width="11.5703125" style="5"/>
    <col min="7178" max="7178" width="15.5703125" style="5" customWidth="1"/>
    <col min="7179" max="7424" width="11.5703125" style="5"/>
    <col min="7425" max="7425" width="36.28515625" style="5" customWidth="1"/>
    <col min="7426" max="7426" width="18.7109375" style="5" customWidth="1"/>
    <col min="7427" max="7427" width="41.42578125" style="5" customWidth="1"/>
    <col min="7428" max="7428" width="10.42578125" style="5" bestFit="1" customWidth="1"/>
    <col min="7429" max="7429" width="19.7109375" style="5" customWidth="1"/>
    <col min="7430" max="7430" width="6.7109375" style="5" customWidth="1"/>
    <col min="7431" max="7432" width="11.5703125" style="5" customWidth="1"/>
    <col min="7433" max="7433" width="11.5703125" style="5"/>
    <col min="7434" max="7434" width="15.5703125" style="5" customWidth="1"/>
    <col min="7435" max="7680" width="11.5703125" style="5"/>
    <col min="7681" max="7681" width="36.28515625" style="5" customWidth="1"/>
    <col min="7682" max="7682" width="18.7109375" style="5" customWidth="1"/>
    <col min="7683" max="7683" width="41.42578125" style="5" customWidth="1"/>
    <col min="7684" max="7684" width="10.42578125" style="5" bestFit="1" customWidth="1"/>
    <col min="7685" max="7685" width="19.7109375" style="5" customWidth="1"/>
    <col min="7686" max="7686" width="6.7109375" style="5" customWidth="1"/>
    <col min="7687" max="7688" width="11.5703125" style="5" customWidth="1"/>
    <col min="7689" max="7689" width="11.5703125" style="5"/>
    <col min="7690" max="7690" width="15.5703125" style="5" customWidth="1"/>
    <col min="7691" max="7936" width="11.5703125" style="5"/>
    <col min="7937" max="7937" width="36.28515625" style="5" customWidth="1"/>
    <col min="7938" max="7938" width="18.7109375" style="5" customWidth="1"/>
    <col min="7939" max="7939" width="41.42578125" style="5" customWidth="1"/>
    <col min="7940" max="7940" width="10.42578125" style="5" bestFit="1" customWidth="1"/>
    <col min="7941" max="7941" width="19.7109375" style="5" customWidth="1"/>
    <col min="7942" max="7942" width="6.7109375" style="5" customWidth="1"/>
    <col min="7943" max="7944" width="11.5703125" style="5" customWidth="1"/>
    <col min="7945" max="7945" width="11.5703125" style="5"/>
    <col min="7946" max="7946" width="15.5703125" style="5" customWidth="1"/>
    <col min="7947" max="8192" width="11.5703125" style="5"/>
    <col min="8193" max="8193" width="36.28515625" style="5" customWidth="1"/>
    <col min="8194" max="8194" width="18.7109375" style="5" customWidth="1"/>
    <col min="8195" max="8195" width="41.42578125" style="5" customWidth="1"/>
    <col min="8196" max="8196" width="10.42578125" style="5" bestFit="1" customWidth="1"/>
    <col min="8197" max="8197" width="19.7109375" style="5" customWidth="1"/>
    <col min="8198" max="8198" width="6.7109375" style="5" customWidth="1"/>
    <col min="8199" max="8200" width="11.5703125" style="5" customWidth="1"/>
    <col min="8201" max="8201" width="11.5703125" style="5"/>
    <col min="8202" max="8202" width="15.5703125" style="5" customWidth="1"/>
    <col min="8203" max="8448" width="11.5703125" style="5"/>
    <col min="8449" max="8449" width="36.28515625" style="5" customWidth="1"/>
    <col min="8450" max="8450" width="18.7109375" style="5" customWidth="1"/>
    <col min="8451" max="8451" width="41.42578125" style="5" customWidth="1"/>
    <col min="8452" max="8452" width="10.42578125" style="5" bestFit="1" customWidth="1"/>
    <col min="8453" max="8453" width="19.7109375" style="5" customWidth="1"/>
    <col min="8454" max="8454" width="6.7109375" style="5" customWidth="1"/>
    <col min="8455" max="8456" width="11.5703125" style="5" customWidth="1"/>
    <col min="8457" max="8457" width="11.5703125" style="5"/>
    <col min="8458" max="8458" width="15.5703125" style="5" customWidth="1"/>
    <col min="8459" max="8704" width="11.5703125" style="5"/>
    <col min="8705" max="8705" width="36.28515625" style="5" customWidth="1"/>
    <col min="8706" max="8706" width="18.7109375" style="5" customWidth="1"/>
    <col min="8707" max="8707" width="41.42578125" style="5" customWidth="1"/>
    <col min="8708" max="8708" width="10.42578125" style="5" bestFit="1" customWidth="1"/>
    <col min="8709" max="8709" width="19.7109375" style="5" customWidth="1"/>
    <col min="8710" max="8710" width="6.7109375" style="5" customWidth="1"/>
    <col min="8711" max="8712" width="11.5703125" style="5" customWidth="1"/>
    <col min="8713" max="8713" width="11.5703125" style="5"/>
    <col min="8714" max="8714" width="15.5703125" style="5" customWidth="1"/>
    <col min="8715" max="8960" width="11.5703125" style="5"/>
    <col min="8961" max="8961" width="36.28515625" style="5" customWidth="1"/>
    <col min="8962" max="8962" width="18.7109375" style="5" customWidth="1"/>
    <col min="8963" max="8963" width="41.42578125" style="5" customWidth="1"/>
    <col min="8964" max="8964" width="10.42578125" style="5" bestFit="1" customWidth="1"/>
    <col min="8965" max="8965" width="19.7109375" style="5" customWidth="1"/>
    <col min="8966" max="8966" width="6.7109375" style="5" customWidth="1"/>
    <col min="8967" max="8968" width="11.5703125" style="5" customWidth="1"/>
    <col min="8969" max="8969" width="11.5703125" style="5"/>
    <col min="8970" max="8970" width="15.5703125" style="5" customWidth="1"/>
    <col min="8971" max="9216" width="11.5703125" style="5"/>
    <col min="9217" max="9217" width="36.28515625" style="5" customWidth="1"/>
    <col min="9218" max="9218" width="18.7109375" style="5" customWidth="1"/>
    <col min="9219" max="9219" width="41.42578125" style="5" customWidth="1"/>
    <col min="9220" max="9220" width="10.42578125" style="5" bestFit="1" customWidth="1"/>
    <col min="9221" max="9221" width="19.7109375" style="5" customWidth="1"/>
    <col min="9222" max="9222" width="6.7109375" style="5" customWidth="1"/>
    <col min="9223" max="9224" width="11.5703125" style="5" customWidth="1"/>
    <col min="9225" max="9225" width="11.5703125" style="5"/>
    <col min="9226" max="9226" width="15.5703125" style="5" customWidth="1"/>
    <col min="9227" max="9472" width="11.5703125" style="5"/>
    <col min="9473" max="9473" width="36.28515625" style="5" customWidth="1"/>
    <col min="9474" max="9474" width="18.7109375" style="5" customWidth="1"/>
    <col min="9475" max="9475" width="41.42578125" style="5" customWidth="1"/>
    <col min="9476" max="9476" width="10.42578125" style="5" bestFit="1" customWidth="1"/>
    <col min="9477" max="9477" width="19.7109375" style="5" customWidth="1"/>
    <col min="9478" max="9478" width="6.7109375" style="5" customWidth="1"/>
    <col min="9479" max="9480" width="11.5703125" style="5" customWidth="1"/>
    <col min="9481" max="9481" width="11.5703125" style="5"/>
    <col min="9482" max="9482" width="15.5703125" style="5" customWidth="1"/>
    <col min="9483" max="9728" width="11.5703125" style="5"/>
    <col min="9729" max="9729" width="36.28515625" style="5" customWidth="1"/>
    <col min="9730" max="9730" width="18.7109375" style="5" customWidth="1"/>
    <col min="9731" max="9731" width="41.42578125" style="5" customWidth="1"/>
    <col min="9732" max="9732" width="10.42578125" style="5" bestFit="1" customWidth="1"/>
    <col min="9733" max="9733" width="19.7109375" style="5" customWidth="1"/>
    <col min="9734" max="9734" width="6.7109375" style="5" customWidth="1"/>
    <col min="9735" max="9736" width="11.5703125" style="5" customWidth="1"/>
    <col min="9737" max="9737" width="11.5703125" style="5"/>
    <col min="9738" max="9738" width="15.5703125" style="5" customWidth="1"/>
    <col min="9739" max="9984" width="11.5703125" style="5"/>
    <col min="9985" max="9985" width="36.28515625" style="5" customWidth="1"/>
    <col min="9986" max="9986" width="18.7109375" style="5" customWidth="1"/>
    <col min="9987" max="9987" width="41.42578125" style="5" customWidth="1"/>
    <col min="9988" max="9988" width="10.42578125" style="5" bestFit="1" customWidth="1"/>
    <col min="9989" max="9989" width="19.7109375" style="5" customWidth="1"/>
    <col min="9990" max="9990" width="6.7109375" style="5" customWidth="1"/>
    <col min="9991" max="9992" width="11.5703125" style="5" customWidth="1"/>
    <col min="9993" max="9993" width="11.5703125" style="5"/>
    <col min="9994" max="9994" width="15.5703125" style="5" customWidth="1"/>
    <col min="9995" max="10240" width="11.5703125" style="5"/>
    <col min="10241" max="10241" width="36.28515625" style="5" customWidth="1"/>
    <col min="10242" max="10242" width="18.7109375" style="5" customWidth="1"/>
    <col min="10243" max="10243" width="41.42578125" style="5" customWidth="1"/>
    <col min="10244" max="10244" width="10.42578125" style="5" bestFit="1" customWidth="1"/>
    <col min="10245" max="10245" width="19.7109375" style="5" customWidth="1"/>
    <col min="10246" max="10246" width="6.7109375" style="5" customWidth="1"/>
    <col min="10247" max="10248" width="11.5703125" style="5" customWidth="1"/>
    <col min="10249" max="10249" width="11.5703125" style="5"/>
    <col min="10250" max="10250" width="15.5703125" style="5" customWidth="1"/>
    <col min="10251" max="10496" width="11.5703125" style="5"/>
    <col min="10497" max="10497" width="36.28515625" style="5" customWidth="1"/>
    <col min="10498" max="10498" width="18.7109375" style="5" customWidth="1"/>
    <col min="10499" max="10499" width="41.42578125" style="5" customWidth="1"/>
    <col min="10500" max="10500" width="10.42578125" style="5" bestFit="1" customWidth="1"/>
    <col min="10501" max="10501" width="19.7109375" style="5" customWidth="1"/>
    <col min="10502" max="10502" width="6.7109375" style="5" customWidth="1"/>
    <col min="10503" max="10504" width="11.5703125" style="5" customWidth="1"/>
    <col min="10505" max="10505" width="11.5703125" style="5"/>
    <col min="10506" max="10506" width="15.5703125" style="5" customWidth="1"/>
    <col min="10507" max="10752" width="11.5703125" style="5"/>
    <col min="10753" max="10753" width="36.28515625" style="5" customWidth="1"/>
    <col min="10754" max="10754" width="18.7109375" style="5" customWidth="1"/>
    <col min="10755" max="10755" width="41.42578125" style="5" customWidth="1"/>
    <col min="10756" max="10756" width="10.42578125" style="5" bestFit="1" customWidth="1"/>
    <col min="10757" max="10757" width="19.7109375" style="5" customWidth="1"/>
    <col min="10758" max="10758" width="6.7109375" style="5" customWidth="1"/>
    <col min="10759" max="10760" width="11.5703125" style="5" customWidth="1"/>
    <col min="10761" max="10761" width="11.5703125" style="5"/>
    <col min="10762" max="10762" width="15.5703125" style="5" customWidth="1"/>
    <col min="10763" max="11008" width="11.5703125" style="5"/>
    <col min="11009" max="11009" width="36.28515625" style="5" customWidth="1"/>
    <col min="11010" max="11010" width="18.7109375" style="5" customWidth="1"/>
    <col min="11011" max="11011" width="41.42578125" style="5" customWidth="1"/>
    <col min="11012" max="11012" width="10.42578125" style="5" bestFit="1" customWidth="1"/>
    <col min="11013" max="11013" width="19.7109375" style="5" customWidth="1"/>
    <col min="11014" max="11014" width="6.7109375" style="5" customWidth="1"/>
    <col min="11015" max="11016" width="11.5703125" style="5" customWidth="1"/>
    <col min="11017" max="11017" width="11.5703125" style="5"/>
    <col min="11018" max="11018" width="15.5703125" style="5" customWidth="1"/>
    <col min="11019" max="11264" width="11.5703125" style="5"/>
    <col min="11265" max="11265" width="36.28515625" style="5" customWidth="1"/>
    <col min="11266" max="11266" width="18.7109375" style="5" customWidth="1"/>
    <col min="11267" max="11267" width="41.42578125" style="5" customWidth="1"/>
    <col min="11268" max="11268" width="10.42578125" style="5" bestFit="1" customWidth="1"/>
    <col min="11269" max="11269" width="19.7109375" style="5" customWidth="1"/>
    <col min="11270" max="11270" width="6.7109375" style="5" customWidth="1"/>
    <col min="11271" max="11272" width="11.5703125" style="5" customWidth="1"/>
    <col min="11273" max="11273" width="11.5703125" style="5"/>
    <col min="11274" max="11274" width="15.5703125" style="5" customWidth="1"/>
    <col min="11275" max="11520" width="11.5703125" style="5"/>
    <col min="11521" max="11521" width="36.28515625" style="5" customWidth="1"/>
    <col min="11522" max="11522" width="18.7109375" style="5" customWidth="1"/>
    <col min="11523" max="11523" width="41.42578125" style="5" customWidth="1"/>
    <col min="11524" max="11524" width="10.42578125" style="5" bestFit="1" customWidth="1"/>
    <col min="11525" max="11525" width="19.7109375" style="5" customWidth="1"/>
    <col min="11526" max="11526" width="6.7109375" style="5" customWidth="1"/>
    <col min="11527" max="11528" width="11.5703125" style="5" customWidth="1"/>
    <col min="11529" max="11529" width="11.5703125" style="5"/>
    <col min="11530" max="11530" width="15.5703125" style="5" customWidth="1"/>
    <col min="11531" max="11776" width="11.5703125" style="5"/>
    <col min="11777" max="11777" width="36.28515625" style="5" customWidth="1"/>
    <col min="11778" max="11778" width="18.7109375" style="5" customWidth="1"/>
    <col min="11779" max="11779" width="41.42578125" style="5" customWidth="1"/>
    <col min="11780" max="11780" width="10.42578125" style="5" bestFit="1" customWidth="1"/>
    <col min="11781" max="11781" width="19.7109375" style="5" customWidth="1"/>
    <col min="11782" max="11782" width="6.7109375" style="5" customWidth="1"/>
    <col min="11783" max="11784" width="11.5703125" style="5" customWidth="1"/>
    <col min="11785" max="11785" width="11.5703125" style="5"/>
    <col min="11786" max="11786" width="15.5703125" style="5" customWidth="1"/>
    <col min="11787" max="12032" width="11.5703125" style="5"/>
    <col min="12033" max="12033" width="36.28515625" style="5" customWidth="1"/>
    <col min="12034" max="12034" width="18.7109375" style="5" customWidth="1"/>
    <col min="12035" max="12035" width="41.42578125" style="5" customWidth="1"/>
    <col min="12036" max="12036" width="10.42578125" style="5" bestFit="1" customWidth="1"/>
    <col min="12037" max="12037" width="19.7109375" style="5" customWidth="1"/>
    <col min="12038" max="12038" width="6.7109375" style="5" customWidth="1"/>
    <col min="12039" max="12040" width="11.5703125" style="5" customWidth="1"/>
    <col min="12041" max="12041" width="11.5703125" style="5"/>
    <col min="12042" max="12042" width="15.5703125" style="5" customWidth="1"/>
    <col min="12043" max="12288" width="11.5703125" style="5"/>
    <col min="12289" max="12289" width="36.28515625" style="5" customWidth="1"/>
    <col min="12290" max="12290" width="18.7109375" style="5" customWidth="1"/>
    <col min="12291" max="12291" width="41.42578125" style="5" customWidth="1"/>
    <col min="12292" max="12292" width="10.42578125" style="5" bestFit="1" customWidth="1"/>
    <col min="12293" max="12293" width="19.7109375" style="5" customWidth="1"/>
    <col min="12294" max="12294" width="6.7109375" style="5" customWidth="1"/>
    <col min="12295" max="12296" width="11.5703125" style="5" customWidth="1"/>
    <col min="12297" max="12297" width="11.5703125" style="5"/>
    <col min="12298" max="12298" width="15.5703125" style="5" customWidth="1"/>
    <col min="12299" max="12544" width="11.5703125" style="5"/>
    <col min="12545" max="12545" width="36.28515625" style="5" customWidth="1"/>
    <col min="12546" max="12546" width="18.7109375" style="5" customWidth="1"/>
    <col min="12547" max="12547" width="41.42578125" style="5" customWidth="1"/>
    <col min="12548" max="12548" width="10.42578125" style="5" bestFit="1" customWidth="1"/>
    <col min="12549" max="12549" width="19.7109375" style="5" customWidth="1"/>
    <col min="12550" max="12550" width="6.7109375" style="5" customWidth="1"/>
    <col min="12551" max="12552" width="11.5703125" style="5" customWidth="1"/>
    <col min="12553" max="12553" width="11.5703125" style="5"/>
    <col min="12554" max="12554" width="15.5703125" style="5" customWidth="1"/>
    <col min="12555" max="12800" width="11.5703125" style="5"/>
    <col min="12801" max="12801" width="36.28515625" style="5" customWidth="1"/>
    <col min="12802" max="12802" width="18.7109375" style="5" customWidth="1"/>
    <col min="12803" max="12803" width="41.42578125" style="5" customWidth="1"/>
    <col min="12804" max="12804" width="10.42578125" style="5" bestFit="1" customWidth="1"/>
    <col min="12805" max="12805" width="19.7109375" style="5" customWidth="1"/>
    <col min="12806" max="12806" width="6.7109375" style="5" customWidth="1"/>
    <col min="12807" max="12808" width="11.5703125" style="5" customWidth="1"/>
    <col min="12809" max="12809" width="11.5703125" style="5"/>
    <col min="12810" max="12810" width="15.5703125" style="5" customWidth="1"/>
    <col min="12811" max="13056" width="11.5703125" style="5"/>
    <col min="13057" max="13057" width="36.28515625" style="5" customWidth="1"/>
    <col min="13058" max="13058" width="18.7109375" style="5" customWidth="1"/>
    <col min="13059" max="13059" width="41.42578125" style="5" customWidth="1"/>
    <col min="13060" max="13060" width="10.42578125" style="5" bestFit="1" customWidth="1"/>
    <col min="13061" max="13061" width="19.7109375" style="5" customWidth="1"/>
    <col min="13062" max="13062" width="6.7109375" style="5" customWidth="1"/>
    <col min="13063" max="13064" width="11.5703125" style="5" customWidth="1"/>
    <col min="13065" max="13065" width="11.5703125" style="5"/>
    <col min="13066" max="13066" width="15.5703125" style="5" customWidth="1"/>
    <col min="13067" max="13312" width="11.5703125" style="5"/>
    <col min="13313" max="13313" width="36.28515625" style="5" customWidth="1"/>
    <col min="13314" max="13314" width="18.7109375" style="5" customWidth="1"/>
    <col min="13315" max="13315" width="41.42578125" style="5" customWidth="1"/>
    <col min="13316" max="13316" width="10.42578125" style="5" bestFit="1" customWidth="1"/>
    <col min="13317" max="13317" width="19.7109375" style="5" customWidth="1"/>
    <col min="13318" max="13318" width="6.7109375" style="5" customWidth="1"/>
    <col min="13319" max="13320" width="11.5703125" style="5" customWidth="1"/>
    <col min="13321" max="13321" width="11.5703125" style="5"/>
    <col min="13322" max="13322" width="15.5703125" style="5" customWidth="1"/>
    <col min="13323" max="13568" width="11.5703125" style="5"/>
    <col min="13569" max="13569" width="36.28515625" style="5" customWidth="1"/>
    <col min="13570" max="13570" width="18.7109375" style="5" customWidth="1"/>
    <col min="13571" max="13571" width="41.42578125" style="5" customWidth="1"/>
    <col min="13572" max="13572" width="10.42578125" style="5" bestFit="1" customWidth="1"/>
    <col min="13573" max="13573" width="19.7109375" style="5" customWidth="1"/>
    <col min="13574" max="13574" width="6.7109375" style="5" customWidth="1"/>
    <col min="13575" max="13576" width="11.5703125" style="5" customWidth="1"/>
    <col min="13577" max="13577" width="11.5703125" style="5"/>
    <col min="13578" max="13578" width="15.5703125" style="5" customWidth="1"/>
    <col min="13579" max="13824" width="11.5703125" style="5"/>
    <col min="13825" max="13825" width="36.28515625" style="5" customWidth="1"/>
    <col min="13826" max="13826" width="18.7109375" style="5" customWidth="1"/>
    <col min="13827" max="13827" width="41.42578125" style="5" customWidth="1"/>
    <col min="13828" max="13828" width="10.42578125" style="5" bestFit="1" customWidth="1"/>
    <col min="13829" max="13829" width="19.7109375" style="5" customWidth="1"/>
    <col min="13830" max="13830" width="6.7109375" style="5" customWidth="1"/>
    <col min="13831" max="13832" width="11.5703125" style="5" customWidth="1"/>
    <col min="13833" max="13833" width="11.5703125" style="5"/>
    <col min="13834" max="13834" width="15.5703125" style="5" customWidth="1"/>
    <col min="13835" max="14080" width="11.5703125" style="5"/>
    <col min="14081" max="14081" width="36.28515625" style="5" customWidth="1"/>
    <col min="14082" max="14082" width="18.7109375" style="5" customWidth="1"/>
    <col min="14083" max="14083" width="41.42578125" style="5" customWidth="1"/>
    <col min="14084" max="14084" width="10.42578125" style="5" bestFit="1" customWidth="1"/>
    <col min="14085" max="14085" width="19.7109375" style="5" customWidth="1"/>
    <col min="14086" max="14086" width="6.7109375" style="5" customWidth="1"/>
    <col min="14087" max="14088" width="11.5703125" style="5" customWidth="1"/>
    <col min="14089" max="14089" width="11.5703125" style="5"/>
    <col min="14090" max="14090" width="15.5703125" style="5" customWidth="1"/>
    <col min="14091" max="14336" width="11.5703125" style="5"/>
    <col min="14337" max="14337" width="36.28515625" style="5" customWidth="1"/>
    <col min="14338" max="14338" width="18.7109375" style="5" customWidth="1"/>
    <col min="14339" max="14339" width="41.42578125" style="5" customWidth="1"/>
    <col min="14340" max="14340" width="10.42578125" style="5" bestFit="1" customWidth="1"/>
    <col min="14341" max="14341" width="19.7109375" style="5" customWidth="1"/>
    <col min="14342" max="14342" width="6.7109375" style="5" customWidth="1"/>
    <col min="14343" max="14344" width="11.5703125" style="5" customWidth="1"/>
    <col min="14345" max="14345" width="11.5703125" style="5"/>
    <col min="14346" max="14346" width="15.5703125" style="5" customWidth="1"/>
    <col min="14347" max="14592" width="11.5703125" style="5"/>
    <col min="14593" max="14593" width="36.28515625" style="5" customWidth="1"/>
    <col min="14594" max="14594" width="18.7109375" style="5" customWidth="1"/>
    <col min="14595" max="14595" width="41.42578125" style="5" customWidth="1"/>
    <col min="14596" max="14596" width="10.42578125" style="5" bestFit="1" customWidth="1"/>
    <col min="14597" max="14597" width="19.7109375" style="5" customWidth="1"/>
    <col min="14598" max="14598" width="6.7109375" style="5" customWidth="1"/>
    <col min="14599" max="14600" width="11.5703125" style="5" customWidth="1"/>
    <col min="14601" max="14601" width="11.5703125" style="5"/>
    <col min="14602" max="14602" width="15.5703125" style="5" customWidth="1"/>
    <col min="14603" max="14848" width="11.5703125" style="5"/>
    <col min="14849" max="14849" width="36.28515625" style="5" customWidth="1"/>
    <col min="14850" max="14850" width="18.7109375" style="5" customWidth="1"/>
    <col min="14851" max="14851" width="41.42578125" style="5" customWidth="1"/>
    <col min="14852" max="14852" width="10.42578125" style="5" bestFit="1" customWidth="1"/>
    <col min="14853" max="14853" width="19.7109375" style="5" customWidth="1"/>
    <col min="14854" max="14854" width="6.7109375" style="5" customWidth="1"/>
    <col min="14855" max="14856" width="11.5703125" style="5" customWidth="1"/>
    <col min="14857" max="14857" width="11.5703125" style="5"/>
    <col min="14858" max="14858" width="15.5703125" style="5" customWidth="1"/>
    <col min="14859" max="15104" width="11.5703125" style="5"/>
    <col min="15105" max="15105" width="36.28515625" style="5" customWidth="1"/>
    <col min="15106" max="15106" width="18.7109375" style="5" customWidth="1"/>
    <col min="15107" max="15107" width="41.42578125" style="5" customWidth="1"/>
    <col min="15108" max="15108" width="10.42578125" style="5" bestFit="1" customWidth="1"/>
    <col min="15109" max="15109" width="19.7109375" style="5" customWidth="1"/>
    <col min="15110" max="15110" width="6.7109375" style="5" customWidth="1"/>
    <col min="15111" max="15112" width="11.5703125" style="5" customWidth="1"/>
    <col min="15113" max="15113" width="11.5703125" style="5"/>
    <col min="15114" max="15114" width="15.5703125" style="5" customWidth="1"/>
    <col min="15115" max="15360" width="11.5703125" style="5"/>
    <col min="15361" max="15361" width="36.28515625" style="5" customWidth="1"/>
    <col min="15362" max="15362" width="18.7109375" style="5" customWidth="1"/>
    <col min="15363" max="15363" width="41.42578125" style="5" customWidth="1"/>
    <col min="15364" max="15364" width="10.42578125" style="5" bestFit="1" customWidth="1"/>
    <col min="15365" max="15365" width="19.7109375" style="5" customWidth="1"/>
    <col min="15366" max="15366" width="6.7109375" style="5" customWidth="1"/>
    <col min="15367" max="15368" width="11.5703125" style="5" customWidth="1"/>
    <col min="15369" max="15369" width="11.5703125" style="5"/>
    <col min="15370" max="15370" width="15.5703125" style="5" customWidth="1"/>
    <col min="15371" max="15616" width="11.5703125" style="5"/>
    <col min="15617" max="15617" width="36.28515625" style="5" customWidth="1"/>
    <col min="15618" max="15618" width="18.7109375" style="5" customWidth="1"/>
    <col min="15619" max="15619" width="41.42578125" style="5" customWidth="1"/>
    <col min="15620" max="15620" width="10.42578125" style="5" bestFit="1" customWidth="1"/>
    <col min="15621" max="15621" width="19.7109375" style="5" customWidth="1"/>
    <col min="15622" max="15622" width="6.7109375" style="5" customWidth="1"/>
    <col min="15623" max="15624" width="11.5703125" style="5" customWidth="1"/>
    <col min="15625" max="15625" width="11.5703125" style="5"/>
    <col min="15626" max="15626" width="15.5703125" style="5" customWidth="1"/>
    <col min="15627" max="15872" width="11.5703125" style="5"/>
    <col min="15873" max="15873" width="36.28515625" style="5" customWidth="1"/>
    <col min="15874" max="15874" width="18.7109375" style="5" customWidth="1"/>
    <col min="15875" max="15875" width="41.42578125" style="5" customWidth="1"/>
    <col min="15876" max="15876" width="10.42578125" style="5" bestFit="1" customWidth="1"/>
    <col min="15877" max="15877" width="19.7109375" style="5" customWidth="1"/>
    <col min="15878" max="15878" width="6.7109375" style="5" customWidth="1"/>
    <col min="15879" max="15880" width="11.5703125" style="5" customWidth="1"/>
    <col min="15881" max="15881" width="11.5703125" style="5"/>
    <col min="15882" max="15882" width="15.5703125" style="5" customWidth="1"/>
    <col min="15883" max="16128" width="11.5703125" style="5"/>
    <col min="16129" max="16129" width="36.28515625" style="5" customWidth="1"/>
    <col min="16130" max="16130" width="18.7109375" style="5" customWidth="1"/>
    <col min="16131" max="16131" width="41.42578125" style="5" customWidth="1"/>
    <col min="16132" max="16132" width="10.42578125" style="5" bestFit="1" customWidth="1"/>
    <col min="16133" max="16133" width="19.7109375" style="5" customWidth="1"/>
    <col min="16134" max="16134" width="6.7109375" style="5" customWidth="1"/>
    <col min="16135" max="16136" width="11.5703125" style="5" customWidth="1"/>
    <col min="16137" max="16137" width="11.5703125" style="5"/>
    <col min="16138" max="16138" width="15.5703125" style="5" customWidth="1"/>
    <col min="16139" max="16384" width="11.5703125" style="5"/>
  </cols>
  <sheetData>
    <row r="1" spans="1:15" x14ac:dyDescent="0.25">
      <c r="A1" s="252" t="s">
        <v>507</v>
      </c>
    </row>
    <row r="2" spans="1:15" ht="20.25" customHeight="1" x14ac:dyDescent="0.25">
      <c r="A2" s="839" t="s">
        <v>508</v>
      </c>
      <c r="B2" s="839"/>
      <c r="C2" s="839"/>
    </row>
    <row r="4" spans="1:15" x14ac:dyDescent="0.25">
      <c r="A4" s="294" t="s">
        <v>478</v>
      </c>
      <c r="B4" s="295" t="s">
        <v>461</v>
      </c>
      <c r="C4" s="296" t="s">
        <v>479</v>
      </c>
    </row>
    <row r="5" spans="1:15" ht="15.75" thickBot="1" x14ac:dyDescent="0.3">
      <c r="A5" s="297"/>
      <c r="B5" s="298"/>
      <c r="C5" s="298"/>
    </row>
    <row r="6" spans="1:15" ht="15.75" thickBot="1" x14ac:dyDescent="0.3">
      <c r="A6" s="299" t="s">
        <v>509</v>
      </c>
      <c r="B6" s="300">
        <f>SUM(B8:B16)</f>
        <v>34026.604227700023</v>
      </c>
      <c r="C6" s="301">
        <f>B6/$B$21</f>
        <v>0.97272341696693398</v>
      </c>
    </row>
    <row r="7" spans="1:15" x14ac:dyDescent="0.25">
      <c r="B7" s="302"/>
      <c r="C7" s="303"/>
    </row>
    <row r="8" spans="1:15" x14ac:dyDescent="0.25">
      <c r="A8" s="265" t="s">
        <v>2</v>
      </c>
      <c r="B8" s="304">
        <v>17594.855566167698</v>
      </c>
      <c r="C8" s="305">
        <f>B8/$B$21</f>
        <v>0.5029866604622738</v>
      </c>
      <c r="E8" s="306"/>
      <c r="N8"/>
    </row>
    <row r="9" spans="1:15" x14ac:dyDescent="0.25">
      <c r="A9" s="265" t="s">
        <v>3</v>
      </c>
      <c r="B9" s="304">
        <v>9229.5722874400053</v>
      </c>
      <c r="C9" s="305">
        <f t="shared" ref="C9:C16" si="0">B9/$B$21</f>
        <v>0.26384710717837051</v>
      </c>
      <c r="E9" s="306"/>
      <c r="N9"/>
      <c r="O9"/>
    </row>
    <row r="10" spans="1:15" x14ac:dyDescent="0.25">
      <c r="A10" s="265" t="s">
        <v>4</v>
      </c>
      <c r="B10" s="304">
        <v>2510.4823569846967</v>
      </c>
      <c r="C10" s="305">
        <f t="shared" si="0"/>
        <v>7.1767519326345078E-2</v>
      </c>
      <c r="E10" s="306"/>
      <c r="N10"/>
      <c r="O10"/>
    </row>
    <row r="11" spans="1:15" x14ac:dyDescent="0.25">
      <c r="A11" s="265" t="s">
        <v>5</v>
      </c>
      <c r="B11" s="304">
        <v>81.243152739966817</v>
      </c>
      <c r="C11" s="305">
        <f t="shared" si="0"/>
        <v>2.3225096636017967E-3</v>
      </c>
      <c r="N11"/>
      <c r="O11"/>
    </row>
    <row r="12" spans="1:15" x14ac:dyDescent="0.25">
      <c r="A12" s="265" t="s">
        <v>510</v>
      </c>
      <c r="B12" s="304">
        <v>1442.6021559470587</v>
      </c>
      <c r="C12" s="305">
        <f t="shared" si="0"/>
        <v>4.1239874806970694E-2</v>
      </c>
      <c r="N12"/>
      <c r="O12"/>
    </row>
    <row r="13" spans="1:15" x14ac:dyDescent="0.25">
      <c r="A13" s="265" t="s">
        <v>511</v>
      </c>
      <c r="B13" s="304">
        <v>666.04441170699999</v>
      </c>
      <c r="C13" s="305">
        <f t="shared" si="0"/>
        <v>1.9040307157067043E-2</v>
      </c>
      <c r="N13"/>
      <c r="O13"/>
    </row>
    <row r="14" spans="1:15" x14ac:dyDescent="0.25">
      <c r="A14" s="265" t="s">
        <v>6</v>
      </c>
      <c r="B14" s="304">
        <v>1561.86852009984</v>
      </c>
      <c r="C14" s="305">
        <f t="shared" si="0"/>
        <v>4.4649359470546768E-2</v>
      </c>
      <c r="N14"/>
      <c r="O14"/>
    </row>
    <row r="15" spans="1:15" x14ac:dyDescent="0.25">
      <c r="A15" s="265" t="s">
        <v>512</v>
      </c>
      <c r="B15" s="304">
        <v>935.87584087776349</v>
      </c>
      <c r="C15" s="305">
        <f>B15/$B$21</f>
        <v>2.675401693638103E-2</v>
      </c>
      <c r="N15"/>
      <c r="O15"/>
    </row>
    <row r="16" spans="1:15" x14ac:dyDescent="0.25">
      <c r="A16" s="265" t="s">
        <v>503</v>
      </c>
      <c r="B16" s="304">
        <v>4.0599357359999999</v>
      </c>
      <c r="C16" s="305">
        <f t="shared" si="0"/>
        <v>1.1606196537746675E-4</v>
      </c>
      <c r="N16"/>
      <c r="O16"/>
    </row>
    <row r="17" spans="1:15" ht="15.75" thickBot="1" x14ac:dyDescent="0.3">
      <c r="A17" s="265"/>
      <c r="B17" s="307"/>
      <c r="C17" s="308"/>
      <c r="N17"/>
      <c r="O17"/>
    </row>
    <row r="18" spans="1:15" ht="15.75" thickBot="1" x14ac:dyDescent="0.3">
      <c r="A18" s="265"/>
      <c r="B18" s="271"/>
      <c r="C18" s="274"/>
      <c r="N18"/>
      <c r="O18"/>
    </row>
    <row r="19" spans="1:15" ht="15.75" thickBot="1" x14ac:dyDescent="0.3">
      <c r="A19" s="309" t="s">
        <v>500</v>
      </c>
      <c r="B19" s="310">
        <v>954.15559999999994</v>
      </c>
      <c r="C19" s="311">
        <f>B19/$B$21</f>
        <v>2.7276583033066022E-2</v>
      </c>
      <c r="N19"/>
      <c r="O19"/>
    </row>
    <row r="20" spans="1:15" x14ac:dyDescent="0.25">
      <c r="N20"/>
      <c r="O20"/>
    </row>
    <row r="21" spans="1:15" x14ac:dyDescent="0.25">
      <c r="A21" s="275" t="s">
        <v>505</v>
      </c>
      <c r="B21" s="277">
        <f>+B19+B6</f>
        <v>34980.759827700022</v>
      </c>
      <c r="C21" s="312">
        <f>+C6+C19</f>
        <v>1</v>
      </c>
      <c r="N21"/>
    </row>
    <row r="22" spans="1:15" x14ac:dyDescent="0.25">
      <c r="A22" s="309"/>
      <c r="B22" s="281"/>
      <c r="C22" s="313"/>
      <c r="N22"/>
    </row>
    <row r="23" spans="1:15" ht="41.25" customHeight="1" x14ac:dyDescent="0.25">
      <c r="A23" s="839" t="s">
        <v>513</v>
      </c>
      <c r="B23" s="839"/>
      <c r="C23" s="839"/>
      <c r="N23"/>
    </row>
    <row r="24" spans="1:15" ht="18.75" customHeight="1" x14ac:dyDescent="0.25">
      <c r="N24"/>
    </row>
    <row r="25" spans="1:15" s="255" customFormat="1" ht="18" customHeight="1" thickBot="1" x14ac:dyDescent="0.3">
      <c r="A25" s="294" t="s">
        <v>478</v>
      </c>
      <c r="B25" s="295" t="s">
        <v>461</v>
      </c>
      <c r="C25" s="296" t="s">
        <v>479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5" ht="15.75" thickBot="1" x14ac:dyDescent="0.3">
      <c r="A26" s="314" t="s">
        <v>514</v>
      </c>
      <c r="B26" s="315">
        <f>SUM(B27:B36)</f>
        <v>34980.759827700022</v>
      </c>
      <c r="C26" s="316">
        <f t="shared" ref="C26:C36" si="1">B26/$B$38</f>
        <v>0.587330878727504</v>
      </c>
      <c r="N26"/>
    </row>
    <row r="27" spans="1:15" x14ac:dyDescent="0.25">
      <c r="A27" s="265" t="s">
        <v>2</v>
      </c>
      <c r="B27" s="304">
        <v>17594.855566167698</v>
      </c>
      <c r="C27" s="317">
        <f t="shared" si="1"/>
        <v>0.29541959727751999</v>
      </c>
      <c r="D27" s="318"/>
      <c r="E27" s="318"/>
      <c r="N27"/>
    </row>
    <row r="28" spans="1:15" x14ac:dyDescent="0.25">
      <c r="A28" s="265" t="s">
        <v>3</v>
      </c>
      <c r="B28" s="304">
        <v>9229.5722874400053</v>
      </c>
      <c r="C28" s="317">
        <f t="shared" si="1"/>
        <v>0.15496555330878228</v>
      </c>
      <c r="D28" s="318"/>
    </row>
    <row r="29" spans="1:15" x14ac:dyDescent="0.25">
      <c r="A29" s="265" t="s">
        <v>4</v>
      </c>
      <c r="B29" s="304">
        <v>2510.4823569846967</v>
      </c>
      <c r="C29" s="317">
        <f t="shared" si="1"/>
        <v>4.2151280190035383E-2</v>
      </c>
    </row>
    <row r="30" spans="1:15" x14ac:dyDescent="0.25">
      <c r="A30" s="265" t="s">
        <v>5</v>
      </c>
      <c r="B30" s="304">
        <v>81.243152739966817</v>
      </c>
      <c r="C30" s="317">
        <f t="shared" si="1"/>
        <v>1.3640816415763628E-3</v>
      </c>
    </row>
    <row r="31" spans="1:15" x14ac:dyDescent="0.25">
      <c r="A31" s="265" t="s">
        <v>510</v>
      </c>
      <c r="B31" s="304">
        <v>1442.6021559470587</v>
      </c>
      <c r="C31" s="317">
        <f t="shared" si="1"/>
        <v>2.4221451908990353E-2</v>
      </c>
    </row>
    <row r="32" spans="1:15" x14ac:dyDescent="0.25">
      <c r="A32" s="265" t="s">
        <v>511</v>
      </c>
      <c r="B32" s="304">
        <v>666.04441170699999</v>
      </c>
      <c r="C32" s="317">
        <f t="shared" si="1"/>
        <v>1.118296033380177E-2</v>
      </c>
    </row>
    <row r="33" spans="1:28" x14ac:dyDescent="0.25">
      <c r="A33" s="265" t="s">
        <v>6</v>
      </c>
      <c r="B33" s="304">
        <v>1561.86852009984</v>
      </c>
      <c r="C33" s="317">
        <f t="shared" si="1"/>
        <v>2.6223947532456438E-2</v>
      </c>
    </row>
    <row r="34" spans="1:28" x14ac:dyDescent="0.25">
      <c r="A34" s="265" t="s">
        <v>512</v>
      </c>
      <c r="B34" s="304">
        <v>935.87584087776349</v>
      </c>
      <c r="C34" s="317">
        <f t="shared" si="1"/>
        <v>1.5713460276735196E-2</v>
      </c>
    </row>
    <row r="35" spans="1:28" x14ac:dyDescent="0.25">
      <c r="A35" s="265" t="s">
        <v>503</v>
      </c>
      <c r="B35" s="304">
        <v>4.0599357359999999</v>
      </c>
      <c r="C35" s="317">
        <f t="shared" si="1"/>
        <v>6.8166776111988693E-5</v>
      </c>
    </row>
    <row r="36" spans="1:28" ht="15.75" thickBot="1" x14ac:dyDescent="0.3">
      <c r="A36" s="265" t="s">
        <v>515</v>
      </c>
      <c r="B36" s="307">
        <v>954.15559999999994</v>
      </c>
      <c r="C36" s="319">
        <f t="shared" si="1"/>
        <v>1.6020379481494394E-2</v>
      </c>
    </row>
    <row r="37" spans="1:28" x14ac:dyDescent="0.25">
      <c r="A37" s="265"/>
      <c r="B37" s="271"/>
      <c r="C37" s="274"/>
    </row>
    <row r="38" spans="1:28" x14ac:dyDescent="0.25">
      <c r="A38" s="275" t="s">
        <v>516</v>
      </c>
      <c r="B38" s="277">
        <v>59558.863827300273</v>
      </c>
      <c r="C38" s="320">
        <v>1</v>
      </c>
    </row>
    <row r="39" spans="1:28" x14ac:dyDescent="0.25">
      <c r="A39" s="279"/>
      <c r="B39" s="281"/>
    </row>
    <row r="40" spans="1:28" ht="37.5" customHeight="1" x14ac:dyDescent="0.2">
      <c r="A40" s="832" t="s">
        <v>517</v>
      </c>
      <c r="B40" s="832"/>
      <c r="C40" s="832"/>
      <c r="D40" s="321"/>
      <c r="E40" s="321"/>
      <c r="F40" s="321"/>
      <c r="G40" s="321"/>
      <c r="H40" s="321"/>
      <c r="I40" s="321"/>
      <c r="J40" s="840"/>
      <c r="K40" s="840"/>
      <c r="L40" s="840"/>
      <c r="M40" s="840"/>
      <c r="N40" s="840"/>
      <c r="O40" s="840"/>
      <c r="P40" s="840"/>
      <c r="Q40" s="840"/>
      <c r="R40" s="840"/>
      <c r="S40" s="840"/>
      <c r="T40" s="840"/>
      <c r="U40" s="840"/>
      <c r="V40" s="840"/>
      <c r="W40" s="840"/>
      <c r="X40" s="840"/>
      <c r="Y40" s="840"/>
      <c r="Z40" s="840"/>
      <c r="AA40" s="840"/>
      <c r="AB40" s="322"/>
    </row>
    <row r="42" spans="1:28" ht="35.25" customHeight="1" x14ac:dyDescent="0.25"/>
    <row r="49" spans="1:2" x14ac:dyDescent="0.25">
      <c r="A49" s="5"/>
      <c r="B49" s="5"/>
    </row>
    <row r="50" spans="1:2" x14ac:dyDescent="0.25">
      <c r="A50" s="5"/>
      <c r="B50" s="5"/>
    </row>
    <row r="51" spans="1:2" x14ac:dyDescent="0.25">
      <c r="A51" s="5"/>
      <c r="B51" s="5"/>
    </row>
    <row r="52" spans="1:2" x14ac:dyDescent="0.25">
      <c r="A52" s="5"/>
      <c r="B52" s="5"/>
    </row>
    <row r="53" spans="1:2" x14ac:dyDescent="0.25">
      <c r="A53" s="5"/>
      <c r="B53" s="5"/>
    </row>
    <row r="54" spans="1:2" x14ac:dyDescent="0.25">
      <c r="A54" s="5"/>
      <c r="B54" s="5"/>
    </row>
    <row r="55" spans="1:2" x14ac:dyDescent="0.25">
      <c r="A55" s="5"/>
      <c r="B55" s="5"/>
    </row>
    <row r="56" spans="1:2" x14ac:dyDescent="0.25">
      <c r="A56" s="5"/>
      <c r="B56" s="5"/>
    </row>
    <row r="57" spans="1:2" x14ac:dyDescent="0.25">
      <c r="A57" s="5"/>
      <c r="B57" s="5"/>
    </row>
    <row r="58" spans="1:2" x14ac:dyDescent="0.25">
      <c r="A58" s="5"/>
      <c r="B58" s="5"/>
    </row>
    <row r="59" spans="1:2" x14ac:dyDescent="0.25">
      <c r="A59" s="5"/>
      <c r="B59" s="5"/>
    </row>
    <row r="60" spans="1:2" x14ac:dyDescent="0.25">
      <c r="A60" s="5"/>
      <c r="B60" s="5"/>
    </row>
    <row r="61" spans="1:2" x14ac:dyDescent="0.25">
      <c r="A61" s="5"/>
      <c r="B61" s="5"/>
    </row>
    <row r="62" spans="1:2" x14ac:dyDescent="0.25">
      <c r="A62" s="5"/>
      <c r="B62" s="5"/>
    </row>
    <row r="63" spans="1:2" x14ac:dyDescent="0.25">
      <c r="A63" s="5"/>
      <c r="B63" s="5"/>
    </row>
    <row r="64" spans="1:2" x14ac:dyDescent="0.25">
      <c r="A64" s="5"/>
      <c r="B64" s="5"/>
    </row>
  </sheetData>
  <mergeCells count="5">
    <mergeCell ref="A2:C2"/>
    <mergeCell ref="A23:C23"/>
    <mergeCell ref="A40:C40"/>
    <mergeCell ref="J40:R40"/>
    <mergeCell ref="S40:AA40"/>
  </mergeCells>
  <printOptions horizontalCentered="1" verticalCentered="1"/>
  <pageMargins left="0" right="0" top="0" bottom="0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64"/>
  <sheetViews>
    <sheetView zoomScaleNormal="100" workbookViewId="0"/>
  </sheetViews>
  <sheetFormatPr baseColWidth="10" defaultColWidth="11.42578125" defaultRowHeight="12.75" x14ac:dyDescent="0.2"/>
  <cols>
    <col min="1" max="1" width="13.42578125" style="9" customWidth="1"/>
    <col min="2" max="2" width="15.42578125" style="8" bestFit="1" customWidth="1"/>
    <col min="3" max="3" width="13.42578125" style="8" bestFit="1" customWidth="1"/>
    <col min="4" max="4" width="13.140625" style="8" bestFit="1" customWidth="1"/>
    <col min="5" max="5" width="15.7109375" style="8" bestFit="1" customWidth="1"/>
    <col min="6" max="7" width="13.140625" style="8" bestFit="1" customWidth="1"/>
    <col min="8" max="8" width="14.140625" style="8" bestFit="1" customWidth="1"/>
    <col min="9" max="9" width="11.42578125" style="8" customWidth="1"/>
    <col min="10" max="16384" width="11.42578125" style="8"/>
  </cols>
  <sheetData>
    <row r="1" spans="1:9" x14ac:dyDescent="0.2">
      <c r="A1" s="323" t="s">
        <v>518</v>
      </c>
    </row>
    <row r="2" spans="1:9" ht="15.75" x14ac:dyDescent="0.25">
      <c r="A2" s="220" t="s">
        <v>519</v>
      </c>
    </row>
    <row r="3" spans="1:9" ht="15" x14ac:dyDescent="0.25">
      <c r="H3"/>
    </row>
    <row r="4" spans="1:9" s="326" customFormat="1" ht="25.5" x14ac:dyDescent="0.25">
      <c r="A4" s="324" t="s">
        <v>219</v>
      </c>
      <c r="B4" s="325" t="s">
        <v>520</v>
      </c>
      <c r="C4" s="325" t="s">
        <v>521</v>
      </c>
      <c r="D4" s="325" t="s">
        <v>522</v>
      </c>
      <c r="E4" s="325" t="s">
        <v>523</v>
      </c>
      <c r="F4" s="325" t="s">
        <v>524</v>
      </c>
      <c r="G4" s="325" t="s">
        <v>453</v>
      </c>
      <c r="H4" s="325" t="s">
        <v>0</v>
      </c>
    </row>
    <row r="5" spans="1:9" ht="15" x14ac:dyDescent="0.25">
      <c r="A5" s="9">
        <v>2000</v>
      </c>
      <c r="B5" s="208">
        <v>364712526.12000012</v>
      </c>
      <c r="C5" s="208">
        <v>134006848.91999997</v>
      </c>
      <c r="D5" s="208">
        <v>53822253.689999998</v>
      </c>
      <c r="E5" s="208">
        <v>235452422.21999991</v>
      </c>
      <c r="F5" s="208">
        <v>47233302.030000009</v>
      </c>
      <c r="G5" s="208">
        <v>179336590.8900004</v>
      </c>
      <c r="H5" s="208">
        <f t="shared" ref="H5:H25" si="0">SUM(B5:G5)</f>
        <v>1014563943.8700004</v>
      </c>
      <c r="I5" s="327"/>
    </row>
    <row r="6" spans="1:9" ht="15" x14ac:dyDescent="0.25">
      <c r="A6" s="9">
        <v>2001</v>
      </c>
      <c r="B6" s="208">
        <v>203780068.22999948</v>
      </c>
      <c r="C6" s="208">
        <v>439041747.33000058</v>
      </c>
      <c r="D6" s="208">
        <v>75252292.319999933</v>
      </c>
      <c r="E6" s="208">
        <v>347989505.91000021</v>
      </c>
      <c r="F6" s="208">
        <v>127548743.10000023</v>
      </c>
      <c r="G6" s="208">
        <v>215782072.97999948</v>
      </c>
      <c r="H6" s="208">
        <f t="shared" si="0"/>
        <v>1409394429.8699999</v>
      </c>
      <c r="I6" s="327"/>
    </row>
    <row r="7" spans="1:9" ht="15" x14ac:dyDescent="0.25">
      <c r="A7" s="9">
        <v>2002</v>
      </c>
      <c r="B7" s="208">
        <v>87638713.829999954</v>
      </c>
      <c r="C7" s="208">
        <v>96554213.75999999</v>
      </c>
      <c r="D7" s="208">
        <v>48579876.359999985</v>
      </c>
      <c r="E7" s="208">
        <v>124155763.47</v>
      </c>
      <c r="F7" s="208">
        <v>29345194.620000031</v>
      </c>
      <c r="G7" s="208">
        <v>42398073.809999876</v>
      </c>
      <c r="H7" s="208">
        <f t="shared" si="0"/>
        <v>428671835.84999985</v>
      </c>
      <c r="I7" s="327"/>
    </row>
    <row r="8" spans="1:9" ht="15" x14ac:dyDescent="0.25">
      <c r="A8" s="9">
        <v>2003</v>
      </c>
      <c r="B8" s="208">
        <v>43234624.949999988</v>
      </c>
      <c r="C8" s="208">
        <v>49350861.299999982</v>
      </c>
      <c r="D8" s="208">
        <v>29833129.169999987</v>
      </c>
      <c r="E8" s="208">
        <v>53040772.680000022</v>
      </c>
      <c r="F8" s="208">
        <v>18433272.120000005</v>
      </c>
      <c r="G8" s="208">
        <v>41018095.919999979</v>
      </c>
      <c r="H8" s="208">
        <f t="shared" si="0"/>
        <v>234910756.13999996</v>
      </c>
      <c r="I8" s="327"/>
    </row>
    <row r="9" spans="1:9" ht="15" x14ac:dyDescent="0.25">
      <c r="A9" s="9">
        <v>2004</v>
      </c>
      <c r="B9" s="208">
        <v>64309154.81999997</v>
      </c>
      <c r="C9" s="208">
        <v>56722253.309999987</v>
      </c>
      <c r="D9" s="208">
        <v>47032188.569999918</v>
      </c>
      <c r="E9" s="208">
        <v>46008521.460000046</v>
      </c>
      <c r="F9" s="208">
        <v>12574359.299999999</v>
      </c>
      <c r="G9" s="208">
        <v>94914086.610000089</v>
      </c>
      <c r="H9" s="208">
        <f t="shared" si="0"/>
        <v>321560564.06999999</v>
      </c>
      <c r="I9" s="327"/>
    </row>
    <row r="10" spans="1:9" ht="15" x14ac:dyDescent="0.25">
      <c r="A10" s="9">
        <v>2005</v>
      </c>
      <c r="B10" s="208">
        <v>30458306.190000027</v>
      </c>
      <c r="C10" s="208">
        <v>161210850.65999982</v>
      </c>
      <c r="D10" s="208">
        <v>83709674.33999975</v>
      </c>
      <c r="E10" s="208">
        <v>252961181.4899998</v>
      </c>
      <c r="F10" s="208">
        <v>29544632.010000087</v>
      </c>
      <c r="G10" s="208">
        <v>277352585.40000004</v>
      </c>
      <c r="H10" s="208">
        <f t="shared" si="0"/>
        <v>835237230.08999944</v>
      </c>
      <c r="I10" s="327"/>
    </row>
    <row r="11" spans="1:9" ht="15" x14ac:dyDescent="0.25">
      <c r="A11" s="9">
        <v>2006</v>
      </c>
      <c r="B11" s="208">
        <v>63538746.300000064</v>
      </c>
      <c r="C11" s="208">
        <v>124092577.56000002</v>
      </c>
      <c r="D11" s="208">
        <v>102387498.9300001</v>
      </c>
      <c r="E11" s="208">
        <v>640626630.36000013</v>
      </c>
      <c r="F11" s="208">
        <v>64837125.059999898</v>
      </c>
      <c r="G11" s="208">
        <v>273461734.01999992</v>
      </c>
      <c r="H11" s="208">
        <f t="shared" si="0"/>
        <v>1268944312.2300003</v>
      </c>
      <c r="I11" s="327"/>
    </row>
    <row r="12" spans="1:9" ht="15" x14ac:dyDescent="0.25">
      <c r="A12" s="9">
        <v>2007</v>
      </c>
      <c r="B12" s="208">
        <v>63768993.810000047</v>
      </c>
      <c r="C12" s="208">
        <v>125551261.50000018</v>
      </c>
      <c r="D12" s="208">
        <v>136592095.34999964</v>
      </c>
      <c r="E12" s="208">
        <v>336788377.42000014</v>
      </c>
      <c r="F12" s="208">
        <v>50179972.590000123</v>
      </c>
      <c r="G12" s="208">
        <v>197918361.39000002</v>
      </c>
      <c r="H12" s="208">
        <f t="shared" si="0"/>
        <v>910799062.06000006</v>
      </c>
      <c r="I12" s="327"/>
    </row>
    <row r="13" spans="1:9" ht="15" x14ac:dyDescent="0.25">
      <c r="A13" s="9">
        <v>2008</v>
      </c>
      <c r="B13" s="208">
        <v>141038943.87999985</v>
      </c>
      <c r="C13" s="208">
        <v>176688011.64000005</v>
      </c>
      <c r="D13" s="208">
        <v>167839351.1599997</v>
      </c>
      <c r="E13" s="208">
        <v>321482441.06999975</v>
      </c>
      <c r="F13" s="208">
        <v>131980227.86999997</v>
      </c>
      <c r="G13" s="208">
        <v>328783685.63</v>
      </c>
      <c r="H13" s="208">
        <f t="shared" si="0"/>
        <v>1267812661.2499993</v>
      </c>
      <c r="I13" s="327"/>
    </row>
    <row r="14" spans="1:9" ht="15" x14ac:dyDescent="0.25">
      <c r="A14" s="9">
        <v>2009</v>
      </c>
      <c r="B14" s="208">
        <v>319825374.36999983</v>
      </c>
      <c r="C14" s="208">
        <v>499659326.55999994</v>
      </c>
      <c r="D14" s="208">
        <v>393600073.86000025</v>
      </c>
      <c r="E14" s="208">
        <v>376380329.33999991</v>
      </c>
      <c r="F14" s="208">
        <v>196060821.38999999</v>
      </c>
      <c r="G14" s="208">
        <v>504747514.43999952</v>
      </c>
      <c r="H14" s="208">
        <f t="shared" si="0"/>
        <v>2290273439.9599996</v>
      </c>
      <c r="I14" s="327"/>
    </row>
    <row r="15" spans="1:9" ht="15" x14ac:dyDescent="0.25">
      <c r="A15" s="9">
        <v>2010</v>
      </c>
      <c r="B15" s="208">
        <v>416011992.68000019</v>
      </c>
      <c r="C15" s="208">
        <v>518078947.40000021</v>
      </c>
      <c r="D15" s="208">
        <v>615815226.54999876</v>
      </c>
      <c r="E15" s="208">
        <v>827591968.73000026</v>
      </c>
      <c r="F15" s="208">
        <v>510276007.16999948</v>
      </c>
      <c r="G15" s="208">
        <v>443780328.36000031</v>
      </c>
      <c r="H15" s="208">
        <f t="shared" si="0"/>
        <v>3331554470.8899994</v>
      </c>
      <c r="I15" s="327"/>
    </row>
    <row r="16" spans="1:9" ht="15" x14ac:dyDescent="0.25">
      <c r="A16" s="9">
        <v>2011</v>
      </c>
      <c r="B16" s="208">
        <v>1124827734.0299997</v>
      </c>
      <c r="C16" s="208">
        <v>776151268.41000021</v>
      </c>
      <c r="D16" s="208">
        <v>869366743.73000002</v>
      </c>
      <c r="E16" s="208">
        <v>1406825781.3400002</v>
      </c>
      <c r="F16" s="208">
        <v>788187748.4199996</v>
      </c>
      <c r="G16" s="208">
        <v>1412256087.950001</v>
      </c>
      <c r="H16" s="208">
        <f t="shared" si="0"/>
        <v>6377615363.8800011</v>
      </c>
      <c r="I16" s="327">
        <f>+H16/1000000</f>
        <v>6377.6153638800015</v>
      </c>
    </row>
    <row r="17" spans="1:9" ht="15" x14ac:dyDescent="0.25">
      <c r="A17" s="9">
        <v>2012</v>
      </c>
      <c r="B17" s="208">
        <v>1140068754.6699998</v>
      </c>
      <c r="C17" s="208">
        <v>525257849.70999998</v>
      </c>
      <c r="D17" s="208">
        <v>905401645.29999936</v>
      </c>
      <c r="E17" s="208">
        <v>1797233970.0200005</v>
      </c>
      <c r="F17" s="208">
        <v>638740607.01000047</v>
      </c>
      <c r="G17" s="208">
        <v>2491504592.8899927</v>
      </c>
      <c r="H17" s="208">
        <f t="shared" si="0"/>
        <v>7498207419.5999928</v>
      </c>
      <c r="I17" s="327">
        <f t="shared" ref="I17:I27" si="1">+H17/1000000</f>
        <v>7498.207419599993</v>
      </c>
    </row>
    <row r="18" spans="1:9" ht="15" x14ac:dyDescent="0.25">
      <c r="A18" s="9">
        <v>2013</v>
      </c>
      <c r="B18" s="208">
        <v>1414373689.8400004</v>
      </c>
      <c r="C18" s="208">
        <v>789358143.50000012</v>
      </c>
      <c r="D18" s="208">
        <v>776418374.67000079</v>
      </c>
      <c r="E18" s="208">
        <v>1807744001.009999</v>
      </c>
      <c r="F18" s="208">
        <v>404548164.93999976</v>
      </c>
      <c r="G18" s="208">
        <v>3671179591.8200016</v>
      </c>
      <c r="H18" s="208">
        <f t="shared" si="0"/>
        <v>8863621965.7800026</v>
      </c>
      <c r="I18" s="327">
        <f t="shared" si="1"/>
        <v>8863.6219657800029</v>
      </c>
    </row>
    <row r="19" spans="1:9" ht="15" x14ac:dyDescent="0.25">
      <c r="A19" s="9">
        <v>2014</v>
      </c>
      <c r="B19" s="208">
        <v>889682461.03000033</v>
      </c>
      <c r="C19" s="208">
        <v>557607616.26999998</v>
      </c>
      <c r="D19" s="208">
        <v>625458907.48999929</v>
      </c>
      <c r="E19" s="208">
        <v>1463521224.1100011</v>
      </c>
      <c r="F19" s="208">
        <v>420086094.83999974</v>
      </c>
      <c r="G19" s="208">
        <v>4122853397.7500048</v>
      </c>
      <c r="H19" s="208">
        <f t="shared" si="0"/>
        <v>8079209701.4900055</v>
      </c>
      <c r="I19" s="327">
        <f t="shared" si="1"/>
        <v>8079.2097014900055</v>
      </c>
    </row>
    <row r="20" spans="1:9" ht="15" x14ac:dyDescent="0.25">
      <c r="A20" s="9">
        <v>2015</v>
      </c>
      <c r="B20" s="208">
        <v>446220609.94000012</v>
      </c>
      <c r="C20" s="208">
        <v>654233734.78000033</v>
      </c>
      <c r="D20" s="208">
        <v>527197097.47999895</v>
      </c>
      <c r="E20" s="208">
        <v>1227816024.8499999</v>
      </c>
      <c r="F20" s="208">
        <v>374972373.1700002</v>
      </c>
      <c r="G20" s="208">
        <v>3594226251.0099983</v>
      </c>
      <c r="H20" s="208">
        <f t="shared" si="0"/>
        <v>6824666091.2299976</v>
      </c>
      <c r="I20" s="327">
        <f t="shared" si="1"/>
        <v>6824.6660912299976</v>
      </c>
    </row>
    <row r="21" spans="1:9" ht="15" x14ac:dyDescent="0.25">
      <c r="A21" s="9">
        <v>2016</v>
      </c>
      <c r="B21" s="208">
        <v>238198426.27000001</v>
      </c>
      <c r="C21" s="208">
        <v>387635215.51999998</v>
      </c>
      <c r="D21" s="208">
        <v>377040495.2899999</v>
      </c>
      <c r="E21" s="208">
        <v>1079332226.4899998</v>
      </c>
      <c r="F21" s="208">
        <v>349652787.1499998</v>
      </c>
      <c r="G21" s="208">
        <v>902976247.49999917</v>
      </c>
      <c r="H21" s="208">
        <f t="shared" si="0"/>
        <v>3334835398.2199984</v>
      </c>
      <c r="I21" s="327">
        <f t="shared" si="1"/>
        <v>3334.8353982199983</v>
      </c>
    </row>
    <row r="22" spans="1:9" ht="15" x14ac:dyDescent="0.25">
      <c r="A22" s="9">
        <v>2017</v>
      </c>
      <c r="B22" s="208">
        <v>288970985.44000012</v>
      </c>
      <c r="C22" s="208">
        <v>494979584.55000049</v>
      </c>
      <c r="D22" s="208">
        <v>493151012.83999985</v>
      </c>
      <c r="E22" s="208">
        <v>1587982494.9599981</v>
      </c>
      <c r="F22" s="208">
        <v>389701252.76999968</v>
      </c>
      <c r="G22" s="208">
        <v>723545745.80000007</v>
      </c>
      <c r="H22" s="208">
        <f t="shared" si="0"/>
        <v>3978331076.3599982</v>
      </c>
      <c r="I22" s="327">
        <f t="shared" si="1"/>
        <v>3978.3310763599984</v>
      </c>
    </row>
    <row r="23" spans="1:9" ht="15" x14ac:dyDescent="0.25">
      <c r="A23" s="9">
        <v>2018</v>
      </c>
      <c r="B23" s="208">
        <v>1425437360.02</v>
      </c>
      <c r="C23" s="208">
        <v>660548270.79000008</v>
      </c>
      <c r="D23" s="208">
        <v>431269529.77000034</v>
      </c>
      <c r="E23" s="208">
        <v>1080570098.7299998</v>
      </c>
      <c r="F23" s="208">
        <v>755185111.21000004</v>
      </c>
      <c r="G23" s="208">
        <v>608828123.74000001</v>
      </c>
      <c r="H23" s="208">
        <f t="shared" si="0"/>
        <v>4961838494.2600002</v>
      </c>
      <c r="I23" s="327">
        <f t="shared" si="1"/>
        <v>4961.8384942600005</v>
      </c>
    </row>
    <row r="24" spans="1:9" ht="15" x14ac:dyDescent="0.25">
      <c r="A24" s="9">
        <v>2019</v>
      </c>
      <c r="B24" s="208">
        <v>1337608412</v>
      </c>
      <c r="C24" s="208">
        <v>1040705741</v>
      </c>
      <c r="D24" s="208">
        <v>355681264.89999998</v>
      </c>
      <c r="E24" s="208">
        <v>1336519800</v>
      </c>
      <c r="F24" s="208">
        <v>1117881994</v>
      </c>
      <c r="G24" s="208">
        <v>720097787</v>
      </c>
      <c r="H24" s="208">
        <f t="shared" si="0"/>
        <v>5908494998.8999996</v>
      </c>
      <c r="I24" s="327">
        <f t="shared" si="1"/>
        <v>5908.4949988999997</v>
      </c>
    </row>
    <row r="25" spans="1:9" ht="15" x14ac:dyDescent="0.25">
      <c r="A25" s="9">
        <v>2020</v>
      </c>
      <c r="B25" s="208">
        <v>1440816623</v>
      </c>
      <c r="C25" s="208">
        <v>744024629</v>
      </c>
      <c r="D25" s="208">
        <v>215749759</v>
      </c>
      <c r="E25" s="208">
        <v>858753509</v>
      </c>
      <c r="F25" s="208">
        <v>389591504</v>
      </c>
      <c r="G25" s="208">
        <v>676445238</v>
      </c>
      <c r="H25" s="208">
        <f t="shared" si="0"/>
        <v>4325381262</v>
      </c>
      <c r="I25" s="327">
        <f t="shared" si="1"/>
        <v>4325.3812619999999</v>
      </c>
    </row>
    <row r="26" spans="1:9" ht="15" x14ac:dyDescent="0.25">
      <c r="A26" s="9">
        <v>2021</v>
      </c>
      <c r="B26" s="208">
        <v>1410388172</v>
      </c>
      <c r="C26" s="208">
        <v>750718703</v>
      </c>
      <c r="D26" s="208">
        <v>335754234</v>
      </c>
      <c r="E26" s="208">
        <v>1402184942</v>
      </c>
      <c r="F26" s="208">
        <v>597363364</v>
      </c>
      <c r="G26" s="208">
        <v>766870551</v>
      </c>
      <c r="H26" s="208">
        <f>SUM(B26:G26)</f>
        <v>5263279966</v>
      </c>
      <c r="I26" s="327">
        <f t="shared" si="1"/>
        <v>5263.2799660000001</v>
      </c>
    </row>
    <row r="27" spans="1:9" s="330" customFormat="1" ht="15" x14ac:dyDescent="0.25">
      <c r="A27" s="328">
        <v>2022</v>
      </c>
      <c r="B27" s="329">
        <f>SUM(B28:B39)</f>
        <v>1345737346</v>
      </c>
      <c r="C27" s="329">
        <f t="shared" ref="C27:G27" si="2">SUM(C28:C39)</f>
        <v>702853158</v>
      </c>
      <c r="D27" s="329">
        <f t="shared" si="2"/>
        <v>429075985</v>
      </c>
      <c r="E27" s="329">
        <f t="shared" si="2"/>
        <v>1324589953</v>
      </c>
      <c r="F27" s="329">
        <f t="shared" si="2"/>
        <v>931106835</v>
      </c>
      <c r="G27" s="329">
        <f t="shared" si="2"/>
        <v>630963993</v>
      </c>
      <c r="H27" s="329">
        <f>SUM(B27:G27)</f>
        <v>5364327270</v>
      </c>
      <c r="I27" s="327">
        <f t="shared" si="1"/>
        <v>5364.3272699999998</v>
      </c>
    </row>
    <row r="28" spans="1:9" x14ac:dyDescent="0.2">
      <c r="A28" s="331" t="s">
        <v>525</v>
      </c>
      <c r="B28" s="208">
        <v>81424393</v>
      </c>
      <c r="C28" s="208">
        <v>28884886</v>
      </c>
      <c r="D28" s="208">
        <v>19021315</v>
      </c>
      <c r="E28" s="208">
        <v>56817141</v>
      </c>
      <c r="F28" s="208">
        <v>36403566</v>
      </c>
      <c r="G28" s="208">
        <v>57735036</v>
      </c>
      <c r="H28" s="208">
        <f>+SUM(B28:G28)</f>
        <v>280286337</v>
      </c>
      <c r="I28" s="332"/>
    </row>
    <row r="29" spans="1:9" x14ac:dyDescent="0.2">
      <c r="A29" s="331" t="s">
        <v>526</v>
      </c>
      <c r="B29" s="208">
        <v>84326717</v>
      </c>
      <c r="C29" s="208">
        <v>39568046</v>
      </c>
      <c r="D29" s="208">
        <v>26345528</v>
      </c>
      <c r="E29" s="208">
        <v>80854545</v>
      </c>
      <c r="F29" s="208">
        <v>50662682</v>
      </c>
      <c r="G29" s="208">
        <v>43780268</v>
      </c>
      <c r="H29" s="208">
        <f t="shared" ref="H29:H38" si="3">+SUM(B29:G29)</f>
        <v>325537786</v>
      </c>
      <c r="I29" s="332"/>
    </row>
    <row r="30" spans="1:9" x14ac:dyDescent="0.2">
      <c r="A30" s="331" t="s">
        <v>527</v>
      </c>
      <c r="B30" s="208">
        <v>108884628</v>
      </c>
      <c r="C30" s="208">
        <v>33527759</v>
      </c>
      <c r="D30" s="208">
        <v>29298990</v>
      </c>
      <c r="E30" s="208">
        <v>111653659</v>
      </c>
      <c r="F30" s="208">
        <v>68371709</v>
      </c>
      <c r="G30" s="208">
        <v>75953464</v>
      </c>
      <c r="H30" s="208">
        <f t="shared" si="3"/>
        <v>427690209</v>
      </c>
      <c r="I30" s="332"/>
    </row>
    <row r="31" spans="1:9" x14ac:dyDescent="0.2">
      <c r="A31" s="331" t="s">
        <v>528</v>
      </c>
      <c r="B31" s="208">
        <v>103874692</v>
      </c>
      <c r="C31" s="208">
        <v>32537186</v>
      </c>
      <c r="D31" s="208">
        <v>37205423</v>
      </c>
      <c r="E31" s="208">
        <v>92237106</v>
      </c>
      <c r="F31" s="208">
        <v>68650976</v>
      </c>
      <c r="G31" s="208">
        <v>77805129</v>
      </c>
      <c r="H31" s="208">
        <f t="shared" si="3"/>
        <v>412310512</v>
      </c>
      <c r="I31" s="332"/>
    </row>
    <row r="32" spans="1:9" x14ac:dyDescent="0.2">
      <c r="A32" s="331" t="s">
        <v>529</v>
      </c>
      <c r="B32" s="208">
        <v>106502001</v>
      </c>
      <c r="C32" s="208">
        <v>59638238</v>
      </c>
      <c r="D32" s="208">
        <v>39737022</v>
      </c>
      <c r="E32" s="208">
        <v>126032879</v>
      </c>
      <c r="F32" s="208">
        <v>65140069</v>
      </c>
      <c r="G32" s="208">
        <v>47398375</v>
      </c>
      <c r="H32" s="208">
        <f t="shared" si="3"/>
        <v>444448584</v>
      </c>
      <c r="I32" s="332"/>
    </row>
    <row r="33" spans="1:9" x14ac:dyDescent="0.2">
      <c r="A33" s="331" t="s">
        <v>530</v>
      </c>
      <c r="B33" s="208">
        <v>100818387</v>
      </c>
      <c r="C33" s="208">
        <v>80695371</v>
      </c>
      <c r="D33" s="208">
        <v>39359492</v>
      </c>
      <c r="E33" s="208">
        <v>117318937</v>
      </c>
      <c r="F33" s="208">
        <v>76128078</v>
      </c>
      <c r="G33" s="208">
        <v>41546618</v>
      </c>
      <c r="H33" s="208">
        <f t="shared" si="3"/>
        <v>455866883</v>
      </c>
      <c r="I33" s="332"/>
    </row>
    <row r="34" spans="1:9" x14ac:dyDescent="0.2">
      <c r="A34" s="331" t="s">
        <v>531</v>
      </c>
      <c r="B34" s="208">
        <v>107180449</v>
      </c>
      <c r="C34" s="208">
        <v>69516389</v>
      </c>
      <c r="D34" s="208">
        <v>37759255</v>
      </c>
      <c r="E34" s="208">
        <v>114719636</v>
      </c>
      <c r="F34" s="208">
        <v>74599391</v>
      </c>
      <c r="G34" s="208">
        <v>37603104</v>
      </c>
      <c r="H34" s="208">
        <f t="shared" si="3"/>
        <v>441378224</v>
      </c>
      <c r="I34" s="332"/>
    </row>
    <row r="35" spans="1:9" x14ac:dyDescent="0.2">
      <c r="A35" s="331" t="s">
        <v>532</v>
      </c>
      <c r="B35" s="208">
        <v>138579921</v>
      </c>
      <c r="C35" s="208">
        <v>44530927</v>
      </c>
      <c r="D35" s="208">
        <v>41067733</v>
      </c>
      <c r="E35" s="208">
        <v>102538214</v>
      </c>
      <c r="F35" s="208">
        <v>83425886</v>
      </c>
      <c r="G35" s="208">
        <v>55224461</v>
      </c>
      <c r="H35" s="208">
        <f t="shared" si="3"/>
        <v>465367142</v>
      </c>
      <c r="I35" s="332"/>
    </row>
    <row r="36" spans="1:9" x14ac:dyDescent="0.2">
      <c r="A36" s="331" t="s">
        <v>533</v>
      </c>
      <c r="B36" s="208">
        <v>120894600</v>
      </c>
      <c r="C36" s="208">
        <v>45866406</v>
      </c>
      <c r="D36" s="208">
        <v>34202658</v>
      </c>
      <c r="E36" s="208">
        <v>139967911</v>
      </c>
      <c r="F36" s="208">
        <v>70094663</v>
      </c>
      <c r="G36" s="208">
        <v>50076459</v>
      </c>
      <c r="H36" s="208">
        <f t="shared" si="3"/>
        <v>461102697</v>
      </c>
      <c r="I36" s="332"/>
    </row>
    <row r="37" spans="1:9" x14ac:dyDescent="0.2">
      <c r="A37" s="331" t="s">
        <v>534</v>
      </c>
      <c r="B37" s="208">
        <v>115997722</v>
      </c>
      <c r="C37" s="208">
        <v>53036301</v>
      </c>
      <c r="D37" s="208">
        <v>36017306</v>
      </c>
      <c r="E37" s="208">
        <v>121701250</v>
      </c>
      <c r="F37" s="208">
        <v>79224736</v>
      </c>
      <c r="G37" s="208">
        <v>27820522</v>
      </c>
      <c r="H37" s="208">
        <f t="shared" si="3"/>
        <v>433797837</v>
      </c>
      <c r="I37" s="332"/>
    </row>
    <row r="38" spans="1:9" x14ac:dyDescent="0.2">
      <c r="A38" s="331" t="s">
        <v>535</v>
      </c>
      <c r="B38" s="208">
        <v>121426381</v>
      </c>
      <c r="C38" s="208">
        <v>57350145</v>
      </c>
      <c r="D38" s="208">
        <v>43190106</v>
      </c>
      <c r="E38" s="208">
        <v>101108621</v>
      </c>
      <c r="F38" s="208">
        <v>105950153</v>
      </c>
      <c r="G38" s="208">
        <v>40099481</v>
      </c>
      <c r="H38" s="208">
        <f t="shared" si="3"/>
        <v>469124887</v>
      </c>
      <c r="I38" s="332"/>
    </row>
    <row r="39" spans="1:9" x14ac:dyDescent="0.2">
      <c r="A39" s="331" t="s">
        <v>536</v>
      </c>
      <c r="B39" s="208">
        <v>155827455</v>
      </c>
      <c r="C39" s="208">
        <v>157701504</v>
      </c>
      <c r="D39" s="208">
        <v>45871157</v>
      </c>
      <c r="E39" s="208">
        <v>159640054</v>
      </c>
      <c r="F39" s="208">
        <v>152454926</v>
      </c>
      <c r="G39" s="208">
        <v>75921076</v>
      </c>
      <c r="H39" s="208">
        <f>+SUM(B39:G39)</f>
        <v>747416172</v>
      </c>
      <c r="I39" s="332"/>
    </row>
    <row r="40" spans="1:9" ht="13.9" customHeight="1" x14ac:dyDescent="0.2">
      <c r="A40" s="331"/>
      <c r="B40" s="208"/>
      <c r="C40" s="208"/>
      <c r="D40" s="208"/>
      <c r="E40" s="208"/>
      <c r="F40" s="208"/>
      <c r="G40" s="208"/>
      <c r="H40" s="208"/>
      <c r="I40" s="332"/>
    </row>
    <row r="41" spans="1:9" x14ac:dyDescent="0.2">
      <c r="A41" s="206" t="s">
        <v>537</v>
      </c>
      <c r="B41" s="333"/>
      <c r="C41" s="333"/>
      <c r="D41" s="333"/>
      <c r="E41" s="333"/>
      <c r="F41" s="333"/>
      <c r="G41" s="333"/>
      <c r="H41" s="333"/>
    </row>
    <row r="42" spans="1:9" x14ac:dyDescent="0.2">
      <c r="A42" s="9" t="s">
        <v>538</v>
      </c>
      <c r="B42" s="208">
        <v>1410388172</v>
      </c>
      <c r="C42" s="208">
        <v>750718703</v>
      </c>
      <c r="D42" s="208">
        <v>335754234</v>
      </c>
      <c r="E42" s="208">
        <v>1402184942</v>
      </c>
      <c r="F42" s="208">
        <v>597363364</v>
      </c>
      <c r="G42" s="208">
        <v>766870551</v>
      </c>
      <c r="H42" s="208">
        <f>SUM(B42:G42)</f>
        <v>5263279966</v>
      </c>
    </row>
    <row r="43" spans="1:9" x14ac:dyDescent="0.2">
      <c r="A43" s="9" t="s">
        <v>539</v>
      </c>
      <c r="B43" s="208">
        <v>1345737346</v>
      </c>
      <c r="C43" s="208">
        <v>702853158</v>
      </c>
      <c r="D43" s="208">
        <v>429075985</v>
      </c>
      <c r="E43" s="208">
        <v>1324589953</v>
      </c>
      <c r="F43" s="208">
        <v>931106835</v>
      </c>
      <c r="G43" s="208">
        <v>630963993</v>
      </c>
      <c r="H43" s="208">
        <f>SUM(B43:G43)</f>
        <v>5364327270</v>
      </c>
    </row>
    <row r="44" spans="1:9" x14ac:dyDescent="0.2">
      <c r="A44" s="334" t="s">
        <v>458</v>
      </c>
      <c r="B44" s="335">
        <f t="shared" ref="B44:G44" si="4">B43/B42-1</f>
        <v>-4.5839030192887931E-2</v>
      </c>
      <c r="C44" s="335">
        <f t="shared" si="4"/>
        <v>-6.3759627685737841E-2</v>
      </c>
      <c r="D44" s="335">
        <f t="shared" si="4"/>
        <v>0.27794660960254647</v>
      </c>
      <c r="E44" s="335">
        <f t="shared" si="4"/>
        <v>-5.5338626650292433E-2</v>
      </c>
      <c r="F44" s="335">
        <f t="shared" si="4"/>
        <v>0.55869424057950767</v>
      </c>
      <c r="G44" s="335">
        <f t="shared" si="4"/>
        <v>-0.17722229367495945</v>
      </c>
      <c r="H44" s="335">
        <f>H43/H42-1</f>
        <v>1.9198542477837144E-2</v>
      </c>
    </row>
    <row r="45" spans="1:9" x14ac:dyDescent="0.2">
      <c r="A45" s="336"/>
      <c r="B45" s="337"/>
      <c r="C45" s="337"/>
      <c r="D45" s="338"/>
      <c r="E45" s="337"/>
      <c r="F45" s="337"/>
      <c r="G45" s="337"/>
      <c r="H45" s="337"/>
    </row>
    <row r="46" spans="1:9" x14ac:dyDescent="0.2">
      <c r="A46" s="841" t="s">
        <v>540</v>
      </c>
      <c r="B46" s="841"/>
      <c r="C46" s="841"/>
      <c r="D46" s="841"/>
      <c r="E46" s="841"/>
      <c r="F46" s="841"/>
      <c r="G46" s="841"/>
      <c r="H46" s="841"/>
    </row>
    <row r="47" spans="1:9" x14ac:dyDescent="0.2">
      <c r="A47" s="9" t="s">
        <v>541</v>
      </c>
      <c r="B47" s="339">
        <v>179801074</v>
      </c>
      <c r="C47" s="339">
        <v>133553416</v>
      </c>
      <c r="D47" s="339">
        <v>49977194</v>
      </c>
      <c r="E47" s="339">
        <v>244415527</v>
      </c>
      <c r="F47" s="339">
        <v>77149456</v>
      </c>
      <c r="G47" s="339">
        <v>107353535</v>
      </c>
      <c r="H47" s="339">
        <f>SUM(B47:G47)</f>
        <v>792250202</v>
      </c>
    </row>
    <row r="48" spans="1:9" x14ac:dyDescent="0.2">
      <c r="A48" s="9" t="s">
        <v>542</v>
      </c>
      <c r="B48" s="339">
        <v>155827455</v>
      </c>
      <c r="C48" s="339">
        <v>157701504</v>
      </c>
      <c r="D48" s="339">
        <v>45871157</v>
      </c>
      <c r="E48" s="339">
        <v>159640054</v>
      </c>
      <c r="F48" s="339">
        <v>152454926</v>
      </c>
      <c r="G48" s="339">
        <v>75921076</v>
      </c>
      <c r="H48" s="339">
        <f>SUM(B48:G48)</f>
        <v>747416172</v>
      </c>
    </row>
    <row r="49" spans="1:8" x14ac:dyDescent="0.2">
      <c r="A49" s="334" t="s">
        <v>543</v>
      </c>
      <c r="B49" s="335">
        <f t="shared" ref="B49:H49" si="5">B48/B47-1</f>
        <v>-0.13333412569048386</v>
      </c>
      <c r="C49" s="335">
        <f t="shared" si="5"/>
        <v>0.1808122077536376</v>
      </c>
      <c r="D49" s="335">
        <f t="shared" si="5"/>
        <v>-8.2158214004571795E-2</v>
      </c>
      <c r="E49" s="335">
        <f t="shared" si="5"/>
        <v>-0.34684978503841124</v>
      </c>
      <c r="F49" s="335">
        <f t="shared" si="5"/>
        <v>0.97609852232788263</v>
      </c>
      <c r="G49" s="335">
        <f t="shared" si="5"/>
        <v>-0.29279388890174873</v>
      </c>
      <c r="H49" s="335">
        <f t="shared" si="5"/>
        <v>-5.6590746063325037E-2</v>
      </c>
    </row>
    <row r="51" spans="1:8" x14ac:dyDescent="0.2">
      <c r="A51" s="841" t="s">
        <v>544</v>
      </c>
      <c r="B51" s="841"/>
      <c r="C51" s="841"/>
      <c r="D51" s="841"/>
      <c r="E51" s="841"/>
      <c r="F51" s="841"/>
      <c r="G51" s="841"/>
      <c r="H51" s="841"/>
    </row>
    <row r="52" spans="1:8" x14ac:dyDescent="0.2">
      <c r="A52" s="9" t="s">
        <v>457</v>
      </c>
      <c r="B52" s="340">
        <v>121426381</v>
      </c>
      <c r="C52" s="340">
        <v>57350145</v>
      </c>
      <c r="D52" s="340">
        <v>43190106</v>
      </c>
      <c r="E52" s="340">
        <v>101108621</v>
      </c>
      <c r="F52" s="340">
        <v>105950153</v>
      </c>
      <c r="G52" s="340">
        <v>40099481</v>
      </c>
      <c r="H52" s="340">
        <f>SUM(B52:G52)</f>
        <v>469124887</v>
      </c>
    </row>
    <row r="53" spans="1:8" x14ac:dyDescent="0.2">
      <c r="A53" s="9" t="s">
        <v>542</v>
      </c>
      <c r="B53" s="340">
        <v>155827455</v>
      </c>
      <c r="C53" s="340">
        <v>157701504</v>
      </c>
      <c r="D53" s="340">
        <v>45871157</v>
      </c>
      <c r="E53" s="340">
        <v>159640054</v>
      </c>
      <c r="F53" s="340">
        <v>152454926</v>
      </c>
      <c r="G53" s="340">
        <v>75921076</v>
      </c>
      <c r="H53" s="340">
        <f>SUM(B53:G53)</f>
        <v>747416172</v>
      </c>
    </row>
    <row r="54" spans="1:8" x14ac:dyDescent="0.2">
      <c r="A54" s="334" t="s">
        <v>543</v>
      </c>
      <c r="B54" s="335">
        <f t="shared" ref="B54:H54" si="6">B53/B52-1</f>
        <v>0.28330807289727256</v>
      </c>
      <c r="C54" s="335">
        <f t="shared" si="6"/>
        <v>1.7498013126209182</v>
      </c>
      <c r="D54" s="335">
        <f t="shared" si="6"/>
        <v>6.2075582773517546E-2</v>
      </c>
      <c r="E54" s="335">
        <f t="shared" si="6"/>
        <v>0.57889656115476051</v>
      </c>
      <c r="F54" s="335">
        <f t="shared" si="6"/>
        <v>0.43893068280892433</v>
      </c>
      <c r="G54" s="335">
        <f t="shared" si="6"/>
        <v>0.89331817037731742</v>
      </c>
      <c r="H54" s="335">
        <f t="shared" si="6"/>
        <v>0.59321364675330046</v>
      </c>
    </row>
    <row r="55" spans="1:8" ht="36.6" customHeight="1" x14ac:dyDescent="0.2">
      <c r="A55" s="842" t="s">
        <v>545</v>
      </c>
      <c r="B55" s="843"/>
      <c r="C55" s="843"/>
      <c r="D55" s="843"/>
      <c r="E55" s="843"/>
      <c r="F55" s="843"/>
      <c r="G55" s="843"/>
      <c r="H55" s="843"/>
    </row>
    <row r="56" spans="1:8" ht="21" customHeight="1" x14ac:dyDescent="0.2"/>
    <row r="59" spans="1:8" ht="47.25" customHeight="1" x14ac:dyDescent="0.2"/>
    <row r="60" spans="1:8" ht="22.5" customHeight="1" x14ac:dyDescent="0.2"/>
    <row r="62" spans="1:8" x14ac:dyDescent="0.2">
      <c r="A62" s="8"/>
    </row>
    <row r="64" spans="1:8" ht="43.5" customHeight="1" x14ac:dyDescent="0.2">
      <c r="A64" s="811" t="s">
        <v>546</v>
      </c>
      <c r="B64" s="811"/>
      <c r="C64" s="811"/>
      <c r="D64" s="811"/>
      <c r="E64" s="811"/>
      <c r="F64" s="811"/>
      <c r="G64" s="341"/>
      <c r="H64" s="341"/>
    </row>
  </sheetData>
  <mergeCells count="4">
    <mergeCell ref="A46:H46"/>
    <mergeCell ref="A51:H51"/>
    <mergeCell ref="A55:H55"/>
    <mergeCell ref="A64:F6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06"/>
  <sheetViews>
    <sheetView showGridLines="0" zoomScaleNormal="100" workbookViewId="0"/>
  </sheetViews>
  <sheetFormatPr baseColWidth="10" defaultColWidth="11.42578125" defaultRowHeight="12.75" x14ac:dyDescent="0.2"/>
  <cols>
    <col min="1" max="1" width="56.7109375" style="8" bestFit="1" customWidth="1"/>
    <col min="2" max="2" width="17.42578125" style="8" bestFit="1" customWidth="1"/>
    <col min="3" max="3" width="14.42578125" style="8" bestFit="1" customWidth="1"/>
    <col min="4" max="4" width="8.7109375" style="12" customWidth="1"/>
    <col min="5" max="5" width="16.85546875" style="12" bestFit="1" customWidth="1"/>
    <col min="6" max="6" width="16.85546875" style="8" bestFit="1" customWidth="1"/>
    <col min="7" max="7" width="8.7109375" style="30" bestFit="1" customWidth="1"/>
    <col min="8" max="8" width="9.140625" style="11" bestFit="1" customWidth="1"/>
    <col min="9" max="16384" width="11.42578125" style="11"/>
  </cols>
  <sheetData>
    <row r="1" spans="1:8" s="330" customFormat="1" ht="14.25" customHeight="1" x14ac:dyDescent="0.25">
      <c r="A1" s="342" t="s">
        <v>547</v>
      </c>
      <c r="D1" s="343"/>
      <c r="G1" s="343"/>
      <c r="H1" s="343"/>
    </row>
    <row r="2" spans="1:8" s="330" customFormat="1" ht="14.25" customHeight="1" x14ac:dyDescent="0.25">
      <c r="A2" s="344" t="s">
        <v>519</v>
      </c>
      <c r="D2" s="343"/>
      <c r="G2" s="343"/>
      <c r="H2" s="343"/>
    </row>
    <row r="3" spans="1:8" s="330" customFormat="1" ht="14.25" customHeight="1" x14ac:dyDescent="0.25">
      <c r="A3" s="345"/>
      <c r="D3" s="343"/>
      <c r="G3" s="343"/>
      <c r="H3" s="343"/>
    </row>
    <row r="4" spans="1:8" s="330" customFormat="1" ht="14.25" customHeight="1" thickBot="1" x14ac:dyDescent="0.3">
      <c r="A4" s="346" t="s">
        <v>548</v>
      </c>
      <c r="D4" s="343"/>
      <c r="G4" s="343"/>
      <c r="H4" s="343"/>
    </row>
    <row r="5" spans="1:8" s="20" customFormat="1" ht="14.25" customHeight="1" thickBot="1" x14ac:dyDescent="0.3">
      <c r="A5" s="347"/>
      <c r="B5" s="844" t="s">
        <v>536</v>
      </c>
      <c r="C5" s="845"/>
      <c r="D5" s="846"/>
      <c r="E5" s="847" t="s">
        <v>549</v>
      </c>
      <c r="F5" s="848"/>
      <c r="G5" s="848"/>
      <c r="H5" s="849"/>
    </row>
    <row r="6" spans="1:8" s="20" customFormat="1" ht="14.25" customHeight="1" thickBot="1" x14ac:dyDescent="0.3">
      <c r="A6" s="348" t="s">
        <v>1</v>
      </c>
      <c r="B6" s="349">
        <v>2021</v>
      </c>
      <c r="C6" s="350">
        <v>2022</v>
      </c>
      <c r="D6" s="351" t="s">
        <v>543</v>
      </c>
      <c r="E6" s="349">
        <v>2021</v>
      </c>
      <c r="F6" s="350">
        <v>2022</v>
      </c>
      <c r="G6" s="352" t="s">
        <v>543</v>
      </c>
      <c r="H6" s="353" t="s">
        <v>550</v>
      </c>
    </row>
    <row r="7" spans="1:8" s="330" customFormat="1" ht="14.25" customHeight="1" x14ac:dyDescent="0.25">
      <c r="A7" s="354" t="s">
        <v>551</v>
      </c>
      <c r="B7" s="355">
        <v>212091808</v>
      </c>
      <c r="C7" s="356">
        <v>145884641</v>
      </c>
      <c r="D7" s="357">
        <f>C7/B7-1</f>
        <v>-0.31216277339669807</v>
      </c>
      <c r="E7" s="355">
        <v>1428336413</v>
      </c>
      <c r="F7" s="356">
        <v>1259521759</v>
      </c>
      <c r="G7" s="358">
        <f>F7/E7-1</f>
        <v>-0.11818970129413064</v>
      </c>
      <c r="H7" s="359">
        <f>+F7/$F$31</f>
        <v>0.23479584589178132</v>
      </c>
    </row>
    <row r="8" spans="1:8" s="330" customFormat="1" ht="14.25" customHeight="1" x14ac:dyDescent="0.25">
      <c r="A8" s="360" t="s">
        <v>552</v>
      </c>
      <c r="B8" s="355">
        <v>58913814</v>
      </c>
      <c r="C8" s="356">
        <v>106119494</v>
      </c>
      <c r="D8" s="357">
        <f t="shared" ref="D8:D25" si="0">C8/B8-1</f>
        <v>0.80126674535109887</v>
      </c>
      <c r="E8" s="355">
        <v>300636452</v>
      </c>
      <c r="F8" s="356">
        <v>548960192</v>
      </c>
      <c r="G8" s="358">
        <f t="shared" ref="G8:G27" si="1">F8/E8-1</f>
        <v>0.82599344939049502</v>
      </c>
      <c r="H8" s="359">
        <f t="shared" ref="H8:H27" si="2">+F8/$F$31</f>
        <v>0.10233532824704038</v>
      </c>
    </row>
    <row r="9" spans="1:8" s="330" customFormat="1" ht="14.25" customHeight="1" x14ac:dyDescent="0.25">
      <c r="A9" s="360" t="s">
        <v>553</v>
      </c>
      <c r="B9" s="355">
        <v>87462106</v>
      </c>
      <c r="C9" s="356">
        <v>69249621</v>
      </c>
      <c r="D9" s="357">
        <f t="shared" si="0"/>
        <v>-0.20823286601399693</v>
      </c>
      <c r="E9" s="355">
        <v>542291980</v>
      </c>
      <c r="F9" s="356">
        <v>505767706</v>
      </c>
      <c r="G9" s="358">
        <f t="shared" si="1"/>
        <v>-6.7351676489849632E-2</v>
      </c>
      <c r="H9" s="359">
        <f t="shared" si="2"/>
        <v>9.4283529050978282E-2</v>
      </c>
    </row>
    <row r="10" spans="1:8" s="330" customFormat="1" ht="14.25" customHeight="1" x14ac:dyDescent="0.25">
      <c r="A10" s="354" t="s">
        <v>554</v>
      </c>
      <c r="B10" s="355">
        <v>64461345</v>
      </c>
      <c r="C10" s="356">
        <v>64156155</v>
      </c>
      <c r="D10" s="357">
        <f t="shared" si="0"/>
        <v>-4.7344652830312306E-3</v>
      </c>
      <c r="E10" s="355">
        <v>458921534</v>
      </c>
      <c r="F10" s="356">
        <v>435452886</v>
      </c>
      <c r="G10" s="358">
        <f t="shared" si="1"/>
        <v>-5.1138694223923697E-2</v>
      </c>
      <c r="H10" s="359">
        <f t="shared" si="2"/>
        <v>8.1175674801809775E-2</v>
      </c>
    </row>
    <row r="11" spans="1:8" s="330" customFormat="1" ht="14.25" customHeight="1" x14ac:dyDescent="0.25">
      <c r="A11" s="360" t="s">
        <v>555</v>
      </c>
      <c r="B11" s="355">
        <v>53948740</v>
      </c>
      <c r="C11" s="356">
        <v>50276013</v>
      </c>
      <c r="D11" s="357">
        <f t="shared" si="0"/>
        <v>-6.8078086717131892E-2</v>
      </c>
      <c r="E11" s="355">
        <v>406230490</v>
      </c>
      <c r="F11" s="356">
        <v>406664320</v>
      </c>
      <c r="G11" s="358">
        <f t="shared" si="1"/>
        <v>1.0679405182019153E-3</v>
      </c>
      <c r="H11" s="359">
        <f t="shared" si="2"/>
        <v>7.5809006336035864E-2</v>
      </c>
    </row>
    <row r="12" spans="1:8" s="330" customFormat="1" ht="14.25" customHeight="1" x14ac:dyDescent="0.25">
      <c r="A12" s="361" t="s">
        <v>556</v>
      </c>
      <c r="B12" s="355">
        <v>36042529</v>
      </c>
      <c r="C12" s="356">
        <v>56450463</v>
      </c>
      <c r="D12" s="357">
        <f t="shared" si="0"/>
        <v>0.56621814745574595</v>
      </c>
      <c r="E12" s="355">
        <v>243794986</v>
      </c>
      <c r="F12" s="362">
        <v>351400448</v>
      </c>
      <c r="G12" s="358">
        <f t="shared" si="1"/>
        <v>0.4413768460357097</v>
      </c>
      <c r="H12" s="359">
        <f t="shared" si="2"/>
        <v>6.5506899619120373E-2</v>
      </c>
    </row>
    <row r="13" spans="1:8" s="330" customFormat="1" ht="14.25" customHeight="1" x14ac:dyDescent="0.25">
      <c r="A13" s="360" t="s">
        <v>557</v>
      </c>
      <c r="B13" s="355">
        <v>43288159</v>
      </c>
      <c r="C13" s="356">
        <v>43008795</v>
      </c>
      <c r="D13" s="357">
        <f t="shared" si="0"/>
        <v>-6.4535893060271299E-3</v>
      </c>
      <c r="E13" s="355">
        <v>210555613</v>
      </c>
      <c r="F13" s="356">
        <v>295987905</v>
      </c>
      <c r="G13" s="358">
        <f t="shared" si="1"/>
        <v>0.40574692254820111</v>
      </c>
      <c r="H13" s="359">
        <f t="shared" si="2"/>
        <v>5.5177078150192724E-2</v>
      </c>
    </row>
    <row r="14" spans="1:8" s="330" customFormat="1" ht="14.25" customHeight="1" x14ac:dyDescent="0.25">
      <c r="A14" s="361" t="s">
        <v>558</v>
      </c>
      <c r="B14" s="355">
        <v>20192781</v>
      </c>
      <c r="C14" s="356">
        <v>23908979</v>
      </c>
      <c r="D14" s="357">
        <f t="shared" si="0"/>
        <v>0.18403596810166967</v>
      </c>
      <c r="E14" s="355">
        <v>204078646</v>
      </c>
      <c r="F14" s="362">
        <v>259902301</v>
      </c>
      <c r="G14" s="358">
        <f t="shared" si="1"/>
        <v>0.27353991264720556</v>
      </c>
      <c r="H14" s="359">
        <f t="shared" si="2"/>
        <v>4.8450120195593513E-2</v>
      </c>
    </row>
    <row r="15" spans="1:8" s="330" customFormat="1" ht="14.25" customHeight="1" x14ac:dyDescent="0.25">
      <c r="A15" s="361" t="s">
        <v>559</v>
      </c>
      <c r="B15" s="355">
        <v>27535546</v>
      </c>
      <c r="C15" s="356">
        <v>30546782</v>
      </c>
      <c r="D15" s="357">
        <f t="shared" si="0"/>
        <v>0.10935813657009019</v>
      </c>
      <c r="E15" s="355">
        <v>240881704</v>
      </c>
      <c r="F15" s="362">
        <v>242885122</v>
      </c>
      <c r="G15" s="358">
        <f t="shared" si="1"/>
        <v>8.3170202083924227E-3</v>
      </c>
      <c r="H15" s="359">
        <f t="shared" si="2"/>
        <v>4.527783443756965E-2</v>
      </c>
    </row>
    <row r="16" spans="1:8" s="330" customFormat="1" ht="14.25" customHeight="1" x14ac:dyDescent="0.25">
      <c r="A16" s="361" t="s">
        <v>560</v>
      </c>
      <c r="B16" s="355">
        <v>85969889</v>
      </c>
      <c r="C16" s="356">
        <v>53514152</v>
      </c>
      <c r="D16" s="357">
        <f t="shared" si="0"/>
        <v>-0.37752447255108124</v>
      </c>
      <c r="E16" s="355">
        <v>422730526</v>
      </c>
      <c r="F16" s="362">
        <v>227782138</v>
      </c>
      <c r="G16" s="358">
        <f t="shared" si="1"/>
        <v>-0.46116468059370763</v>
      </c>
      <c r="H16" s="359">
        <f t="shared" si="2"/>
        <v>4.2462386527733237E-2</v>
      </c>
    </row>
    <row r="17" spans="1:8" s="330" customFormat="1" ht="14.25" customHeight="1" x14ac:dyDescent="0.25">
      <c r="A17" s="361" t="s">
        <v>561</v>
      </c>
      <c r="B17" s="355">
        <v>40905528</v>
      </c>
      <c r="C17" s="356">
        <v>34733840</v>
      </c>
      <c r="D17" s="357">
        <f t="shared" si="0"/>
        <v>-0.15087662479261976</v>
      </c>
      <c r="E17" s="355">
        <v>281046789</v>
      </c>
      <c r="F17" s="362">
        <v>214376746</v>
      </c>
      <c r="G17" s="358">
        <f t="shared" si="1"/>
        <v>-0.23722044018798594</v>
      </c>
      <c r="H17" s="359">
        <f t="shared" si="2"/>
        <v>3.9963398057180806E-2</v>
      </c>
    </row>
    <row r="18" spans="1:8" s="330" customFormat="1" ht="14.25" customHeight="1" x14ac:dyDescent="0.25">
      <c r="A18" s="361" t="s">
        <v>562</v>
      </c>
      <c r="B18" s="355">
        <v>16605732</v>
      </c>
      <c r="C18" s="356">
        <v>17905322</v>
      </c>
      <c r="D18" s="357">
        <f t="shared" si="0"/>
        <v>7.8261530416123826E-2</v>
      </c>
      <c r="E18" s="355">
        <v>199519741</v>
      </c>
      <c r="F18" s="362">
        <v>204079563</v>
      </c>
      <c r="G18" s="358">
        <f t="shared" si="1"/>
        <v>2.2853989169923761E-2</v>
      </c>
      <c r="H18" s="359">
        <f t="shared" si="2"/>
        <v>3.8043831542738812E-2</v>
      </c>
    </row>
    <row r="19" spans="1:8" s="330" customFormat="1" ht="14.25" customHeight="1" x14ac:dyDescent="0.25">
      <c r="A19" s="361" t="s">
        <v>563</v>
      </c>
      <c r="B19" s="355">
        <v>24352810</v>
      </c>
      <c r="C19" s="356">
        <v>28746006</v>
      </c>
      <c r="D19" s="357">
        <f t="shared" si="0"/>
        <v>0.18039790890661078</v>
      </c>
      <c r="E19" s="355">
        <v>162107386</v>
      </c>
      <c r="F19" s="362">
        <v>185414357</v>
      </c>
      <c r="G19" s="358">
        <f t="shared" si="1"/>
        <v>0.143774886358355</v>
      </c>
      <c r="H19" s="359">
        <f t="shared" si="2"/>
        <v>3.4564326087435003E-2</v>
      </c>
    </row>
    <row r="20" spans="1:8" s="330" customFormat="1" ht="14.25" customHeight="1" x14ac:dyDescent="0.25">
      <c r="A20" s="361" t="s">
        <v>564</v>
      </c>
      <c r="B20" s="355">
        <v>10130489</v>
      </c>
      <c r="C20" s="356">
        <v>12779986</v>
      </c>
      <c r="D20" s="357">
        <f t="shared" si="0"/>
        <v>0.26153693074440931</v>
      </c>
      <c r="E20" s="355">
        <v>91807153</v>
      </c>
      <c r="F20" s="362">
        <v>120310488</v>
      </c>
      <c r="G20" s="358">
        <f t="shared" si="1"/>
        <v>0.31046965370988033</v>
      </c>
      <c r="H20" s="359">
        <f t="shared" si="2"/>
        <v>2.2427879945512721E-2</v>
      </c>
    </row>
    <row r="21" spans="1:8" s="330" customFormat="1" ht="14.25" customHeight="1" x14ac:dyDescent="0.25">
      <c r="A21" s="361" t="s">
        <v>565</v>
      </c>
      <c r="B21" s="355">
        <v>3208541</v>
      </c>
      <c r="C21" s="356">
        <v>4139787</v>
      </c>
      <c r="D21" s="357">
        <f t="shared" si="0"/>
        <v>0.29023970708181701</v>
      </c>
      <c r="E21" s="355">
        <v>38519292</v>
      </c>
      <c r="F21" s="362">
        <v>45118247</v>
      </c>
      <c r="G21" s="358">
        <f t="shared" si="1"/>
        <v>0.17131558388975576</v>
      </c>
      <c r="H21" s="359">
        <f t="shared" si="2"/>
        <v>8.4107931393977015E-3</v>
      </c>
    </row>
    <row r="22" spans="1:8" s="330" customFormat="1" ht="14.25" customHeight="1" x14ac:dyDescent="0.25">
      <c r="A22" s="361" t="s">
        <v>566</v>
      </c>
      <c r="B22" s="355">
        <v>2180772</v>
      </c>
      <c r="C22" s="356">
        <v>2548588</v>
      </c>
      <c r="D22" s="357">
        <f t="shared" si="0"/>
        <v>0.16866320734125351</v>
      </c>
      <c r="E22" s="355">
        <v>9128360</v>
      </c>
      <c r="F22" s="362">
        <v>35899974</v>
      </c>
      <c r="G22" s="358">
        <f t="shared" si="1"/>
        <v>2.9327955952657434</v>
      </c>
      <c r="H22" s="359">
        <f t="shared" si="2"/>
        <v>6.6923534290628771E-3</v>
      </c>
    </row>
    <row r="23" spans="1:8" s="330" customFormat="1" ht="14.25" customHeight="1" x14ac:dyDescent="0.25">
      <c r="A23" s="361" t="s">
        <v>567</v>
      </c>
      <c r="B23" s="355">
        <v>4826803</v>
      </c>
      <c r="C23" s="356">
        <v>3257483</v>
      </c>
      <c r="D23" s="357">
        <f t="shared" si="0"/>
        <v>-0.32512617564876789</v>
      </c>
      <c r="E23" s="355">
        <v>20133055</v>
      </c>
      <c r="F23" s="362">
        <v>20319588</v>
      </c>
      <c r="G23" s="358">
        <f t="shared" si="1"/>
        <v>9.2650121901518556E-3</v>
      </c>
      <c r="H23" s="359">
        <f t="shared" si="2"/>
        <v>3.7879098304902637E-3</v>
      </c>
    </row>
    <row r="24" spans="1:8" s="330" customFormat="1" ht="14.25" customHeight="1" x14ac:dyDescent="0.25">
      <c r="A24" s="361" t="s">
        <v>568</v>
      </c>
      <c r="B24" s="355">
        <v>80139</v>
      </c>
      <c r="C24" s="356">
        <v>151709</v>
      </c>
      <c r="D24" s="357">
        <f t="shared" si="0"/>
        <v>0.89307328516702222</v>
      </c>
      <c r="E24" s="355">
        <v>2059291</v>
      </c>
      <c r="F24" s="362">
        <v>3877074</v>
      </c>
      <c r="G24" s="358">
        <f t="shared" si="1"/>
        <v>0.88272274292462805</v>
      </c>
      <c r="H24" s="359">
        <f t="shared" si="2"/>
        <v>7.2275120529698774E-4</v>
      </c>
    </row>
    <row r="25" spans="1:8" s="330" customFormat="1" ht="14.25" customHeight="1" x14ac:dyDescent="0.25">
      <c r="A25" s="361" t="s">
        <v>569</v>
      </c>
      <c r="B25" s="355">
        <v>25331</v>
      </c>
      <c r="C25" s="356">
        <v>22850</v>
      </c>
      <c r="D25" s="357">
        <f t="shared" si="0"/>
        <v>-9.7943231613438098E-2</v>
      </c>
      <c r="E25" s="355">
        <v>296423</v>
      </c>
      <c r="F25" s="362">
        <v>351225</v>
      </c>
      <c r="G25" s="358">
        <f t="shared" si="1"/>
        <v>0.18487769167709667</v>
      </c>
      <c r="H25" s="363">
        <f t="shared" si="2"/>
        <v>6.5474193188067733E-5</v>
      </c>
    </row>
    <row r="26" spans="1:8" s="330" customFormat="1" ht="14.25" customHeight="1" x14ac:dyDescent="0.25">
      <c r="A26" s="361" t="s">
        <v>570</v>
      </c>
      <c r="B26" s="355">
        <v>0</v>
      </c>
      <c r="C26" s="356">
        <v>15506</v>
      </c>
      <c r="D26" s="357" t="s">
        <v>571</v>
      </c>
      <c r="E26" s="355">
        <v>0</v>
      </c>
      <c r="F26" s="362">
        <v>167161</v>
      </c>
      <c r="G26" s="358" t="s">
        <v>571</v>
      </c>
      <c r="H26" s="364">
        <f t="shared" si="2"/>
        <v>3.1161596149222268E-5</v>
      </c>
    </row>
    <row r="27" spans="1:8" s="330" customFormat="1" ht="14.25" customHeight="1" x14ac:dyDescent="0.25">
      <c r="A27" s="361" t="s">
        <v>572</v>
      </c>
      <c r="B27" s="355">
        <v>12340</v>
      </c>
      <c r="C27" s="356">
        <v>0</v>
      </c>
      <c r="D27" s="357" t="s">
        <v>573</v>
      </c>
      <c r="E27" s="355">
        <v>184882</v>
      </c>
      <c r="F27" s="362">
        <v>88070</v>
      </c>
      <c r="G27" s="358">
        <f t="shared" si="1"/>
        <v>-0.52364210685734691</v>
      </c>
      <c r="H27" s="364">
        <f t="shared" si="2"/>
        <v>1.6417715692428287E-5</v>
      </c>
    </row>
    <row r="28" spans="1:8" s="330" customFormat="1" ht="14.25" customHeight="1" x14ac:dyDescent="0.25">
      <c r="A28" s="361" t="s">
        <v>574</v>
      </c>
      <c r="B28" s="355">
        <v>0</v>
      </c>
      <c r="C28" s="356">
        <v>0</v>
      </c>
      <c r="D28" s="357" t="s">
        <v>573</v>
      </c>
      <c r="E28" s="355">
        <v>2750</v>
      </c>
      <c r="F28" s="362">
        <v>0</v>
      </c>
      <c r="G28" s="358" t="s">
        <v>573</v>
      </c>
      <c r="H28" s="359" t="s">
        <v>573</v>
      </c>
    </row>
    <row r="29" spans="1:8" s="330" customFormat="1" ht="14.25" customHeight="1" x14ac:dyDescent="0.25">
      <c r="A29" s="361" t="s">
        <v>575</v>
      </c>
      <c r="B29" s="355">
        <v>0</v>
      </c>
      <c r="C29" s="356">
        <v>0</v>
      </c>
      <c r="D29" s="357" t="s">
        <v>573</v>
      </c>
      <c r="E29" s="355">
        <v>1500</v>
      </c>
      <c r="F29" s="362">
        <v>0</v>
      </c>
      <c r="G29" s="358" t="s">
        <v>573</v>
      </c>
      <c r="H29" s="359" t="s">
        <v>573</v>
      </c>
    </row>
    <row r="30" spans="1:8" s="330" customFormat="1" ht="14.25" customHeight="1" x14ac:dyDescent="0.25">
      <c r="A30" s="361" t="s">
        <v>576</v>
      </c>
      <c r="B30" s="355">
        <v>15000</v>
      </c>
      <c r="C30" s="356">
        <v>0</v>
      </c>
      <c r="D30" s="357" t="s">
        <v>573</v>
      </c>
      <c r="E30" s="355">
        <v>15000</v>
      </c>
      <c r="F30" s="362">
        <v>0</v>
      </c>
      <c r="G30" s="358" t="s">
        <v>573</v>
      </c>
      <c r="H30" s="359" t="s">
        <v>573</v>
      </c>
    </row>
    <row r="31" spans="1:8" s="20" customFormat="1" ht="14.25" customHeight="1" thickBot="1" x14ac:dyDescent="0.3">
      <c r="A31" s="365" t="s">
        <v>0</v>
      </c>
      <c r="B31" s="366">
        <f>+SUM(B7:B30)</f>
        <v>792250202</v>
      </c>
      <c r="C31" s="367">
        <f>+SUM(C7:C30)</f>
        <v>747416172</v>
      </c>
      <c r="D31" s="368">
        <f>C31/B31-1</f>
        <v>-5.6590746063325037E-2</v>
      </c>
      <c r="E31" s="366">
        <f>+SUM(E7:E30)</f>
        <v>5263279966</v>
      </c>
      <c r="F31" s="367">
        <f>+SUM(F7:F30)</f>
        <v>5364327270</v>
      </c>
      <c r="G31" s="369">
        <f>F31/E31-1</f>
        <v>1.9198542477837144E-2</v>
      </c>
      <c r="H31" s="370">
        <f>SUM(H7:H30)</f>
        <v>0.99999999999999989</v>
      </c>
    </row>
    <row r="32" spans="1:8" s="330" customFormat="1" ht="14.25" customHeight="1" x14ac:dyDescent="0.25">
      <c r="B32" s="371"/>
      <c r="C32" s="371"/>
      <c r="D32" s="343"/>
      <c r="E32" s="371"/>
      <c r="F32" s="371"/>
      <c r="G32" s="343"/>
      <c r="H32" s="371"/>
    </row>
    <row r="33" spans="1:9" s="20" customFormat="1" ht="14.25" customHeight="1" thickBot="1" x14ac:dyDescent="0.3">
      <c r="A33" s="346" t="s">
        <v>577</v>
      </c>
      <c r="B33" s="330"/>
      <c r="C33" s="330"/>
      <c r="D33" s="343"/>
      <c r="E33" s="330"/>
      <c r="F33" s="330"/>
      <c r="G33" s="343"/>
      <c r="H33" s="343"/>
    </row>
    <row r="34" spans="1:9" s="20" customFormat="1" ht="14.25" customHeight="1" thickBot="1" x14ac:dyDescent="0.3">
      <c r="A34" s="330"/>
      <c r="B34" s="844" t="s">
        <v>536</v>
      </c>
      <c r="C34" s="845"/>
      <c r="D34" s="846"/>
      <c r="E34" s="847" t="s">
        <v>549</v>
      </c>
      <c r="F34" s="848"/>
      <c r="G34" s="848"/>
      <c r="H34" s="849"/>
    </row>
    <row r="35" spans="1:9" s="330" customFormat="1" ht="14.25" customHeight="1" thickBot="1" x14ac:dyDescent="0.3">
      <c r="A35" s="372"/>
      <c r="B35" s="349">
        <v>2021</v>
      </c>
      <c r="C35" s="350">
        <v>2022</v>
      </c>
      <c r="D35" s="352" t="s">
        <v>543</v>
      </c>
      <c r="E35" s="349">
        <v>2021</v>
      </c>
      <c r="F35" s="350">
        <v>2022</v>
      </c>
      <c r="G35" s="352" t="s">
        <v>543</v>
      </c>
      <c r="H35" s="353" t="s">
        <v>550</v>
      </c>
    </row>
    <row r="36" spans="1:9" s="330" customFormat="1" ht="14.25" customHeight="1" x14ac:dyDescent="0.2">
      <c r="A36" s="373" t="s">
        <v>578</v>
      </c>
      <c r="B36" s="374">
        <v>197157307</v>
      </c>
      <c r="C36" s="375">
        <v>103119312</v>
      </c>
      <c r="D36" s="376">
        <f>C36/B36-1</f>
        <v>-0.47696936233765863</v>
      </c>
      <c r="E36" s="377">
        <v>1312065022</v>
      </c>
      <c r="F36" s="377">
        <v>1067239707</v>
      </c>
      <c r="G36" s="376">
        <f>F36/E36-1</f>
        <v>-0.18659541325688966</v>
      </c>
      <c r="H36" s="378">
        <f>F36/$F$87</f>
        <v>0.19895126700575075</v>
      </c>
      <c r="I36" s="379"/>
    </row>
    <row r="37" spans="1:9" s="330" customFormat="1" ht="14.25" customHeight="1" x14ac:dyDescent="0.2">
      <c r="A37" s="373" t="s">
        <v>579</v>
      </c>
      <c r="B37" s="374">
        <v>81556769</v>
      </c>
      <c r="C37" s="375">
        <v>64926609</v>
      </c>
      <c r="D37" s="376">
        <f t="shared" ref="D37:D86" si="3">C37/B37-1</f>
        <v>-0.20390900968624692</v>
      </c>
      <c r="E37" s="377">
        <v>481445304</v>
      </c>
      <c r="F37" s="377">
        <v>459082121</v>
      </c>
      <c r="G37" s="376">
        <f t="shared" ref="G37:G86" si="4">F37/E37-1</f>
        <v>-4.6450101006697109E-2</v>
      </c>
      <c r="H37" s="378">
        <f t="shared" ref="H37:H86" si="5">F37/$F$87</f>
        <v>8.5580557988588199E-2</v>
      </c>
      <c r="I37" s="379"/>
    </row>
    <row r="38" spans="1:9" s="330" customFormat="1" ht="14.25" customHeight="1" x14ac:dyDescent="0.2">
      <c r="A38" s="373" t="s">
        <v>580</v>
      </c>
      <c r="B38" s="374">
        <v>40619239</v>
      </c>
      <c r="C38" s="375">
        <v>90649789</v>
      </c>
      <c r="D38" s="376">
        <f t="shared" si="3"/>
        <v>1.2316958966168716</v>
      </c>
      <c r="E38" s="377">
        <v>168914379</v>
      </c>
      <c r="F38" s="377">
        <v>422444623</v>
      </c>
      <c r="G38" s="376">
        <f t="shared" si="4"/>
        <v>1.5009393842071908</v>
      </c>
      <c r="H38" s="378">
        <f t="shared" si="5"/>
        <v>7.875071779503863E-2</v>
      </c>
      <c r="I38" s="379"/>
    </row>
    <row r="39" spans="1:9" s="330" customFormat="1" ht="14.25" customHeight="1" x14ac:dyDescent="0.2">
      <c r="A39" s="373" t="s">
        <v>581</v>
      </c>
      <c r="B39" s="374">
        <v>49030340</v>
      </c>
      <c r="C39" s="375">
        <v>67795723</v>
      </c>
      <c r="D39" s="376">
        <f t="shared" si="3"/>
        <v>0.38273001982038068</v>
      </c>
      <c r="E39" s="377">
        <v>338708773</v>
      </c>
      <c r="F39" s="377">
        <v>350463606</v>
      </c>
      <c r="G39" s="376">
        <f t="shared" si="4"/>
        <v>3.4704837716146297E-2</v>
      </c>
      <c r="H39" s="378">
        <f t="shared" si="5"/>
        <v>6.53322566577859E-2</v>
      </c>
    </row>
    <row r="40" spans="1:9" s="330" customFormat="1" ht="14.25" customHeight="1" x14ac:dyDescent="0.2">
      <c r="A40" s="373" t="s">
        <v>582</v>
      </c>
      <c r="B40" s="374">
        <v>45274139</v>
      </c>
      <c r="C40" s="375">
        <v>44639727</v>
      </c>
      <c r="D40" s="376">
        <f t="shared" si="3"/>
        <v>-1.4012679512248716E-2</v>
      </c>
      <c r="E40" s="377">
        <v>217806849</v>
      </c>
      <c r="F40" s="377">
        <v>302805656</v>
      </c>
      <c r="G40" s="376">
        <f t="shared" si="4"/>
        <v>0.3902485499893531</v>
      </c>
      <c r="H40" s="378">
        <f t="shared" si="5"/>
        <v>5.6448020554868195E-2</v>
      </c>
    </row>
    <row r="41" spans="1:9" s="330" customFormat="1" ht="14.25" customHeight="1" x14ac:dyDescent="0.2">
      <c r="A41" s="373" t="s">
        <v>583</v>
      </c>
      <c r="B41" s="374">
        <v>23299273</v>
      </c>
      <c r="C41" s="375">
        <v>40630619</v>
      </c>
      <c r="D41" s="376">
        <f t="shared" si="3"/>
        <v>0.74385780191510698</v>
      </c>
      <c r="E41" s="377">
        <v>163409952</v>
      </c>
      <c r="F41" s="377">
        <v>224113354</v>
      </c>
      <c r="G41" s="376">
        <f t="shared" si="4"/>
        <v>0.37147922300350467</v>
      </c>
      <c r="H41" s="378">
        <f t="shared" si="5"/>
        <v>4.1778464049602997E-2</v>
      </c>
    </row>
    <row r="42" spans="1:9" s="330" customFormat="1" ht="14.25" customHeight="1" x14ac:dyDescent="0.2">
      <c r="A42" s="373" t="s">
        <v>584</v>
      </c>
      <c r="B42" s="374">
        <v>26911066</v>
      </c>
      <c r="C42" s="375">
        <v>26636578</v>
      </c>
      <c r="D42" s="376">
        <f t="shared" si="3"/>
        <v>-1.0199818914642722E-2</v>
      </c>
      <c r="E42" s="377">
        <v>231518557</v>
      </c>
      <c r="F42" s="377">
        <v>219334123</v>
      </c>
      <c r="G42" s="376">
        <f t="shared" si="4"/>
        <v>-5.2628325598971348E-2</v>
      </c>
      <c r="H42" s="378">
        <f t="shared" si="5"/>
        <v>4.0887535744999391E-2</v>
      </c>
    </row>
    <row r="43" spans="1:9" s="330" customFormat="1" ht="14.25" customHeight="1" x14ac:dyDescent="0.2">
      <c r="A43" s="373" t="s">
        <v>585</v>
      </c>
      <c r="B43" s="374">
        <v>27068291</v>
      </c>
      <c r="C43" s="375">
        <v>23577616</v>
      </c>
      <c r="D43" s="376">
        <f t="shared" si="3"/>
        <v>-0.12895808604983594</v>
      </c>
      <c r="E43" s="377">
        <v>234489325</v>
      </c>
      <c r="F43" s="377">
        <v>182910939</v>
      </c>
      <c r="G43" s="376">
        <f t="shared" si="4"/>
        <v>-0.2199604864741711</v>
      </c>
      <c r="H43" s="378">
        <f t="shared" si="5"/>
        <v>3.4097647252606944E-2</v>
      </c>
    </row>
    <row r="44" spans="1:9" s="330" customFormat="1" ht="14.25" customHeight="1" x14ac:dyDescent="0.2">
      <c r="A44" s="373" t="s">
        <v>586</v>
      </c>
      <c r="B44" s="374">
        <v>21568164</v>
      </c>
      <c r="C44" s="375">
        <v>40182706</v>
      </c>
      <c r="D44" s="376">
        <f t="shared" si="3"/>
        <v>0.86305640109190573</v>
      </c>
      <c r="E44" s="377">
        <v>165436157</v>
      </c>
      <c r="F44" s="377">
        <v>181372599</v>
      </c>
      <c r="G44" s="376">
        <f t="shared" si="4"/>
        <v>9.6329860950529644E-2</v>
      </c>
      <c r="H44" s="378">
        <f t="shared" si="5"/>
        <v>3.3810875040068168E-2</v>
      </c>
    </row>
    <row r="45" spans="1:9" s="330" customFormat="1" ht="14.25" customHeight="1" x14ac:dyDescent="0.2">
      <c r="A45" s="373" t="s">
        <v>587</v>
      </c>
      <c r="B45" s="374">
        <v>19963151</v>
      </c>
      <c r="C45" s="375">
        <v>25157894</v>
      </c>
      <c r="D45" s="376">
        <f t="shared" si="3"/>
        <v>0.26021658604896603</v>
      </c>
      <c r="E45" s="377">
        <v>192467028</v>
      </c>
      <c r="F45" s="377">
        <v>157695570</v>
      </c>
      <c r="G45" s="376">
        <f t="shared" si="4"/>
        <v>-0.18066189498182517</v>
      </c>
      <c r="H45" s="378">
        <f t="shared" si="5"/>
        <v>2.939708225519954E-2</v>
      </c>
    </row>
    <row r="46" spans="1:9" s="330" customFormat="1" ht="14.25" customHeight="1" x14ac:dyDescent="0.2">
      <c r="A46" s="373" t="s">
        <v>588</v>
      </c>
      <c r="B46" s="374">
        <v>17764621</v>
      </c>
      <c r="C46" s="375">
        <v>15781905</v>
      </c>
      <c r="D46" s="376">
        <f t="shared" si="3"/>
        <v>-0.11161037435023236</v>
      </c>
      <c r="E46" s="377">
        <v>105667974</v>
      </c>
      <c r="F46" s="377">
        <v>140178846</v>
      </c>
      <c r="G46" s="376">
        <f t="shared" si="4"/>
        <v>0.32659727156309448</v>
      </c>
      <c r="H46" s="378">
        <f t="shared" si="5"/>
        <v>2.6131672984224915E-2</v>
      </c>
    </row>
    <row r="47" spans="1:9" s="330" customFormat="1" ht="14.25" customHeight="1" x14ac:dyDescent="0.2">
      <c r="A47" s="373" t="s">
        <v>589</v>
      </c>
      <c r="B47" s="374">
        <v>61907032</v>
      </c>
      <c r="C47" s="375">
        <v>31999932</v>
      </c>
      <c r="D47" s="376">
        <f t="shared" si="3"/>
        <v>-0.48309697676994112</v>
      </c>
      <c r="E47" s="377">
        <v>263988438</v>
      </c>
      <c r="F47" s="377">
        <v>116764275</v>
      </c>
      <c r="G47" s="376">
        <f t="shared" si="4"/>
        <v>-0.55769170845277705</v>
      </c>
      <c r="H47" s="378">
        <f t="shared" si="5"/>
        <v>2.176680674443638E-2</v>
      </c>
    </row>
    <row r="48" spans="1:9" s="330" customFormat="1" ht="14.25" customHeight="1" x14ac:dyDescent="0.2">
      <c r="A48" s="373" t="s">
        <v>590</v>
      </c>
      <c r="B48" s="374">
        <v>8548791</v>
      </c>
      <c r="C48" s="375">
        <v>16487384</v>
      </c>
      <c r="D48" s="376">
        <f t="shared" si="3"/>
        <v>0.92862171972621632</v>
      </c>
      <c r="E48" s="377">
        <v>66416870</v>
      </c>
      <c r="F48" s="377">
        <v>113030996</v>
      </c>
      <c r="G48" s="376">
        <f t="shared" si="4"/>
        <v>0.7018416555914182</v>
      </c>
      <c r="H48" s="378">
        <f t="shared" si="5"/>
        <v>2.1070861323492666E-2</v>
      </c>
    </row>
    <row r="49" spans="1:8" s="330" customFormat="1" ht="14.25" customHeight="1" x14ac:dyDescent="0.2">
      <c r="A49" s="373" t="s">
        <v>591</v>
      </c>
      <c r="B49" s="374">
        <v>7490270</v>
      </c>
      <c r="C49" s="375">
        <v>10257331</v>
      </c>
      <c r="D49" s="376">
        <f t="shared" si="3"/>
        <v>0.36942072849176322</v>
      </c>
      <c r="E49" s="377">
        <v>79313724</v>
      </c>
      <c r="F49" s="377">
        <v>108537447</v>
      </c>
      <c r="G49" s="376">
        <f t="shared" si="4"/>
        <v>0.36845733028498318</v>
      </c>
      <c r="H49" s="378">
        <f t="shared" si="5"/>
        <v>2.0233188904598656E-2</v>
      </c>
    </row>
    <row r="50" spans="1:8" s="330" customFormat="1" ht="14.25" customHeight="1" x14ac:dyDescent="0.2">
      <c r="A50" s="373" t="s">
        <v>592</v>
      </c>
      <c r="B50" s="374">
        <v>23002074</v>
      </c>
      <c r="C50" s="375">
        <v>20728905</v>
      </c>
      <c r="D50" s="376">
        <f t="shared" si="3"/>
        <v>-9.8824523388630126E-2</v>
      </c>
      <c r="E50" s="377">
        <v>142558578</v>
      </c>
      <c r="F50" s="377">
        <v>96451296</v>
      </c>
      <c r="G50" s="376">
        <f t="shared" si="4"/>
        <v>-0.32342692138806262</v>
      </c>
      <c r="H50" s="378">
        <f t="shared" si="5"/>
        <v>1.7980128941685544E-2</v>
      </c>
    </row>
    <row r="51" spans="1:8" s="330" customFormat="1" ht="14.25" customHeight="1" x14ac:dyDescent="0.2">
      <c r="A51" s="373" t="s">
        <v>593</v>
      </c>
      <c r="B51" s="374">
        <v>7919928</v>
      </c>
      <c r="C51" s="375">
        <v>8661100</v>
      </c>
      <c r="D51" s="376">
        <f t="shared" si="3"/>
        <v>9.3583173988450508E-2</v>
      </c>
      <c r="E51" s="377">
        <v>70570209</v>
      </c>
      <c r="F51" s="377">
        <v>90854599</v>
      </c>
      <c r="G51" s="376">
        <f t="shared" si="4"/>
        <v>0.2874355948131031</v>
      </c>
      <c r="H51" s="378">
        <f t="shared" si="5"/>
        <v>1.6936811351556485E-2</v>
      </c>
    </row>
    <row r="52" spans="1:8" s="330" customFormat="1" ht="14.25" customHeight="1" x14ac:dyDescent="0.2">
      <c r="A52" s="373" t="s">
        <v>594</v>
      </c>
      <c r="B52" s="374">
        <v>4139000</v>
      </c>
      <c r="C52" s="375">
        <v>6579283</v>
      </c>
      <c r="D52" s="376">
        <f t="shared" si="3"/>
        <v>0.58958274945639033</v>
      </c>
      <c r="E52" s="377">
        <v>41322419</v>
      </c>
      <c r="F52" s="377">
        <v>87772211</v>
      </c>
      <c r="G52" s="376">
        <f t="shared" si="4"/>
        <v>1.1240821114562531</v>
      </c>
      <c r="H52" s="378">
        <f t="shared" si="5"/>
        <v>1.6362202860154728E-2</v>
      </c>
    </row>
    <row r="53" spans="1:8" s="330" customFormat="1" ht="14.25" customHeight="1" x14ac:dyDescent="0.2">
      <c r="A53" s="373" t="s">
        <v>595</v>
      </c>
      <c r="B53" s="374">
        <v>9714384</v>
      </c>
      <c r="C53" s="375">
        <v>8414122</v>
      </c>
      <c r="D53" s="376">
        <f t="shared" si="3"/>
        <v>-0.13384914576158402</v>
      </c>
      <c r="E53" s="377">
        <v>47532474</v>
      </c>
      <c r="F53" s="377">
        <v>55158394</v>
      </c>
      <c r="G53" s="376">
        <f t="shared" si="4"/>
        <v>0.1604360000281071</v>
      </c>
      <c r="H53" s="378">
        <f t="shared" si="5"/>
        <v>1.0282443859917592E-2</v>
      </c>
    </row>
    <row r="54" spans="1:8" s="330" customFormat="1" ht="14.25" customHeight="1" x14ac:dyDescent="0.2">
      <c r="A54" s="373" t="s">
        <v>596</v>
      </c>
      <c r="B54" s="374">
        <v>11740165</v>
      </c>
      <c r="C54" s="375">
        <v>-6719180</v>
      </c>
      <c r="D54" s="376" t="s">
        <v>573</v>
      </c>
      <c r="E54" s="377">
        <v>53570556</v>
      </c>
      <c r="F54" s="377">
        <v>53258060</v>
      </c>
      <c r="G54" s="376">
        <f t="shared" si="4"/>
        <v>-5.8333536803314434E-3</v>
      </c>
      <c r="H54" s="378">
        <f t="shared" si="5"/>
        <v>9.928189933124644E-3</v>
      </c>
    </row>
    <row r="55" spans="1:8" s="330" customFormat="1" ht="14.25" customHeight="1" x14ac:dyDescent="0.2">
      <c r="A55" s="373" t="s">
        <v>597</v>
      </c>
      <c r="B55" s="374">
        <v>11779719</v>
      </c>
      <c r="C55" s="375">
        <v>5550220</v>
      </c>
      <c r="D55" s="376">
        <f t="shared" si="3"/>
        <v>-0.52883256383280453</v>
      </c>
      <c r="E55" s="377">
        <v>59116696</v>
      </c>
      <c r="F55" s="377">
        <v>49131130</v>
      </c>
      <c r="G55" s="376">
        <f t="shared" si="4"/>
        <v>-0.16891278903678919</v>
      </c>
      <c r="H55" s="378">
        <f t="shared" si="5"/>
        <v>9.1588614055607386E-3</v>
      </c>
    </row>
    <row r="56" spans="1:8" s="330" customFormat="1" ht="14.25" customHeight="1" x14ac:dyDescent="0.2">
      <c r="A56" s="373" t="s">
        <v>598</v>
      </c>
      <c r="B56" s="374">
        <v>3265670</v>
      </c>
      <c r="C56" s="375">
        <v>4641239</v>
      </c>
      <c r="D56" s="376">
        <f t="shared" si="3"/>
        <v>0.42122106642741008</v>
      </c>
      <c r="E56" s="377">
        <v>39347226</v>
      </c>
      <c r="F56" s="377">
        <v>45863797</v>
      </c>
      <c r="G56" s="376">
        <f t="shared" si="4"/>
        <v>0.16561703739928202</v>
      </c>
      <c r="H56" s="378">
        <f t="shared" si="5"/>
        <v>8.5497760840382141E-3</v>
      </c>
    </row>
    <row r="57" spans="1:8" s="330" customFormat="1" ht="14.25" customHeight="1" x14ac:dyDescent="0.2">
      <c r="A57" s="373" t="s">
        <v>599</v>
      </c>
      <c r="B57" s="374">
        <v>3469814</v>
      </c>
      <c r="C57" s="375">
        <v>3836524</v>
      </c>
      <c r="D57" s="376">
        <f t="shared" si="3"/>
        <v>0.10568578027525399</v>
      </c>
      <c r="E57" s="377">
        <v>38414949</v>
      </c>
      <c r="F57" s="377">
        <v>43076177</v>
      </c>
      <c r="G57" s="376">
        <f t="shared" si="4"/>
        <v>0.12133890897525346</v>
      </c>
      <c r="H57" s="378">
        <f t="shared" si="5"/>
        <v>8.0301172601648513E-3</v>
      </c>
    </row>
    <row r="58" spans="1:8" s="330" customFormat="1" ht="14.25" customHeight="1" x14ac:dyDescent="0.2">
      <c r="A58" s="373" t="s">
        <v>600</v>
      </c>
      <c r="B58" s="374">
        <v>5762064</v>
      </c>
      <c r="C58" s="375">
        <v>6792709</v>
      </c>
      <c r="D58" s="376">
        <f t="shared" si="3"/>
        <v>0.17886732948471251</v>
      </c>
      <c r="E58" s="377">
        <v>52598955</v>
      </c>
      <c r="F58" s="377">
        <v>42361092</v>
      </c>
      <c r="G58" s="376">
        <f t="shared" si="4"/>
        <v>-0.19464004560546877</v>
      </c>
      <c r="H58" s="378">
        <f t="shared" si="5"/>
        <v>7.8968134992255974E-3</v>
      </c>
    </row>
    <row r="59" spans="1:8" s="330" customFormat="1" ht="14.25" customHeight="1" x14ac:dyDescent="0.2">
      <c r="A59" s="373" t="s">
        <v>601</v>
      </c>
      <c r="B59" s="374">
        <v>4930310</v>
      </c>
      <c r="C59" s="375">
        <v>9146957</v>
      </c>
      <c r="D59" s="376">
        <f t="shared" si="3"/>
        <v>0.85524987272605579</v>
      </c>
      <c r="E59" s="377">
        <v>36433278</v>
      </c>
      <c r="F59" s="377">
        <v>36739271</v>
      </c>
      <c r="G59" s="376">
        <f t="shared" si="4"/>
        <v>8.398722728160779E-3</v>
      </c>
      <c r="H59" s="378">
        <f t="shared" si="5"/>
        <v>6.8488123768034011E-3</v>
      </c>
    </row>
    <row r="60" spans="1:8" s="330" customFormat="1" ht="14.25" customHeight="1" x14ac:dyDescent="0.2">
      <c r="A60" s="373" t="s">
        <v>602</v>
      </c>
      <c r="B60" s="374">
        <v>2875928</v>
      </c>
      <c r="C60" s="375">
        <v>4271063</v>
      </c>
      <c r="D60" s="376">
        <f t="shared" si="3"/>
        <v>0.48510776347669338</v>
      </c>
      <c r="E60" s="377">
        <v>29104002</v>
      </c>
      <c r="F60" s="377">
        <v>34409297</v>
      </c>
      <c r="G60" s="376">
        <f t="shared" si="4"/>
        <v>0.18228747372955789</v>
      </c>
      <c r="H60" s="378">
        <f t="shared" si="5"/>
        <v>6.4144663940311755E-3</v>
      </c>
    </row>
    <row r="61" spans="1:8" s="330" customFormat="1" ht="14.25" customHeight="1" x14ac:dyDescent="0.2">
      <c r="A61" s="373" t="s">
        <v>603</v>
      </c>
      <c r="B61" s="374">
        <v>1945145</v>
      </c>
      <c r="C61" s="375">
        <v>2395603</v>
      </c>
      <c r="D61" s="376">
        <f t="shared" si="3"/>
        <v>0.23158067907533875</v>
      </c>
      <c r="E61" s="377">
        <v>8801454</v>
      </c>
      <c r="F61" s="377">
        <v>34253630</v>
      </c>
      <c r="G61" s="376">
        <f t="shared" si="4"/>
        <v>2.8918149205801678</v>
      </c>
      <c r="H61" s="378">
        <f t="shared" si="5"/>
        <v>6.3854474710302303E-3</v>
      </c>
    </row>
    <row r="62" spans="1:8" s="330" customFormat="1" ht="14.25" customHeight="1" x14ac:dyDescent="0.2">
      <c r="A62" s="373" t="s">
        <v>604</v>
      </c>
      <c r="B62" s="374">
        <v>2342905</v>
      </c>
      <c r="C62" s="375">
        <v>5421009</v>
      </c>
      <c r="D62" s="376">
        <f t="shared" si="3"/>
        <v>1.3137980413204975</v>
      </c>
      <c r="E62" s="377">
        <v>24546365</v>
      </c>
      <c r="F62" s="377">
        <v>33743499</v>
      </c>
      <c r="G62" s="376">
        <f t="shared" si="4"/>
        <v>0.37468415384518239</v>
      </c>
      <c r="H62" s="378">
        <f t="shared" si="5"/>
        <v>6.2903505512630666E-3</v>
      </c>
    </row>
    <row r="63" spans="1:8" s="330" customFormat="1" ht="14.25" customHeight="1" x14ac:dyDescent="0.2">
      <c r="A63" s="380" t="s">
        <v>605</v>
      </c>
      <c r="B63" s="374">
        <v>2322798</v>
      </c>
      <c r="C63" s="375">
        <v>2056197</v>
      </c>
      <c r="D63" s="376">
        <f t="shared" si="3"/>
        <v>-0.11477580056466385</v>
      </c>
      <c r="E63" s="377">
        <v>27423907</v>
      </c>
      <c r="F63" s="377">
        <v>32019807</v>
      </c>
      <c r="G63" s="376">
        <f t="shared" si="4"/>
        <v>0.16758735361814048</v>
      </c>
      <c r="H63" s="378">
        <f t="shared" si="5"/>
        <v>5.9690256370208373E-3</v>
      </c>
    </row>
    <row r="64" spans="1:8" s="330" customFormat="1" ht="14.25" customHeight="1" x14ac:dyDescent="0.2">
      <c r="A64" s="373" t="s">
        <v>606</v>
      </c>
      <c r="B64" s="374">
        <v>1884641</v>
      </c>
      <c r="C64" s="375">
        <v>3439443</v>
      </c>
      <c r="D64" s="376">
        <f t="shared" si="3"/>
        <v>0.82498576651998978</v>
      </c>
      <c r="E64" s="377">
        <v>22931194</v>
      </c>
      <c r="F64" s="377">
        <v>28367207</v>
      </c>
      <c r="G64" s="376">
        <f t="shared" si="4"/>
        <v>0.23705756446873205</v>
      </c>
      <c r="H64" s="378">
        <f t="shared" si="5"/>
        <v>5.2881201261980419E-3</v>
      </c>
    </row>
    <row r="65" spans="1:8" s="330" customFormat="1" ht="14.25" customHeight="1" x14ac:dyDescent="0.2">
      <c r="A65" s="373" t="s">
        <v>607</v>
      </c>
      <c r="B65" s="374">
        <v>949510</v>
      </c>
      <c r="C65" s="375">
        <v>1390717</v>
      </c>
      <c r="D65" s="376">
        <f t="shared" si="3"/>
        <v>0.46466809196322312</v>
      </c>
      <c r="E65" s="377">
        <v>21975312</v>
      </c>
      <c r="F65" s="377">
        <v>27882713</v>
      </c>
      <c r="G65" s="376">
        <f t="shared" si="4"/>
        <v>0.26881989206797163</v>
      </c>
      <c r="H65" s="378">
        <f t="shared" si="5"/>
        <v>5.1978023704731943E-3</v>
      </c>
    </row>
    <row r="66" spans="1:8" s="330" customFormat="1" ht="14.25" customHeight="1" x14ac:dyDescent="0.2">
      <c r="A66" s="373" t="s">
        <v>608</v>
      </c>
      <c r="B66" s="374">
        <v>1935252</v>
      </c>
      <c r="C66" s="375">
        <v>1535588</v>
      </c>
      <c r="D66" s="376">
        <f t="shared" si="3"/>
        <v>-0.20651780750000515</v>
      </c>
      <c r="E66" s="377">
        <v>31632391</v>
      </c>
      <c r="F66" s="377">
        <v>27543433</v>
      </c>
      <c r="G66" s="376">
        <f t="shared" si="4"/>
        <v>-0.12926490444557293</v>
      </c>
      <c r="H66" s="378">
        <f t="shared" si="5"/>
        <v>5.1345549243493492E-3</v>
      </c>
    </row>
    <row r="67" spans="1:8" s="330" customFormat="1" ht="14.25" customHeight="1" x14ac:dyDescent="0.2">
      <c r="A67" s="373" t="s">
        <v>609</v>
      </c>
      <c r="B67" s="374">
        <v>2949170</v>
      </c>
      <c r="C67" s="375">
        <v>3085013</v>
      </c>
      <c r="D67" s="376">
        <f t="shared" si="3"/>
        <v>4.6061434234038634E-2</v>
      </c>
      <c r="E67" s="377">
        <v>18477483</v>
      </c>
      <c r="F67" s="377">
        <v>27506344</v>
      </c>
      <c r="G67" s="376">
        <f t="shared" si="4"/>
        <v>0.48864128301457499</v>
      </c>
      <c r="H67" s="378">
        <f t="shared" si="5"/>
        <v>5.1276409166586883E-3</v>
      </c>
    </row>
    <row r="68" spans="1:8" s="330" customFormat="1" ht="14.25" customHeight="1" x14ac:dyDescent="0.2">
      <c r="A68" s="373" t="s">
        <v>610</v>
      </c>
      <c r="B68" s="374">
        <v>2014440</v>
      </c>
      <c r="C68" s="375">
        <v>2546454</v>
      </c>
      <c r="D68" s="376">
        <f t="shared" si="3"/>
        <v>0.26410019658068751</v>
      </c>
      <c r="E68" s="377">
        <v>16423981</v>
      </c>
      <c r="F68" s="377">
        <v>25686783</v>
      </c>
      <c r="G68" s="376">
        <f t="shared" si="4"/>
        <v>0.56398031634352241</v>
      </c>
      <c r="H68" s="378">
        <f t="shared" si="5"/>
        <v>4.7884444231531759E-3</v>
      </c>
    </row>
    <row r="69" spans="1:8" s="330" customFormat="1" ht="14.25" customHeight="1" x14ac:dyDescent="0.2">
      <c r="A69" s="373" t="s">
        <v>611</v>
      </c>
      <c r="B69" s="374">
        <v>1348731</v>
      </c>
      <c r="C69" s="375">
        <v>1423206</v>
      </c>
      <c r="D69" s="376">
        <f t="shared" si="3"/>
        <v>5.5218572124463572E-2</v>
      </c>
      <c r="E69" s="377">
        <v>2685937</v>
      </c>
      <c r="F69" s="377">
        <v>25170372</v>
      </c>
      <c r="G69" s="376">
        <f t="shared" si="4"/>
        <v>8.3711699120269767</v>
      </c>
      <c r="H69" s="378">
        <f t="shared" si="5"/>
        <v>4.6921768067293926E-3</v>
      </c>
    </row>
    <row r="70" spans="1:8" s="330" customFormat="1" ht="14.25" customHeight="1" x14ac:dyDescent="0.2">
      <c r="A70" s="373" t="s">
        <v>612</v>
      </c>
      <c r="B70" s="374">
        <v>6002965</v>
      </c>
      <c r="C70" s="375">
        <v>1739232</v>
      </c>
      <c r="D70" s="376">
        <f t="shared" si="3"/>
        <v>-0.71027117432801956</v>
      </c>
      <c r="E70" s="377">
        <v>23274639</v>
      </c>
      <c r="F70" s="377">
        <v>22582634</v>
      </c>
      <c r="G70" s="376">
        <f t="shared" si="4"/>
        <v>-2.9732147510429741E-2</v>
      </c>
      <c r="H70" s="378">
        <f t="shared" si="5"/>
        <v>4.209779318702902E-3</v>
      </c>
    </row>
    <row r="71" spans="1:8" s="330" customFormat="1" ht="14.25" customHeight="1" x14ac:dyDescent="0.2">
      <c r="A71" s="373" t="s">
        <v>613</v>
      </c>
      <c r="B71" s="374">
        <v>2496654</v>
      </c>
      <c r="C71" s="375">
        <v>1636635</v>
      </c>
      <c r="D71" s="376">
        <f t="shared" si="3"/>
        <v>-0.34446863682352458</v>
      </c>
      <c r="E71" s="377">
        <v>23708934</v>
      </c>
      <c r="F71" s="377">
        <v>19580159</v>
      </c>
      <c r="G71" s="376">
        <f t="shared" si="4"/>
        <v>-0.17414426983516007</v>
      </c>
      <c r="H71" s="378">
        <f t="shared" si="5"/>
        <v>3.6500679422566251E-3</v>
      </c>
    </row>
    <row r="72" spans="1:8" s="330" customFormat="1" ht="14.25" customHeight="1" x14ac:dyDescent="0.2">
      <c r="A72" s="373" t="s">
        <v>614</v>
      </c>
      <c r="B72" s="374">
        <v>3221662</v>
      </c>
      <c r="C72" s="375">
        <v>4926135</v>
      </c>
      <c r="D72" s="376">
        <f t="shared" si="3"/>
        <v>0.52906636388298955</v>
      </c>
      <c r="E72" s="377">
        <v>18856090</v>
      </c>
      <c r="F72" s="377">
        <v>18148540</v>
      </c>
      <c r="G72" s="376">
        <f t="shared" si="4"/>
        <v>-3.7523685981558197E-2</v>
      </c>
      <c r="H72" s="378">
        <f t="shared" si="5"/>
        <v>3.3831903026304358E-3</v>
      </c>
    </row>
    <row r="73" spans="1:8" s="330" customFormat="1" ht="14.25" customHeight="1" x14ac:dyDescent="0.2">
      <c r="A73" s="373" t="s">
        <v>615</v>
      </c>
      <c r="B73" s="374">
        <v>4585448</v>
      </c>
      <c r="C73" s="375">
        <v>3113564</v>
      </c>
      <c r="D73" s="376">
        <f t="shared" si="3"/>
        <v>-0.32099022821761358</v>
      </c>
      <c r="E73" s="377">
        <v>15776809</v>
      </c>
      <c r="F73" s="377">
        <v>17104623</v>
      </c>
      <c r="G73" s="376">
        <f t="shared" si="4"/>
        <v>8.4162393041584016E-2</v>
      </c>
      <c r="H73" s="378">
        <f t="shared" si="5"/>
        <v>3.1885867768839541E-3</v>
      </c>
    </row>
    <row r="74" spans="1:8" s="330" customFormat="1" ht="14.25" customHeight="1" x14ac:dyDescent="0.2">
      <c r="A74" s="373" t="s">
        <v>616</v>
      </c>
      <c r="B74" s="374">
        <v>6139529</v>
      </c>
      <c r="C74" s="375">
        <v>1522154</v>
      </c>
      <c r="D74" s="376">
        <f t="shared" si="3"/>
        <v>-0.75207316391860024</v>
      </c>
      <c r="E74" s="377">
        <v>40577137</v>
      </c>
      <c r="F74" s="377">
        <v>16927538</v>
      </c>
      <c r="G74" s="376">
        <f t="shared" si="4"/>
        <v>-0.58283064672601226</v>
      </c>
      <c r="H74" s="378">
        <f t="shared" si="5"/>
        <v>3.1555751817506092E-3</v>
      </c>
    </row>
    <row r="75" spans="1:8" s="330" customFormat="1" ht="14.25" customHeight="1" x14ac:dyDescent="0.2">
      <c r="A75" s="373" t="s">
        <v>617</v>
      </c>
      <c r="B75" s="374">
        <v>4597297</v>
      </c>
      <c r="C75" s="375">
        <v>2034459</v>
      </c>
      <c r="D75" s="376">
        <f t="shared" si="3"/>
        <v>-0.55746626767859464</v>
      </c>
      <c r="E75" s="377">
        <v>13488728</v>
      </c>
      <c r="F75" s="377">
        <v>15941771</v>
      </c>
      <c r="G75" s="376">
        <f t="shared" si="4"/>
        <v>0.18185873419643417</v>
      </c>
      <c r="H75" s="378">
        <f t="shared" si="5"/>
        <v>2.9718117850777589E-3</v>
      </c>
    </row>
    <row r="76" spans="1:8" s="330" customFormat="1" ht="14.25" customHeight="1" x14ac:dyDescent="0.2">
      <c r="A76" s="373" t="s">
        <v>618</v>
      </c>
      <c r="B76" s="374">
        <v>2094543</v>
      </c>
      <c r="C76" s="375">
        <v>2781974</v>
      </c>
      <c r="D76" s="376">
        <f t="shared" si="3"/>
        <v>0.32820094884659801</v>
      </c>
      <c r="E76" s="377">
        <v>10680099</v>
      </c>
      <c r="F76" s="377">
        <v>15021834</v>
      </c>
      <c r="G76" s="376">
        <f t="shared" si="4"/>
        <v>0.40652572602557346</v>
      </c>
      <c r="H76" s="378">
        <f t="shared" si="5"/>
        <v>2.8003201974662519E-3</v>
      </c>
    </row>
    <row r="77" spans="1:8" s="330" customFormat="1" ht="14.25" customHeight="1" x14ac:dyDescent="0.2">
      <c r="A77" s="373" t="s">
        <v>619</v>
      </c>
      <c r="B77" s="374">
        <v>508106</v>
      </c>
      <c r="C77" s="375">
        <v>2848346</v>
      </c>
      <c r="D77" s="376">
        <f t="shared" si="3"/>
        <v>4.6058105985758875</v>
      </c>
      <c r="E77" s="377">
        <v>7258695</v>
      </c>
      <c r="F77" s="377">
        <v>14038518</v>
      </c>
      <c r="G77" s="376">
        <f t="shared" si="4"/>
        <v>0.93402781078416997</v>
      </c>
      <c r="H77" s="378">
        <f t="shared" si="5"/>
        <v>2.61701370803948E-3</v>
      </c>
    </row>
    <row r="78" spans="1:8" s="330" customFormat="1" ht="14.25" customHeight="1" x14ac:dyDescent="0.2">
      <c r="A78" s="373" t="s">
        <v>620</v>
      </c>
      <c r="B78" s="374">
        <v>1168337</v>
      </c>
      <c r="C78" s="375">
        <v>1707158</v>
      </c>
      <c r="D78" s="376">
        <f t="shared" si="3"/>
        <v>0.46118628443676779</v>
      </c>
      <c r="E78" s="377">
        <v>6820686</v>
      </c>
      <c r="F78" s="377">
        <v>13193995</v>
      </c>
      <c r="G78" s="376">
        <f t="shared" si="4"/>
        <v>0.93440879700370316</v>
      </c>
      <c r="H78" s="378">
        <f t="shared" si="5"/>
        <v>2.4595805468073167E-3</v>
      </c>
    </row>
    <row r="79" spans="1:8" s="330" customFormat="1" ht="14.25" customHeight="1" x14ac:dyDescent="0.2">
      <c r="A79" s="373" t="s">
        <v>621</v>
      </c>
      <c r="B79" s="374">
        <v>1584111</v>
      </c>
      <c r="C79" s="375">
        <v>1140362</v>
      </c>
      <c r="D79" s="376">
        <f t="shared" si="3"/>
        <v>-0.28012494073963257</v>
      </c>
      <c r="E79" s="377">
        <v>12213694</v>
      </c>
      <c r="F79" s="377">
        <v>12813857</v>
      </c>
      <c r="G79" s="376">
        <f t="shared" si="4"/>
        <v>4.9138532535693225E-2</v>
      </c>
      <c r="H79" s="378">
        <f t="shared" si="5"/>
        <v>2.3887164885821742E-3</v>
      </c>
    </row>
    <row r="80" spans="1:8" s="330" customFormat="1" ht="14.25" customHeight="1" x14ac:dyDescent="0.2">
      <c r="A80" s="373" t="s">
        <v>622</v>
      </c>
      <c r="B80" s="374">
        <v>249715</v>
      </c>
      <c r="C80" s="375">
        <v>1845366</v>
      </c>
      <c r="D80" s="376">
        <f t="shared" si="3"/>
        <v>6.3898884728590595</v>
      </c>
      <c r="E80" s="377">
        <v>7241061</v>
      </c>
      <c r="F80" s="377">
        <v>12636133</v>
      </c>
      <c r="G80" s="376">
        <f t="shared" si="4"/>
        <v>0.74506650337567937</v>
      </c>
      <c r="H80" s="378">
        <f t="shared" si="5"/>
        <v>2.3555857731998517E-3</v>
      </c>
    </row>
    <row r="81" spans="1:8" s="330" customFormat="1" ht="14.25" customHeight="1" x14ac:dyDescent="0.2">
      <c r="A81" s="373" t="s">
        <v>623</v>
      </c>
      <c r="B81" s="374">
        <v>975841</v>
      </c>
      <c r="C81" s="375">
        <v>1521674</v>
      </c>
      <c r="D81" s="376">
        <f t="shared" si="3"/>
        <v>0.55934624595605231</v>
      </c>
      <c r="E81" s="377">
        <v>9968309</v>
      </c>
      <c r="F81" s="377">
        <v>10910571</v>
      </c>
      <c r="G81" s="376">
        <f t="shared" si="4"/>
        <v>9.4525761591058188E-2</v>
      </c>
      <c r="H81" s="378">
        <f t="shared" si="5"/>
        <v>2.0339122597939482E-3</v>
      </c>
    </row>
    <row r="82" spans="1:8" s="330" customFormat="1" ht="14.25" customHeight="1" x14ac:dyDescent="0.2">
      <c r="A82" s="373" t="s">
        <v>624</v>
      </c>
      <c r="B82" s="374">
        <v>1938075</v>
      </c>
      <c r="C82" s="375">
        <v>951096</v>
      </c>
      <c r="D82" s="376">
        <f t="shared" si="3"/>
        <v>-0.50925738168027546</v>
      </c>
      <c r="E82" s="377">
        <v>14133602</v>
      </c>
      <c r="F82" s="377">
        <v>10682695</v>
      </c>
      <c r="G82" s="376">
        <f t="shared" si="4"/>
        <v>-0.24416330670695274</v>
      </c>
      <c r="H82" s="378">
        <f t="shared" si="5"/>
        <v>1.9914323758251982E-3</v>
      </c>
    </row>
    <row r="83" spans="1:8" s="330" customFormat="1" ht="14.25" customHeight="1" x14ac:dyDescent="0.2">
      <c r="A83" s="373" t="s">
        <v>625</v>
      </c>
      <c r="B83" s="374">
        <v>862664</v>
      </c>
      <c r="C83" s="375">
        <v>259480</v>
      </c>
      <c r="D83" s="376">
        <f t="shared" si="3"/>
        <v>-0.69921081672586316</v>
      </c>
      <c r="E83" s="377">
        <v>13464304</v>
      </c>
      <c r="F83" s="377">
        <v>10528964</v>
      </c>
      <c r="G83" s="376">
        <f t="shared" si="4"/>
        <v>-0.21800904079408778</v>
      </c>
      <c r="H83" s="378">
        <f t="shared" si="5"/>
        <v>1.9627743554878224E-3</v>
      </c>
    </row>
    <row r="84" spans="1:8" s="330" customFormat="1" ht="14.25" customHeight="1" x14ac:dyDescent="0.2">
      <c r="A84" s="373" t="s">
        <v>626</v>
      </c>
      <c r="B84" s="374">
        <v>562499</v>
      </c>
      <c r="C84" s="375">
        <v>738495</v>
      </c>
      <c r="D84" s="376">
        <f t="shared" si="3"/>
        <v>0.31288233401303822</v>
      </c>
      <c r="E84" s="377">
        <v>5907909</v>
      </c>
      <c r="F84" s="377">
        <v>9659393</v>
      </c>
      <c r="G84" s="376">
        <f t="shared" si="4"/>
        <v>0.63499353155236471</v>
      </c>
      <c r="H84" s="378">
        <f t="shared" si="5"/>
        <v>1.8006718296290673E-3</v>
      </c>
    </row>
    <row r="85" spans="1:8" s="330" customFormat="1" ht="14.25" customHeight="1" x14ac:dyDescent="0.2">
      <c r="A85" s="373" t="s">
        <v>627</v>
      </c>
      <c r="B85" s="374">
        <v>0</v>
      </c>
      <c r="C85" s="375">
        <v>322431</v>
      </c>
      <c r="D85" s="376" t="s">
        <v>571</v>
      </c>
      <c r="E85" s="377">
        <v>0</v>
      </c>
      <c r="F85" s="377">
        <v>9561825</v>
      </c>
      <c r="G85" s="376" t="s">
        <v>571</v>
      </c>
      <c r="H85" s="378">
        <f t="shared" si="5"/>
        <v>1.7824835284518351E-3</v>
      </c>
    </row>
    <row r="86" spans="1:8" s="20" customFormat="1" x14ac:dyDescent="0.25">
      <c r="A86" s="381" t="s">
        <v>628</v>
      </c>
      <c r="B86" s="374">
        <v>20812655</v>
      </c>
      <c r="C86" s="375">
        <v>21288314</v>
      </c>
      <c r="D86" s="376">
        <f t="shared" si="3"/>
        <v>2.2854316280167097E-2</v>
      </c>
      <c r="E86" s="374">
        <v>232793552</v>
      </c>
      <c r="F86" s="382">
        <v>191771246</v>
      </c>
      <c r="G86" s="376">
        <f t="shared" si="4"/>
        <v>-0.17621753544101604</v>
      </c>
      <c r="H86" s="378">
        <f t="shared" si="5"/>
        <v>3.5749356135014482E-2</v>
      </c>
    </row>
    <row r="87" spans="1:8" s="8" customFormat="1" ht="13.5" thickBot="1" x14ac:dyDescent="0.25">
      <c r="A87" s="383" t="s">
        <v>629</v>
      </c>
      <c r="B87" s="384">
        <f>SUM(B36:B86)</f>
        <v>792250202</v>
      </c>
      <c r="C87" s="385">
        <f>SUM(C36:C86)</f>
        <v>747416172</v>
      </c>
      <c r="D87" s="386">
        <f>C87/B87-1</f>
        <v>-5.6590746063325037E-2</v>
      </c>
      <c r="E87" s="384">
        <f>SUM(E36:E86)</f>
        <v>5263279966</v>
      </c>
      <c r="F87" s="385">
        <f>SUM(F36:F86)</f>
        <v>5364327270</v>
      </c>
      <c r="G87" s="387">
        <f>F87/E87-1</f>
        <v>1.9198542477837144E-2</v>
      </c>
      <c r="H87" s="388">
        <f>SUM(H36:H86)</f>
        <v>1</v>
      </c>
    </row>
    <row r="88" spans="1:8" s="8" customFormat="1" x14ac:dyDescent="0.2">
      <c r="B88" s="30"/>
      <c r="C88" s="30"/>
      <c r="D88" s="12"/>
      <c r="E88" s="30"/>
      <c r="F88" s="30"/>
      <c r="G88" s="12"/>
      <c r="H88" s="12"/>
    </row>
    <row r="89" spans="1:8" s="8" customFormat="1" ht="63.75" customHeight="1" x14ac:dyDescent="0.2">
      <c r="A89" s="850" t="s">
        <v>546</v>
      </c>
      <c r="B89" s="850"/>
      <c r="C89" s="850"/>
      <c r="D89" s="850"/>
      <c r="E89" s="850"/>
      <c r="F89" s="850"/>
      <c r="G89" s="850"/>
      <c r="H89" s="850"/>
    </row>
    <row r="90" spans="1:8" s="8" customFormat="1" ht="15" x14ac:dyDescent="0.25">
      <c r="A90"/>
      <c r="B90"/>
      <c r="C90"/>
      <c r="D90"/>
      <c r="E90"/>
      <c r="F90"/>
      <c r="G90"/>
      <c r="H90"/>
    </row>
    <row r="91" spans="1:8" s="8" customFormat="1" ht="15" x14ac:dyDescent="0.25">
      <c r="A91"/>
      <c r="B91"/>
      <c r="C91"/>
      <c r="D91"/>
      <c r="E91"/>
      <c r="F91"/>
      <c r="G91"/>
      <c r="H91"/>
    </row>
    <row r="92" spans="1:8" s="8" customFormat="1" ht="15" x14ac:dyDescent="0.25">
      <c r="A92"/>
      <c r="B92"/>
      <c r="C92"/>
      <c r="D92"/>
      <c r="E92"/>
      <c r="F92"/>
      <c r="G92"/>
      <c r="H92"/>
    </row>
    <row r="93" spans="1:8" s="8" customFormat="1" ht="15" x14ac:dyDescent="0.25">
      <c r="A93"/>
      <c r="B93"/>
      <c r="C93"/>
      <c r="D93"/>
      <c r="E93"/>
      <c r="F93"/>
      <c r="G93"/>
      <c r="H93"/>
    </row>
    <row r="94" spans="1:8" s="8" customFormat="1" ht="15" x14ac:dyDescent="0.25">
      <c r="A94"/>
      <c r="B94"/>
      <c r="C94"/>
      <c r="D94"/>
      <c r="E94"/>
      <c r="F94"/>
      <c r="G94"/>
      <c r="H94"/>
    </row>
    <row r="95" spans="1:8" s="8" customFormat="1" ht="15" x14ac:dyDescent="0.25">
      <c r="A95"/>
      <c r="B95"/>
      <c r="C95"/>
      <c r="D95"/>
      <c r="E95"/>
      <c r="F95"/>
      <c r="G95"/>
      <c r="H95"/>
    </row>
    <row r="96" spans="1:8" s="8" customFormat="1" ht="15" x14ac:dyDescent="0.25">
      <c r="A96"/>
      <c r="B96"/>
      <c r="C96"/>
      <c r="D96"/>
      <c r="E96"/>
      <c r="F96"/>
      <c r="G96"/>
      <c r="H96"/>
    </row>
    <row r="97" spans="1:8" s="8" customFormat="1" ht="15" x14ac:dyDescent="0.25">
      <c r="A97"/>
      <c r="B97"/>
      <c r="C97"/>
      <c r="D97"/>
      <c r="E97"/>
      <c r="F97"/>
      <c r="G97"/>
      <c r="H97"/>
    </row>
    <row r="98" spans="1:8" s="8" customFormat="1" ht="15" x14ac:dyDescent="0.25">
      <c r="A98"/>
      <c r="B98"/>
      <c r="C98"/>
      <c r="D98"/>
      <c r="E98"/>
      <c r="F98"/>
      <c r="G98"/>
      <c r="H98"/>
    </row>
    <row r="99" spans="1:8" s="8" customFormat="1" ht="15" x14ac:dyDescent="0.25">
      <c r="A99"/>
      <c r="B99"/>
      <c r="C99"/>
      <c r="D99"/>
      <c r="E99"/>
      <c r="F99"/>
      <c r="G99"/>
      <c r="H99"/>
    </row>
    <row r="100" spans="1:8" s="8" customFormat="1" ht="15" x14ac:dyDescent="0.25">
      <c r="A100"/>
      <c r="B100"/>
      <c r="C100"/>
      <c r="D100"/>
      <c r="E100"/>
      <c r="F100"/>
      <c r="G100"/>
      <c r="H100"/>
    </row>
    <row r="101" spans="1:8" s="8" customFormat="1" ht="15" x14ac:dyDescent="0.25">
      <c r="A101"/>
      <c r="B101"/>
      <c r="C101"/>
      <c r="D101"/>
      <c r="E101"/>
      <c r="F101"/>
      <c r="G101"/>
      <c r="H101"/>
    </row>
    <row r="102" spans="1:8" s="8" customFormat="1" ht="15" x14ac:dyDescent="0.25">
      <c r="A102"/>
      <c r="B102"/>
      <c r="C102"/>
      <c r="D102"/>
      <c r="E102"/>
      <c r="F102"/>
      <c r="G102"/>
      <c r="H102"/>
    </row>
    <row r="103" spans="1:8" s="8" customFormat="1" ht="15" x14ac:dyDescent="0.25">
      <c r="A103"/>
      <c r="B103"/>
      <c r="C103"/>
      <c r="D103"/>
      <c r="E103"/>
      <c r="F103"/>
      <c r="G103"/>
      <c r="H103"/>
    </row>
    <row r="104" spans="1:8" s="8" customFormat="1" ht="15" x14ac:dyDescent="0.25">
      <c r="A104"/>
      <c r="B104"/>
      <c r="C104"/>
      <c r="D104"/>
      <c r="E104"/>
      <c r="F104"/>
      <c r="G104"/>
      <c r="H104"/>
    </row>
    <row r="105" spans="1:8" s="8" customFormat="1" ht="15" x14ac:dyDescent="0.25">
      <c r="A105"/>
      <c r="B105"/>
      <c r="C105"/>
      <c r="D105"/>
      <c r="E105"/>
      <c r="F105"/>
      <c r="G105"/>
      <c r="H105"/>
    </row>
    <row r="106" spans="1:8" s="8" customFormat="1" ht="15" x14ac:dyDescent="0.25">
      <c r="A106"/>
      <c r="B106"/>
      <c r="C106"/>
      <c r="D106"/>
      <c r="E106"/>
      <c r="F106"/>
      <c r="G106"/>
      <c r="H106"/>
    </row>
    <row r="107" spans="1:8" s="8" customFormat="1" ht="15" x14ac:dyDescent="0.25">
      <c r="A107"/>
      <c r="B107"/>
      <c r="C107"/>
      <c r="D107"/>
      <c r="E107"/>
      <c r="F107"/>
      <c r="G107"/>
      <c r="H107"/>
    </row>
    <row r="108" spans="1:8" s="8" customFormat="1" ht="15" x14ac:dyDescent="0.25">
      <c r="A108"/>
      <c r="B108"/>
      <c r="C108"/>
      <c r="D108"/>
      <c r="E108"/>
      <c r="F108"/>
      <c r="G108"/>
      <c r="H108"/>
    </row>
    <row r="109" spans="1:8" s="8" customFormat="1" ht="15" x14ac:dyDescent="0.25">
      <c r="A109"/>
      <c r="B109"/>
      <c r="C109"/>
      <c r="D109"/>
      <c r="E109"/>
      <c r="F109"/>
      <c r="G109"/>
      <c r="H109"/>
    </row>
    <row r="110" spans="1:8" s="8" customFormat="1" ht="15" x14ac:dyDescent="0.25">
      <c r="A110"/>
      <c r="B110"/>
      <c r="C110"/>
      <c r="D110"/>
      <c r="E110"/>
      <c r="F110"/>
      <c r="G110"/>
      <c r="H110"/>
    </row>
    <row r="111" spans="1:8" s="8" customFormat="1" ht="15" x14ac:dyDescent="0.25">
      <c r="A111"/>
      <c r="B111"/>
      <c r="C111"/>
      <c r="D111"/>
      <c r="E111"/>
      <c r="F111"/>
      <c r="G111"/>
      <c r="H111"/>
    </row>
    <row r="112" spans="1:8" s="8" customFormat="1" ht="15" x14ac:dyDescent="0.25">
      <c r="A112"/>
      <c r="B112"/>
      <c r="C112"/>
      <c r="D112"/>
      <c r="E112"/>
      <c r="F112"/>
      <c r="G112"/>
      <c r="H112"/>
    </row>
    <row r="113" spans="1:8" s="8" customFormat="1" ht="15" x14ac:dyDescent="0.25">
      <c r="A113"/>
      <c r="B113"/>
      <c r="C113"/>
      <c r="D113"/>
      <c r="E113"/>
      <c r="F113"/>
      <c r="G113"/>
      <c r="H113"/>
    </row>
    <row r="114" spans="1:8" s="8" customFormat="1" ht="15" x14ac:dyDescent="0.25">
      <c r="A114"/>
      <c r="B114"/>
      <c r="C114"/>
      <c r="D114"/>
      <c r="E114"/>
      <c r="F114"/>
      <c r="G114"/>
      <c r="H114"/>
    </row>
    <row r="115" spans="1:8" s="8" customFormat="1" ht="15" x14ac:dyDescent="0.25">
      <c r="A115"/>
      <c r="B115"/>
      <c r="C115"/>
      <c r="D115"/>
      <c r="E115"/>
      <c r="F115"/>
      <c r="G115"/>
      <c r="H115"/>
    </row>
    <row r="116" spans="1:8" s="8" customFormat="1" ht="15" x14ac:dyDescent="0.25">
      <c r="A116"/>
      <c r="B116"/>
      <c r="C116"/>
      <c r="D116"/>
      <c r="E116"/>
      <c r="F116"/>
      <c r="G116"/>
      <c r="H116"/>
    </row>
    <row r="117" spans="1:8" s="8" customFormat="1" ht="15" x14ac:dyDescent="0.25">
      <c r="D117" s="12"/>
      <c r="E117" s="12"/>
      <c r="G117"/>
      <c r="H117"/>
    </row>
    <row r="118" spans="1:8" s="8" customFormat="1" ht="15" x14ac:dyDescent="0.25">
      <c r="D118" s="12"/>
      <c r="E118" s="12"/>
      <c r="G118"/>
      <c r="H118"/>
    </row>
    <row r="119" spans="1:8" s="8" customFormat="1" ht="15" x14ac:dyDescent="0.25">
      <c r="D119" s="12"/>
      <c r="E119" s="12"/>
      <c r="G119"/>
      <c r="H119"/>
    </row>
    <row r="120" spans="1:8" s="8" customFormat="1" ht="15" x14ac:dyDescent="0.25">
      <c r="D120" s="12"/>
      <c r="E120" s="12"/>
      <c r="G120"/>
      <c r="H120"/>
    </row>
    <row r="121" spans="1:8" s="8" customFormat="1" ht="15" x14ac:dyDescent="0.25">
      <c r="D121" s="12"/>
      <c r="E121" s="12"/>
      <c r="G121"/>
      <c r="H121"/>
    </row>
    <row r="122" spans="1:8" s="8" customFormat="1" ht="15" x14ac:dyDescent="0.25">
      <c r="D122" s="12"/>
      <c r="E122" s="12"/>
      <c r="G122"/>
      <c r="H122"/>
    </row>
    <row r="123" spans="1:8" s="8" customFormat="1" ht="15" x14ac:dyDescent="0.25">
      <c r="D123" s="12"/>
      <c r="E123" s="12"/>
      <c r="G123"/>
      <c r="H123"/>
    </row>
    <row r="124" spans="1:8" s="8" customFormat="1" ht="15" x14ac:dyDescent="0.25">
      <c r="D124" s="12"/>
      <c r="E124" s="12"/>
      <c r="G124"/>
      <c r="H124"/>
    </row>
    <row r="125" spans="1:8" s="8" customFormat="1" ht="15" x14ac:dyDescent="0.25">
      <c r="D125" s="12"/>
      <c r="E125" s="12"/>
      <c r="G125"/>
      <c r="H125"/>
    </row>
    <row r="126" spans="1:8" s="8" customFormat="1" ht="15" x14ac:dyDescent="0.25">
      <c r="D126" s="12"/>
      <c r="E126" s="12"/>
      <c r="G126"/>
      <c r="H126"/>
    </row>
    <row r="127" spans="1:8" s="8" customFormat="1" ht="15" x14ac:dyDescent="0.25">
      <c r="D127" s="12"/>
      <c r="E127" s="12"/>
      <c r="G127"/>
      <c r="H127"/>
    </row>
    <row r="128" spans="1:8" s="8" customFormat="1" ht="15" x14ac:dyDescent="0.25">
      <c r="D128" s="12"/>
      <c r="E128" s="12"/>
      <c r="G128"/>
      <c r="H128"/>
    </row>
    <row r="129" spans="4:8" s="8" customFormat="1" ht="15" x14ac:dyDescent="0.25">
      <c r="D129" s="12"/>
      <c r="E129" s="12"/>
      <c r="G129"/>
      <c r="H129"/>
    </row>
    <row r="130" spans="4:8" s="8" customFormat="1" ht="15" x14ac:dyDescent="0.25">
      <c r="D130" s="12"/>
      <c r="E130" s="12"/>
      <c r="G130"/>
      <c r="H130"/>
    </row>
    <row r="131" spans="4:8" s="8" customFormat="1" ht="15" x14ac:dyDescent="0.25">
      <c r="D131" s="12"/>
      <c r="E131" s="12"/>
      <c r="G131"/>
      <c r="H131"/>
    </row>
    <row r="132" spans="4:8" s="8" customFormat="1" ht="15" x14ac:dyDescent="0.25">
      <c r="D132" s="12"/>
      <c r="E132" s="12"/>
      <c r="G132"/>
      <c r="H132"/>
    </row>
    <row r="133" spans="4:8" s="8" customFormat="1" ht="15" x14ac:dyDescent="0.25">
      <c r="D133" s="12"/>
      <c r="E133" s="12"/>
      <c r="G133"/>
      <c r="H133"/>
    </row>
    <row r="134" spans="4:8" s="8" customFormat="1" ht="15" x14ac:dyDescent="0.25">
      <c r="D134" s="12"/>
      <c r="E134" s="12"/>
      <c r="G134"/>
      <c r="H134"/>
    </row>
    <row r="135" spans="4:8" s="8" customFormat="1" ht="15" x14ac:dyDescent="0.25">
      <c r="D135" s="12"/>
      <c r="E135" s="12"/>
      <c r="G135"/>
      <c r="H135"/>
    </row>
    <row r="136" spans="4:8" s="8" customFormat="1" ht="15" x14ac:dyDescent="0.25">
      <c r="D136" s="12"/>
      <c r="E136" s="12"/>
      <c r="G136"/>
      <c r="H136"/>
    </row>
    <row r="137" spans="4:8" s="8" customFormat="1" ht="15" x14ac:dyDescent="0.25">
      <c r="D137" s="12"/>
      <c r="E137" s="12"/>
      <c r="G137"/>
      <c r="H137"/>
    </row>
    <row r="138" spans="4:8" s="8" customFormat="1" ht="15" x14ac:dyDescent="0.25">
      <c r="D138" s="12"/>
      <c r="E138" s="12"/>
      <c r="G138"/>
      <c r="H138"/>
    </row>
    <row r="139" spans="4:8" s="8" customFormat="1" ht="15" x14ac:dyDescent="0.25">
      <c r="D139" s="12"/>
      <c r="E139" s="12"/>
      <c r="G139"/>
      <c r="H139"/>
    </row>
    <row r="140" spans="4:8" s="8" customFormat="1" ht="15" x14ac:dyDescent="0.25">
      <c r="D140" s="12"/>
      <c r="E140" s="12"/>
      <c r="G140"/>
      <c r="H140"/>
    </row>
    <row r="141" spans="4:8" s="8" customFormat="1" ht="15" x14ac:dyDescent="0.25">
      <c r="D141" s="12"/>
      <c r="E141" s="12"/>
      <c r="G141"/>
      <c r="H141"/>
    </row>
    <row r="142" spans="4:8" s="8" customFormat="1" ht="15" x14ac:dyDescent="0.25">
      <c r="D142" s="12"/>
      <c r="E142" s="12"/>
      <c r="G142"/>
      <c r="H142"/>
    </row>
    <row r="143" spans="4:8" s="8" customFormat="1" ht="15" x14ac:dyDescent="0.25">
      <c r="D143" s="12"/>
      <c r="E143" s="12"/>
      <c r="G143"/>
      <c r="H143"/>
    </row>
    <row r="144" spans="4:8" s="8" customFormat="1" ht="15" x14ac:dyDescent="0.25">
      <c r="D144" s="12"/>
      <c r="E144" s="12"/>
      <c r="G144"/>
      <c r="H144"/>
    </row>
    <row r="145" spans="4:8" s="8" customFormat="1" ht="15" x14ac:dyDescent="0.25">
      <c r="D145" s="12"/>
      <c r="E145" s="12"/>
      <c r="G145"/>
      <c r="H145"/>
    </row>
    <row r="146" spans="4:8" s="8" customFormat="1" ht="15" x14ac:dyDescent="0.25">
      <c r="D146" s="12"/>
      <c r="E146" s="12"/>
      <c r="G146"/>
      <c r="H146"/>
    </row>
    <row r="147" spans="4:8" s="8" customFormat="1" ht="15" x14ac:dyDescent="0.25">
      <c r="D147" s="12"/>
      <c r="E147" s="12"/>
      <c r="G147"/>
      <c r="H147"/>
    </row>
    <row r="148" spans="4:8" s="8" customFormat="1" ht="15" x14ac:dyDescent="0.25">
      <c r="D148" s="12"/>
      <c r="E148" s="12"/>
      <c r="G148"/>
      <c r="H148"/>
    </row>
    <row r="149" spans="4:8" s="8" customFormat="1" ht="15" x14ac:dyDescent="0.25">
      <c r="D149" s="12"/>
      <c r="E149" s="12"/>
      <c r="G149"/>
      <c r="H149"/>
    </row>
    <row r="150" spans="4:8" s="8" customFormat="1" ht="15" x14ac:dyDescent="0.25">
      <c r="D150" s="12"/>
      <c r="E150" s="12"/>
      <c r="G150"/>
      <c r="H150"/>
    </row>
    <row r="151" spans="4:8" s="8" customFormat="1" ht="15" x14ac:dyDescent="0.25">
      <c r="D151" s="12"/>
      <c r="E151" s="12"/>
      <c r="G151"/>
      <c r="H151"/>
    </row>
    <row r="152" spans="4:8" s="8" customFormat="1" ht="15" x14ac:dyDescent="0.25">
      <c r="D152" s="12"/>
      <c r="E152" s="12"/>
      <c r="G152"/>
      <c r="H152"/>
    </row>
    <row r="153" spans="4:8" s="8" customFormat="1" ht="15" x14ac:dyDescent="0.25">
      <c r="D153" s="12"/>
      <c r="E153" s="12"/>
      <c r="G153"/>
      <c r="H153"/>
    </row>
    <row r="154" spans="4:8" s="8" customFormat="1" ht="15" x14ac:dyDescent="0.25">
      <c r="D154" s="12"/>
      <c r="E154" s="12"/>
      <c r="G154"/>
      <c r="H154"/>
    </row>
    <row r="155" spans="4:8" s="8" customFormat="1" ht="15" x14ac:dyDescent="0.25">
      <c r="D155" s="12"/>
      <c r="E155" s="12"/>
      <c r="G155"/>
      <c r="H155"/>
    </row>
    <row r="156" spans="4:8" s="8" customFormat="1" ht="15" x14ac:dyDescent="0.25">
      <c r="D156" s="12"/>
      <c r="E156" s="12"/>
      <c r="G156"/>
      <c r="H156"/>
    </row>
    <row r="157" spans="4:8" s="8" customFormat="1" ht="15" x14ac:dyDescent="0.25">
      <c r="D157" s="12"/>
      <c r="E157" s="12"/>
      <c r="G157"/>
      <c r="H157"/>
    </row>
    <row r="158" spans="4:8" s="8" customFormat="1" ht="15" x14ac:dyDescent="0.25">
      <c r="D158" s="12"/>
      <c r="E158" s="12"/>
      <c r="G158"/>
      <c r="H158"/>
    </row>
    <row r="159" spans="4:8" s="8" customFormat="1" ht="15" x14ac:dyDescent="0.25">
      <c r="D159" s="12"/>
      <c r="E159" s="12"/>
      <c r="G159"/>
      <c r="H159"/>
    </row>
    <row r="160" spans="4:8" s="8" customFormat="1" ht="15" x14ac:dyDescent="0.25">
      <c r="D160" s="12"/>
      <c r="E160" s="12"/>
      <c r="G160"/>
      <c r="H160"/>
    </row>
    <row r="161" spans="4:8" s="8" customFormat="1" ht="15" x14ac:dyDescent="0.25">
      <c r="D161" s="12"/>
      <c r="E161" s="12"/>
      <c r="G161"/>
      <c r="H161"/>
    </row>
    <row r="162" spans="4:8" s="8" customFormat="1" ht="15" x14ac:dyDescent="0.25">
      <c r="D162" s="12"/>
      <c r="E162" s="12"/>
      <c r="G162"/>
      <c r="H162"/>
    </row>
    <row r="163" spans="4:8" s="8" customFormat="1" ht="15" x14ac:dyDescent="0.25">
      <c r="D163" s="12"/>
      <c r="E163" s="12"/>
      <c r="G163"/>
      <c r="H163"/>
    </row>
    <row r="164" spans="4:8" s="8" customFormat="1" ht="15" x14ac:dyDescent="0.25">
      <c r="D164" s="12"/>
      <c r="E164" s="12"/>
      <c r="G164"/>
      <c r="H164"/>
    </row>
    <row r="165" spans="4:8" s="8" customFormat="1" ht="15" x14ac:dyDescent="0.25">
      <c r="D165" s="12"/>
      <c r="E165" s="12"/>
      <c r="G165"/>
      <c r="H165"/>
    </row>
    <row r="166" spans="4:8" s="8" customFormat="1" ht="15" x14ac:dyDescent="0.25">
      <c r="D166" s="12"/>
      <c r="E166" s="12"/>
      <c r="G166"/>
      <c r="H166"/>
    </row>
    <row r="167" spans="4:8" s="8" customFormat="1" ht="15" x14ac:dyDescent="0.25">
      <c r="D167" s="12"/>
      <c r="E167" s="12"/>
      <c r="G167"/>
      <c r="H167"/>
    </row>
    <row r="168" spans="4:8" s="8" customFormat="1" ht="15" x14ac:dyDescent="0.25">
      <c r="D168" s="12"/>
      <c r="E168" s="12"/>
      <c r="G168"/>
      <c r="H168"/>
    </row>
    <row r="169" spans="4:8" s="8" customFormat="1" ht="15" x14ac:dyDescent="0.25">
      <c r="D169" s="12"/>
      <c r="E169" s="12"/>
      <c r="G169"/>
      <c r="H169"/>
    </row>
    <row r="170" spans="4:8" s="8" customFormat="1" ht="15" x14ac:dyDescent="0.25">
      <c r="D170" s="12"/>
      <c r="E170" s="12"/>
      <c r="G170"/>
      <c r="H170"/>
    </row>
    <row r="171" spans="4:8" s="8" customFormat="1" ht="15" x14ac:dyDescent="0.25">
      <c r="D171" s="12"/>
      <c r="E171" s="12"/>
      <c r="G171"/>
      <c r="H171"/>
    </row>
    <row r="172" spans="4:8" s="8" customFormat="1" ht="15" x14ac:dyDescent="0.25">
      <c r="D172" s="12"/>
      <c r="E172" s="12"/>
      <c r="G172"/>
      <c r="H172"/>
    </row>
    <row r="173" spans="4:8" s="8" customFormat="1" ht="15" x14ac:dyDescent="0.25">
      <c r="D173" s="12"/>
      <c r="E173" s="12"/>
      <c r="G173"/>
      <c r="H173"/>
    </row>
    <row r="174" spans="4:8" s="8" customFormat="1" ht="15" x14ac:dyDescent="0.25">
      <c r="D174" s="12"/>
      <c r="E174" s="12"/>
      <c r="G174"/>
      <c r="H174"/>
    </row>
    <row r="175" spans="4:8" s="8" customFormat="1" ht="15" x14ac:dyDescent="0.25">
      <c r="D175" s="12"/>
      <c r="E175" s="12"/>
      <c r="G175"/>
      <c r="H175"/>
    </row>
    <row r="176" spans="4:8" s="8" customFormat="1" ht="15" x14ac:dyDescent="0.25">
      <c r="D176" s="12"/>
      <c r="E176" s="12"/>
      <c r="G176"/>
      <c r="H176"/>
    </row>
    <row r="177" spans="4:8" s="8" customFormat="1" ht="15" x14ac:dyDescent="0.25">
      <c r="D177" s="12"/>
      <c r="E177" s="12"/>
      <c r="G177"/>
      <c r="H177"/>
    </row>
    <row r="178" spans="4:8" s="8" customFormat="1" ht="15" x14ac:dyDescent="0.25">
      <c r="D178" s="12"/>
      <c r="E178" s="12"/>
      <c r="G178"/>
      <c r="H178"/>
    </row>
    <row r="179" spans="4:8" s="8" customFormat="1" ht="15" x14ac:dyDescent="0.25">
      <c r="D179" s="12"/>
      <c r="E179" s="12"/>
      <c r="G179"/>
      <c r="H179"/>
    </row>
    <row r="180" spans="4:8" s="8" customFormat="1" ht="15" x14ac:dyDescent="0.25">
      <c r="D180" s="12"/>
      <c r="E180" s="12"/>
      <c r="G180"/>
      <c r="H180"/>
    </row>
    <row r="181" spans="4:8" s="8" customFormat="1" ht="15" x14ac:dyDescent="0.25">
      <c r="D181" s="12"/>
      <c r="E181" s="12"/>
      <c r="G181"/>
      <c r="H181"/>
    </row>
    <row r="182" spans="4:8" s="8" customFormat="1" ht="15" x14ac:dyDescent="0.25">
      <c r="D182" s="12"/>
      <c r="E182" s="12"/>
      <c r="G182"/>
      <c r="H182"/>
    </row>
    <row r="183" spans="4:8" s="8" customFormat="1" ht="15" x14ac:dyDescent="0.25">
      <c r="D183" s="12"/>
      <c r="E183" s="12"/>
      <c r="G183"/>
      <c r="H183"/>
    </row>
    <row r="184" spans="4:8" s="8" customFormat="1" ht="15" x14ac:dyDescent="0.25">
      <c r="D184" s="12"/>
      <c r="E184" s="12"/>
      <c r="G184"/>
      <c r="H184"/>
    </row>
    <row r="185" spans="4:8" s="8" customFormat="1" ht="15" x14ac:dyDescent="0.25">
      <c r="D185" s="12"/>
      <c r="E185" s="12"/>
      <c r="G185"/>
      <c r="H185"/>
    </row>
    <row r="186" spans="4:8" s="8" customFormat="1" ht="15" x14ac:dyDescent="0.25">
      <c r="D186" s="12"/>
      <c r="E186" s="12"/>
      <c r="G186"/>
      <c r="H186"/>
    </row>
    <row r="187" spans="4:8" s="8" customFormat="1" ht="15" x14ac:dyDescent="0.25">
      <c r="D187" s="12"/>
      <c r="E187" s="12"/>
      <c r="G187"/>
      <c r="H187"/>
    </row>
    <row r="188" spans="4:8" s="8" customFormat="1" ht="15" x14ac:dyDescent="0.25">
      <c r="D188" s="12"/>
      <c r="E188" s="12"/>
      <c r="G188"/>
      <c r="H188"/>
    </row>
    <row r="189" spans="4:8" s="8" customFormat="1" ht="15" x14ac:dyDescent="0.25">
      <c r="D189" s="12"/>
      <c r="E189" s="12"/>
      <c r="G189"/>
      <c r="H189"/>
    </row>
    <row r="190" spans="4:8" s="8" customFormat="1" ht="15" x14ac:dyDescent="0.25">
      <c r="D190" s="12"/>
      <c r="E190" s="12"/>
      <c r="G190"/>
      <c r="H190"/>
    </row>
    <row r="191" spans="4:8" s="8" customFormat="1" ht="15" x14ac:dyDescent="0.25">
      <c r="D191" s="12"/>
      <c r="E191" s="12"/>
      <c r="G191"/>
      <c r="H191"/>
    </row>
    <row r="192" spans="4:8" s="8" customFormat="1" ht="15" x14ac:dyDescent="0.25">
      <c r="D192" s="12"/>
      <c r="E192" s="12"/>
      <c r="G192"/>
      <c r="H192"/>
    </row>
    <row r="193" spans="4:8" s="8" customFormat="1" ht="15" x14ac:dyDescent="0.25">
      <c r="D193" s="12"/>
      <c r="E193" s="12"/>
      <c r="G193"/>
      <c r="H193"/>
    </row>
    <row r="194" spans="4:8" s="8" customFormat="1" ht="15" x14ac:dyDescent="0.25">
      <c r="D194" s="12"/>
      <c r="E194" s="12"/>
      <c r="G194"/>
      <c r="H194"/>
    </row>
    <row r="195" spans="4:8" s="8" customFormat="1" ht="15" x14ac:dyDescent="0.25">
      <c r="D195" s="12"/>
      <c r="E195" s="12"/>
      <c r="G195"/>
      <c r="H195"/>
    </row>
    <row r="196" spans="4:8" s="8" customFormat="1" ht="15" x14ac:dyDescent="0.25">
      <c r="D196" s="12"/>
      <c r="E196" s="12"/>
      <c r="G196"/>
      <c r="H196"/>
    </row>
    <row r="197" spans="4:8" s="8" customFormat="1" ht="15" x14ac:dyDescent="0.25">
      <c r="D197" s="12"/>
      <c r="E197" s="12"/>
      <c r="G197"/>
      <c r="H197"/>
    </row>
    <row r="198" spans="4:8" s="8" customFormat="1" ht="15" x14ac:dyDescent="0.25">
      <c r="D198" s="12"/>
      <c r="E198" s="12"/>
      <c r="G198"/>
      <c r="H198"/>
    </row>
    <row r="199" spans="4:8" s="8" customFormat="1" ht="15" x14ac:dyDescent="0.25">
      <c r="D199" s="12"/>
      <c r="E199" s="12"/>
      <c r="G199"/>
      <c r="H199"/>
    </row>
    <row r="200" spans="4:8" s="8" customFormat="1" ht="15" x14ac:dyDescent="0.25">
      <c r="D200" s="12"/>
      <c r="E200" s="12"/>
      <c r="G200"/>
      <c r="H200"/>
    </row>
    <row r="201" spans="4:8" s="8" customFormat="1" ht="15" x14ac:dyDescent="0.25">
      <c r="D201" s="12"/>
      <c r="E201" s="12"/>
      <c r="G201"/>
      <c r="H201"/>
    </row>
    <row r="202" spans="4:8" s="8" customFormat="1" ht="15" x14ac:dyDescent="0.25">
      <c r="D202" s="12"/>
      <c r="E202" s="12"/>
      <c r="G202"/>
      <c r="H202"/>
    </row>
    <row r="203" spans="4:8" s="8" customFormat="1" ht="15" x14ac:dyDescent="0.25">
      <c r="D203" s="12"/>
      <c r="E203" s="12"/>
      <c r="G203"/>
      <c r="H203"/>
    </row>
    <row r="204" spans="4:8" s="8" customFormat="1" ht="15" x14ac:dyDescent="0.25">
      <c r="D204" s="12"/>
      <c r="E204" s="12"/>
      <c r="G204"/>
      <c r="H204"/>
    </row>
    <row r="205" spans="4:8" s="8" customFormat="1" ht="15" x14ac:dyDescent="0.25">
      <c r="D205" s="12"/>
      <c r="E205" s="12"/>
      <c r="G205"/>
      <c r="H205"/>
    </row>
    <row r="206" spans="4:8" s="8" customFormat="1" ht="15" x14ac:dyDescent="0.25">
      <c r="D206" s="12"/>
      <c r="E206" s="12"/>
      <c r="G206"/>
      <c r="H206"/>
    </row>
    <row r="207" spans="4:8" s="8" customFormat="1" ht="15" x14ac:dyDescent="0.25">
      <c r="D207" s="12"/>
      <c r="E207" s="12"/>
      <c r="G207"/>
      <c r="H207"/>
    </row>
    <row r="208" spans="4:8" s="8" customFormat="1" ht="15" x14ac:dyDescent="0.25">
      <c r="D208" s="12"/>
      <c r="E208" s="12"/>
      <c r="G208"/>
      <c r="H208"/>
    </row>
    <row r="209" spans="4:8" s="8" customFormat="1" ht="15" x14ac:dyDescent="0.25">
      <c r="D209" s="12"/>
      <c r="E209" s="12"/>
      <c r="G209"/>
      <c r="H209"/>
    </row>
    <row r="210" spans="4:8" s="8" customFormat="1" ht="15" x14ac:dyDescent="0.25">
      <c r="D210" s="12"/>
      <c r="E210" s="12"/>
      <c r="G210"/>
      <c r="H210"/>
    </row>
    <row r="211" spans="4:8" s="8" customFormat="1" ht="15" x14ac:dyDescent="0.25">
      <c r="D211" s="12"/>
      <c r="E211" s="12"/>
      <c r="G211"/>
      <c r="H211"/>
    </row>
    <row r="212" spans="4:8" s="8" customFormat="1" ht="15" x14ac:dyDescent="0.25">
      <c r="D212" s="12"/>
      <c r="E212" s="12"/>
      <c r="G212"/>
      <c r="H212"/>
    </row>
    <row r="213" spans="4:8" s="8" customFormat="1" ht="15" x14ac:dyDescent="0.25">
      <c r="D213" s="12"/>
      <c r="E213" s="12"/>
      <c r="G213"/>
      <c r="H213"/>
    </row>
    <row r="214" spans="4:8" s="8" customFormat="1" ht="15" x14ac:dyDescent="0.25">
      <c r="D214" s="12"/>
      <c r="E214" s="12"/>
      <c r="G214"/>
      <c r="H214"/>
    </row>
    <row r="215" spans="4:8" s="8" customFormat="1" ht="15" x14ac:dyDescent="0.25">
      <c r="D215" s="12"/>
      <c r="E215" s="12"/>
      <c r="G215"/>
      <c r="H215"/>
    </row>
    <row r="216" spans="4:8" s="8" customFormat="1" ht="15" x14ac:dyDescent="0.25">
      <c r="D216" s="12"/>
      <c r="E216" s="12"/>
      <c r="G216"/>
      <c r="H216"/>
    </row>
    <row r="217" spans="4:8" s="8" customFormat="1" ht="15" x14ac:dyDescent="0.25">
      <c r="D217" s="12"/>
      <c r="E217" s="12"/>
      <c r="G217"/>
      <c r="H217"/>
    </row>
    <row r="218" spans="4:8" s="8" customFormat="1" ht="15" x14ac:dyDescent="0.25">
      <c r="D218" s="12"/>
      <c r="E218" s="12"/>
      <c r="G218"/>
      <c r="H218"/>
    </row>
    <row r="219" spans="4:8" s="8" customFormat="1" ht="15" x14ac:dyDescent="0.25">
      <c r="D219" s="12"/>
      <c r="E219" s="12"/>
      <c r="G219"/>
      <c r="H219"/>
    </row>
    <row r="220" spans="4:8" s="8" customFormat="1" ht="15" x14ac:dyDescent="0.25">
      <c r="D220" s="12"/>
      <c r="E220" s="12"/>
      <c r="G220"/>
      <c r="H220"/>
    </row>
    <row r="221" spans="4:8" s="8" customFormat="1" ht="15" x14ac:dyDescent="0.25">
      <c r="D221" s="12"/>
      <c r="E221" s="12"/>
      <c r="G221"/>
      <c r="H221"/>
    </row>
    <row r="222" spans="4:8" s="8" customFormat="1" ht="15" x14ac:dyDescent="0.25">
      <c r="D222" s="12"/>
      <c r="E222" s="12"/>
      <c r="G222"/>
      <c r="H222"/>
    </row>
    <row r="223" spans="4:8" s="8" customFormat="1" ht="15" x14ac:dyDescent="0.25">
      <c r="D223" s="12"/>
      <c r="E223" s="12"/>
      <c r="G223"/>
      <c r="H223"/>
    </row>
    <row r="224" spans="4:8" s="8" customFormat="1" ht="15" x14ac:dyDescent="0.25">
      <c r="D224" s="12"/>
      <c r="E224" s="12"/>
      <c r="G224"/>
      <c r="H224"/>
    </row>
    <row r="225" spans="4:8" s="8" customFormat="1" ht="15" x14ac:dyDescent="0.25">
      <c r="D225" s="12"/>
      <c r="E225" s="12"/>
      <c r="G225"/>
      <c r="H225"/>
    </row>
    <row r="226" spans="4:8" s="8" customFormat="1" ht="15" x14ac:dyDescent="0.25">
      <c r="D226" s="12"/>
      <c r="E226" s="12"/>
      <c r="G226"/>
      <c r="H226"/>
    </row>
    <row r="227" spans="4:8" s="8" customFormat="1" ht="15" x14ac:dyDescent="0.25">
      <c r="D227" s="12"/>
      <c r="E227" s="12"/>
      <c r="G227"/>
      <c r="H227"/>
    </row>
    <row r="228" spans="4:8" s="8" customFormat="1" ht="15" x14ac:dyDescent="0.25">
      <c r="D228" s="12"/>
      <c r="E228" s="12"/>
      <c r="G228"/>
      <c r="H228"/>
    </row>
    <row r="229" spans="4:8" s="8" customFormat="1" ht="15" x14ac:dyDescent="0.25">
      <c r="D229" s="12"/>
      <c r="E229" s="12"/>
      <c r="G229"/>
      <c r="H229"/>
    </row>
    <row r="230" spans="4:8" s="8" customFormat="1" ht="15" x14ac:dyDescent="0.25">
      <c r="D230" s="12"/>
      <c r="E230" s="12"/>
      <c r="G230"/>
      <c r="H230"/>
    </row>
    <row r="231" spans="4:8" s="8" customFormat="1" ht="15" x14ac:dyDescent="0.25">
      <c r="D231" s="12"/>
      <c r="E231" s="12"/>
      <c r="G231"/>
      <c r="H231"/>
    </row>
    <row r="232" spans="4:8" s="8" customFormat="1" ht="15" x14ac:dyDescent="0.25">
      <c r="D232" s="12"/>
      <c r="E232" s="12"/>
      <c r="G232"/>
      <c r="H232"/>
    </row>
    <row r="233" spans="4:8" s="8" customFormat="1" ht="15" x14ac:dyDescent="0.25">
      <c r="D233" s="12"/>
      <c r="E233" s="12"/>
      <c r="G233"/>
      <c r="H233"/>
    </row>
    <row r="234" spans="4:8" s="8" customFormat="1" ht="15" x14ac:dyDescent="0.25">
      <c r="D234" s="12"/>
      <c r="E234" s="12"/>
      <c r="G234"/>
      <c r="H234"/>
    </row>
    <row r="235" spans="4:8" s="8" customFormat="1" ht="15" x14ac:dyDescent="0.25">
      <c r="D235" s="12"/>
      <c r="E235" s="12"/>
      <c r="G235"/>
      <c r="H235"/>
    </row>
    <row r="236" spans="4:8" s="8" customFormat="1" ht="15" x14ac:dyDescent="0.25">
      <c r="D236" s="12"/>
      <c r="E236" s="12"/>
      <c r="G236"/>
      <c r="H236"/>
    </row>
    <row r="237" spans="4:8" s="8" customFormat="1" ht="15" x14ac:dyDescent="0.25">
      <c r="D237" s="12"/>
      <c r="E237" s="12"/>
      <c r="G237"/>
      <c r="H237"/>
    </row>
    <row r="238" spans="4:8" s="8" customFormat="1" ht="15" x14ac:dyDescent="0.25">
      <c r="D238" s="12"/>
      <c r="E238" s="12"/>
      <c r="G238"/>
      <c r="H238"/>
    </row>
    <row r="239" spans="4:8" s="8" customFormat="1" ht="15" x14ac:dyDescent="0.25">
      <c r="D239" s="12"/>
      <c r="E239" s="12"/>
      <c r="G239"/>
      <c r="H239"/>
    </row>
    <row r="240" spans="4:8" s="8" customFormat="1" ht="15" x14ac:dyDescent="0.25">
      <c r="D240" s="12"/>
      <c r="E240" s="12"/>
      <c r="G240"/>
      <c r="H240"/>
    </row>
    <row r="241" spans="4:8" s="8" customFormat="1" ht="15" x14ac:dyDescent="0.25">
      <c r="D241" s="12"/>
      <c r="E241" s="12"/>
      <c r="G241"/>
      <c r="H241"/>
    </row>
    <row r="242" spans="4:8" s="8" customFormat="1" ht="15" x14ac:dyDescent="0.25">
      <c r="D242" s="12"/>
      <c r="E242" s="12"/>
      <c r="G242"/>
      <c r="H242"/>
    </row>
    <row r="243" spans="4:8" s="8" customFormat="1" ht="15" x14ac:dyDescent="0.25">
      <c r="D243" s="12"/>
      <c r="E243" s="12"/>
      <c r="G243"/>
      <c r="H243"/>
    </row>
    <row r="244" spans="4:8" s="8" customFormat="1" ht="15" x14ac:dyDescent="0.25">
      <c r="D244" s="12"/>
      <c r="E244" s="12"/>
      <c r="G244"/>
      <c r="H244"/>
    </row>
    <row r="245" spans="4:8" s="8" customFormat="1" ht="15" x14ac:dyDescent="0.25">
      <c r="D245" s="12"/>
      <c r="E245" s="12"/>
      <c r="G245"/>
      <c r="H245"/>
    </row>
    <row r="246" spans="4:8" s="8" customFormat="1" ht="15" x14ac:dyDescent="0.25">
      <c r="D246" s="12"/>
      <c r="E246" s="12"/>
      <c r="G246"/>
      <c r="H246"/>
    </row>
    <row r="247" spans="4:8" s="8" customFormat="1" ht="15" x14ac:dyDescent="0.25">
      <c r="D247" s="12"/>
      <c r="E247" s="12"/>
      <c r="G247"/>
      <c r="H247"/>
    </row>
    <row r="248" spans="4:8" s="8" customFormat="1" ht="15" x14ac:dyDescent="0.25">
      <c r="D248" s="12"/>
      <c r="E248" s="12"/>
      <c r="G248"/>
      <c r="H248"/>
    </row>
    <row r="249" spans="4:8" s="8" customFormat="1" ht="15" x14ac:dyDescent="0.25">
      <c r="D249" s="12"/>
      <c r="E249" s="12"/>
      <c r="G249"/>
      <c r="H249"/>
    </row>
    <row r="250" spans="4:8" s="8" customFormat="1" ht="15" x14ac:dyDescent="0.25">
      <c r="D250" s="12"/>
      <c r="E250" s="12"/>
      <c r="G250"/>
      <c r="H250"/>
    </row>
    <row r="251" spans="4:8" s="8" customFormat="1" ht="15" x14ac:dyDescent="0.25">
      <c r="D251" s="12"/>
      <c r="E251" s="12"/>
      <c r="G251"/>
      <c r="H251"/>
    </row>
    <row r="252" spans="4:8" s="8" customFormat="1" ht="15" x14ac:dyDescent="0.25">
      <c r="D252" s="12"/>
      <c r="E252" s="12"/>
      <c r="G252"/>
      <c r="H252"/>
    </row>
    <row r="253" spans="4:8" s="8" customFormat="1" ht="15" x14ac:dyDescent="0.25">
      <c r="D253" s="12"/>
      <c r="E253" s="12"/>
      <c r="G253"/>
      <c r="H253"/>
    </row>
    <row r="254" spans="4:8" s="8" customFormat="1" ht="15" x14ac:dyDescent="0.25">
      <c r="D254" s="12"/>
      <c r="E254" s="12"/>
      <c r="G254"/>
      <c r="H254"/>
    </row>
    <row r="255" spans="4:8" s="8" customFormat="1" ht="15" x14ac:dyDescent="0.25">
      <c r="D255" s="12"/>
      <c r="E255" s="12"/>
      <c r="G255"/>
      <c r="H255"/>
    </row>
    <row r="256" spans="4:8" s="8" customFormat="1" ht="15" x14ac:dyDescent="0.25">
      <c r="D256" s="12"/>
      <c r="E256" s="12"/>
      <c r="G256"/>
      <c r="H256"/>
    </row>
    <row r="257" spans="4:8" s="8" customFormat="1" ht="15" x14ac:dyDescent="0.25">
      <c r="D257" s="12"/>
      <c r="E257" s="12"/>
      <c r="G257"/>
      <c r="H257"/>
    </row>
    <row r="258" spans="4:8" s="8" customFormat="1" ht="15" x14ac:dyDescent="0.25">
      <c r="D258" s="12"/>
      <c r="E258" s="12"/>
      <c r="G258"/>
      <c r="H258"/>
    </row>
    <row r="259" spans="4:8" s="8" customFormat="1" ht="15" x14ac:dyDescent="0.25">
      <c r="D259" s="12"/>
      <c r="E259" s="12"/>
      <c r="G259"/>
      <c r="H259"/>
    </row>
    <row r="260" spans="4:8" s="8" customFormat="1" ht="15" x14ac:dyDescent="0.25">
      <c r="D260" s="12"/>
      <c r="E260" s="12"/>
      <c r="G260"/>
      <c r="H260"/>
    </row>
    <row r="261" spans="4:8" s="8" customFormat="1" ht="15" x14ac:dyDescent="0.25">
      <c r="D261" s="12"/>
      <c r="E261" s="12"/>
      <c r="G261"/>
      <c r="H261"/>
    </row>
    <row r="262" spans="4:8" s="8" customFormat="1" ht="15" x14ac:dyDescent="0.25">
      <c r="D262" s="12"/>
      <c r="E262" s="12"/>
      <c r="G262"/>
      <c r="H262"/>
    </row>
    <row r="263" spans="4:8" s="8" customFormat="1" ht="15" x14ac:dyDescent="0.25">
      <c r="D263" s="12"/>
      <c r="E263" s="12"/>
      <c r="G263"/>
      <c r="H263"/>
    </row>
    <row r="264" spans="4:8" s="8" customFormat="1" ht="15" x14ac:dyDescent="0.25">
      <c r="D264" s="12"/>
      <c r="E264" s="12"/>
      <c r="G264"/>
      <c r="H264"/>
    </row>
    <row r="265" spans="4:8" s="8" customFormat="1" ht="15" x14ac:dyDescent="0.25">
      <c r="D265" s="12"/>
      <c r="E265" s="12"/>
      <c r="G265"/>
      <c r="H265"/>
    </row>
    <row r="266" spans="4:8" s="8" customFormat="1" ht="15" x14ac:dyDescent="0.25">
      <c r="D266" s="12"/>
      <c r="E266" s="12"/>
      <c r="G266"/>
      <c r="H266"/>
    </row>
    <row r="267" spans="4:8" s="8" customFormat="1" ht="15" x14ac:dyDescent="0.25">
      <c r="D267" s="12"/>
      <c r="E267" s="12"/>
      <c r="G267"/>
      <c r="H267"/>
    </row>
    <row r="268" spans="4:8" s="8" customFormat="1" ht="15" x14ac:dyDescent="0.25">
      <c r="D268" s="12"/>
      <c r="E268" s="12"/>
      <c r="G268"/>
      <c r="H268"/>
    </row>
    <row r="269" spans="4:8" s="8" customFormat="1" ht="15" x14ac:dyDescent="0.25">
      <c r="D269" s="12"/>
      <c r="E269" s="12"/>
      <c r="G269"/>
      <c r="H269"/>
    </row>
    <row r="270" spans="4:8" s="8" customFormat="1" ht="15" x14ac:dyDescent="0.25">
      <c r="D270" s="12"/>
      <c r="E270" s="12"/>
      <c r="G270"/>
      <c r="H270"/>
    </row>
    <row r="271" spans="4:8" s="8" customFormat="1" ht="15" x14ac:dyDescent="0.25">
      <c r="D271" s="12"/>
      <c r="E271" s="12"/>
      <c r="G271"/>
      <c r="H271"/>
    </row>
    <row r="272" spans="4:8" s="8" customFormat="1" ht="15" x14ac:dyDescent="0.25">
      <c r="D272" s="12"/>
      <c r="E272" s="12"/>
      <c r="G272"/>
      <c r="H272"/>
    </row>
    <row r="273" spans="4:8" s="8" customFormat="1" ht="15" x14ac:dyDescent="0.25">
      <c r="D273" s="12"/>
      <c r="E273" s="12"/>
      <c r="G273"/>
      <c r="H273"/>
    </row>
    <row r="274" spans="4:8" s="8" customFormat="1" ht="15" x14ac:dyDescent="0.25">
      <c r="D274" s="12"/>
      <c r="E274" s="12"/>
      <c r="G274"/>
      <c r="H274"/>
    </row>
    <row r="275" spans="4:8" s="8" customFormat="1" ht="15" x14ac:dyDescent="0.25">
      <c r="D275" s="12"/>
      <c r="E275" s="12"/>
      <c r="G275"/>
      <c r="H275"/>
    </row>
    <row r="276" spans="4:8" s="8" customFormat="1" ht="15" x14ac:dyDescent="0.25">
      <c r="D276" s="12"/>
      <c r="E276" s="12"/>
      <c r="G276"/>
      <c r="H276"/>
    </row>
    <row r="277" spans="4:8" s="8" customFormat="1" ht="15" x14ac:dyDescent="0.25">
      <c r="D277" s="12"/>
      <c r="E277" s="12"/>
      <c r="G277"/>
      <c r="H277"/>
    </row>
    <row r="278" spans="4:8" s="8" customFormat="1" ht="15" x14ac:dyDescent="0.25">
      <c r="D278" s="12"/>
      <c r="E278" s="12"/>
      <c r="G278"/>
      <c r="H278"/>
    </row>
    <row r="279" spans="4:8" s="8" customFormat="1" ht="15" x14ac:dyDescent="0.25">
      <c r="D279" s="12"/>
      <c r="E279" s="12"/>
      <c r="G279"/>
      <c r="H279"/>
    </row>
    <row r="280" spans="4:8" s="8" customFormat="1" ht="15" x14ac:dyDescent="0.25">
      <c r="D280" s="12"/>
      <c r="E280" s="12"/>
      <c r="G280"/>
      <c r="H280"/>
    </row>
    <row r="281" spans="4:8" s="8" customFormat="1" ht="15" x14ac:dyDescent="0.25">
      <c r="D281" s="12"/>
      <c r="E281" s="12"/>
      <c r="G281"/>
      <c r="H281"/>
    </row>
    <row r="282" spans="4:8" ht="15" x14ac:dyDescent="0.25">
      <c r="G282"/>
      <c r="H282"/>
    </row>
    <row r="283" spans="4:8" ht="15" x14ac:dyDescent="0.25">
      <c r="G283"/>
      <c r="H283"/>
    </row>
    <row r="284" spans="4:8" ht="15" x14ac:dyDescent="0.25">
      <c r="G284"/>
      <c r="H284"/>
    </row>
    <row r="285" spans="4:8" ht="15" x14ac:dyDescent="0.25">
      <c r="G285"/>
      <c r="H285"/>
    </row>
    <row r="286" spans="4:8" ht="15" x14ac:dyDescent="0.25">
      <c r="G286"/>
      <c r="H286"/>
    </row>
    <row r="287" spans="4:8" ht="15" x14ac:dyDescent="0.25">
      <c r="G287"/>
      <c r="H287"/>
    </row>
    <row r="288" spans="4:8" ht="15" x14ac:dyDescent="0.25">
      <c r="G288"/>
      <c r="H288"/>
    </row>
    <row r="289" spans="7:8" ht="15" x14ac:dyDescent="0.25">
      <c r="G289"/>
      <c r="H289"/>
    </row>
    <row r="290" spans="7:8" ht="15" x14ac:dyDescent="0.25">
      <c r="G290"/>
      <c r="H290"/>
    </row>
    <row r="291" spans="7:8" ht="15" x14ac:dyDescent="0.25">
      <c r="G291"/>
      <c r="H291"/>
    </row>
    <row r="292" spans="7:8" ht="15" x14ac:dyDescent="0.25">
      <c r="G292"/>
      <c r="H292"/>
    </row>
    <row r="293" spans="7:8" ht="15" x14ac:dyDescent="0.25">
      <c r="G293"/>
      <c r="H293"/>
    </row>
    <row r="294" spans="7:8" ht="15" x14ac:dyDescent="0.25">
      <c r="G294"/>
      <c r="H294"/>
    </row>
    <row r="295" spans="7:8" ht="15" x14ac:dyDescent="0.25">
      <c r="G295"/>
      <c r="H295"/>
    </row>
    <row r="296" spans="7:8" ht="15" x14ac:dyDescent="0.25">
      <c r="G296"/>
      <c r="H296"/>
    </row>
    <row r="297" spans="7:8" ht="15" x14ac:dyDescent="0.25">
      <c r="G297"/>
      <c r="H297"/>
    </row>
    <row r="298" spans="7:8" ht="15" x14ac:dyDescent="0.25">
      <c r="G298"/>
      <c r="H298"/>
    </row>
    <row r="299" spans="7:8" ht="15" x14ac:dyDescent="0.25">
      <c r="G299"/>
      <c r="H299"/>
    </row>
    <row r="300" spans="7:8" ht="15" x14ac:dyDescent="0.25">
      <c r="G300"/>
      <c r="H300"/>
    </row>
    <row r="301" spans="7:8" ht="15" x14ac:dyDescent="0.25">
      <c r="G301"/>
      <c r="H301"/>
    </row>
    <row r="302" spans="7:8" ht="15" x14ac:dyDescent="0.25">
      <c r="G302"/>
      <c r="H302"/>
    </row>
    <row r="303" spans="7:8" ht="15" x14ac:dyDescent="0.25">
      <c r="G303"/>
      <c r="H303"/>
    </row>
    <row r="304" spans="7:8" ht="15" x14ac:dyDescent="0.25">
      <c r="G304"/>
      <c r="H304"/>
    </row>
    <row r="305" spans="7:8" ht="15" x14ac:dyDescent="0.25">
      <c r="G305"/>
      <c r="H305"/>
    </row>
    <row r="306" spans="7:8" ht="15" x14ac:dyDescent="0.25">
      <c r="G306"/>
      <c r="H306"/>
    </row>
    <row r="307" spans="7:8" ht="15" x14ac:dyDescent="0.25">
      <c r="G307"/>
      <c r="H307"/>
    </row>
    <row r="308" spans="7:8" ht="15" x14ac:dyDescent="0.25">
      <c r="G308"/>
      <c r="H308"/>
    </row>
    <row r="309" spans="7:8" ht="15" x14ac:dyDescent="0.25">
      <c r="G309"/>
      <c r="H309"/>
    </row>
    <row r="310" spans="7:8" ht="15" x14ac:dyDescent="0.25">
      <c r="G310"/>
      <c r="H310"/>
    </row>
    <row r="311" spans="7:8" ht="15" x14ac:dyDescent="0.25">
      <c r="G311"/>
      <c r="H311"/>
    </row>
    <row r="312" spans="7:8" ht="15" x14ac:dyDescent="0.25">
      <c r="G312"/>
      <c r="H312"/>
    </row>
    <row r="313" spans="7:8" ht="15" x14ac:dyDescent="0.25">
      <c r="G313"/>
      <c r="H313"/>
    </row>
    <row r="314" spans="7:8" ht="15" x14ac:dyDescent="0.25">
      <c r="G314"/>
      <c r="H314"/>
    </row>
    <row r="315" spans="7:8" ht="15" x14ac:dyDescent="0.25">
      <c r="G315"/>
      <c r="H315"/>
    </row>
    <row r="316" spans="7:8" ht="15" x14ac:dyDescent="0.25">
      <c r="G316"/>
      <c r="H316"/>
    </row>
    <row r="317" spans="7:8" ht="15" x14ac:dyDescent="0.25">
      <c r="G317"/>
      <c r="H317"/>
    </row>
    <row r="318" spans="7:8" ht="15" x14ac:dyDescent="0.25">
      <c r="G318"/>
      <c r="H318"/>
    </row>
    <row r="319" spans="7:8" ht="15" x14ac:dyDescent="0.25">
      <c r="G319"/>
      <c r="H319"/>
    </row>
    <row r="320" spans="7:8" ht="15" x14ac:dyDescent="0.25">
      <c r="G320"/>
      <c r="H320"/>
    </row>
    <row r="321" spans="7:8" ht="15" x14ac:dyDescent="0.25">
      <c r="G321"/>
      <c r="H321"/>
    </row>
    <row r="322" spans="7:8" ht="15" x14ac:dyDescent="0.25">
      <c r="G322"/>
      <c r="H322"/>
    </row>
    <row r="323" spans="7:8" ht="15" x14ac:dyDescent="0.25">
      <c r="G323"/>
      <c r="H323"/>
    </row>
    <row r="324" spans="7:8" ht="15" x14ac:dyDescent="0.25">
      <c r="G324"/>
      <c r="H324"/>
    </row>
    <row r="325" spans="7:8" ht="15" x14ac:dyDescent="0.25">
      <c r="G325"/>
      <c r="H325"/>
    </row>
    <row r="326" spans="7:8" ht="15" x14ac:dyDescent="0.25">
      <c r="G326"/>
      <c r="H326"/>
    </row>
    <row r="327" spans="7:8" ht="15" x14ac:dyDescent="0.25">
      <c r="G327"/>
      <c r="H327"/>
    </row>
    <row r="328" spans="7:8" ht="15" x14ac:dyDescent="0.25">
      <c r="G328"/>
      <c r="H328"/>
    </row>
    <row r="329" spans="7:8" ht="15" x14ac:dyDescent="0.25">
      <c r="G329"/>
      <c r="H329"/>
    </row>
    <row r="330" spans="7:8" ht="15" x14ac:dyDescent="0.25">
      <c r="G330"/>
      <c r="H330"/>
    </row>
    <row r="331" spans="7:8" ht="15" x14ac:dyDescent="0.25">
      <c r="G331"/>
      <c r="H331"/>
    </row>
    <row r="332" spans="7:8" ht="15" x14ac:dyDescent="0.25">
      <c r="G332"/>
      <c r="H332"/>
    </row>
    <row r="333" spans="7:8" ht="15" x14ac:dyDescent="0.25">
      <c r="G333"/>
      <c r="H333"/>
    </row>
    <row r="334" spans="7:8" ht="15" x14ac:dyDescent="0.25">
      <c r="G334"/>
      <c r="H334"/>
    </row>
    <row r="335" spans="7:8" ht="15" x14ac:dyDescent="0.25">
      <c r="G335"/>
      <c r="H335"/>
    </row>
    <row r="336" spans="7:8" ht="15" x14ac:dyDescent="0.25">
      <c r="G336"/>
      <c r="H336"/>
    </row>
    <row r="337" spans="7:8" ht="15" x14ac:dyDescent="0.25">
      <c r="G337"/>
      <c r="H337"/>
    </row>
    <row r="338" spans="7:8" ht="15" x14ac:dyDescent="0.25">
      <c r="G338"/>
      <c r="H338"/>
    </row>
    <row r="339" spans="7:8" ht="15" x14ac:dyDescent="0.25">
      <c r="G339"/>
      <c r="H339"/>
    </row>
    <row r="340" spans="7:8" ht="15" x14ac:dyDescent="0.25">
      <c r="G340"/>
      <c r="H340"/>
    </row>
    <row r="341" spans="7:8" ht="15" x14ac:dyDescent="0.25">
      <c r="G341"/>
      <c r="H341"/>
    </row>
    <row r="342" spans="7:8" ht="15" x14ac:dyDescent="0.25">
      <c r="G342"/>
      <c r="H342"/>
    </row>
    <row r="343" spans="7:8" ht="15" x14ac:dyDescent="0.25">
      <c r="G343"/>
      <c r="H343"/>
    </row>
    <row r="344" spans="7:8" ht="15" x14ac:dyDescent="0.25">
      <c r="G344"/>
      <c r="H344"/>
    </row>
    <row r="345" spans="7:8" ht="15" x14ac:dyDescent="0.25">
      <c r="G345"/>
      <c r="H345"/>
    </row>
    <row r="346" spans="7:8" ht="15" x14ac:dyDescent="0.25">
      <c r="G346"/>
      <c r="H346"/>
    </row>
    <row r="347" spans="7:8" ht="15" x14ac:dyDescent="0.25">
      <c r="G347"/>
      <c r="H347"/>
    </row>
    <row r="348" spans="7:8" ht="15" x14ac:dyDescent="0.25">
      <c r="G348"/>
      <c r="H348"/>
    </row>
    <row r="349" spans="7:8" ht="15" x14ac:dyDescent="0.25">
      <c r="G349"/>
      <c r="H349"/>
    </row>
    <row r="350" spans="7:8" ht="15" x14ac:dyDescent="0.25">
      <c r="G350"/>
      <c r="H350"/>
    </row>
    <row r="351" spans="7:8" ht="15" x14ac:dyDescent="0.25">
      <c r="G351"/>
      <c r="H351"/>
    </row>
    <row r="352" spans="7:8" ht="15" x14ac:dyDescent="0.25">
      <c r="G352"/>
      <c r="H352"/>
    </row>
    <row r="353" spans="7:8" ht="15" x14ac:dyDescent="0.25">
      <c r="G353"/>
      <c r="H353"/>
    </row>
    <row r="354" spans="7:8" ht="15" x14ac:dyDescent="0.25">
      <c r="G354"/>
      <c r="H354"/>
    </row>
    <row r="355" spans="7:8" ht="15" x14ac:dyDescent="0.25">
      <c r="G355"/>
      <c r="H355"/>
    </row>
    <row r="356" spans="7:8" ht="15" x14ac:dyDescent="0.25">
      <c r="G356"/>
      <c r="H356"/>
    </row>
    <row r="357" spans="7:8" ht="15" x14ac:dyDescent="0.25">
      <c r="G357"/>
      <c r="H357"/>
    </row>
    <row r="358" spans="7:8" ht="15" x14ac:dyDescent="0.25">
      <c r="G358"/>
      <c r="H358"/>
    </row>
    <row r="359" spans="7:8" ht="15" x14ac:dyDescent="0.25">
      <c r="G359"/>
      <c r="H359"/>
    </row>
    <row r="360" spans="7:8" ht="15" x14ac:dyDescent="0.25">
      <c r="G360"/>
      <c r="H360"/>
    </row>
    <row r="361" spans="7:8" ht="15" x14ac:dyDescent="0.25">
      <c r="G361"/>
      <c r="H361"/>
    </row>
    <row r="362" spans="7:8" ht="15" x14ac:dyDescent="0.25">
      <c r="G362"/>
      <c r="H362"/>
    </row>
    <row r="363" spans="7:8" ht="15" x14ac:dyDescent="0.25">
      <c r="G363"/>
      <c r="H363"/>
    </row>
    <row r="364" spans="7:8" ht="15" x14ac:dyDescent="0.25">
      <c r="G364"/>
      <c r="H364"/>
    </row>
    <row r="365" spans="7:8" ht="15" x14ac:dyDescent="0.25">
      <c r="G365"/>
      <c r="H365"/>
    </row>
    <row r="366" spans="7:8" ht="15" x14ac:dyDescent="0.25">
      <c r="G366"/>
      <c r="H366"/>
    </row>
    <row r="367" spans="7:8" ht="15" x14ac:dyDescent="0.25">
      <c r="G367"/>
      <c r="H367"/>
    </row>
    <row r="368" spans="7:8" ht="15" x14ac:dyDescent="0.25">
      <c r="G368"/>
      <c r="H368"/>
    </row>
    <row r="369" spans="7:8" ht="15" x14ac:dyDescent="0.25">
      <c r="G369"/>
      <c r="H369"/>
    </row>
    <row r="370" spans="7:8" ht="15" x14ac:dyDescent="0.25">
      <c r="G370"/>
      <c r="H370"/>
    </row>
    <row r="371" spans="7:8" ht="15" x14ac:dyDescent="0.25">
      <c r="G371"/>
      <c r="H371"/>
    </row>
    <row r="372" spans="7:8" ht="15" x14ac:dyDescent="0.25">
      <c r="G372"/>
      <c r="H372"/>
    </row>
    <row r="373" spans="7:8" ht="15" x14ac:dyDescent="0.25">
      <c r="G373"/>
      <c r="H373"/>
    </row>
    <row r="374" spans="7:8" ht="15" x14ac:dyDescent="0.25">
      <c r="G374"/>
      <c r="H374"/>
    </row>
    <row r="375" spans="7:8" ht="15" x14ac:dyDescent="0.25">
      <c r="G375"/>
      <c r="H375"/>
    </row>
    <row r="376" spans="7:8" ht="15" x14ac:dyDescent="0.25">
      <c r="G376"/>
      <c r="H376"/>
    </row>
    <row r="377" spans="7:8" ht="15" x14ac:dyDescent="0.25">
      <c r="G377"/>
      <c r="H377"/>
    </row>
    <row r="378" spans="7:8" ht="15" x14ac:dyDescent="0.25">
      <c r="G378"/>
      <c r="H378"/>
    </row>
    <row r="379" spans="7:8" ht="15" x14ac:dyDescent="0.25">
      <c r="G379"/>
      <c r="H379"/>
    </row>
    <row r="380" spans="7:8" ht="15" x14ac:dyDescent="0.25">
      <c r="G380"/>
      <c r="H380"/>
    </row>
    <row r="381" spans="7:8" ht="15" x14ac:dyDescent="0.25">
      <c r="G381"/>
      <c r="H381"/>
    </row>
    <row r="382" spans="7:8" ht="15" x14ac:dyDescent="0.25">
      <c r="G382"/>
      <c r="H382"/>
    </row>
    <row r="383" spans="7:8" ht="15" x14ac:dyDescent="0.25">
      <c r="G383"/>
      <c r="H383"/>
    </row>
    <row r="384" spans="7:8" ht="15" x14ac:dyDescent="0.25">
      <c r="G384"/>
      <c r="H384"/>
    </row>
    <row r="385" spans="7:8" ht="15" x14ac:dyDescent="0.25">
      <c r="G385"/>
      <c r="H385"/>
    </row>
    <row r="386" spans="7:8" ht="15" x14ac:dyDescent="0.25">
      <c r="G386"/>
      <c r="H386"/>
    </row>
    <row r="387" spans="7:8" ht="15" x14ac:dyDescent="0.25">
      <c r="G387"/>
      <c r="H387"/>
    </row>
    <row r="388" spans="7:8" ht="15" x14ac:dyDescent="0.25">
      <c r="G388"/>
      <c r="H388"/>
    </row>
    <row r="389" spans="7:8" ht="15" x14ac:dyDescent="0.25">
      <c r="G389"/>
      <c r="H389"/>
    </row>
    <row r="390" spans="7:8" ht="15" x14ac:dyDescent="0.25">
      <c r="G390"/>
      <c r="H390"/>
    </row>
    <row r="391" spans="7:8" ht="15" x14ac:dyDescent="0.25">
      <c r="G391"/>
      <c r="H391"/>
    </row>
    <row r="392" spans="7:8" ht="15" x14ac:dyDescent="0.25">
      <c r="G392"/>
      <c r="H392"/>
    </row>
    <row r="393" spans="7:8" ht="15" x14ac:dyDescent="0.25">
      <c r="G393"/>
      <c r="H393"/>
    </row>
    <row r="394" spans="7:8" ht="15" x14ac:dyDescent="0.25">
      <c r="G394"/>
      <c r="H394"/>
    </row>
    <row r="395" spans="7:8" ht="15" x14ac:dyDescent="0.25">
      <c r="G395"/>
      <c r="H395"/>
    </row>
    <row r="396" spans="7:8" ht="15" x14ac:dyDescent="0.25">
      <c r="G396"/>
      <c r="H396"/>
    </row>
    <row r="397" spans="7:8" ht="15" x14ac:dyDescent="0.25">
      <c r="G397"/>
      <c r="H397"/>
    </row>
    <row r="398" spans="7:8" ht="15" x14ac:dyDescent="0.25">
      <c r="G398"/>
      <c r="H398"/>
    </row>
    <row r="399" spans="7:8" ht="15" x14ac:dyDescent="0.25">
      <c r="G399"/>
      <c r="H399"/>
    </row>
    <row r="400" spans="7:8" ht="15" x14ac:dyDescent="0.25">
      <c r="G400"/>
      <c r="H400"/>
    </row>
    <row r="401" spans="7:8" ht="15" x14ac:dyDescent="0.25">
      <c r="G401"/>
      <c r="H401"/>
    </row>
    <row r="402" spans="7:8" ht="15" x14ac:dyDescent="0.25">
      <c r="G402"/>
      <c r="H402"/>
    </row>
    <row r="403" spans="7:8" ht="15" x14ac:dyDescent="0.25">
      <c r="G403"/>
      <c r="H403"/>
    </row>
    <row r="404" spans="7:8" ht="15" x14ac:dyDescent="0.25">
      <c r="G404"/>
      <c r="H404"/>
    </row>
    <row r="405" spans="7:8" ht="15" x14ac:dyDescent="0.25">
      <c r="G405"/>
      <c r="H405"/>
    </row>
    <row r="406" spans="7:8" ht="15" x14ac:dyDescent="0.25">
      <c r="G406"/>
      <c r="H406"/>
    </row>
    <row r="407" spans="7:8" ht="15" x14ac:dyDescent="0.25">
      <c r="G407"/>
      <c r="H407"/>
    </row>
    <row r="408" spans="7:8" ht="15" x14ac:dyDescent="0.25">
      <c r="G408"/>
      <c r="H408"/>
    </row>
    <row r="409" spans="7:8" ht="15" x14ac:dyDescent="0.25">
      <c r="G409"/>
      <c r="H409"/>
    </row>
    <row r="410" spans="7:8" ht="15" x14ac:dyDescent="0.25">
      <c r="G410"/>
      <c r="H410"/>
    </row>
    <row r="411" spans="7:8" ht="15" x14ac:dyDescent="0.25">
      <c r="G411"/>
      <c r="H411"/>
    </row>
    <row r="412" spans="7:8" ht="15" x14ac:dyDescent="0.25">
      <c r="G412"/>
      <c r="H412"/>
    </row>
    <row r="413" spans="7:8" ht="15" x14ac:dyDescent="0.25">
      <c r="G413"/>
      <c r="H413"/>
    </row>
    <row r="414" spans="7:8" ht="15" x14ac:dyDescent="0.25">
      <c r="G414"/>
      <c r="H414"/>
    </row>
    <row r="415" spans="7:8" ht="15" x14ac:dyDescent="0.25">
      <c r="G415"/>
      <c r="H415"/>
    </row>
    <row r="416" spans="7:8" ht="15" x14ac:dyDescent="0.25">
      <c r="G416"/>
      <c r="H416"/>
    </row>
    <row r="417" spans="7:8" ht="15" x14ac:dyDescent="0.25">
      <c r="G417"/>
      <c r="H417"/>
    </row>
    <row r="418" spans="7:8" ht="15" x14ac:dyDescent="0.25">
      <c r="G418"/>
      <c r="H418"/>
    </row>
    <row r="419" spans="7:8" ht="15" x14ac:dyDescent="0.25">
      <c r="G419"/>
      <c r="H419"/>
    </row>
    <row r="420" spans="7:8" ht="15" x14ac:dyDescent="0.25">
      <c r="G420"/>
      <c r="H420"/>
    </row>
    <row r="421" spans="7:8" ht="15" x14ac:dyDescent="0.25">
      <c r="G421"/>
      <c r="H421"/>
    </row>
    <row r="422" spans="7:8" ht="15" x14ac:dyDescent="0.25">
      <c r="G422"/>
      <c r="H422"/>
    </row>
    <row r="423" spans="7:8" ht="15" x14ac:dyDescent="0.25">
      <c r="G423"/>
      <c r="H423"/>
    </row>
    <row r="424" spans="7:8" ht="15" x14ac:dyDescent="0.25">
      <c r="G424"/>
      <c r="H424"/>
    </row>
    <row r="425" spans="7:8" ht="15" x14ac:dyDescent="0.25">
      <c r="G425"/>
      <c r="H425"/>
    </row>
    <row r="426" spans="7:8" ht="15" x14ac:dyDescent="0.25">
      <c r="G426"/>
      <c r="H426"/>
    </row>
    <row r="427" spans="7:8" ht="15" x14ac:dyDescent="0.25">
      <c r="G427"/>
      <c r="H427"/>
    </row>
    <row r="428" spans="7:8" ht="15" x14ac:dyDescent="0.25">
      <c r="G428"/>
      <c r="H428"/>
    </row>
    <row r="429" spans="7:8" ht="15" x14ac:dyDescent="0.25">
      <c r="G429"/>
      <c r="H429"/>
    </row>
    <row r="430" spans="7:8" ht="15" x14ac:dyDescent="0.25">
      <c r="G430"/>
      <c r="H430"/>
    </row>
    <row r="431" spans="7:8" ht="15" x14ac:dyDescent="0.25">
      <c r="G431"/>
      <c r="H431"/>
    </row>
    <row r="432" spans="7:8" ht="15" x14ac:dyDescent="0.25">
      <c r="G432"/>
      <c r="H432"/>
    </row>
    <row r="433" spans="7:8" ht="15" x14ac:dyDescent="0.25">
      <c r="G433"/>
      <c r="H433"/>
    </row>
    <row r="434" spans="7:8" ht="15" x14ac:dyDescent="0.25">
      <c r="G434"/>
      <c r="H434"/>
    </row>
    <row r="435" spans="7:8" ht="15" x14ac:dyDescent="0.25">
      <c r="G435"/>
      <c r="H435"/>
    </row>
    <row r="436" spans="7:8" ht="15" x14ac:dyDescent="0.25">
      <c r="G436"/>
      <c r="H436"/>
    </row>
    <row r="437" spans="7:8" ht="15" x14ac:dyDescent="0.25">
      <c r="G437"/>
      <c r="H437"/>
    </row>
    <row r="438" spans="7:8" ht="15" x14ac:dyDescent="0.25">
      <c r="G438"/>
      <c r="H438"/>
    </row>
    <row r="439" spans="7:8" ht="15" x14ac:dyDescent="0.25">
      <c r="G439"/>
      <c r="H439"/>
    </row>
    <row r="440" spans="7:8" ht="15" x14ac:dyDescent="0.25">
      <c r="G440"/>
      <c r="H440"/>
    </row>
    <row r="441" spans="7:8" ht="15" x14ac:dyDescent="0.25">
      <c r="G441"/>
      <c r="H441"/>
    </row>
    <row r="442" spans="7:8" ht="15" x14ac:dyDescent="0.25">
      <c r="G442"/>
      <c r="H442"/>
    </row>
    <row r="443" spans="7:8" ht="15" x14ac:dyDescent="0.25">
      <c r="G443"/>
      <c r="H443"/>
    </row>
    <row r="444" spans="7:8" ht="15" x14ac:dyDescent="0.25">
      <c r="G444"/>
      <c r="H444"/>
    </row>
    <row r="445" spans="7:8" ht="15" x14ac:dyDescent="0.25">
      <c r="G445"/>
      <c r="H445"/>
    </row>
    <row r="446" spans="7:8" ht="15" x14ac:dyDescent="0.25">
      <c r="G446"/>
      <c r="H446"/>
    </row>
    <row r="447" spans="7:8" ht="15" x14ac:dyDescent="0.25">
      <c r="G447"/>
      <c r="H447"/>
    </row>
    <row r="448" spans="7:8" ht="15" x14ac:dyDescent="0.25">
      <c r="G448"/>
      <c r="H448"/>
    </row>
    <row r="449" spans="7:8" ht="15" x14ac:dyDescent="0.25">
      <c r="G449"/>
      <c r="H449"/>
    </row>
    <row r="450" spans="7:8" ht="15" x14ac:dyDescent="0.25">
      <c r="G450"/>
      <c r="H450"/>
    </row>
    <row r="451" spans="7:8" ht="15" x14ac:dyDescent="0.25">
      <c r="G451"/>
      <c r="H451"/>
    </row>
    <row r="452" spans="7:8" ht="15" x14ac:dyDescent="0.25">
      <c r="G452"/>
      <c r="H452"/>
    </row>
    <row r="453" spans="7:8" ht="15" x14ac:dyDescent="0.25">
      <c r="G453"/>
      <c r="H453"/>
    </row>
    <row r="454" spans="7:8" ht="15" x14ac:dyDescent="0.25">
      <c r="G454"/>
      <c r="H454"/>
    </row>
    <row r="455" spans="7:8" ht="15" x14ac:dyDescent="0.25">
      <c r="G455"/>
      <c r="H455"/>
    </row>
    <row r="456" spans="7:8" ht="15" x14ac:dyDescent="0.25">
      <c r="G456"/>
      <c r="H456"/>
    </row>
    <row r="457" spans="7:8" ht="15" x14ac:dyDescent="0.25">
      <c r="G457"/>
      <c r="H457"/>
    </row>
    <row r="458" spans="7:8" ht="15" x14ac:dyDescent="0.25">
      <c r="G458"/>
      <c r="H458"/>
    </row>
    <row r="459" spans="7:8" ht="15" x14ac:dyDescent="0.25">
      <c r="G459"/>
      <c r="H459"/>
    </row>
    <row r="460" spans="7:8" ht="15" x14ac:dyDescent="0.25">
      <c r="G460"/>
      <c r="H460"/>
    </row>
    <row r="461" spans="7:8" ht="15" x14ac:dyDescent="0.25">
      <c r="G461"/>
      <c r="H461"/>
    </row>
    <row r="462" spans="7:8" ht="15" x14ac:dyDescent="0.25">
      <c r="G462"/>
      <c r="H462"/>
    </row>
    <row r="463" spans="7:8" ht="15" x14ac:dyDescent="0.25">
      <c r="G463"/>
      <c r="H463"/>
    </row>
    <row r="464" spans="7:8" ht="15" x14ac:dyDescent="0.25">
      <c r="G464"/>
      <c r="H464"/>
    </row>
    <row r="465" spans="7:8" ht="15" x14ac:dyDescent="0.25">
      <c r="G465"/>
      <c r="H465"/>
    </row>
    <row r="466" spans="7:8" ht="15" x14ac:dyDescent="0.25">
      <c r="G466"/>
      <c r="H466"/>
    </row>
    <row r="467" spans="7:8" ht="15" x14ac:dyDescent="0.25">
      <c r="G467"/>
      <c r="H467"/>
    </row>
    <row r="468" spans="7:8" ht="15" x14ac:dyDescent="0.25">
      <c r="G468"/>
      <c r="H468"/>
    </row>
    <row r="469" spans="7:8" ht="15" x14ac:dyDescent="0.25">
      <c r="G469"/>
      <c r="H469"/>
    </row>
    <row r="470" spans="7:8" ht="15" x14ac:dyDescent="0.25">
      <c r="G470"/>
      <c r="H470"/>
    </row>
    <row r="471" spans="7:8" ht="15" x14ac:dyDescent="0.25">
      <c r="G471"/>
      <c r="H471"/>
    </row>
    <row r="472" spans="7:8" ht="15" x14ac:dyDescent="0.25">
      <c r="G472"/>
      <c r="H472"/>
    </row>
    <row r="473" spans="7:8" ht="15" x14ac:dyDescent="0.25">
      <c r="G473"/>
      <c r="H473"/>
    </row>
    <row r="474" spans="7:8" ht="15" x14ac:dyDescent="0.25">
      <c r="G474"/>
      <c r="H474"/>
    </row>
    <row r="475" spans="7:8" ht="15" x14ac:dyDescent="0.25">
      <c r="G475"/>
      <c r="H475"/>
    </row>
    <row r="476" spans="7:8" ht="15" x14ac:dyDescent="0.25">
      <c r="G476"/>
      <c r="H476"/>
    </row>
    <row r="477" spans="7:8" ht="15" x14ac:dyDescent="0.25">
      <c r="G477"/>
      <c r="H477"/>
    </row>
    <row r="478" spans="7:8" ht="15" x14ac:dyDescent="0.25">
      <c r="G478"/>
      <c r="H478"/>
    </row>
    <row r="479" spans="7:8" ht="15" x14ac:dyDescent="0.25">
      <c r="G479"/>
      <c r="H479"/>
    </row>
    <row r="480" spans="7:8" ht="15" x14ac:dyDescent="0.25">
      <c r="G480"/>
      <c r="H480"/>
    </row>
    <row r="481" spans="7:8" ht="15" x14ac:dyDescent="0.25">
      <c r="G481"/>
      <c r="H481"/>
    </row>
    <row r="482" spans="7:8" ht="15" x14ac:dyDescent="0.25">
      <c r="G482"/>
      <c r="H482"/>
    </row>
    <row r="483" spans="7:8" ht="15" x14ac:dyDescent="0.25">
      <c r="G483"/>
      <c r="H483"/>
    </row>
    <row r="484" spans="7:8" ht="15" x14ac:dyDescent="0.25">
      <c r="G484"/>
      <c r="H484"/>
    </row>
    <row r="485" spans="7:8" ht="15" x14ac:dyDescent="0.25">
      <c r="G485"/>
      <c r="H485"/>
    </row>
    <row r="486" spans="7:8" ht="15" x14ac:dyDescent="0.25">
      <c r="G486"/>
      <c r="H486"/>
    </row>
    <row r="487" spans="7:8" ht="15" x14ac:dyDescent="0.25">
      <c r="G487"/>
      <c r="H487"/>
    </row>
    <row r="488" spans="7:8" ht="15" x14ac:dyDescent="0.25">
      <c r="G488"/>
      <c r="H488"/>
    </row>
    <row r="489" spans="7:8" ht="15" x14ac:dyDescent="0.25">
      <c r="G489"/>
      <c r="H489"/>
    </row>
    <row r="490" spans="7:8" ht="15" x14ac:dyDescent="0.25">
      <c r="G490"/>
      <c r="H490"/>
    </row>
    <row r="491" spans="7:8" ht="15" x14ac:dyDescent="0.25">
      <c r="G491"/>
      <c r="H491"/>
    </row>
    <row r="492" spans="7:8" ht="15" x14ac:dyDescent="0.25">
      <c r="G492"/>
      <c r="H492"/>
    </row>
    <row r="493" spans="7:8" ht="15" x14ac:dyDescent="0.25">
      <c r="G493"/>
      <c r="H493"/>
    </row>
    <row r="494" spans="7:8" ht="15" x14ac:dyDescent="0.25">
      <c r="G494"/>
      <c r="H494"/>
    </row>
    <row r="495" spans="7:8" ht="15" x14ac:dyDescent="0.25">
      <c r="G495"/>
      <c r="H495"/>
    </row>
    <row r="496" spans="7:8" ht="15" x14ac:dyDescent="0.25">
      <c r="G496"/>
      <c r="H496"/>
    </row>
    <row r="497" spans="7:8" ht="15" x14ac:dyDescent="0.25">
      <c r="G497"/>
      <c r="H497"/>
    </row>
    <row r="498" spans="7:8" ht="15" x14ac:dyDescent="0.25">
      <c r="G498"/>
      <c r="H498"/>
    </row>
    <row r="499" spans="7:8" ht="15" x14ac:dyDescent="0.25">
      <c r="G499"/>
      <c r="H499"/>
    </row>
    <row r="500" spans="7:8" ht="15" x14ac:dyDescent="0.25">
      <c r="G500"/>
      <c r="H500"/>
    </row>
    <row r="501" spans="7:8" ht="15" x14ac:dyDescent="0.25">
      <c r="G501"/>
      <c r="H501"/>
    </row>
    <row r="502" spans="7:8" ht="15" x14ac:dyDescent="0.25">
      <c r="G502"/>
      <c r="H502"/>
    </row>
    <row r="503" spans="7:8" ht="15" x14ac:dyDescent="0.25">
      <c r="G503"/>
      <c r="H503"/>
    </row>
    <row r="504" spans="7:8" ht="15" x14ac:dyDescent="0.25">
      <c r="G504"/>
      <c r="H504"/>
    </row>
    <row r="505" spans="7:8" ht="15" x14ac:dyDescent="0.25">
      <c r="G505"/>
      <c r="H505"/>
    </row>
    <row r="506" spans="7:8" ht="15" x14ac:dyDescent="0.25">
      <c r="G506"/>
      <c r="H506"/>
    </row>
    <row r="507" spans="7:8" ht="15" x14ac:dyDescent="0.25">
      <c r="G507"/>
      <c r="H507"/>
    </row>
    <row r="508" spans="7:8" ht="15" x14ac:dyDescent="0.25">
      <c r="G508"/>
      <c r="H508"/>
    </row>
    <row r="509" spans="7:8" ht="15" x14ac:dyDescent="0.25">
      <c r="G509"/>
      <c r="H509"/>
    </row>
    <row r="510" spans="7:8" ht="15" x14ac:dyDescent="0.25">
      <c r="G510"/>
      <c r="H510"/>
    </row>
    <row r="511" spans="7:8" ht="15" x14ac:dyDescent="0.25">
      <c r="G511"/>
      <c r="H511"/>
    </row>
    <row r="512" spans="7:8" ht="15" x14ac:dyDescent="0.25">
      <c r="G512"/>
      <c r="H512"/>
    </row>
    <row r="513" spans="7:8" ht="15" x14ac:dyDescent="0.25">
      <c r="G513"/>
      <c r="H513"/>
    </row>
    <row r="514" spans="7:8" ht="15" x14ac:dyDescent="0.25">
      <c r="G514"/>
      <c r="H514"/>
    </row>
    <row r="515" spans="7:8" ht="15" x14ac:dyDescent="0.25">
      <c r="G515"/>
      <c r="H515"/>
    </row>
    <row r="516" spans="7:8" ht="15" x14ac:dyDescent="0.25">
      <c r="G516"/>
      <c r="H516"/>
    </row>
    <row r="517" spans="7:8" ht="15" x14ac:dyDescent="0.25">
      <c r="G517"/>
      <c r="H517"/>
    </row>
    <row r="518" spans="7:8" ht="15" x14ac:dyDescent="0.25">
      <c r="G518"/>
      <c r="H518"/>
    </row>
    <row r="519" spans="7:8" ht="15" x14ac:dyDescent="0.25">
      <c r="G519"/>
      <c r="H519"/>
    </row>
    <row r="520" spans="7:8" ht="15" x14ac:dyDescent="0.25">
      <c r="G520"/>
      <c r="H520"/>
    </row>
    <row r="521" spans="7:8" ht="15" x14ac:dyDescent="0.25">
      <c r="G521"/>
      <c r="H521"/>
    </row>
    <row r="522" spans="7:8" ht="15" x14ac:dyDescent="0.25">
      <c r="G522"/>
      <c r="H522"/>
    </row>
    <row r="523" spans="7:8" ht="15" x14ac:dyDescent="0.25">
      <c r="G523"/>
      <c r="H523"/>
    </row>
    <row r="524" spans="7:8" ht="15" x14ac:dyDescent="0.25">
      <c r="G524"/>
      <c r="H524"/>
    </row>
    <row r="525" spans="7:8" ht="15" x14ac:dyDescent="0.25">
      <c r="G525"/>
      <c r="H525"/>
    </row>
    <row r="526" spans="7:8" ht="15" x14ac:dyDescent="0.25">
      <c r="G526"/>
      <c r="H526"/>
    </row>
    <row r="527" spans="7:8" ht="15" x14ac:dyDescent="0.25">
      <c r="G527"/>
      <c r="H527"/>
    </row>
    <row r="528" spans="7:8" ht="15" x14ac:dyDescent="0.25">
      <c r="G528"/>
      <c r="H528"/>
    </row>
    <row r="529" spans="7:8" ht="15" x14ac:dyDescent="0.25">
      <c r="G529"/>
      <c r="H529"/>
    </row>
    <row r="530" spans="7:8" ht="15" x14ac:dyDescent="0.25">
      <c r="G530"/>
      <c r="H530"/>
    </row>
    <row r="531" spans="7:8" ht="15" x14ac:dyDescent="0.25">
      <c r="G531"/>
      <c r="H531"/>
    </row>
    <row r="532" spans="7:8" ht="15" x14ac:dyDescent="0.25">
      <c r="G532"/>
      <c r="H532"/>
    </row>
    <row r="533" spans="7:8" ht="15" x14ac:dyDescent="0.25">
      <c r="G533"/>
      <c r="H533"/>
    </row>
    <row r="534" spans="7:8" ht="15" x14ac:dyDescent="0.25">
      <c r="G534"/>
      <c r="H534"/>
    </row>
    <row r="535" spans="7:8" ht="15" x14ac:dyDescent="0.25">
      <c r="G535"/>
      <c r="H535"/>
    </row>
    <row r="536" spans="7:8" ht="15" x14ac:dyDescent="0.25">
      <c r="G536"/>
      <c r="H536"/>
    </row>
    <row r="537" spans="7:8" ht="15" x14ac:dyDescent="0.25">
      <c r="G537"/>
      <c r="H537"/>
    </row>
    <row r="538" spans="7:8" ht="15" x14ac:dyDescent="0.25">
      <c r="G538"/>
      <c r="H538"/>
    </row>
    <row r="539" spans="7:8" ht="15" x14ac:dyDescent="0.25">
      <c r="G539"/>
      <c r="H539"/>
    </row>
    <row r="540" spans="7:8" ht="15" x14ac:dyDescent="0.25">
      <c r="G540"/>
      <c r="H540"/>
    </row>
    <row r="541" spans="7:8" ht="15" x14ac:dyDescent="0.25">
      <c r="G541"/>
      <c r="H541"/>
    </row>
    <row r="542" spans="7:8" ht="15" x14ac:dyDescent="0.25">
      <c r="G542"/>
      <c r="H542"/>
    </row>
    <row r="543" spans="7:8" ht="15" x14ac:dyDescent="0.25">
      <c r="G543"/>
      <c r="H543"/>
    </row>
    <row r="544" spans="7:8" ht="15" x14ac:dyDescent="0.25">
      <c r="G544"/>
      <c r="H544"/>
    </row>
    <row r="545" spans="7:8" ht="15" x14ac:dyDescent="0.25">
      <c r="G545"/>
      <c r="H545"/>
    </row>
    <row r="546" spans="7:8" ht="15" x14ac:dyDescent="0.25">
      <c r="G546"/>
      <c r="H546"/>
    </row>
    <row r="547" spans="7:8" ht="15" x14ac:dyDescent="0.25">
      <c r="G547"/>
      <c r="H547"/>
    </row>
    <row r="548" spans="7:8" ht="15" x14ac:dyDescent="0.25">
      <c r="G548"/>
      <c r="H548"/>
    </row>
    <row r="549" spans="7:8" ht="15" x14ac:dyDescent="0.25">
      <c r="G549"/>
      <c r="H549"/>
    </row>
    <row r="550" spans="7:8" ht="15" x14ac:dyDescent="0.25">
      <c r="G550"/>
      <c r="H550"/>
    </row>
    <row r="551" spans="7:8" ht="15" x14ac:dyDescent="0.25">
      <c r="G551"/>
      <c r="H551"/>
    </row>
    <row r="552" spans="7:8" ht="15" x14ac:dyDescent="0.25">
      <c r="G552"/>
      <c r="H552"/>
    </row>
    <row r="553" spans="7:8" ht="15" x14ac:dyDescent="0.25">
      <c r="G553"/>
      <c r="H553"/>
    </row>
    <row r="554" spans="7:8" ht="15" x14ac:dyDescent="0.25">
      <c r="G554"/>
      <c r="H554"/>
    </row>
    <row r="555" spans="7:8" ht="15" x14ac:dyDescent="0.25">
      <c r="G555"/>
      <c r="H555"/>
    </row>
    <row r="556" spans="7:8" ht="15" x14ac:dyDescent="0.25">
      <c r="G556"/>
      <c r="H556"/>
    </row>
    <row r="557" spans="7:8" ht="15" x14ac:dyDescent="0.25">
      <c r="G557"/>
      <c r="H557"/>
    </row>
    <row r="558" spans="7:8" ht="15" x14ac:dyDescent="0.25">
      <c r="G558"/>
      <c r="H558"/>
    </row>
    <row r="559" spans="7:8" ht="15" x14ac:dyDescent="0.25">
      <c r="G559"/>
      <c r="H559"/>
    </row>
    <row r="560" spans="7:8" ht="15" x14ac:dyDescent="0.25">
      <c r="G560"/>
      <c r="H560"/>
    </row>
    <row r="561" spans="7:8" ht="15" x14ac:dyDescent="0.25">
      <c r="G561"/>
      <c r="H561"/>
    </row>
    <row r="562" spans="7:8" ht="15" x14ac:dyDescent="0.25">
      <c r="G562"/>
      <c r="H562"/>
    </row>
    <row r="563" spans="7:8" ht="15" x14ac:dyDescent="0.25">
      <c r="G563"/>
      <c r="H563"/>
    </row>
    <row r="564" spans="7:8" ht="15" x14ac:dyDescent="0.25">
      <c r="G564"/>
      <c r="H564"/>
    </row>
    <row r="565" spans="7:8" ht="15" x14ac:dyDescent="0.25">
      <c r="G565"/>
      <c r="H565"/>
    </row>
    <row r="566" spans="7:8" ht="15" x14ac:dyDescent="0.25">
      <c r="G566"/>
      <c r="H566"/>
    </row>
    <row r="567" spans="7:8" ht="15" x14ac:dyDescent="0.25">
      <c r="G567"/>
      <c r="H567"/>
    </row>
    <row r="568" spans="7:8" ht="15" x14ac:dyDescent="0.25">
      <c r="G568"/>
      <c r="H568"/>
    </row>
    <row r="569" spans="7:8" ht="15" x14ac:dyDescent="0.25">
      <c r="G569"/>
      <c r="H569"/>
    </row>
    <row r="570" spans="7:8" ht="15" x14ac:dyDescent="0.25">
      <c r="G570"/>
      <c r="H570"/>
    </row>
    <row r="571" spans="7:8" ht="15" x14ac:dyDescent="0.25">
      <c r="G571"/>
      <c r="H571"/>
    </row>
    <row r="572" spans="7:8" ht="15" x14ac:dyDescent="0.25">
      <c r="G572"/>
      <c r="H572"/>
    </row>
    <row r="573" spans="7:8" ht="15" x14ac:dyDescent="0.25">
      <c r="G573"/>
      <c r="H573"/>
    </row>
    <row r="574" spans="7:8" ht="15" x14ac:dyDescent="0.25">
      <c r="G574"/>
      <c r="H574"/>
    </row>
    <row r="575" spans="7:8" ht="15" x14ac:dyDescent="0.25">
      <c r="G575"/>
      <c r="H575"/>
    </row>
    <row r="576" spans="7:8" ht="15" x14ac:dyDescent="0.25">
      <c r="G576"/>
      <c r="H576"/>
    </row>
    <row r="577" spans="7:8" ht="15" x14ac:dyDescent="0.25">
      <c r="G577"/>
      <c r="H577"/>
    </row>
    <row r="578" spans="7:8" ht="15" x14ac:dyDescent="0.25">
      <c r="G578"/>
      <c r="H578"/>
    </row>
    <row r="579" spans="7:8" ht="15" x14ac:dyDescent="0.25">
      <c r="G579"/>
      <c r="H579"/>
    </row>
    <row r="580" spans="7:8" ht="15" x14ac:dyDescent="0.25">
      <c r="G580"/>
      <c r="H580"/>
    </row>
    <row r="581" spans="7:8" ht="15" x14ac:dyDescent="0.25">
      <c r="G581"/>
      <c r="H581"/>
    </row>
    <row r="582" spans="7:8" ht="15" x14ac:dyDescent="0.25">
      <c r="G582"/>
      <c r="H582"/>
    </row>
    <row r="583" spans="7:8" ht="15" x14ac:dyDescent="0.25">
      <c r="G583"/>
      <c r="H583"/>
    </row>
    <row r="584" spans="7:8" ht="15" x14ac:dyDescent="0.25">
      <c r="G584"/>
      <c r="H584"/>
    </row>
    <row r="585" spans="7:8" ht="15" x14ac:dyDescent="0.25">
      <c r="G585"/>
      <c r="H585"/>
    </row>
    <row r="586" spans="7:8" ht="15" x14ac:dyDescent="0.25">
      <c r="G586"/>
      <c r="H586"/>
    </row>
    <row r="587" spans="7:8" ht="15" x14ac:dyDescent="0.25">
      <c r="G587"/>
      <c r="H587"/>
    </row>
    <row r="588" spans="7:8" ht="15" x14ac:dyDescent="0.25">
      <c r="G588"/>
      <c r="H588"/>
    </row>
    <row r="589" spans="7:8" ht="15" x14ac:dyDescent="0.25">
      <c r="G589"/>
      <c r="H589"/>
    </row>
    <row r="590" spans="7:8" ht="15" x14ac:dyDescent="0.25">
      <c r="G590"/>
      <c r="H590"/>
    </row>
    <row r="591" spans="7:8" ht="15" x14ac:dyDescent="0.25">
      <c r="G591"/>
      <c r="H591"/>
    </row>
    <row r="592" spans="7:8" ht="15" x14ac:dyDescent="0.25">
      <c r="G592"/>
      <c r="H592"/>
    </row>
    <row r="593" spans="7:8" ht="15" x14ac:dyDescent="0.25">
      <c r="G593"/>
      <c r="H593"/>
    </row>
    <row r="594" spans="7:8" ht="15" x14ac:dyDescent="0.25">
      <c r="G594"/>
      <c r="H594"/>
    </row>
    <row r="595" spans="7:8" ht="15" x14ac:dyDescent="0.25">
      <c r="G595"/>
      <c r="H595"/>
    </row>
    <row r="596" spans="7:8" ht="15" x14ac:dyDescent="0.25">
      <c r="G596"/>
      <c r="H596"/>
    </row>
    <row r="597" spans="7:8" ht="15" x14ac:dyDescent="0.25">
      <c r="G597"/>
      <c r="H597"/>
    </row>
    <row r="598" spans="7:8" ht="15" x14ac:dyDescent="0.25">
      <c r="G598"/>
      <c r="H598"/>
    </row>
    <row r="599" spans="7:8" ht="15" x14ac:dyDescent="0.25">
      <c r="G599"/>
      <c r="H599"/>
    </row>
    <row r="600" spans="7:8" ht="15" x14ac:dyDescent="0.25">
      <c r="G600"/>
      <c r="H600"/>
    </row>
    <row r="601" spans="7:8" ht="15" x14ac:dyDescent="0.25">
      <c r="G601"/>
      <c r="H601"/>
    </row>
    <row r="602" spans="7:8" ht="15" x14ac:dyDescent="0.25">
      <c r="G602"/>
      <c r="H602"/>
    </row>
    <row r="603" spans="7:8" ht="15" x14ac:dyDescent="0.25">
      <c r="G603"/>
      <c r="H603"/>
    </row>
    <row r="604" spans="7:8" ht="15" x14ac:dyDescent="0.25">
      <c r="G604"/>
      <c r="H604"/>
    </row>
    <row r="605" spans="7:8" ht="15" x14ac:dyDescent="0.25">
      <c r="G605"/>
      <c r="H605"/>
    </row>
    <row r="606" spans="7:8" ht="15" x14ac:dyDescent="0.25">
      <c r="G606"/>
      <c r="H606"/>
    </row>
  </sheetData>
  <mergeCells count="5">
    <mergeCell ref="B5:D5"/>
    <mergeCell ref="E5:H5"/>
    <mergeCell ref="B34:D34"/>
    <mergeCell ref="E34:H34"/>
    <mergeCell ref="A89:H89"/>
  </mergeCells>
  <printOptions horizontalCentered="1" verticalCentered="1"/>
  <pageMargins left="0" right="0" top="0" bottom="0" header="0.31496062992125984" footer="0.31496062992125984"/>
  <pageSetup paperSize="9" scale="6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55"/>
  <sheetViews>
    <sheetView showGridLines="0" zoomScaleNormal="100" zoomScaleSheetLayoutView="50" workbookViewId="0"/>
  </sheetViews>
  <sheetFormatPr baseColWidth="10" defaultColWidth="11.5703125" defaultRowHeight="15" x14ac:dyDescent="0.25"/>
  <cols>
    <col min="1" max="1" width="57.140625" style="3" customWidth="1"/>
    <col min="2" max="2" width="13.85546875" style="3" customWidth="1"/>
    <col min="3" max="3" width="14" style="3" customWidth="1"/>
    <col min="4" max="4" width="8.42578125" style="60" customWidth="1"/>
    <col min="5" max="5" width="13.5703125" style="3" customWidth="1"/>
    <col min="6" max="6" width="13.140625" bestFit="1" customWidth="1"/>
    <col min="7" max="7" width="8.7109375" style="61" customWidth="1"/>
    <col min="8" max="8" width="7.5703125" bestFit="1" customWidth="1"/>
  </cols>
  <sheetData>
    <row r="1" spans="1:8" x14ac:dyDescent="0.25">
      <c r="A1" s="389" t="s">
        <v>630</v>
      </c>
      <c r="B1" s="390"/>
      <c r="C1" s="390"/>
      <c r="D1" s="391"/>
      <c r="E1" s="390"/>
      <c r="F1" s="390"/>
      <c r="G1" s="391"/>
      <c r="H1" s="390"/>
    </row>
    <row r="2" spans="1:8" ht="15.75" x14ac:dyDescent="0.25">
      <c r="A2" s="344" t="s">
        <v>519</v>
      </c>
      <c r="B2" s="392"/>
      <c r="C2" s="392"/>
      <c r="D2" s="391"/>
      <c r="E2" s="392"/>
      <c r="F2" s="392"/>
      <c r="G2" s="391"/>
      <c r="H2" s="390"/>
    </row>
    <row r="3" spans="1:8" x14ac:dyDescent="0.25">
      <c r="A3" s="345"/>
      <c r="B3" s="390"/>
      <c r="C3" s="393"/>
      <c r="D3" s="391"/>
      <c r="E3" s="390"/>
      <c r="F3" s="390"/>
      <c r="G3" s="391"/>
      <c r="H3" s="390"/>
    </row>
    <row r="4" spans="1:8" ht="15.75" thickBot="1" x14ac:dyDescent="0.3">
      <c r="A4" s="394" t="s">
        <v>631</v>
      </c>
      <c r="B4" s="392"/>
      <c r="C4" s="392"/>
      <c r="D4" s="391"/>
      <c r="E4" s="390"/>
      <c r="F4" s="390"/>
      <c r="G4" s="391"/>
      <c r="H4" s="390"/>
    </row>
    <row r="5" spans="1:8" ht="15.75" thickBot="1" x14ac:dyDescent="0.3">
      <c r="B5" s="844" t="s">
        <v>536</v>
      </c>
      <c r="C5" s="845"/>
      <c r="D5" s="846"/>
      <c r="E5" s="847" t="s">
        <v>549</v>
      </c>
      <c r="F5" s="848"/>
      <c r="G5" s="848"/>
      <c r="H5" s="849"/>
    </row>
    <row r="6" spans="1:8" ht="15.75" thickBot="1" x14ac:dyDescent="0.3">
      <c r="A6" s="395" t="s">
        <v>632</v>
      </c>
      <c r="B6" s="349">
        <v>2021</v>
      </c>
      <c r="C6" s="350">
        <v>2022</v>
      </c>
      <c r="D6" s="352" t="s">
        <v>543</v>
      </c>
      <c r="E6" s="349">
        <v>2021</v>
      </c>
      <c r="F6" s="350">
        <v>2022</v>
      </c>
      <c r="G6" s="352" t="s">
        <v>543</v>
      </c>
      <c r="H6" s="353" t="s">
        <v>550</v>
      </c>
    </row>
    <row r="7" spans="1:8" x14ac:dyDescent="0.25">
      <c r="A7" s="396" t="s">
        <v>520</v>
      </c>
      <c r="B7" s="397">
        <f>SUM(B8:B18)</f>
        <v>179801074</v>
      </c>
      <c r="C7" s="398">
        <f>SUM(C8:C18)</f>
        <v>155827455</v>
      </c>
      <c r="D7" s="399">
        <f>C7/B7-1</f>
        <v>-0.13333412569048386</v>
      </c>
      <c r="E7" s="397">
        <f>SUM(E8:E18)</f>
        <v>1410388172</v>
      </c>
      <c r="F7" s="398">
        <f>SUM(F8:F18)</f>
        <v>1345737346</v>
      </c>
      <c r="G7" s="399">
        <f>F7/E7-1</f>
        <v>-4.5839030192887931E-2</v>
      </c>
      <c r="H7" s="400">
        <f>SUM(H8:H18)</f>
        <v>1.0000000000000002</v>
      </c>
    </row>
    <row r="8" spans="1:8" x14ac:dyDescent="0.25">
      <c r="A8" s="401" t="s">
        <v>578</v>
      </c>
      <c r="B8" s="402">
        <v>46213386</v>
      </c>
      <c r="C8" s="403">
        <v>32526525</v>
      </c>
      <c r="D8" s="378">
        <f>C8/B8-1</f>
        <v>-0.29616659121233835</v>
      </c>
      <c r="E8" s="402">
        <v>363793219</v>
      </c>
      <c r="F8" s="403">
        <v>332906293</v>
      </c>
      <c r="G8" s="378">
        <f>F8/E8-1</f>
        <v>-8.4902423648528735E-2</v>
      </c>
      <c r="H8" s="378">
        <f t="shared" ref="H8:H18" si="0">+F8/$F$7</f>
        <v>0.24737835654893092</v>
      </c>
    </row>
    <row r="9" spans="1:8" x14ac:dyDescent="0.25">
      <c r="A9" s="401" t="s">
        <v>579</v>
      </c>
      <c r="B9" s="402">
        <v>38777304</v>
      </c>
      <c r="C9" s="403">
        <v>31278937</v>
      </c>
      <c r="D9" s="378">
        <f t="shared" ref="D9:D30" si="1">C9/B9-1</f>
        <v>-0.19336999292163271</v>
      </c>
      <c r="E9" s="402">
        <v>332876196</v>
      </c>
      <c r="F9" s="403">
        <v>267784772</v>
      </c>
      <c r="G9" s="378">
        <f t="shared" ref="G9:G18" si="2">F9/E9-1</f>
        <v>-0.19554244125044018</v>
      </c>
      <c r="H9" s="378">
        <f t="shared" si="0"/>
        <v>0.19898739735205356</v>
      </c>
    </row>
    <row r="10" spans="1:8" x14ac:dyDescent="0.25">
      <c r="A10" s="401" t="s">
        <v>585</v>
      </c>
      <c r="B10" s="402">
        <v>21555285</v>
      </c>
      <c r="C10" s="403">
        <v>16624343</v>
      </c>
      <c r="D10" s="378">
        <f t="shared" si="1"/>
        <v>-0.22875791250266464</v>
      </c>
      <c r="E10" s="402">
        <v>106937889</v>
      </c>
      <c r="F10" s="403">
        <v>109756649</v>
      </c>
      <c r="G10" s="378">
        <f t="shared" si="2"/>
        <v>2.6358852099652053E-2</v>
      </c>
      <c r="H10" s="378">
        <f>+F10/$F$7</f>
        <v>8.1558744970729236E-2</v>
      </c>
    </row>
    <row r="11" spans="1:8" x14ac:dyDescent="0.25">
      <c r="A11" s="401" t="s">
        <v>584</v>
      </c>
      <c r="B11" s="402">
        <v>11636468</v>
      </c>
      <c r="C11" s="403">
        <v>10275266</v>
      </c>
      <c r="D11" s="378">
        <f t="shared" si="1"/>
        <v>-0.11697724773530938</v>
      </c>
      <c r="E11" s="402">
        <v>91391568</v>
      </c>
      <c r="F11" s="403">
        <v>108707217</v>
      </c>
      <c r="G11" s="378">
        <f t="shared" si="2"/>
        <v>0.18946659280427269</v>
      </c>
      <c r="H11" s="378">
        <f t="shared" si="0"/>
        <v>8.0778925637395513E-2</v>
      </c>
    </row>
    <row r="12" spans="1:8" x14ac:dyDescent="0.25">
      <c r="A12" s="401" t="s">
        <v>581</v>
      </c>
      <c r="B12" s="402">
        <v>3306336</v>
      </c>
      <c r="C12" s="403">
        <v>14439464</v>
      </c>
      <c r="D12" s="378">
        <f t="shared" si="1"/>
        <v>3.3672101081075851</v>
      </c>
      <c r="E12" s="402">
        <v>58844135</v>
      </c>
      <c r="F12" s="403">
        <v>92300874</v>
      </c>
      <c r="G12" s="378">
        <f t="shared" si="2"/>
        <v>0.56856539738412337</v>
      </c>
      <c r="H12" s="378">
        <f t="shared" si="0"/>
        <v>6.858758454935529E-2</v>
      </c>
    </row>
    <row r="13" spans="1:8" x14ac:dyDescent="0.25">
      <c r="A13" s="401" t="s">
        <v>583</v>
      </c>
      <c r="B13" s="402">
        <v>6930601</v>
      </c>
      <c r="C13" s="403">
        <v>10904422</v>
      </c>
      <c r="D13" s="378">
        <f t="shared" si="1"/>
        <v>0.57337321828222398</v>
      </c>
      <c r="E13" s="402">
        <v>66186872</v>
      </c>
      <c r="F13" s="403">
        <v>82582833</v>
      </c>
      <c r="G13" s="378">
        <f t="shared" si="2"/>
        <v>0.2477222522315301</v>
      </c>
      <c r="H13" s="378">
        <f t="shared" si="0"/>
        <v>6.1366234091269692E-2</v>
      </c>
    </row>
    <row r="14" spans="1:8" x14ac:dyDescent="0.25">
      <c r="A14" s="401" t="s">
        <v>587</v>
      </c>
      <c r="B14" s="402">
        <v>9416110</v>
      </c>
      <c r="C14" s="403">
        <v>8657061</v>
      </c>
      <c r="D14" s="378">
        <f t="shared" si="1"/>
        <v>-8.0611738817834566E-2</v>
      </c>
      <c r="E14" s="402">
        <v>74553100</v>
      </c>
      <c r="F14" s="403">
        <v>75658305</v>
      </c>
      <c r="G14" s="378">
        <f t="shared" si="2"/>
        <v>1.4824400326747034E-2</v>
      </c>
      <c r="H14" s="378">
        <f t="shared" si="0"/>
        <v>5.6220706978878772E-2</v>
      </c>
    </row>
    <row r="15" spans="1:8" x14ac:dyDescent="0.25">
      <c r="A15" s="401" t="s">
        <v>592</v>
      </c>
      <c r="B15" s="402">
        <v>11035566</v>
      </c>
      <c r="C15" s="403">
        <v>3137008</v>
      </c>
      <c r="D15" s="378">
        <f t="shared" si="1"/>
        <v>-0.71573655578698903</v>
      </c>
      <c r="E15" s="402">
        <v>84918854</v>
      </c>
      <c r="F15" s="403">
        <v>42723453</v>
      </c>
      <c r="G15" s="378">
        <f t="shared" si="2"/>
        <v>-0.49689084358109681</v>
      </c>
      <c r="H15" s="378">
        <f t="shared" si="0"/>
        <v>3.1747244829750013E-2</v>
      </c>
    </row>
    <row r="16" spans="1:8" x14ac:dyDescent="0.25">
      <c r="A16" s="401" t="s">
        <v>588</v>
      </c>
      <c r="B16" s="404">
        <v>2631472</v>
      </c>
      <c r="C16" s="362">
        <v>2721605</v>
      </c>
      <c r="D16" s="378">
        <f t="shared" si="1"/>
        <v>3.4251931998516394E-2</v>
      </c>
      <c r="E16" s="402">
        <v>18668413</v>
      </c>
      <c r="F16" s="403">
        <v>28344002</v>
      </c>
      <c r="G16" s="378">
        <f t="shared" si="2"/>
        <v>0.51828663743404424</v>
      </c>
      <c r="H16" s="378">
        <f t="shared" si="0"/>
        <v>2.1062060946921212E-2</v>
      </c>
    </row>
    <row r="17" spans="1:8" x14ac:dyDescent="0.25">
      <c r="A17" s="401" t="s">
        <v>603</v>
      </c>
      <c r="B17" s="402">
        <v>252282</v>
      </c>
      <c r="C17" s="403">
        <v>1224433</v>
      </c>
      <c r="D17" s="378">
        <f t="shared" si="1"/>
        <v>3.8534298919463144</v>
      </c>
      <c r="E17" s="402">
        <v>1963868</v>
      </c>
      <c r="F17" s="403">
        <v>23296961</v>
      </c>
      <c r="G17" s="378" t="s">
        <v>571</v>
      </c>
      <c r="H17" s="378">
        <f t="shared" si="0"/>
        <v>1.7311670118427405E-2</v>
      </c>
    </row>
    <row r="18" spans="1:8" x14ac:dyDescent="0.25">
      <c r="A18" s="405" t="s">
        <v>633</v>
      </c>
      <c r="B18" s="402">
        <v>28046264</v>
      </c>
      <c r="C18" s="403">
        <v>24038391</v>
      </c>
      <c r="D18" s="378">
        <f t="shared" si="1"/>
        <v>-0.14290220615480198</v>
      </c>
      <c r="E18" s="402">
        <v>210254058</v>
      </c>
      <c r="F18" s="403">
        <v>181675987</v>
      </c>
      <c r="G18" s="378">
        <f t="shared" si="2"/>
        <v>-0.13592161441183692</v>
      </c>
      <c r="H18" s="378">
        <f t="shared" si="0"/>
        <v>0.13500107397628838</v>
      </c>
    </row>
    <row r="19" spans="1:8" x14ac:dyDescent="0.25">
      <c r="A19" s="406" t="s">
        <v>521</v>
      </c>
      <c r="B19" s="397">
        <f>SUM(B20:B30)</f>
        <v>133553416</v>
      </c>
      <c r="C19" s="398">
        <f>SUM(C20:C30)</f>
        <v>157701504</v>
      </c>
      <c r="D19" s="399">
        <f>C19/B19-1</f>
        <v>0.1808122077536376</v>
      </c>
      <c r="E19" s="397">
        <f>SUM(E20:E30)</f>
        <v>750718703</v>
      </c>
      <c r="F19" s="398">
        <f>SUM(F20:F30)</f>
        <v>702853158</v>
      </c>
      <c r="G19" s="399">
        <f>F19/E19-1</f>
        <v>-6.3759627685737841E-2</v>
      </c>
      <c r="H19" s="407">
        <f>SUM(H20:H30)</f>
        <v>1</v>
      </c>
    </row>
    <row r="20" spans="1:8" x14ac:dyDescent="0.25">
      <c r="A20" s="408" t="s">
        <v>578</v>
      </c>
      <c r="B20" s="409">
        <v>17095482</v>
      </c>
      <c r="C20" s="410">
        <v>20767592</v>
      </c>
      <c r="D20" s="378">
        <f t="shared" si="1"/>
        <v>0.21480002728206204</v>
      </c>
      <c r="E20" s="409">
        <v>81798507</v>
      </c>
      <c r="F20" s="410">
        <v>147728566</v>
      </c>
      <c r="G20" s="411">
        <f t="shared" ref="G20:G30" si="3">F20/E20-1</f>
        <v>0.80600565240145516</v>
      </c>
      <c r="H20" s="411">
        <f>+F20/$F$19</f>
        <v>0.21018411074707016</v>
      </c>
    </row>
    <row r="21" spans="1:8" x14ac:dyDescent="0.25">
      <c r="A21" s="408" t="s">
        <v>581</v>
      </c>
      <c r="B21" s="409">
        <v>2644684</v>
      </c>
      <c r="C21" s="410">
        <v>30385823</v>
      </c>
      <c r="D21" s="378" t="s">
        <v>571</v>
      </c>
      <c r="E21" s="409">
        <v>59100772</v>
      </c>
      <c r="F21" s="410">
        <v>79699592</v>
      </c>
      <c r="G21" s="411">
        <f t="shared" si="3"/>
        <v>0.34853724076565351</v>
      </c>
      <c r="H21" s="411">
        <f t="shared" ref="H21:H30" si="4">+F21/$F$19</f>
        <v>0.11339437134605576</v>
      </c>
    </row>
    <row r="22" spans="1:8" x14ac:dyDescent="0.25">
      <c r="A22" s="408" t="s">
        <v>579</v>
      </c>
      <c r="B22" s="409">
        <v>26717142</v>
      </c>
      <c r="C22" s="410">
        <v>9456729</v>
      </c>
      <c r="D22" s="378">
        <f t="shared" si="1"/>
        <v>-0.64604264183646587</v>
      </c>
      <c r="E22" s="409">
        <v>66381788</v>
      </c>
      <c r="F22" s="410">
        <v>73017556</v>
      </c>
      <c r="G22" s="411">
        <f t="shared" si="3"/>
        <v>9.9963682810110477E-2</v>
      </c>
      <c r="H22" s="411">
        <f t="shared" si="4"/>
        <v>0.10388735565729648</v>
      </c>
    </row>
    <row r="23" spans="1:8" x14ac:dyDescent="0.25">
      <c r="A23" s="408" t="s">
        <v>583</v>
      </c>
      <c r="B23" s="409">
        <v>3243171</v>
      </c>
      <c r="C23" s="410">
        <v>19082777</v>
      </c>
      <c r="D23" s="378">
        <f t="shared" si="1"/>
        <v>4.8839873074839408</v>
      </c>
      <c r="E23" s="409">
        <v>55479293</v>
      </c>
      <c r="F23" s="410">
        <v>63106090</v>
      </c>
      <c r="G23" s="411">
        <f t="shared" si="3"/>
        <v>0.13747105609294619</v>
      </c>
      <c r="H23" s="411">
        <f t="shared" si="4"/>
        <v>8.9785596438907947E-2</v>
      </c>
    </row>
    <row r="24" spans="1:8" x14ac:dyDescent="0.25">
      <c r="A24" s="408" t="s">
        <v>582</v>
      </c>
      <c r="B24" s="409">
        <v>5033921</v>
      </c>
      <c r="C24" s="410">
        <v>17829271</v>
      </c>
      <c r="D24" s="378">
        <f t="shared" si="1"/>
        <v>2.5418257457755096</v>
      </c>
      <c r="E24" s="409">
        <v>18906512</v>
      </c>
      <c r="F24" s="410">
        <v>53531327</v>
      </c>
      <c r="G24" s="411">
        <f t="shared" si="3"/>
        <v>1.831369794703539</v>
      </c>
      <c r="H24" s="411">
        <f t="shared" si="4"/>
        <v>7.6162888920248681E-2</v>
      </c>
    </row>
    <row r="25" spans="1:8" x14ac:dyDescent="0.25">
      <c r="A25" s="408" t="s">
        <v>585</v>
      </c>
      <c r="B25" s="409">
        <v>2923869</v>
      </c>
      <c r="C25" s="410">
        <v>2960270</v>
      </c>
      <c r="D25" s="378">
        <f t="shared" si="1"/>
        <v>1.2449600170185482E-2</v>
      </c>
      <c r="E25" s="409">
        <v>69558474</v>
      </c>
      <c r="F25" s="410">
        <v>38353906</v>
      </c>
      <c r="G25" s="411">
        <f t="shared" si="3"/>
        <v>-0.44860915148886105</v>
      </c>
      <c r="H25" s="411">
        <f>+F25/$F$19</f>
        <v>5.4568874826055769E-2</v>
      </c>
    </row>
    <row r="26" spans="1:8" x14ac:dyDescent="0.25">
      <c r="A26" s="408" t="s">
        <v>587</v>
      </c>
      <c r="B26" s="409">
        <v>3126445</v>
      </c>
      <c r="C26" s="410">
        <v>8000685</v>
      </c>
      <c r="D26" s="378">
        <f t="shared" si="1"/>
        <v>1.5590359017990081</v>
      </c>
      <c r="E26" s="409">
        <v>13488596</v>
      </c>
      <c r="F26" s="410">
        <v>38060719</v>
      </c>
      <c r="G26" s="411">
        <f t="shared" si="3"/>
        <v>1.8216961201892325</v>
      </c>
      <c r="H26" s="411">
        <f t="shared" si="4"/>
        <v>5.4151736485475103E-2</v>
      </c>
    </row>
    <row r="27" spans="1:8" x14ac:dyDescent="0.25">
      <c r="A27" s="408" t="s">
        <v>592</v>
      </c>
      <c r="B27" s="409">
        <v>3836743</v>
      </c>
      <c r="C27" s="410">
        <v>5751397</v>
      </c>
      <c r="D27" s="378">
        <f t="shared" si="1"/>
        <v>0.4990310792252699</v>
      </c>
      <c r="E27" s="409">
        <v>24812618</v>
      </c>
      <c r="F27" s="410">
        <v>35227185</v>
      </c>
      <c r="G27" s="411">
        <f t="shared" si="3"/>
        <v>0.41972866385965402</v>
      </c>
      <c r="H27" s="411">
        <f t="shared" si="4"/>
        <v>5.0120262815977847E-2</v>
      </c>
    </row>
    <row r="28" spans="1:8" x14ac:dyDescent="0.25">
      <c r="A28" s="408" t="s">
        <v>584</v>
      </c>
      <c r="B28" s="409">
        <v>5128123</v>
      </c>
      <c r="C28" s="410">
        <v>5993163</v>
      </c>
      <c r="D28" s="378">
        <f t="shared" si="1"/>
        <v>0.16868550149830641</v>
      </c>
      <c r="E28" s="409">
        <v>49092753</v>
      </c>
      <c r="F28" s="410">
        <v>33248310</v>
      </c>
      <c r="G28" s="411">
        <f t="shared" si="3"/>
        <v>-0.32274504955955519</v>
      </c>
      <c r="H28" s="411">
        <f t="shared" si="4"/>
        <v>4.7304774292555717E-2</v>
      </c>
    </row>
    <row r="29" spans="1:8" x14ac:dyDescent="0.25">
      <c r="A29" s="408" t="s">
        <v>588</v>
      </c>
      <c r="B29" s="409">
        <v>3387536</v>
      </c>
      <c r="C29" s="410">
        <v>2784329</v>
      </c>
      <c r="D29" s="378">
        <f t="shared" si="1"/>
        <v>-0.17806659471663178</v>
      </c>
      <c r="E29" s="409">
        <v>11990545</v>
      </c>
      <c r="F29" s="410">
        <v>15658619</v>
      </c>
      <c r="G29" s="411">
        <f t="shared" si="3"/>
        <v>0.30591386796847009</v>
      </c>
      <c r="H29" s="411">
        <f t="shared" si="4"/>
        <v>2.2278649276553437E-2</v>
      </c>
    </row>
    <row r="30" spans="1:8" x14ac:dyDescent="0.25">
      <c r="A30" s="405" t="s">
        <v>634</v>
      </c>
      <c r="B30" s="409">
        <v>60416300</v>
      </c>
      <c r="C30" s="410">
        <v>34689468</v>
      </c>
      <c r="D30" s="411">
        <f t="shared" si="1"/>
        <v>-0.4258260105302708</v>
      </c>
      <c r="E30" s="409">
        <v>300108845</v>
      </c>
      <c r="F30" s="410">
        <v>125221288</v>
      </c>
      <c r="G30" s="411">
        <f t="shared" si="3"/>
        <v>-0.58274709297555027</v>
      </c>
      <c r="H30" s="411">
        <f t="shared" si="4"/>
        <v>0.17816137919380309</v>
      </c>
    </row>
    <row r="31" spans="1:8" x14ac:dyDescent="0.25">
      <c r="A31" s="406" t="s">
        <v>522</v>
      </c>
      <c r="B31" s="397">
        <f>SUM(B32:B42)</f>
        <v>49977194</v>
      </c>
      <c r="C31" s="398">
        <f>SUM(C32:C42)</f>
        <v>45871157</v>
      </c>
      <c r="D31" s="399">
        <f>C31/B31-1</f>
        <v>-8.2158214004571795E-2</v>
      </c>
      <c r="E31" s="397">
        <f>SUM(E32:E42)</f>
        <v>335754234</v>
      </c>
      <c r="F31" s="398">
        <f>SUM(F32:F42)</f>
        <v>429075985</v>
      </c>
      <c r="G31" s="399">
        <f>F31/E31-1</f>
        <v>0.27794660960254647</v>
      </c>
      <c r="H31" s="407">
        <f>SUM(H32:H42)</f>
        <v>1</v>
      </c>
    </row>
    <row r="32" spans="1:8" x14ac:dyDescent="0.25">
      <c r="A32" s="401" t="s">
        <v>590</v>
      </c>
      <c r="B32" s="402">
        <v>3956857</v>
      </c>
      <c r="C32" s="403">
        <v>5004364</v>
      </c>
      <c r="D32" s="378">
        <f>C32/B32-1</f>
        <v>0.26473208407582072</v>
      </c>
      <c r="E32" s="402">
        <v>33046474</v>
      </c>
      <c r="F32" s="403">
        <v>62807286</v>
      </c>
      <c r="G32" s="378">
        <f>F32/E32-1</f>
        <v>0.90057450607287182</v>
      </c>
      <c r="H32" s="378">
        <f t="shared" ref="H32:H42" si="5">+F32/$F$31</f>
        <v>0.14637800342053633</v>
      </c>
    </row>
    <row r="33" spans="1:8" x14ac:dyDescent="0.25">
      <c r="A33" s="401" t="s">
        <v>591</v>
      </c>
      <c r="B33" s="402">
        <v>2877400</v>
      </c>
      <c r="C33" s="403">
        <v>4066170</v>
      </c>
      <c r="D33" s="378">
        <f t="shared" ref="D33:D42" si="6">C33/B33-1</f>
        <v>0.41314033502467495</v>
      </c>
      <c r="E33" s="402">
        <v>30404467</v>
      </c>
      <c r="F33" s="403">
        <v>39102138</v>
      </c>
      <c r="G33" s="378">
        <f t="shared" ref="G33:G42" si="7">F33/E33-1</f>
        <v>0.28606556398439742</v>
      </c>
      <c r="H33" s="378">
        <f t="shared" si="5"/>
        <v>9.1131033586044199E-2</v>
      </c>
    </row>
    <row r="34" spans="1:8" x14ac:dyDescent="0.25">
      <c r="A34" s="401" t="s">
        <v>594</v>
      </c>
      <c r="B34" s="402">
        <v>1460000</v>
      </c>
      <c r="C34" s="403">
        <v>4102877</v>
      </c>
      <c r="D34" s="378">
        <f t="shared" si="6"/>
        <v>1.8101897260273971</v>
      </c>
      <c r="E34" s="402">
        <v>15319700</v>
      </c>
      <c r="F34" s="403">
        <v>36208939</v>
      </c>
      <c r="G34" s="378">
        <f t="shared" si="7"/>
        <v>1.363554051319543</v>
      </c>
      <c r="H34" s="378">
        <f t="shared" si="5"/>
        <v>8.4388174276404673E-2</v>
      </c>
    </row>
    <row r="35" spans="1:8" x14ac:dyDescent="0.25">
      <c r="A35" s="401" t="s">
        <v>611</v>
      </c>
      <c r="B35" s="402">
        <v>1348731</v>
      </c>
      <c r="C35" s="403">
        <v>1423206</v>
      </c>
      <c r="D35" s="378">
        <f t="shared" si="6"/>
        <v>5.5218572124463572E-2</v>
      </c>
      <c r="E35" s="402">
        <v>2147358</v>
      </c>
      <c r="F35" s="403">
        <v>25170372</v>
      </c>
      <c r="G35" s="378" t="s">
        <v>571</v>
      </c>
      <c r="H35" s="378">
        <f t="shared" si="5"/>
        <v>5.8661805554090847E-2</v>
      </c>
    </row>
    <row r="36" spans="1:8" x14ac:dyDescent="0.25">
      <c r="A36" s="401" t="s">
        <v>599</v>
      </c>
      <c r="B36" s="402">
        <v>1511089</v>
      </c>
      <c r="C36" s="403">
        <v>1877951</v>
      </c>
      <c r="D36" s="378">
        <f t="shared" si="6"/>
        <v>0.24277987597024397</v>
      </c>
      <c r="E36" s="402">
        <v>15329207</v>
      </c>
      <c r="F36" s="403">
        <v>17880149</v>
      </c>
      <c r="G36" s="378">
        <f t="shared" si="7"/>
        <v>0.1664105651388228</v>
      </c>
      <c r="H36" s="378">
        <f t="shared" si="5"/>
        <v>4.1671288128605009E-2</v>
      </c>
    </row>
    <row r="37" spans="1:8" x14ac:dyDescent="0.25">
      <c r="A37" s="401" t="s">
        <v>586</v>
      </c>
      <c r="B37" s="402">
        <v>3385875</v>
      </c>
      <c r="C37" s="403">
        <v>2612059</v>
      </c>
      <c r="D37" s="378">
        <f t="shared" si="6"/>
        <v>-0.2285424004134825</v>
      </c>
      <c r="E37" s="402">
        <v>8058164</v>
      </c>
      <c r="F37" s="403">
        <v>16571788</v>
      </c>
      <c r="G37" s="378">
        <f t="shared" si="7"/>
        <v>1.0565215599980342</v>
      </c>
      <c r="H37" s="378">
        <f t="shared" si="5"/>
        <v>3.862203567510309E-2</v>
      </c>
    </row>
    <row r="38" spans="1:8" x14ac:dyDescent="0.25">
      <c r="A38" s="401" t="s">
        <v>597</v>
      </c>
      <c r="B38" s="402">
        <v>1983768</v>
      </c>
      <c r="C38" s="403">
        <v>2777290</v>
      </c>
      <c r="D38" s="378">
        <f t="shared" si="6"/>
        <v>0.40000746054982228</v>
      </c>
      <c r="E38" s="402">
        <v>17722454</v>
      </c>
      <c r="F38" s="403">
        <v>15303191</v>
      </c>
      <c r="G38" s="378">
        <f t="shared" si="7"/>
        <v>-0.13650835262430361</v>
      </c>
      <c r="H38" s="378">
        <f t="shared" si="5"/>
        <v>3.5665456783837486E-2</v>
      </c>
    </row>
    <row r="39" spans="1:8" x14ac:dyDescent="0.25">
      <c r="A39" s="401" t="s">
        <v>579</v>
      </c>
      <c r="B39" s="402">
        <v>1538003</v>
      </c>
      <c r="C39" s="403">
        <v>2067405</v>
      </c>
      <c r="D39" s="378">
        <f t="shared" si="6"/>
        <v>0.34421389295079408</v>
      </c>
      <c r="E39" s="402">
        <v>11908634</v>
      </c>
      <c r="F39" s="403">
        <v>14930426</v>
      </c>
      <c r="G39" s="378">
        <f t="shared" si="7"/>
        <v>0.25374799494215705</v>
      </c>
      <c r="H39" s="378">
        <f t="shared" si="5"/>
        <v>3.4796694576136669E-2</v>
      </c>
    </row>
    <row r="40" spans="1:8" x14ac:dyDescent="0.25">
      <c r="A40" s="401" t="s">
        <v>620</v>
      </c>
      <c r="B40" s="402">
        <v>1168337</v>
      </c>
      <c r="C40" s="403">
        <v>1707158</v>
      </c>
      <c r="D40" s="378">
        <f t="shared" si="6"/>
        <v>0.46118628443676779</v>
      </c>
      <c r="E40" s="402">
        <v>6820686</v>
      </c>
      <c r="F40" s="403">
        <v>13193995</v>
      </c>
      <c r="G40" s="378">
        <f t="shared" si="7"/>
        <v>0.93440879700370316</v>
      </c>
      <c r="H40" s="378">
        <f t="shared" si="5"/>
        <v>3.0749786660747281E-2</v>
      </c>
    </row>
    <row r="41" spans="1:8" x14ac:dyDescent="0.25">
      <c r="A41" s="401" t="s">
        <v>595</v>
      </c>
      <c r="B41" s="402">
        <v>2608141</v>
      </c>
      <c r="C41" s="403">
        <v>2360112</v>
      </c>
      <c r="D41" s="378">
        <f t="shared" si="6"/>
        <v>-9.5098002753685518E-2</v>
      </c>
      <c r="E41" s="402">
        <v>11162173</v>
      </c>
      <c r="F41" s="403">
        <v>13125398</v>
      </c>
      <c r="G41" s="378">
        <f t="shared" si="7"/>
        <v>0.1758819720855429</v>
      </c>
      <c r="H41" s="378">
        <f t="shared" si="5"/>
        <v>3.0589915210472569E-2</v>
      </c>
    </row>
    <row r="42" spans="1:8" x14ac:dyDescent="0.25">
      <c r="A42" s="408" t="s">
        <v>635</v>
      </c>
      <c r="B42" s="402">
        <v>28138993</v>
      </c>
      <c r="C42" s="403">
        <v>17872565</v>
      </c>
      <c r="D42" s="378">
        <f t="shared" si="6"/>
        <v>-0.36484702917407175</v>
      </c>
      <c r="E42" s="402">
        <v>183834917</v>
      </c>
      <c r="F42" s="403">
        <v>174782303</v>
      </c>
      <c r="G42" s="378">
        <f t="shared" si="7"/>
        <v>-4.9243169620491578E-2</v>
      </c>
      <c r="H42" s="378">
        <f t="shared" si="5"/>
        <v>0.40734580612802185</v>
      </c>
    </row>
    <row r="43" spans="1:8" x14ac:dyDescent="0.25">
      <c r="A43" s="406" t="s">
        <v>523</v>
      </c>
      <c r="B43" s="397">
        <f>SUM(B44:B54)</f>
        <v>244415527</v>
      </c>
      <c r="C43" s="398">
        <f>SUM(C44:C54)</f>
        <v>159640054</v>
      </c>
      <c r="D43" s="399">
        <f>C43/B43-1</f>
        <v>-0.34684978503841124</v>
      </c>
      <c r="E43" s="397">
        <f>SUM(E44:E54)</f>
        <v>1402184942</v>
      </c>
      <c r="F43" s="398">
        <f>SUM(F44:F54)</f>
        <v>1324589953</v>
      </c>
      <c r="G43" s="399">
        <f>F43/E43-1</f>
        <v>-5.5338626650292433E-2</v>
      </c>
      <c r="H43" s="407">
        <f>SUM(H44:H54)</f>
        <v>1.0000000000000002</v>
      </c>
    </row>
    <row r="44" spans="1:8" x14ac:dyDescent="0.25">
      <c r="A44" s="401" t="s">
        <v>578</v>
      </c>
      <c r="B44" s="402">
        <v>31428461</v>
      </c>
      <c r="C44" s="403">
        <v>4334708</v>
      </c>
      <c r="D44" s="378">
        <f>C44/B44-1</f>
        <v>-0.86207698811596278</v>
      </c>
      <c r="E44" s="402">
        <v>433158117</v>
      </c>
      <c r="F44" s="403">
        <v>280584578</v>
      </c>
      <c r="G44" s="378">
        <f>F44/E44-1</f>
        <v>-0.35223520698793698</v>
      </c>
      <c r="H44" s="378">
        <f t="shared" ref="H44:H54" si="8">+F44/$F$43</f>
        <v>0.21182749979683713</v>
      </c>
    </row>
    <row r="45" spans="1:8" x14ac:dyDescent="0.25">
      <c r="A45" s="401" t="s">
        <v>582</v>
      </c>
      <c r="B45" s="402">
        <v>18821163</v>
      </c>
      <c r="C45" s="403">
        <v>9893167</v>
      </c>
      <c r="D45" s="378">
        <f t="shared" ref="D45:D54" si="9">C45/B45-1</f>
        <v>-0.47435942189119773</v>
      </c>
      <c r="E45" s="402">
        <v>151444725</v>
      </c>
      <c r="F45" s="403">
        <v>166710938</v>
      </c>
      <c r="G45" s="378">
        <f t="shared" ref="G45:G54" si="10">F45/E45-1</f>
        <v>0.10080386094662597</v>
      </c>
      <c r="H45" s="378">
        <f t="shared" si="8"/>
        <v>0.12585852521561441</v>
      </c>
    </row>
    <row r="46" spans="1:8" x14ac:dyDescent="0.25">
      <c r="A46" s="401" t="s">
        <v>581</v>
      </c>
      <c r="B46" s="402">
        <v>11292114</v>
      </c>
      <c r="C46" s="403">
        <v>9021417</v>
      </c>
      <c r="D46" s="378">
        <f t="shared" si="9"/>
        <v>-0.20108697096044192</v>
      </c>
      <c r="E46" s="402">
        <v>208748232</v>
      </c>
      <c r="F46" s="403">
        <v>164371801</v>
      </c>
      <c r="G46" s="378">
        <f t="shared" si="10"/>
        <v>-0.21258350585695018</v>
      </c>
      <c r="H46" s="378">
        <f t="shared" si="8"/>
        <v>0.12409259229825971</v>
      </c>
    </row>
    <row r="47" spans="1:8" x14ac:dyDescent="0.25">
      <c r="A47" s="401" t="s">
        <v>589</v>
      </c>
      <c r="B47" s="402">
        <v>9264776</v>
      </c>
      <c r="C47" s="403">
        <v>8348487</v>
      </c>
      <c r="D47" s="378">
        <f t="shared" si="9"/>
        <v>-9.8900286418149741E-2</v>
      </c>
      <c r="E47" s="402">
        <v>63657865</v>
      </c>
      <c r="F47" s="403">
        <v>91659439</v>
      </c>
      <c r="G47" s="378">
        <f t="shared" si="10"/>
        <v>0.43987610957420586</v>
      </c>
      <c r="H47" s="378">
        <f t="shared" si="8"/>
        <v>6.9198349868504552E-2</v>
      </c>
    </row>
    <row r="48" spans="1:8" x14ac:dyDescent="0.25">
      <c r="A48" s="401" t="s">
        <v>579</v>
      </c>
      <c r="B48" s="402">
        <v>7025265</v>
      </c>
      <c r="C48" s="403">
        <v>5952888</v>
      </c>
      <c r="D48" s="378">
        <f t="shared" si="9"/>
        <v>-0.15264577208119556</v>
      </c>
      <c r="E48" s="402">
        <v>33029939</v>
      </c>
      <c r="F48" s="403">
        <v>58238211</v>
      </c>
      <c r="G48" s="378">
        <f t="shared" si="10"/>
        <v>0.76319462775877356</v>
      </c>
      <c r="H48" s="378">
        <f t="shared" si="8"/>
        <v>4.3966973226770352E-2</v>
      </c>
    </row>
    <row r="49" spans="1:8" x14ac:dyDescent="0.25">
      <c r="A49" s="401" t="s">
        <v>584</v>
      </c>
      <c r="B49" s="402">
        <v>3713355</v>
      </c>
      <c r="C49" s="403">
        <v>13797739</v>
      </c>
      <c r="D49" s="378">
        <f t="shared" si="9"/>
        <v>2.7157069550312318</v>
      </c>
      <c r="E49" s="402">
        <v>29361407</v>
      </c>
      <c r="F49" s="403">
        <v>57138878</v>
      </c>
      <c r="G49" s="378">
        <f t="shared" si="10"/>
        <v>0.94605381138580991</v>
      </c>
      <c r="H49" s="378">
        <f t="shared" si="8"/>
        <v>4.3137031102031924E-2</v>
      </c>
    </row>
    <row r="50" spans="1:8" x14ac:dyDescent="0.25">
      <c r="A50" s="401" t="s">
        <v>598</v>
      </c>
      <c r="B50" s="402">
        <v>3171142</v>
      </c>
      <c r="C50" s="403">
        <v>6427370</v>
      </c>
      <c r="D50" s="378">
        <f t="shared" si="9"/>
        <v>1.0268313434087784</v>
      </c>
      <c r="E50" s="402">
        <v>39347226</v>
      </c>
      <c r="F50" s="403">
        <v>44574913</v>
      </c>
      <c r="G50" s="378">
        <f t="shared" si="10"/>
        <v>0.13286036987715466</v>
      </c>
      <c r="H50" s="378">
        <f t="shared" si="8"/>
        <v>3.3651857995030406E-2</v>
      </c>
    </row>
    <row r="51" spans="1:8" x14ac:dyDescent="0.25">
      <c r="A51" s="401" t="s">
        <v>583</v>
      </c>
      <c r="B51" s="402">
        <v>2426675</v>
      </c>
      <c r="C51" s="403">
        <v>3782413</v>
      </c>
      <c r="D51" s="378">
        <f t="shared" si="9"/>
        <v>0.55868132320974162</v>
      </c>
      <c r="E51" s="402">
        <v>16458301</v>
      </c>
      <c r="F51" s="403">
        <v>40752678</v>
      </c>
      <c r="G51" s="378">
        <f t="shared" si="10"/>
        <v>1.4761169454854421</v>
      </c>
      <c r="H51" s="378">
        <f t="shared" si="8"/>
        <v>3.0766259330067561E-2</v>
      </c>
    </row>
    <row r="52" spans="1:8" x14ac:dyDescent="0.25">
      <c r="A52" s="401" t="s">
        <v>590</v>
      </c>
      <c r="B52" s="402">
        <v>4005657</v>
      </c>
      <c r="C52" s="403">
        <v>4336498</v>
      </c>
      <c r="D52" s="378">
        <f t="shared" si="9"/>
        <v>8.2593442224334179E-2</v>
      </c>
      <c r="E52" s="402">
        <v>11722051</v>
      </c>
      <c r="F52" s="403">
        <v>38534691</v>
      </c>
      <c r="G52" s="378">
        <f t="shared" si="10"/>
        <v>2.2873676287537053</v>
      </c>
      <c r="H52" s="378">
        <f t="shared" si="8"/>
        <v>2.9091788679753032E-2</v>
      </c>
    </row>
    <row r="53" spans="1:8" x14ac:dyDescent="0.25">
      <c r="A53" s="401" t="s">
        <v>600</v>
      </c>
      <c r="B53" s="402">
        <v>1559859</v>
      </c>
      <c r="C53" s="403">
        <v>3566359</v>
      </c>
      <c r="D53" s="378">
        <f t="shared" si="9"/>
        <v>1.2863342135410956</v>
      </c>
      <c r="E53" s="402">
        <v>39986227</v>
      </c>
      <c r="F53" s="403">
        <v>36534972</v>
      </c>
      <c r="G53" s="378">
        <f t="shared" si="10"/>
        <v>-8.6311094067464733E-2</v>
      </c>
      <c r="H53" s="378">
        <f t="shared" si="8"/>
        <v>2.7582099590332618E-2</v>
      </c>
    </row>
    <row r="54" spans="1:8" x14ac:dyDescent="0.25">
      <c r="A54" s="405" t="s">
        <v>636</v>
      </c>
      <c r="B54" s="402">
        <v>151707060</v>
      </c>
      <c r="C54" s="403">
        <v>90179008</v>
      </c>
      <c r="D54" s="378">
        <f t="shared" si="9"/>
        <v>-0.40557144802621581</v>
      </c>
      <c r="E54" s="402">
        <v>375270852</v>
      </c>
      <c r="F54" s="403">
        <v>345488854</v>
      </c>
      <c r="G54" s="378">
        <f t="shared" si="10"/>
        <v>-7.9361340858948415E-2</v>
      </c>
      <c r="H54" s="378">
        <f t="shared" si="8"/>
        <v>0.26082702289679832</v>
      </c>
    </row>
    <row r="55" spans="1:8" x14ac:dyDescent="0.25">
      <c r="A55" s="406" t="s">
        <v>524</v>
      </c>
      <c r="B55" s="397">
        <f>SUM(B56:B66)</f>
        <v>77149456</v>
      </c>
      <c r="C55" s="398">
        <f>SUM(C56:C66)</f>
        <v>152454926</v>
      </c>
      <c r="D55" s="399">
        <f>C55/B55-1</f>
        <v>0.97609852232788263</v>
      </c>
      <c r="E55" s="397">
        <f>SUM(E56:E66)</f>
        <v>597363364</v>
      </c>
      <c r="F55" s="398">
        <f>SUM(F56:F66)</f>
        <v>931106835</v>
      </c>
      <c r="G55" s="399">
        <f>F55/E55-1</f>
        <v>0.55869424057950767</v>
      </c>
      <c r="H55" s="407">
        <f>SUM(H56:H66)</f>
        <v>1</v>
      </c>
    </row>
    <row r="56" spans="1:8" x14ac:dyDescent="0.25">
      <c r="A56" s="401" t="s">
        <v>580</v>
      </c>
      <c r="B56" s="402">
        <v>36853838</v>
      </c>
      <c r="C56" s="403">
        <v>88468642</v>
      </c>
      <c r="D56" s="378">
        <f t="shared" ref="D56:D66" si="11">(C56-B56)/B56</f>
        <v>1.4005272395238726</v>
      </c>
      <c r="E56" s="402">
        <v>147704650</v>
      </c>
      <c r="F56" s="403">
        <v>400188813</v>
      </c>
      <c r="G56" s="378">
        <f>F56/E56-1</f>
        <v>1.7093853375638477</v>
      </c>
      <c r="H56" s="378">
        <f t="shared" ref="H56:H66" si="12">+F56/$F$55</f>
        <v>0.42979902837895073</v>
      </c>
    </row>
    <row r="57" spans="1:8" x14ac:dyDescent="0.25">
      <c r="A57" s="401" t="s">
        <v>586</v>
      </c>
      <c r="B57" s="402">
        <v>9970219</v>
      </c>
      <c r="C57" s="403">
        <v>31654647</v>
      </c>
      <c r="D57" s="378">
        <f t="shared" si="11"/>
        <v>2.174919929040676</v>
      </c>
      <c r="E57" s="402">
        <v>123586418</v>
      </c>
      <c r="F57" s="403">
        <v>137725285</v>
      </c>
      <c r="G57" s="378">
        <f t="shared" ref="G57:G66" si="13">F57/E57-1</f>
        <v>0.11440469939018705</v>
      </c>
      <c r="H57" s="378">
        <f t="shared" si="12"/>
        <v>0.14791566319025035</v>
      </c>
    </row>
    <row r="58" spans="1:8" x14ac:dyDescent="0.25">
      <c r="A58" s="401" t="s">
        <v>588</v>
      </c>
      <c r="B58" s="402">
        <v>5471082</v>
      </c>
      <c r="C58" s="403">
        <v>5961572</v>
      </c>
      <c r="D58" s="378">
        <f t="shared" si="11"/>
        <v>8.9651370606399244E-2</v>
      </c>
      <c r="E58" s="402">
        <v>42296590</v>
      </c>
      <c r="F58" s="403">
        <v>67124918</v>
      </c>
      <c r="G58" s="378">
        <f t="shared" si="13"/>
        <v>0.58700542998856409</v>
      </c>
      <c r="H58" s="378">
        <f t="shared" si="12"/>
        <v>7.2091531795059796E-2</v>
      </c>
    </row>
    <row r="59" spans="1:8" x14ac:dyDescent="0.25">
      <c r="A59" s="401" t="s">
        <v>593</v>
      </c>
      <c r="B59" s="402">
        <v>4218954</v>
      </c>
      <c r="C59" s="403">
        <v>4892031</v>
      </c>
      <c r="D59" s="378">
        <f t="shared" si="11"/>
        <v>0.15953646330346338</v>
      </c>
      <c r="E59" s="402">
        <v>44835628</v>
      </c>
      <c r="F59" s="403">
        <v>59874929</v>
      </c>
      <c r="G59" s="378">
        <f t="shared" si="13"/>
        <v>0.33543192480765516</v>
      </c>
      <c r="H59" s="378">
        <f t="shared" si="12"/>
        <v>6.4305111668522985E-2</v>
      </c>
    </row>
    <row r="60" spans="1:8" x14ac:dyDescent="0.25">
      <c r="A60" s="401" t="s">
        <v>594</v>
      </c>
      <c r="B60" s="402">
        <v>2584000</v>
      </c>
      <c r="C60" s="403">
        <v>2353948</v>
      </c>
      <c r="D60" s="378">
        <f t="shared" si="11"/>
        <v>-8.9029411764705885E-2</v>
      </c>
      <c r="E60" s="402">
        <v>24709926</v>
      </c>
      <c r="F60" s="403">
        <v>42641234</v>
      </c>
      <c r="G60" s="378">
        <f t="shared" si="13"/>
        <v>0.7256722662787416</v>
      </c>
      <c r="H60" s="378">
        <f t="shared" si="12"/>
        <v>4.5796285020289859E-2</v>
      </c>
    </row>
    <row r="61" spans="1:8" x14ac:dyDescent="0.25">
      <c r="A61" s="401" t="s">
        <v>591</v>
      </c>
      <c r="B61" s="402">
        <v>1488861</v>
      </c>
      <c r="C61" s="403">
        <v>2902292</v>
      </c>
      <c r="D61" s="378">
        <f t="shared" si="11"/>
        <v>0.94933711071752169</v>
      </c>
      <c r="E61" s="402">
        <v>18186881</v>
      </c>
      <c r="F61" s="403">
        <v>31006533</v>
      </c>
      <c r="G61" s="378">
        <f t="shared" si="13"/>
        <v>0.70488458136389642</v>
      </c>
      <c r="H61" s="378">
        <f t="shared" si="12"/>
        <v>3.3300725367352714E-2</v>
      </c>
    </row>
    <row r="62" spans="1:8" x14ac:dyDescent="0.25">
      <c r="A62" s="401" t="s">
        <v>602</v>
      </c>
      <c r="B62" s="402">
        <v>2033465</v>
      </c>
      <c r="C62" s="403">
        <v>1858081</v>
      </c>
      <c r="D62" s="378">
        <f t="shared" si="11"/>
        <v>-8.624884126355753E-2</v>
      </c>
      <c r="E62" s="402">
        <v>19887836</v>
      </c>
      <c r="F62" s="403">
        <v>23350139</v>
      </c>
      <c r="G62" s="378">
        <f t="shared" si="13"/>
        <v>0.17409148989362144</v>
      </c>
      <c r="H62" s="378">
        <f>+F62/$F$55</f>
        <v>2.5077830085953563E-2</v>
      </c>
    </row>
    <row r="63" spans="1:8" x14ac:dyDescent="0.25">
      <c r="A63" s="401" t="s">
        <v>601</v>
      </c>
      <c r="B63" s="402">
        <v>2379549</v>
      </c>
      <c r="C63" s="403">
        <v>0</v>
      </c>
      <c r="D63" s="378" t="s">
        <v>573</v>
      </c>
      <c r="E63" s="402">
        <v>20199207</v>
      </c>
      <c r="F63" s="403">
        <v>16962614</v>
      </c>
      <c r="G63" s="378">
        <f t="shared" si="13"/>
        <v>-0.16023366659889171</v>
      </c>
      <c r="H63" s="378">
        <f t="shared" si="12"/>
        <v>1.8217688199013166E-2</v>
      </c>
    </row>
    <row r="64" spans="1:8" x14ac:dyDescent="0.25">
      <c r="A64" s="401" t="s">
        <v>595</v>
      </c>
      <c r="B64" s="402">
        <v>1568620</v>
      </c>
      <c r="C64" s="403">
        <v>1103305</v>
      </c>
      <c r="D64" s="378">
        <f t="shared" si="11"/>
        <v>-0.29663972153867729</v>
      </c>
      <c r="E64" s="402">
        <v>12917109</v>
      </c>
      <c r="F64" s="403">
        <v>15497321</v>
      </c>
      <c r="G64" s="378">
        <f t="shared" si="13"/>
        <v>0.19975150786449203</v>
      </c>
      <c r="H64" s="378">
        <f t="shared" si="12"/>
        <v>1.6643977272489896E-2</v>
      </c>
    </row>
    <row r="65" spans="1:8" x14ac:dyDescent="0.25">
      <c r="A65" s="401" t="s">
        <v>597</v>
      </c>
      <c r="B65" s="402">
        <v>3067355</v>
      </c>
      <c r="C65" s="403">
        <v>0</v>
      </c>
      <c r="D65" s="378" t="s">
        <v>573</v>
      </c>
      <c r="E65" s="402">
        <v>16015759</v>
      </c>
      <c r="F65" s="403">
        <v>13241314</v>
      </c>
      <c r="G65" s="378">
        <f t="shared" si="13"/>
        <v>-0.1732321896202359</v>
      </c>
      <c r="H65" s="378">
        <f t="shared" si="12"/>
        <v>1.422104693281518E-2</v>
      </c>
    </row>
    <row r="66" spans="1:8" x14ac:dyDescent="0.25">
      <c r="A66" s="405" t="s">
        <v>637</v>
      </c>
      <c r="B66" s="402">
        <v>7513513</v>
      </c>
      <c r="C66" s="403">
        <v>13260408</v>
      </c>
      <c r="D66" s="378">
        <f t="shared" si="11"/>
        <v>0.76487456666408904</v>
      </c>
      <c r="E66" s="402">
        <v>127023360</v>
      </c>
      <c r="F66" s="403">
        <v>123493735</v>
      </c>
      <c r="G66" s="378">
        <f t="shared" si="13"/>
        <v>-2.7787211738061424E-2</v>
      </c>
      <c r="H66" s="378">
        <f t="shared" si="12"/>
        <v>0.13263111208930176</v>
      </c>
    </row>
    <row r="67" spans="1:8" x14ac:dyDescent="0.25">
      <c r="A67" s="406" t="s">
        <v>453</v>
      </c>
      <c r="B67" s="397">
        <f>SUM(B68:B78)</f>
        <v>107353535</v>
      </c>
      <c r="C67" s="398">
        <f>SUM(C68:C78)</f>
        <v>75921076</v>
      </c>
      <c r="D67" s="399">
        <f>C67/B67-1</f>
        <v>-0.29279388890174873</v>
      </c>
      <c r="E67" s="397">
        <f>SUM(E68:E78)</f>
        <v>766870551</v>
      </c>
      <c r="F67" s="398">
        <f>SUM(F68:F78)</f>
        <v>630963993</v>
      </c>
      <c r="G67" s="399">
        <f>F67/E67-1</f>
        <v>-0.17722229367495945</v>
      </c>
      <c r="H67" s="407">
        <f>SUM(H68:H78)</f>
        <v>1</v>
      </c>
    </row>
    <row r="68" spans="1:8" x14ac:dyDescent="0.25">
      <c r="A68" s="401" t="s">
        <v>578</v>
      </c>
      <c r="B68" s="402">
        <v>61273337</v>
      </c>
      <c r="C68" s="403">
        <v>29574862</v>
      </c>
      <c r="D68" s="378">
        <f t="shared" ref="D68:D78" si="14">C68/B68-1</f>
        <v>-0.51732901376009599</v>
      </c>
      <c r="E68" s="402">
        <v>433315179</v>
      </c>
      <c r="F68" s="403">
        <v>306020270</v>
      </c>
      <c r="G68" s="378">
        <f>F68/E68-1</f>
        <v>-0.29376978968004253</v>
      </c>
      <c r="H68" s="378">
        <f t="shared" ref="H68:H78" si="15">+F68/$F$67</f>
        <v>0.48500433209347971</v>
      </c>
    </row>
    <row r="69" spans="1:8" x14ac:dyDescent="0.25">
      <c r="A69" s="401" t="s">
        <v>582</v>
      </c>
      <c r="B69" s="402">
        <v>4461493</v>
      </c>
      <c r="C69" s="403">
        <v>8634112</v>
      </c>
      <c r="D69" s="378">
        <f t="shared" si="14"/>
        <v>0.93525171954769393</v>
      </c>
      <c r="E69" s="402">
        <v>14393546</v>
      </c>
      <c r="F69" s="403">
        <v>60003457</v>
      </c>
      <c r="G69" s="378">
        <f t="shared" ref="G69" si="16">F69/E69-1</f>
        <v>3.1687751579770547</v>
      </c>
      <c r="H69" s="378">
        <f t="shared" si="15"/>
        <v>9.5098068456657553E-2</v>
      </c>
    </row>
    <row r="70" spans="1:8" x14ac:dyDescent="0.25">
      <c r="A70" s="401" t="s">
        <v>596</v>
      </c>
      <c r="B70" s="402">
        <v>0</v>
      </c>
      <c r="C70" s="403">
        <v>-7069654</v>
      </c>
      <c r="D70" s="378" t="s">
        <v>573</v>
      </c>
      <c r="E70" s="402">
        <v>0</v>
      </c>
      <c r="F70" s="403">
        <v>48569853</v>
      </c>
      <c r="G70" s="378" t="s">
        <v>571</v>
      </c>
      <c r="H70" s="378">
        <f t="shared" si="15"/>
        <v>7.6977218254671465E-2</v>
      </c>
    </row>
    <row r="71" spans="1:8" x14ac:dyDescent="0.25">
      <c r="A71" s="401" t="s">
        <v>579</v>
      </c>
      <c r="B71" s="402">
        <v>8997631</v>
      </c>
      <c r="C71" s="403">
        <v>10379925</v>
      </c>
      <c r="D71" s="378">
        <f t="shared" si="14"/>
        <v>0.15362866069968861</v>
      </c>
      <c r="E71" s="402">
        <v>37248747</v>
      </c>
      <c r="F71" s="403">
        <v>45111156</v>
      </c>
      <c r="G71" s="378">
        <f t="shared" ref="G71:G78" si="17">F71/E71-1</f>
        <v>0.21107848272050611</v>
      </c>
      <c r="H71" s="378">
        <f t="shared" si="15"/>
        <v>7.1495610685346989E-2</v>
      </c>
    </row>
    <row r="72" spans="1:8" x14ac:dyDescent="0.25">
      <c r="A72" s="401" t="s">
        <v>583</v>
      </c>
      <c r="B72" s="402">
        <v>9469525</v>
      </c>
      <c r="C72" s="403">
        <v>5725708</v>
      </c>
      <c r="D72" s="378">
        <f t="shared" si="14"/>
        <v>-0.3953542548332678</v>
      </c>
      <c r="E72" s="402">
        <v>25285486</v>
      </c>
      <c r="F72" s="403">
        <v>29655437</v>
      </c>
      <c r="G72" s="378">
        <f t="shared" si="17"/>
        <v>0.17282448120633309</v>
      </c>
      <c r="H72" s="378">
        <f t="shared" si="15"/>
        <v>4.7000204970491871E-2</v>
      </c>
    </row>
    <row r="73" spans="1:8" x14ac:dyDescent="0.25">
      <c r="A73" s="401" t="s">
        <v>584</v>
      </c>
      <c r="B73" s="402">
        <v>3783545</v>
      </c>
      <c r="C73" s="403">
        <v>4085358</v>
      </c>
      <c r="D73" s="378">
        <f t="shared" si="14"/>
        <v>7.9769898336084388E-2</v>
      </c>
      <c r="E73" s="402">
        <v>61672829</v>
      </c>
      <c r="F73" s="403">
        <v>20239718</v>
      </c>
      <c r="G73" s="378">
        <f t="shared" si="17"/>
        <v>-0.67182115158038236</v>
      </c>
      <c r="H73" s="378">
        <f t="shared" si="15"/>
        <v>3.2077453269191543E-2</v>
      </c>
    </row>
    <row r="74" spans="1:8" x14ac:dyDescent="0.25">
      <c r="A74" s="401" t="s">
        <v>592</v>
      </c>
      <c r="B74" s="402">
        <v>0</v>
      </c>
      <c r="C74" s="403">
        <v>11572424</v>
      </c>
      <c r="D74" s="378" t="s">
        <v>571</v>
      </c>
      <c r="E74" s="402">
        <v>21418155</v>
      </c>
      <c r="F74" s="403">
        <v>15987863</v>
      </c>
      <c r="G74" s="378">
        <f t="shared" si="17"/>
        <v>-0.2535368709396304</v>
      </c>
      <c r="H74" s="378">
        <f>+F74/$F$67</f>
        <v>2.5338788230979133E-2</v>
      </c>
    </row>
    <row r="75" spans="1:8" x14ac:dyDescent="0.25">
      <c r="A75" s="401" t="s">
        <v>587</v>
      </c>
      <c r="B75" s="402">
        <v>3641970</v>
      </c>
      <c r="C75" s="403">
        <v>2213328</v>
      </c>
      <c r="D75" s="378">
        <f t="shared" si="14"/>
        <v>-0.39227176500630156</v>
      </c>
      <c r="E75" s="402">
        <v>73414596</v>
      </c>
      <c r="F75" s="403">
        <v>9436328</v>
      </c>
      <c r="G75" s="378">
        <f t="shared" si="17"/>
        <v>-0.87146523288093825</v>
      </c>
      <c r="H75" s="378">
        <f t="shared" si="15"/>
        <v>1.4955414420930355E-2</v>
      </c>
    </row>
    <row r="76" spans="1:8" x14ac:dyDescent="0.25">
      <c r="A76" s="401" t="s">
        <v>585</v>
      </c>
      <c r="B76" s="402">
        <v>634700</v>
      </c>
      <c r="C76" s="403">
        <v>178820</v>
      </c>
      <c r="D76" s="378">
        <f t="shared" si="14"/>
        <v>-0.71826059555695609</v>
      </c>
      <c r="E76" s="402">
        <v>3639741</v>
      </c>
      <c r="F76" s="403">
        <v>9196404</v>
      </c>
      <c r="G76" s="378">
        <f t="shared" si="17"/>
        <v>1.5266643972744216</v>
      </c>
      <c r="H76" s="378">
        <f t="shared" si="15"/>
        <v>1.4575164513389277E-2</v>
      </c>
    </row>
    <row r="77" spans="1:8" x14ac:dyDescent="0.25">
      <c r="A77" s="401" t="s">
        <v>580</v>
      </c>
      <c r="B77" s="402">
        <v>1256518</v>
      </c>
      <c r="C77" s="403">
        <v>1212720</v>
      </c>
      <c r="D77" s="378">
        <f t="shared" si="14"/>
        <v>-3.4856643518039521E-2</v>
      </c>
      <c r="E77" s="402">
        <v>4453631</v>
      </c>
      <c r="F77" s="403">
        <v>7626094</v>
      </c>
      <c r="G77" s="378">
        <f t="shared" si="17"/>
        <v>0.71233180297155285</v>
      </c>
      <c r="H77" s="378">
        <f t="shared" si="15"/>
        <v>1.2086417108749341E-2</v>
      </c>
    </row>
    <row r="78" spans="1:8" x14ac:dyDescent="0.25">
      <c r="A78" s="405" t="s">
        <v>638</v>
      </c>
      <c r="B78" s="402">
        <v>13834816</v>
      </c>
      <c r="C78" s="403">
        <v>9413473</v>
      </c>
      <c r="D78" s="378">
        <f t="shared" si="14"/>
        <v>-0.31958090371422354</v>
      </c>
      <c r="E78" s="402">
        <v>92028641</v>
      </c>
      <c r="F78" s="403">
        <v>79117413</v>
      </c>
      <c r="G78" s="378">
        <f t="shared" si="17"/>
        <v>-0.1402957585780279</v>
      </c>
      <c r="H78" s="378">
        <f t="shared" si="15"/>
        <v>0.12539132799611277</v>
      </c>
    </row>
    <row r="79" spans="1:8" s="3" customFormat="1" ht="16.5" customHeight="1" thickBot="1" x14ac:dyDescent="0.3">
      <c r="A79" s="412" t="s">
        <v>0</v>
      </c>
      <c r="B79" s="413">
        <f>+B67+B55+B43+B31+B19+B7</f>
        <v>792250202</v>
      </c>
      <c r="C79" s="414">
        <f>+C67+C55+C43+C31+C19+C7</f>
        <v>747416172</v>
      </c>
      <c r="D79" s="370">
        <f>C79/B79-1</f>
        <v>-5.6590746063325037E-2</v>
      </c>
      <c r="E79" s="413">
        <f>+E67+E55+E43+E31+E19+E7</f>
        <v>5263279966</v>
      </c>
      <c r="F79" s="414">
        <f>+F67+F55+F43+F31+F19+F7</f>
        <v>5364327270</v>
      </c>
      <c r="G79" s="370">
        <f>F79/E79-1</f>
        <v>1.9198542477837144E-2</v>
      </c>
      <c r="H79" s="407">
        <f>F79/F79</f>
        <v>1</v>
      </c>
    </row>
    <row r="80" spans="1:8" s="3" customFormat="1" x14ac:dyDescent="0.25">
      <c r="B80" s="390"/>
      <c r="C80" s="390"/>
      <c r="D80" s="391"/>
      <c r="E80" s="390"/>
      <c r="F80" s="390"/>
      <c r="G80" s="391"/>
      <c r="H80" s="390"/>
    </row>
    <row r="81" spans="1:8" s="3" customFormat="1" ht="58.5" customHeight="1" x14ac:dyDescent="0.25">
      <c r="A81" s="850" t="s">
        <v>546</v>
      </c>
      <c r="B81" s="850"/>
      <c r="C81" s="850"/>
      <c r="D81" s="850"/>
      <c r="E81" s="850"/>
      <c r="F81" s="850"/>
      <c r="G81" s="850"/>
      <c r="H81" s="850"/>
    </row>
    <row r="82" spans="1:8" s="3" customFormat="1" x14ac:dyDescent="0.25">
      <c r="B82" s="415"/>
      <c r="C82" s="415"/>
      <c r="D82" s="60"/>
      <c r="E82" s="415"/>
      <c r="F82" s="415"/>
      <c r="G82" s="60"/>
      <c r="H82" s="415"/>
    </row>
    <row r="83" spans="1:8" s="3" customFormat="1" x14ac:dyDescent="0.25">
      <c r="D83" s="60"/>
      <c r="G83" s="60"/>
    </row>
    <row r="84" spans="1:8" s="3" customFormat="1" x14ac:dyDescent="0.25">
      <c r="D84" s="60"/>
      <c r="G84" s="60"/>
    </row>
    <row r="85" spans="1:8" s="3" customFormat="1" x14ac:dyDescent="0.25">
      <c r="D85" s="60"/>
      <c r="G85" s="60"/>
    </row>
    <row r="86" spans="1:8" s="3" customFormat="1" x14ac:dyDescent="0.25">
      <c r="D86" s="60"/>
      <c r="G86" s="60"/>
    </row>
    <row r="87" spans="1:8" s="3" customFormat="1" x14ac:dyDescent="0.25">
      <c r="D87" s="60"/>
      <c r="G87" s="60"/>
    </row>
    <row r="88" spans="1:8" s="3" customFormat="1" x14ac:dyDescent="0.25">
      <c r="D88" s="60"/>
      <c r="G88" s="60"/>
    </row>
    <row r="89" spans="1:8" s="3" customFormat="1" x14ac:dyDescent="0.25">
      <c r="D89" s="60"/>
      <c r="G89" s="60"/>
    </row>
    <row r="90" spans="1:8" s="3" customFormat="1" x14ac:dyDescent="0.25">
      <c r="D90" s="60"/>
      <c r="G90" s="60"/>
    </row>
    <row r="91" spans="1:8" s="3" customFormat="1" x14ac:dyDescent="0.25">
      <c r="D91" s="60"/>
      <c r="G91" s="60"/>
    </row>
    <row r="92" spans="1:8" s="3" customFormat="1" x14ac:dyDescent="0.25">
      <c r="D92" s="60"/>
      <c r="G92" s="60"/>
    </row>
    <row r="93" spans="1:8" s="3" customFormat="1" x14ac:dyDescent="0.25">
      <c r="D93" s="60"/>
      <c r="G93" s="60"/>
    </row>
    <row r="94" spans="1:8" s="3" customFormat="1" x14ac:dyDescent="0.25">
      <c r="D94" s="60"/>
      <c r="G94" s="60"/>
    </row>
    <row r="95" spans="1:8" s="3" customFormat="1" x14ac:dyDescent="0.25">
      <c r="D95" s="60"/>
      <c r="G95" s="60"/>
    </row>
    <row r="96" spans="1:8" s="3" customFormat="1" x14ac:dyDescent="0.25">
      <c r="D96" s="60"/>
      <c r="G96" s="60"/>
    </row>
    <row r="97" spans="4:7" s="3" customFormat="1" x14ac:dyDescent="0.25">
      <c r="D97" s="60"/>
      <c r="G97" s="60"/>
    </row>
    <row r="98" spans="4:7" s="3" customFormat="1" x14ac:dyDescent="0.25">
      <c r="D98" s="60"/>
      <c r="G98" s="60"/>
    </row>
    <row r="99" spans="4:7" s="3" customFormat="1" x14ac:dyDescent="0.25">
      <c r="D99" s="60"/>
      <c r="G99" s="60"/>
    </row>
    <row r="100" spans="4:7" s="3" customFormat="1" x14ac:dyDescent="0.25">
      <c r="D100" s="60"/>
      <c r="G100" s="60"/>
    </row>
    <row r="101" spans="4:7" s="3" customFormat="1" x14ac:dyDescent="0.25">
      <c r="D101" s="60"/>
      <c r="G101" s="60"/>
    </row>
    <row r="102" spans="4:7" s="3" customFormat="1" x14ac:dyDescent="0.25">
      <c r="D102" s="60"/>
      <c r="G102" s="60"/>
    </row>
    <row r="103" spans="4:7" s="3" customFormat="1" x14ac:dyDescent="0.25">
      <c r="D103" s="60"/>
      <c r="G103" s="60"/>
    </row>
    <row r="104" spans="4:7" s="3" customFormat="1" x14ac:dyDescent="0.25">
      <c r="D104" s="60"/>
      <c r="G104" s="60"/>
    </row>
    <row r="105" spans="4:7" s="3" customFormat="1" x14ac:dyDescent="0.25">
      <c r="D105" s="60"/>
      <c r="G105" s="60"/>
    </row>
    <row r="106" spans="4:7" s="3" customFormat="1" x14ac:dyDescent="0.25">
      <c r="D106" s="60"/>
      <c r="G106" s="60"/>
    </row>
    <row r="107" spans="4:7" s="3" customFormat="1" x14ac:dyDescent="0.25">
      <c r="D107" s="60"/>
      <c r="G107" s="60"/>
    </row>
    <row r="108" spans="4:7" s="3" customFormat="1" x14ac:dyDescent="0.25">
      <c r="D108" s="60"/>
      <c r="G108" s="60"/>
    </row>
    <row r="109" spans="4:7" s="3" customFormat="1" x14ac:dyDescent="0.25">
      <c r="D109" s="60"/>
      <c r="G109" s="60"/>
    </row>
    <row r="110" spans="4:7" s="3" customFormat="1" x14ac:dyDescent="0.25">
      <c r="D110" s="60"/>
      <c r="G110" s="60"/>
    </row>
    <row r="111" spans="4:7" s="3" customFormat="1" x14ac:dyDescent="0.25">
      <c r="D111" s="60"/>
      <c r="G111" s="60"/>
    </row>
    <row r="112" spans="4:7" s="3" customFormat="1" x14ac:dyDescent="0.25">
      <c r="D112" s="60"/>
      <c r="G112" s="60"/>
    </row>
    <row r="113" spans="4:7" s="3" customFormat="1" x14ac:dyDescent="0.25">
      <c r="D113" s="60"/>
      <c r="G113" s="60"/>
    </row>
    <row r="114" spans="4:7" s="3" customFormat="1" x14ac:dyDescent="0.25">
      <c r="D114" s="60"/>
      <c r="G114" s="60"/>
    </row>
    <row r="115" spans="4:7" s="3" customFormat="1" x14ac:dyDescent="0.25">
      <c r="D115" s="60"/>
      <c r="G115" s="60"/>
    </row>
    <row r="116" spans="4:7" s="3" customFormat="1" x14ac:dyDescent="0.25">
      <c r="D116" s="60"/>
      <c r="G116" s="60"/>
    </row>
    <row r="117" spans="4:7" s="3" customFormat="1" x14ac:dyDescent="0.25">
      <c r="D117" s="60"/>
      <c r="G117" s="60"/>
    </row>
    <row r="118" spans="4:7" s="3" customFormat="1" x14ac:dyDescent="0.25">
      <c r="D118" s="60"/>
      <c r="G118" s="60"/>
    </row>
    <row r="119" spans="4:7" s="3" customFormat="1" x14ac:dyDescent="0.25">
      <c r="D119" s="60"/>
      <c r="G119" s="60"/>
    </row>
    <row r="120" spans="4:7" s="3" customFormat="1" x14ac:dyDescent="0.25">
      <c r="D120" s="60"/>
      <c r="G120" s="60"/>
    </row>
    <row r="121" spans="4:7" s="3" customFormat="1" x14ac:dyDescent="0.25">
      <c r="D121" s="60"/>
      <c r="G121" s="60"/>
    </row>
    <row r="122" spans="4:7" s="3" customFormat="1" x14ac:dyDescent="0.25">
      <c r="D122" s="60"/>
      <c r="G122" s="60"/>
    </row>
    <row r="123" spans="4:7" s="3" customFormat="1" x14ac:dyDescent="0.25">
      <c r="D123" s="60"/>
      <c r="G123" s="60"/>
    </row>
    <row r="124" spans="4:7" s="3" customFormat="1" x14ac:dyDescent="0.25">
      <c r="D124" s="60"/>
      <c r="G124" s="60"/>
    </row>
    <row r="125" spans="4:7" s="3" customFormat="1" x14ac:dyDescent="0.25">
      <c r="D125" s="60"/>
      <c r="G125" s="60"/>
    </row>
    <row r="126" spans="4:7" s="3" customFormat="1" x14ac:dyDescent="0.25">
      <c r="D126" s="60"/>
      <c r="G126" s="60"/>
    </row>
    <row r="127" spans="4:7" s="3" customFormat="1" x14ac:dyDescent="0.25">
      <c r="D127" s="60"/>
      <c r="G127" s="60"/>
    </row>
    <row r="128" spans="4:7" s="3" customFormat="1" x14ac:dyDescent="0.25">
      <c r="D128" s="60"/>
      <c r="G128" s="60"/>
    </row>
    <row r="129" spans="4:7" s="3" customFormat="1" x14ac:dyDescent="0.25">
      <c r="D129" s="60"/>
      <c r="G129" s="60"/>
    </row>
    <row r="130" spans="4:7" s="3" customFormat="1" x14ac:dyDescent="0.25">
      <c r="D130" s="60"/>
      <c r="G130" s="60"/>
    </row>
    <row r="131" spans="4:7" s="3" customFormat="1" x14ac:dyDescent="0.25">
      <c r="D131" s="60"/>
      <c r="G131" s="60"/>
    </row>
    <row r="132" spans="4:7" s="3" customFormat="1" x14ac:dyDescent="0.25">
      <c r="D132" s="60"/>
      <c r="G132" s="60"/>
    </row>
    <row r="133" spans="4:7" s="3" customFormat="1" x14ac:dyDescent="0.25">
      <c r="D133" s="60"/>
      <c r="G133" s="60"/>
    </row>
    <row r="134" spans="4:7" s="3" customFormat="1" x14ac:dyDescent="0.25">
      <c r="D134" s="60"/>
      <c r="G134" s="60"/>
    </row>
    <row r="135" spans="4:7" s="3" customFormat="1" x14ac:dyDescent="0.25">
      <c r="D135" s="60"/>
      <c r="G135" s="60"/>
    </row>
    <row r="136" spans="4:7" s="3" customFormat="1" x14ac:dyDescent="0.25">
      <c r="D136" s="60"/>
      <c r="G136" s="60"/>
    </row>
    <row r="137" spans="4:7" s="3" customFormat="1" x14ac:dyDescent="0.25">
      <c r="D137" s="60"/>
      <c r="G137" s="60"/>
    </row>
    <row r="138" spans="4:7" s="3" customFormat="1" x14ac:dyDescent="0.25">
      <c r="D138" s="60"/>
      <c r="G138" s="60"/>
    </row>
    <row r="139" spans="4:7" s="3" customFormat="1" x14ac:dyDescent="0.25">
      <c r="D139" s="60"/>
      <c r="G139" s="60"/>
    </row>
    <row r="140" spans="4:7" s="3" customFormat="1" x14ac:dyDescent="0.25">
      <c r="D140" s="60"/>
      <c r="G140" s="60"/>
    </row>
    <row r="141" spans="4:7" s="3" customFormat="1" x14ac:dyDescent="0.25">
      <c r="D141" s="60"/>
      <c r="G141" s="60"/>
    </row>
    <row r="142" spans="4:7" s="3" customFormat="1" x14ac:dyDescent="0.25">
      <c r="D142" s="60"/>
      <c r="G142" s="60"/>
    </row>
    <row r="143" spans="4:7" s="3" customFormat="1" x14ac:dyDescent="0.25">
      <c r="D143" s="60"/>
      <c r="G143" s="60"/>
    </row>
    <row r="144" spans="4:7" s="3" customFormat="1" x14ac:dyDescent="0.25">
      <c r="D144" s="60"/>
      <c r="G144" s="60"/>
    </row>
    <row r="145" spans="4:7" s="3" customFormat="1" x14ac:dyDescent="0.25">
      <c r="D145" s="60"/>
      <c r="G145" s="60"/>
    </row>
    <row r="146" spans="4:7" s="3" customFormat="1" x14ac:dyDescent="0.25">
      <c r="D146" s="60"/>
      <c r="G146" s="60"/>
    </row>
    <row r="147" spans="4:7" s="3" customFormat="1" x14ac:dyDescent="0.25">
      <c r="D147" s="60"/>
      <c r="G147" s="60"/>
    </row>
    <row r="148" spans="4:7" s="3" customFormat="1" x14ac:dyDescent="0.25">
      <c r="D148" s="60"/>
      <c r="G148" s="60"/>
    </row>
    <row r="149" spans="4:7" s="3" customFormat="1" x14ac:dyDescent="0.25">
      <c r="D149" s="60"/>
      <c r="G149" s="60"/>
    </row>
    <row r="150" spans="4:7" s="3" customFormat="1" x14ac:dyDescent="0.25">
      <c r="D150" s="60"/>
      <c r="G150" s="60"/>
    </row>
    <row r="151" spans="4:7" s="3" customFormat="1" x14ac:dyDescent="0.25">
      <c r="D151" s="60"/>
      <c r="G151" s="60"/>
    </row>
    <row r="152" spans="4:7" s="3" customFormat="1" x14ac:dyDescent="0.25">
      <c r="D152" s="60"/>
      <c r="G152" s="60"/>
    </row>
    <row r="153" spans="4:7" s="3" customFormat="1" x14ac:dyDescent="0.25">
      <c r="D153" s="60"/>
      <c r="G153" s="60"/>
    </row>
    <row r="154" spans="4:7" s="3" customFormat="1" x14ac:dyDescent="0.25">
      <c r="D154" s="60"/>
      <c r="G154" s="60"/>
    </row>
    <row r="155" spans="4:7" s="3" customFormat="1" x14ac:dyDescent="0.25">
      <c r="D155" s="60"/>
      <c r="G155" s="60"/>
    </row>
    <row r="156" spans="4:7" s="3" customFormat="1" x14ac:dyDescent="0.25">
      <c r="D156" s="60"/>
      <c r="G156" s="60"/>
    </row>
    <row r="157" spans="4:7" s="3" customFormat="1" x14ac:dyDescent="0.25">
      <c r="D157" s="60"/>
      <c r="G157" s="60"/>
    </row>
    <row r="158" spans="4:7" s="3" customFormat="1" x14ac:dyDescent="0.25">
      <c r="D158" s="60"/>
      <c r="G158" s="60"/>
    </row>
    <row r="159" spans="4:7" s="3" customFormat="1" x14ac:dyDescent="0.25">
      <c r="D159" s="60"/>
      <c r="G159" s="60"/>
    </row>
    <row r="160" spans="4:7" s="3" customFormat="1" x14ac:dyDescent="0.25">
      <c r="D160" s="60"/>
      <c r="G160" s="60"/>
    </row>
    <row r="161" spans="4:7" s="3" customFormat="1" x14ac:dyDescent="0.25">
      <c r="D161" s="60"/>
      <c r="G161" s="60"/>
    </row>
    <row r="162" spans="4:7" s="3" customFormat="1" x14ac:dyDescent="0.25">
      <c r="D162" s="60"/>
      <c r="G162" s="60"/>
    </row>
    <row r="163" spans="4:7" s="3" customFormat="1" x14ac:dyDescent="0.25">
      <c r="D163" s="60"/>
      <c r="G163" s="60"/>
    </row>
    <row r="164" spans="4:7" s="3" customFormat="1" x14ac:dyDescent="0.25">
      <c r="D164" s="60"/>
      <c r="G164" s="60"/>
    </row>
    <row r="165" spans="4:7" s="3" customFormat="1" x14ac:dyDescent="0.25">
      <c r="D165" s="60"/>
      <c r="G165" s="60"/>
    </row>
    <row r="166" spans="4:7" s="3" customFormat="1" x14ac:dyDescent="0.25">
      <c r="D166" s="60"/>
      <c r="G166" s="60"/>
    </row>
    <row r="167" spans="4:7" s="3" customFormat="1" x14ac:dyDescent="0.25">
      <c r="D167" s="60"/>
      <c r="G167" s="60"/>
    </row>
    <row r="168" spans="4:7" s="3" customFormat="1" x14ac:dyDescent="0.25">
      <c r="D168" s="60"/>
      <c r="G168" s="60"/>
    </row>
    <row r="169" spans="4:7" s="3" customFormat="1" x14ac:dyDescent="0.25">
      <c r="D169" s="60"/>
      <c r="G169" s="60"/>
    </row>
    <row r="170" spans="4:7" s="3" customFormat="1" x14ac:dyDescent="0.25">
      <c r="D170" s="60"/>
      <c r="F170"/>
      <c r="G170" s="61"/>
    </row>
    <row r="171" spans="4:7" s="3" customFormat="1" x14ac:dyDescent="0.25">
      <c r="D171" s="60"/>
      <c r="F171"/>
      <c r="G171" s="61"/>
    </row>
    <row r="172" spans="4:7" s="3" customFormat="1" x14ac:dyDescent="0.25">
      <c r="D172" s="60"/>
      <c r="F172"/>
      <c r="G172" s="61"/>
    </row>
    <row r="173" spans="4:7" s="3" customFormat="1" x14ac:dyDescent="0.25">
      <c r="D173" s="60"/>
      <c r="F173"/>
      <c r="G173" s="61"/>
    </row>
    <row r="174" spans="4:7" s="3" customFormat="1" x14ac:dyDescent="0.25">
      <c r="D174" s="60"/>
      <c r="F174"/>
      <c r="G174" s="61"/>
    </row>
    <row r="175" spans="4:7" s="3" customFormat="1" x14ac:dyDescent="0.25">
      <c r="D175" s="60"/>
      <c r="F175"/>
      <c r="G175" s="61"/>
    </row>
    <row r="176" spans="4:7" s="3" customFormat="1" x14ac:dyDescent="0.25">
      <c r="D176" s="60"/>
      <c r="F176"/>
      <c r="G176" s="61"/>
    </row>
    <row r="177" spans="4:7" s="3" customFormat="1" x14ac:dyDescent="0.25">
      <c r="D177" s="60"/>
      <c r="F177"/>
      <c r="G177" s="61"/>
    </row>
    <row r="178" spans="4:7" s="3" customFormat="1" x14ac:dyDescent="0.25">
      <c r="D178" s="60"/>
      <c r="F178"/>
      <c r="G178" s="61"/>
    </row>
    <row r="179" spans="4:7" s="3" customFormat="1" x14ac:dyDescent="0.25">
      <c r="D179" s="60"/>
      <c r="F179"/>
      <c r="G179" s="61"/>
    </row>
    <row r="180" spans="4:7" s="3" customFormat="1" x14ac:dyDescent="0.25">
      <c r="D180" s="60"/>
      <c r="F180"/>
      <c r="G180" s="61"/>
    </row>
    <row r="181" spans="4:7" s="3" customFormat="1" x14ac:dyDescent="0.25">
      <c r="D181" s="60"/>
      <c r="F181"/>
      <c r="G181" s="61"/>
    </row>
    <row r="182" spans="4:7" s="3" customFormat="1" x14ac:dyDescent="0.25">
      <c r="D182" s="60"/>
      <c r="F182"/>
      <c r="G182" s="61"/>
    </row>
    <row r="183" spans="4:7" s="3" customFormat="1" x14ac:dyDescent="0.25">
      <c r="D183" s="60"/>
      <c r="F183"/>
      <c r="G183" s="61"/>
    </row>
    <row r="184" spans="4:7" s="3" customFormat="1" x14ac:dyDescent="0.25">
      <c r="D184" s="60"/>
      <c r="F184"/>
      <c r="G184" s="61"/>
    </row>
    <row r="185" spans="4:7" s="3" customFormat="1" x14ac:dyDescent="0.25">
      <c r="D185" s="60"/>
      <c r="F185"/>
      <c r="G185" s="61"/>
    </row>
    <row r="186" spans="4:7" s="3" customFormat="1" x14ac:dyDescent="0.25">
      <c r="D186" s="60"/>
      <c r="F186"/>
      <c r="G186" s="61"/>
    </row>
    <row r="187" spans="4:7" s="3" customFormat="1" x14ac:dyDescent="0.25">
      <c r="D187" s="60"/>
      <c r="F187"/>
      <c r="G187" s="61"/>
    </row>
    <row r="188" spans="4:7" s="3" customFormat="1" x14ac:dyDescent="0.25">
      <c r="D188" s="60"/>
      <c r="F188"/>
      <c r="G188" s="61"/>
    </row>
    <row r="189" spans="4:7" s="3" customFormat="1" x14ac:dyDescent="0.25">
      <c r="D189" s="60"/>
      <c r="F189"/>
      <c r="G189" s="61"/>
    </row>
    <row r="190" spans="4:7" s="3" customFormat="1" x14ac:dyDescent="0.25">
      <c r="D190" s="60"/>
      <c r="F190"/>
      <c r="G190" s="61"/>
    </row>
    <row r="191" spans="4:7" s="3" customFormat="1" x14ac:dyDescent="0.25">
      <c r="D191" s="60"/>
      <c r="F191"/>
      <c r="G191" s="61"/>
    </row>
    <row r="192" spans="4:7" s="3" customFormat="1" x14ac:dyDescent="0.25">
      <c r="D192" s="60"/>
      <c r="F192"/>
      <c r="G192" s="61"/>
    </row>
    <row r="193" spans="4:7" s="3" customFormat="1" x14ac:dyDescent="0.25">
      <c r="D193" s="60"/>
      <c r="F193"/>
      <c r="G193" s="61"/>
    </row>
    <row r="194" spans="4:7" s="3" customFormat="1" x14ac:dyDescent="0.25">
      <c r="D194" s="60"/>
      <c r="F194"/>
      <c r="G194" s="61"/>
    </row>
    <row r="195" spans="4:7" s="3" customFormat="1" x14ac:dyDescent="0.25">
      <c r="D195" s="60"/>
      <c r="F195"/>
      <c r="G195" s="61"/>
    </row>
    <row r="196" spans="4:7" s="3" customFormat="1" x14ac:dyDescent="0.25">
      <c r="D196" s="60"/>
      <c r="F196"/>
      <c r="G196" s="61"/>
    </row>
    <row r="197" spans="4:7" s="3" customFormat="1" x14ac:dyDescent="0.25">
      <c r="D197" s="60"/>
      <c r="F197"/>
      <c r="G197" s="61"/>
    </row>
    <row r="198" spans="4:7" s="3" customFormat="1" x14ac:dyDescent="0.25">
      <c r="D198" s="60"/>
      <c r="F198"/>
      <c r="G198" s="61"/>
    </row>
    <row r="199" spans="4:7" s="3" customFormat="1" x14ac:dyDescent="0.25">
      <c r="D199" s="60"/>
      <c r="F199"/>
      <c r="G199" s="61"/>
    </row>
    <row r="200" spans="4:7" s="3" customFormat="1" x14ac:dyDescent="0.25">
      <c r="D200" s="60"/>
      <c r="F200"/>
      <c r="G200" s="61"/>
    </row>
    <row r="201" spans="4:7" s="3" customFormat="1" x14ac:dyDescent="0.25">
      <c r="D201" s="60"/>
      <c r="F201"/>
      <c r="G201" s="61"/>
    </row>
    <row r="202" spans="4:7" s="3" customFormat="1" x14ac:dyDescent="0.25">
      <c r="D202" s="60"/>
      <c r="F202"/>
      <c r="G202" s="61"/>
    </row>
    <row r="203" spans="4:7" s="3" customFormat="1" x14ac:dyDescent="0.25">
      <c r="D203" s="60"/>
      <c r="F203"/>
      <c r="G203" s="61"/>
    </row>
    <row r="204" spans="4:7" s="3" customFormat="1" x14ac:dyDescent="0.25">
      <c r="D204" s="60"/>
      <c r="F204"/>
      <c r="G204" s="61"/>
    </row>
    <row r="205" spans="4:7" s="3" customFormat="1" x14ac:dyDescent="0.25">
      <c r="D205" s="60"/>
      <c r="F205"/>
      <c r="G205" s="61"/>
    </row>
    <row r="206" spans="4:7" s="3" customFormat="1" x14ac:dyDescent="0.25">
      <c r="D206" s="60"/>
      <c r="F206"/>
      <c r="G206" s="61"/>
    </row>
    <row r="207" spans="4:7" s="3" customFormat="1" x14ac:dyDescent="0.25">
      <c r="D207" s="60"/>
      <c r="F207"/>
      <c r="G207" s="61"/>
    </row>
    <row r="208" spans="4:7" s="3" customFormat="1" x14ac:dyDescent="0.25">
      <c r="D208" s="60"/>
      <c r="F208"/>
      <c r="G208" s="61"/>
    </row>
    <row r="209" spans="4:7" s="3" customFormat="1" x14ac:dyDescent="0.25">
      <c r="D209" s="60"/>
      <c r="F209"/>
      <c r="G209" s="61"/>
    </row>
    <row r="210" spans="4:7" s="3" customFormat="1" x14ac:dyDescent="0.25">
      <c r="D210" s="60"/>
      <c r="F210"/>
      <c r="G210" s="61"/>
    </row>
    <row r="211" spans="4:7" s="3" customFormat="1" x14ac:dyDescent="0.25">
      <c r="D211" s="60"/>
      <c r="F211"/>
      <c r="G211" s="61"/>
    </row>
    <row r="212" spans="4:7" s="3" customFormat="1" x14ac:dyDescent="0.25">
      <c r="D212" s="60"/>
      <c r="F212"/>
      <c r="G212" s="61"/>
    </row>
    <row r="213" spans="4:7" s="3" customFormat="1" x14ac:dyDescent="0.25">
      <c r="D213" s="60"/>
      <c r="F213"/>
      <c r="G213" s="61"/>
    </row>
    <row r="214" spans="4:7" s="3" customFormat="1" x14ac:dyDescent="0.25">
      <c r="D214" s="60"/>
      <c r="F214"/>
      <c r="G214" s="61"/>
    </row>
    <row r="215" spans="4:7" s="3" customFormat="1" x14ac:dyDescent="0.25">
      <c r="D215" s="60"/>
      <c r="F215"/>
      <c r="G215" s="61"/>
    </row>
    <row r="216" spans="4:7" s="3" customFormat="1" x14ac:dyDescent="0.25">
      <c r="D216" s="60"/>
      <c r="F216"/>
      <c r="G216" s="61"/>
    </row>
    <row r="217" spans="4:7" s="3" customFormat="1" x14ac:dyDescent="0.25">
      <c r="D217" s="60"/>
      <c r="F217"/>
      <c r="G217" s="61"/>
    </row>
    <row r="218" spans="4:7" s="3" customFormat="1" x14ac:dyDescent="0.25">
      <c r="D218" s="60"/>
      <c r="F218"/>
      <c r="G218" s="61"/>
    </row>
    <row r="219" spans="4:7" s="3" customFormat="1" x14ac:dyDescent="0.25">
      <c r="D219" s="60"/>
      <c r="F219"/>
      <c r="G219" s="61"/>
    </row>
    <row r="220" spans="4:7" s="3" customFormat="1" x14ac:dyDescent="0.25">
      <c r="D220" s="60"/>
      <c r="F220"/>
      <c r="G220" s="61"/>
    </row>
    <row r="221" spans="4:7" s="3" customFormat="1" x14ac:dyDescent="0.25">
      <c r="D221" s="60"/>
      <c r="F221"/>
      <c r="G221" s="61"/>
    </row>
    <row r="222" spans="4:7" s="3" customFormat="1" x14ac:dyDescent="0.25">
      <c r="D222" s="60"/>
      <c r="F222"/>
      <c r="G222" s="61"/>
    </row>
    <row r="223" spans="4:7" s="3" customFormat="1" x14ac:dyDescent="0.25">
      <c r="D223" s="60"/>
      <c r="F223"/>
      <c r="G223" s="61"/>
    </row>
    <row r="224" spans="4:7" s="3" customFormat="1" x14ac:dyDescent="0.25">
      <c r="D224" s="60"/>
      <c r="F224"/>
      <c r="G224" s="61"/>
    </row>
    <row r="225" spans="4:7" s="3" customFormat="1" x14ac:dyDescent="0.25">
      <c r="D225" s="60"/>
      <c r="F225"/>
      <c r="G225" s="61"/>
    </row>
    <row r="226" spans="4:7" s="3" customFormat="1" x14ac:dyDescent="0.25">
      <c r="D226" s="60"/>
      <c r="F226"/>
      <c r="G226" s="61"/>
    </row>
    <row r="227" spans="4:7" s="3" customFormat="1" x14ac:dyDescent="0.25">
      <c r="D227" s="60"/>
      <c r="F227"/>
      <c r="G227" s="61"/>
    </row>
    <row r="228" spans="4:7" s="3" customFormat="1" x14ac:dyDescent="0.25">
      <c r="D228" s="60"/>
      <c r="F228"/>
      <c r="G228" s="61"/>
    </row>
    <row r="229" spans="4:7" s="3" customFormat="1" x14ac:dyDescent="0.25">
      <c r="D229" s="60"/>
      <c r="F229"/>
      <c r="G229" s="61"/>
    </row>
    <row r="230" spans="4:7" s="3" customFormat="1" x14ac:dyDescent="0.25">
      <c r="D230" s="60"/>
      <c r="F230"/>
      <c r="G230" s="61"/>
    </row>
    <row r="231" spans="4:7" s="3" customFormat="1" x14ac:dyDescent="0.25">
      <c r="D231" s="60"/>
      <c r="F231"/>
      <c r="G231" s="61"/>
    </row>
    <row r="232" spans="4:7" s="3" customFormat="1" x14ac:dyDescent="0.25">
      <c r="D232" s="60"/>
      <c r="F232"/>
      <c r="G232" s="61"/>
    </row>
    <row r="233" spans="4:7" s="3" customFormat="1" x14ac:dyDescent="0.25">
      <c r="D233" s="60"/>
      <c r="F233"/>
      <c r="G233" s="61"/>
    </row>
    <row r="234" spans="4:7" s="3" customFormat="1" x14ac:dyDescent="0.25">
      <c r="D234" s="60"/>
      <c r="F234"/>
      <c r="G234" s="61"/>
    </row>
    <row r="235" spans="4:7" s="3" customFormat="1" x14ac:dyDescent="0.25">
      <c r="D235" s="60"/>
      <c r="F235"/>
      <c r="G235" s="61"/>
    </row>
    <row r="236" spans="4:7" s="3" customFormat="1" x14ac:dyDescent="0.25">
      <c r="D236" s="60"/>
      <c r="F236"/>
      <c r="G236" s="61"/>
    </row>
    <row r="237" spans="4:7" s="3" customFormat="1" x14ac:dyDescent="0.25">
      <c r="D237" s="60"/>
      <c r="F237"/>
      <c r="G237" s="61"/>
    </row>
    <row r="238" spans="4:7" s="3" customFormat="1" x14ac:dyDescent="0.25">
      <c r="D238" s="60"/>
      <c r="F238"/>
      <c r="G238" s="61"/>
    </row>
    <row r="239" spans="4:7" s="3" customFormat="1" x14ac:dyDescent="0.25">
      <c r="D239" s="60"/>
      <c r="F239"/>
      <c r="G239" s="61"/>
    </row>
    <row r="240" spans="4:7" s="3" customFormat="1" x14ac:dyDescent="0.25">
      <c r="D240" s="60"/>
      <c r="F240"/>
      <c r="G240" s="61"/>
    </row>
    <row r="241" spans="4:7" s="3" customFormat="1" x14ac:dyDescent="0.25">
      <c r="D241" s="60"/>
      <c r="F241"/>
      <c r="G241" s="61"/>
    </row>
    <row r="242" spans="4:7" s="3" customFormat="1" x14ac:dyDescent="0.25">
      <c r="D242" s="60"/>
      <c r="F242"/>
      <c r="G242" s="61"/>
    </row>
    <row r="243" spans="4:7" s="3" customFormat="1" x14ac:dyDescent="0.25">
      <c r="D243" s="60"/>
      <c r="F243"/>
      <c r="G243" s="61"/>
    </row>
    <row r="244" spans="4:7" s="3" customFormat="1" x14ac:dyDescent="0.25">
      <c r="D244" s="60"/>
      <c r="F244"/>
      <c r="G244" s="61"/>
    </row>
    <row r="245" spans="4:7" s="3" customFormat="1" x14ac:dyDescent="0.25">
      <c r="D245" s="60"/>
      <c r="F245"/>
      <c r="G245" s="61"/>
    </row>
    <row r="246" spans="4:7" s="3" customFormat="1" x14ac:dyDescent="0.25">
      <c r="D246" s="60"/>
      <c r="F246"/>
      <c r="G246" s="61"/>
    </row>
    <row r="247" spans="4:7" s="3" customFormat="1" x14ac:dyDescent="0.25">
      <c r="D247" s="60"/>
      <c r="F247"/>
      <c r="G247" s="61"/>
    </row>
    <row r="248" spans="4:7" s="3" customFormat="1" x14ac:dyDescent="0.25">
      <c r="D248" s="60"/>
      <c r="F248"/>
      <c r="G248" s="61"/>
    </row>
    <row r="249" spans="4:7" s="3" customFormat="1" x14ac:dyDescent="0.25">
      <c r="D249" s="60"/>
      <c r="F249"/>
      <c r="G249" s="61"/>
    </row>
    <row r="250" spans="4:7" s="3" customFormat="1" x14ac:dyDescent="0.25">
      <c r="D250" s="60"/>
      <c r="F250"/>
      <c r="G250" s="61"/>
    </row>
    <row r="251" spans="4:7" s="3" customFormat="1" x14ac:dyDescent="0.25">
      <c r="D251" s="60"/>
      <c r="F251"/>
      <c r="G251" s="61"/>
    </row>
    <row r="252" spans="4:7" s="3" customFormat="1" x14ac:dyDescent="0.25">
      <c r="D252" s="60"/>
      <c r="F252"/>
      <c r="G252" s="61"/>
    </row>
    <row r="253" spans="4:7" s="3" customFormat="1" x14ac:dyDescent="0.25">
      <c r="D253" s="60"/>
      <c r="F253"/>
      <c r="G253" s="61"/>
    </row>
    <row r="254" spans="4:7" s="3" customFormat="1" x14ac:dyDescent="0.25">
      <c r="D254" s="60"/>
      <c r="F254"/>
      <c r="G254" s="61"/>
    </row>
    <row r="255" spans="4:7" s="3" customFormat="1" x14ac:dyDescent="0.25">
      <c r="D255" s="60"/>
      <c r="F255"/>
      <c r="G255" s="61"/>
    </row>
  </sheetData>
  <mergeCells count="3">
    <mergeCell ref="B5:D5"/>
    <mergeCell ref="E5:H5"/>
    <mergeCell ref="A81:H81"/>
  </mergeCells>
  <printOptions horizontalCentered="1" verticalCentered="1"/>
  <pageMargins left="0" right="0" top="0" bottom="0" header="0.31496062992125984" footer="0.31496062992125984"/>
  <pageSetup paperSize="9" scale="6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63"/>
  <sheetViews>
    <sheetView showGridLines="0" zoomScaleNormal="100" workbookViewId="0">
      <selection activeCell="C33" sqref="C33"/>
    </sheetView>
  </sheetViews>
  <sheetFormatPr baseColWidth="10" defaultColWidth="11.42578125" defaultRowHeight="12.75" x14ac:dyDescent="0.2"/>
  <cols>
    <col min="1" max="1" width="13.85546875" style="8" customWidth="1"/>
    <col min="2" max="10" width="14" style="8" customWidth="1"/>
    <col min="11" max="11" width="14" style="152" customWidth="1"/>
    <col min="12" max="14" width="14" style="8" customWidth="1"/>
    <col min="15" max="16384" width="11.42578125" style="8"/>
  </cols>
  <sheetData>
    <row r="1" spans="1:15" x14ac:dyDescent="0.2">
      <c r="A1" s="108" t="s">
        <v>804</v>
      </c>
      <c r="B1" s="718"/>
      <c r="C1" s="718"/>
      <c r="D1" s="719"/>
      <c r="E1" s="720"/>
      <c r="F1" s="720"/>
      <c r="G1" s="330"/>
      <c r="H1" s="330"/>
    </row>
    <row r="2" spans="1:15" ht="15.75" x14ac:dyDescent="0.2">
      <c r="A2" s="852" t="s">
        <v>805</v>
      </c>
      <c r="B2" s="852"/>
      <c r="C2" s="852"/>
      <c r="D2" s="852"/>
      <c r="E2" s="720"/>
      <c r="F2" s="720"/>
      <c r="G2" s="330"/>
      <c r="H2" s="330"/>
    </row>
    <row r="3" spans="1:15" x14ac:dyDescent="0.2">
      <c r="A3" s="721"/>
      <c r="B3" s="721"/>
      <c r="C3" s="721"/>
      <c r="D3" s="721"/>
      <c r="E3" s="720"/>
      <c r="F3" s="720"/>
      <c r="G3" s="330"/>
      <c r="H3" s="330"/>
    </row>
    <row r="4" spans="1:15" ht="15" customHeight="1" x14ac:dyDescent="0.25">
      <c r="A4" s="853" t="s">
        <v>806</v>
      </c>
      <c r="B4" s="853"/>
      <c r="C4" s="853"/>
      <c r="D4" s="853"/>
      <c r="F4" s="853" t="s">
        <v>807</v>
      </c>
      <c r="G4" s="853"/>
      <c r="H4" s="853"/>
      <c r="J4" s="722"/>
      <c r="L4"/>
      <c r="M4"/>
      <c r="N4"/>
      <c r="O4"/>
    </row>
    <row r="5" spans="1:15" ht="15" x14ac:dyDescent="0.25">
      <c r="A5" s="723" t="s">
        <v>219</v>
      </c>
      <c r="B5" s="723" t="s">
        <v>808</v>
      </c>
      <c r="C5" s="723" t="s">
        <v>809</v>
      </c>
      <c r="D5" s="723" t="s">
        <v>0</v>
      </c>
      <c r="F5" s="724" t="s">
        <v>1</v>
      </c>
      <c r="G5" s="725" t="s">
        <v>810</v>
      </c>
      <c r="H5" s="725" t="s">
        <v>811</v>
      </c>
      <c r="I5" s="726"/>
      <c r="J5" s="722"/>
      <c r="K5" s="727"/>
      <c r="L5"/>
      <c r="M5"/>
      <c r="N5"/>
      <c r="O5"/>
    </row>
    <row r="6" spans="1:15" ht="15" x14ac:dyDescent="0.25">
      <c r="A6" s="373">
        <v>2012</v>
      </c>
      <c r="B6" s="728">
        <v>102220</v>
      </c>
      <c r="C6" s="728">
        <v>116377</v>
      </c>
      <c r="D6" s="728">
        <f>+B6+C6</f>
        <v>218597</v>
      </c>
      <c r="E6" s="332"/>
      <c r="F6" s="8" t="s">
        <v>556</v>
      </c>
      <c r="G6" s="726">
        <v>31053</v>
      </c>
      <c r="H6" s="729">
        <f t="shared" ref="H6:H28" si="0">G6/$G$30</f>
        <v>0.13957345439018362</v>
      </c>
      <c r="K6" s="730"/>
      <c r="L6" s="722"/>
      <c r="M6"/>
      <c r="N6"/>
      <c r="O6"/>
    </row>
    <row r="7" spans="1:15" ht="15" x14ac:dyDescent="0.25">
      <c r="A7" s="373">
        <v>2013</v>
      </c>
      <c r="B7" s="728">
        <v>119439</v>
      </c>
      <c r="C7" s="728">
        <v>81797</v>
      </c>
      <c r="D7" s="728">
        <f t="shared" ref="D7:D15" si="1">+B7+C7</f>
        <v>201236</v>
      </c>
      <c r="E7" s="332"/>
      <c r="F7" s="8" t="s">
        <v>551</v>
      </c>
      <c r="G7" s="726">
        <v>22051</v>
      </c>
      <c r="H7" s="729">
        <f t="shared" si="0"/>
        <v>9.9112299705598136E-2</v>
      </c>
      <c r="K7" s="730"/>
      <c r="L7" s="722"/>
      <c r="N7"/>
      <c r="O7"/>
    </row>
    <row r="8" spans="1:15" ht="15" x14ac:dyDescent="0.25">
      <c r="A8" s="373">
        <v>2014</v>
      </c>
      <c r="B8" s="728">
        <v>92841</v>
      </c>
      <c r="C8" s="728">
        <v>77360</v>
      </c>
      <c r="D8" s="728">
        <f t="shared" si="1"/>
        <v>170201</v>
      </c>
      <c r="E8" s="332"/>
      <c r="F8" s="8" t="s">
        <v>555</v>
      </c>
      <c r="G8" s="726">
        <v>20567</v>
      </c>
      <c r="H8" s="729">
        <f t="shared" si="0"/>
        <v>9.2442187113738E-2</v>
      </c>
      <c r="K8" s="730"/>
      <c r="L8" s="722"/>
      <c r="N8"/>
      <c r="O8"/>
    </row>
    <row r="9" spans="1:15" ht="15" x14ac:dyDescent="0.25">
      <c r="A9" s="373">
        <v>2015</v>
      </c>
      <c r="B9" s="728">
        <v>105963</v>
      </c>
      <c r="C9" s="728">
        <v>108589</v>
      </c>
      <c r="D9" s="728">
        <f t="shared" si="1"/>
        <v>214552</v>
      </c>
      <c r="E9" s="332"/>
      <c r="F9" s="8" t="s">
        <v>558</v>
      </c>
      <c r="G9" s="726">
        <v>19992</v>
      </c>
      <c r="H9" s="729">
        <f t="shared" si="0"/>
        <v>8.9857743218643954E-2</v>
      </c>
      <c r="K9" s="730"/>
      <c r="N9"/>
      <c r="O9"/>
    </row>
    <row r="10" spans="1:15" ht="15" x14ac:dyDescent="0.25">
      <c r="A10" s="373">
        <v>2016</v>
      </c>
      <c r="B10" s="728">
        <v>110695</v>
      </c>
      <c r="C10" s="728">
        <v>106192</v>
      </c>
      <c r="D10" s="728">
        <f t="shared" si="1"/>
        <v>216887</v>
      </c>
      <c r="E10" s="332"/>
      <c r="F10" s="8" t="s">
        <v>553</v>
      </c>
      <c r="G10" s="726">
        <v>17159</v>
      </c>
      <c r="H10" s="729">
        <f t="shared" si="0"/>
        <v>7.7124300514641433E-2</v>
      </c>
      <c r="K10" s="730"/>
      <c r="L10" s="722"/>
      <c r="M10"/>
      <c r="N10"/>
      <c r="O10"/>
    </row>
    <row r="11" spans="1:15" ht="15" x14ac:dyDescent="0.25">
      <c r="A11" s="9">
        <v>2017</v>
      </c>
      <c r="B11" s="722">
        <v>98295</v>
      </c>
      <c r="C11" s="728">
        <v>102319</v>
      </c>
      <c r="D11" s="728">
        <f t="shared" si="1"/>
        <v>200614</v>
      </c>
      <c r="E11" s="332"/>
      <c r="F11" s="8" t="s">
        <v>554</v>
      </c>
      <c r="G11" s="726">
        <v>16044</v>
      </c>
      <c r="H11" s="729">
        <f t="shared" si="0"/>
        <v>7.2112726700676449E-2</v>
      </c>
      <c r="K11" s="730"/>
      <c r="L11" s="722"/>
      <c r="N11"/>
      <c r="O11"/>
    </row>
    <row r="12" spans="1:15" ht="15" x14ac:dyDescent="0.25">
      <c r="A12" s="9">
        <v>2018</v>
      </c>
      <c r="B12" s="722">
        <v>91893</v>
      </c>
      <c r="C12" s="728">
        <v>108736</v>
      </c>
      <c r="D12" s="728">
        <f t="shared" si="1"/>
        <v>200629</v>
      </c>
      <c r="E12" s="332"/>
      <c r="F12" s="8" t="s">
        <v>552</v>
      </c>
      <c r="G12" s="726">
        <v>15532</v>
      </c>
      <c r="H12" s="729">
        <f t="shared" si="0"/>
        <v>6.9811447962784004E-2</v>
      </c>
      <c r="K12" s="730"/>
      <c r="L12" s="722"/>
      <c r="M12"/>
      <c r="N12"/>
      <c r="O12"/>
    </row>
    <row r="13" spans="1:15" ht="15" x14ac:dyDescent="0.25">
      <c r="A13" s="731">
        <v>2019</v>
      </c>
      <c r="B13" s="732">
        <v>89242</v>
      </c>
      <c r="C13" s="733">
        <v>102391</v>
      </c>
      <c r="D13" s="728">
        <f t="shared" si="1"/>
        <v>191633</v>
      </c>
      <c r="E13" s="332"/>
      <c r="F13" s="8" t="s">
        <v>563</v>
      </c>
      <c r="G13" s="726">
        <v>15186</v>
      </c>
      <c r="H13" s="729">
        <f t="shared" si="0"/>
        <v>6.8256286940692634E-2</v>
      </c>
      <c r="K13" s="730"/>
      <c r="L13" s="722"/>
      <c r="N13"/>
      <c r="O13"/>
    </row>
    <row r="14" spans="1:15" ht="15" x14ac:dyDescent="0.25">
      <c r="A14" s="731">
        <v>2020</v>
      </c>
      <c r="B14" s="152">
        <v>86963</v>
      </c>
      <c r="C14" s="152">
        <v>87029</v>
      </c>
      <c r="D14" s="728">
        <f t="shared" si="1"/>
        <v>173992</v>
      </c>
      <c r="E14" s="332"/>
      <c r="F14" s="8" t="s">
        <v>562</v>
      </c>
      <c r="G14" s="726">
        <v>13637</v>
      </c>
      <c r="H14" s="729">
        <f t="shared" si="0"/>
        <v>6.1294019821561005E-2</v>
      </c>
      <c r="K14" s="730"/>
      <c r="L14" s="722"/>
      <c r="N14"/>
      <c r="O14"/>
    </row>
    <row r="15" spans="1:15" ht="15" x14ac:dyDescent="0.25">
      <c r="A15" s="9" t="s">
        <v>812</v>
      </c>
      <c r="B15" s="152">
        <v>64509.916666666664</v>
      </c>
      <c r="C15" s="152">
        <v>152278.33333333334</v>
      </c>
      <c r="D15" s="728">
        <f t="shared" si="1"/>
        <v>216788.25</v>
      </c>
      <c r="E15" s="332"/>
      <c r="F15" s="8" t="s">
        <v>560</v>
      </c>
      <c r="G15" s="726">
        <v>9819</v>
      </c>
      <c r="H15" s="729">
        <f t="shared" si="0"/>
        <v>4.4133312358136501E-2</v>
      </c>
      <c r="K15" s="730"/>
      <c r="L15" s="722"/>
      <c r="M15"/>
    </row>
    <row r="16" spans="1:15" ht="15" x14ac:dyDescent="0.25">
      <c r="A16" s="334" t="s">
        <v>813</v>
      </c>
      <c r="B16" s="734">
        <f>AVERAGE(B17:B28)</f>
        <v>68083.166666666672</v>
      </c>
      <c r="C16" s="734">
        <f t="shared" ref="C16:D16" si="2">AVERAGE(C17:C28)</f>
        <v>162653.75</v>
      </c>
      <c r="D16" s="734">
        <f t="shared" si="2"/>
        <v>230736.91666666666</v>
      </c>
      <c r="E16" s="735"/>
      <c r="F16" s="8" t="s">
        <v>564</v>
      </c>
      <c r="G16" s="726">
        <v>8385</v>
      </c>
      <c r="H16" s="729">
        <f t="shared" si="0"/>
        <v>3.7687934018023686E-2</v>
      </c>
      <c r="K16" s="730"/>
      <c r="L16" s="722"/>
      <c r="M16"/>
    </row>
    <row r="17" spans="1:16" ht="15" x14ac:dyDescent="0.25">
      <c r="A17" s="736" t="s">
        <v>226</v>
      </c>
      <c r="B17" s="737">
        <v>66734</v>
      </c>
      <c r="C17" s="737">
        <v>157475</v>
      </c>
      <c r="D17" s="737">
        <f t="shared" ref="D17:D28" si="3">+SUM(B17:C17)</f>
        <v>224209</v>
      </c>
      <c r="E17" s="738"/>
      <c r="F17" s="8" t="s">
        <v>559</v>
      </c>
      <c r="G17" s="726">
        <v>8070</v>
      </c>
      <c r="H17" s="729">
        <f t="shared" si="0"/>
        <v>3.627210823201564E-2</v>
      </c>
      <c r="K17" s="730"/>
      <c r="L17" s="722"/>
      <c r="M17"/>
    </row>
    <row r="18" spans="1:16" ht="15" x14ac:dyDescent="0.25">
      <c r="A18" s="736" t="s">
        <v>227</v>
      </c>
      <c r="B18" s="737">
        <v>67552</v>
      </c>
      <c r="C18" s="737">
        <v>159588</v>
      </c>
      <c r="D18" s="737">
        <f t="shared" si="3"/>
        <v>227140</v>
      </c>
      <c r="E18" s="735"/>
      <c r="F18" s="8" t="s">
        <v>557</v>
      </c>
      <c r="G18" s="726">
        <v>7928</v>
      </c>
      <c r="H18" s="729">
        <f t="shared" si="0"/>
        <v>3.5633862957053286E-2</v>
      </c>
      <c r="K18" s="730"/>
      <c r="L18" s="722"/>
    </row>
    <row r="19" spans="1:16" ht="15" x14ac:dyDescent="0.25">
      <c r="A19" s="736" t="s">
        <v>228</v>
      </c>
      <c r="B19" s="737">
        <v>67947</v>
      </c>
      <c r="C19" s="737">
        <v>163121</v>
      </c>
      <c r="D19" s="737">
        <f t="shared" si="3"/>
        <v>231068</v>
      </c>
      <c r="E19" s="735"/>
      <c r="F19" s="8" t="s">
        <v>561</v>
      </c>
      <c r="G19" s="726">
        <v>5443</v>
      </c>
      <c r="H19" s="729">
        <f t="shared" si="0"/>
        <v>2.4464570645212038E-2</v>
      </c>
      <c r="K19" s="730"/>
    </row>
    <row r="20" spans="1:16" ht="15" x14ac:dyDescent="0.25">
      <c r="A20" s="736" t="s">
        <v>229</v>
      </c>
      <c r="B20" s="737">
        <v>67650</v>
      </c>
      <c r="C20" s="737">
        <v>160182</v>
      </c>
      <c r="D20" s="737">
        <f t="shared" si="3"/>
        <v>227832</v>
      </c>
      <c r="E20" s="738"/>
      <c r="F20" s="8" t="s">
        <v>565</v>
      </c>
      <c r="G20" s="726">
        <v>3956</v>
      </c>
      <c r="H20" s="729">
        <f t="shared" si="0"/>
        <v>1.7780973998247074E-2</v>
      </c>
      <c r="K20" s="730"/>
      <c r="L20" s="722"/>
    </row>
    <row r="21" spans="1:16" ht="15" x14ac:dyDescent="0.25">
      <c r="A21" s="736" t="s">
        <v>230</v>
      </c>
      <c r="B21" s="737">
        <v>67993</v>
      </c>
      <c r="C21" s="737">
        <v>157856</v>
      </c>
      <c r="D21" s="737">
        <f t="shared" si="3"/>
        <v>225849</v>
      </c>
      <c r="E21" s="738"/>
      <c r="F21" s="8" t="s">
        <v>567</v>
      </c>
      <c r="G21" s="726">
        <v>2736</v>
      </c>
      <c r="H21" s="729">
        <f t="shared" si="0"/>
        <v>1.2297458255612738E-2</v>
      </c>
      <c r="K21" s="730"/>
      <c r="L21" s="722"/>
    </row>
    <row r="22" spans="1:16" ht="15" x14ac:dyDescent="0.25">
      <c r="A22" s="736" t="s">
        <v>231</v>
      </c>
      <c r="B22" s="737">
        <v>68147</v>
      </c>
      <c r="C22" s="737">
        <v>166218</v>
      </c>
      <c r="D22" s="737">
        <f t="shared" si="3"/>
        <v>234365</v>
      </c>
      <c r="E22" s="735"/>
      <c r="F22" s="8" t="s">
        <v>566</v>
      </c>
      <c r="G22" s="726">
        <v>2621</v>
      </c>
      <c r="H22" s="729">
        <f t="shared" si="0"/>
        <v>1.1780569476593927E-2</v>
      </c>
      <c r="K22" s="730"/>
      <c r="L22" s="722"/>
    </row>
    <row r="23" spans="1:16" ht="15" x14ac:dyDescent="0.25">
      <c r="A23" s="736" t="s">
        <v>232</v>
      </c>
      <c r="B23" s="737">
        <v>67406</v>
      </c>
      <c r="C23" s="737">
        <v>167685</v>
      </c>
      <c r="D23" s="737">
        <f t="shared" si="3"/>
        <v>235091</v>
      </c>
      <c r="E23" s="735"/>
      <c r="F23" s="8" t="s">
        <v>572</v>
      </c>
      <c r="G23" s="726">
        <v>1185</v>
      </c>
      <c r="H23" s="729">
        <f t="shared" si="0"/>
        <v>5.3262017664112184E-3</v>
      </c>
      <c r="K23" s="730"/>
      <c r="L23" s="722"/>
    </row>
    <row r="24" spans="1:16" ht="15" x14ac:dyDescent="0.25">
      <c r="A24" s="736" t="s">
        <v>233</v>
      </c>
      <c r="B24" s="737">
        <v>68623</v>
      </c>
      <c r="C24" s="737">
        <v>168716</v>
      </c>
      <c r="D24" s="737">
        <f t="shared" si="3"/>
        <v>237339</v>
      </c>
      <c r="E24" s="738"/>
      <c r="F24" s="8" t="s">
        <v>576</v>
      </c>
      <c r="G24" s="726">
        <v>1020</v>
      </c>
      <c r="H24" s="729">
        <f t="shared" si="0"/>
        <v>4.5845787356450993E-3</v>
      </c>
      <c r="K24" s="730"/>
      <c r="L24" s="722"/>
      <c r="M24"/>
    </row>
    <row r="25" spans="1:16" ht="15" x14ac:dyDescent="0.25">
      <c r="A25" s="736" t="s">
        <v>234</v>
      </c>
      <c r="B25" s="737">
        <v>68399</v>
      </c>
      <c r="C25" s="737">
        <v>166299</v>
      </c>
      <c r="D25" s="737">
        <f t="shared" si="3"/>
        <v>234698</v>
      </c>
      <c r="E25" s="738"/>
      <c r="F25" s="8" t="s">
        <v>569</v>
      </c>
      <c r="G25" s="726">
        <v>51</v>
      </c>
      <c r="H25" s="739">
        <f t="shared" si="0"/>
        <v>2.2922893678225498E-4</v>
      </c>
      <c r="K25" s="730"/>
      <c r="O25" s="152"/>
    </row>
    <row r="26" spans="1:16" ht="15" x14ac:dyDescent="0.25">
      <c r="A26" s="736" t="s">
        <v>235</v>
      </c>
      <c r="B26" s="737">
        <v>69135</v>
      </c>
      <c r="C26" s="737">
        <v>165571</v>
      </c>
      <c r="D26" s="737">
        <f t="shared" si="3"/>
        <v>234706</v>
      </c>
      <c r="E26" s="735"/>
      <c r="F26" s="8" t="s">
        <v>570</v>
      </c>
      <c r="G26" s="726">
        <v>28</v>
      </c>
      <c r="H26" s="739">
        <f t="shared" si="0"/>
        <v>1.2585118097849292E-4</v>
      </c>
      <c r="K26" s="730"/>
      <c r="L26" s="722"/>
    </row>
    <row r="27" spans="1:16" ht="15" x14ac:dyDescent="0.25">
      <c r="A27" s="736" t="s">
        <v>238</v>
      </c>
      <c r="B27" s="737">
        <v>69527</v>
      </c>
      <c r="C27" s="737">
        <v>164534</v>
      </c>
      <c r="D27" s="737">
        <f t="shared" si="3"/>
        <v>234061</v>
      </c>
      <c r="E27" s="12"/>
      <c r="F27" s="8" t="s">
        <v>568</v>
      </c>
      <c r="G27" s="726">
        <v>19</v>
      </c>
      <c r="H27" s="739">
        <f t="shared" si="0"/>
        <v>8.5399015663977345E-5</v>
      </c>
      <c r="K27" s="730"/>
      <c r="L27" s="722"/>
      <c r="M27"/>
    </row>
    <row r="28" spans="1:16" ht="15" x14ac:dyDescent="0.25">
      <c r="A28" s="736" t="s">
        <v>290</v>
      </c>
      <c r="B28" s="737">
        <v>67885</v>
      </c>
      <c r="C28" s="737">
        <v>154600</v>
      </c>
      <c r="D28" s="737">
        <f t="shared" si="3"/>
        <v>222485</v>
      </c>
      <c r="F28" s="8" t="s">
        <v>575</v>
      </c>
      <c r="G28" s="726">
        <v>3</v>
      </c>
      <c r="H28" s="740">
        <f t="shared" si="0"/>
        <v>1.3484055104838529E-5</v>
      </c>
      <c r="K28" s="730"/>
      <c r="M28" s="152"/>
      <c r="O28" s="152"/>
      <c r="P28" s="741"/>
    </row>
    <row r="29" spans="1:16" ht="15" x14ac:dyDescent="0.25">
      <c r="G29" s="726"/>
      <c r="H29" s="740"/>
      <c r="K29" s="496"/>
    </row>
    <row r="30" spans="1:16" x14ac:dyDescent="0.2">
      <c r="A30" s="345" t="s">
        <v>814</v>
      </c>
      <c r="B30" s="721"/>
      <c r="C30" s="721"/>
      <c r="D30" s="721"/>
      <c r="F30" s="742" t="s">
        <v>0</v>
      </c>
      <c r="G30" s="743">
        <f>+SUM(G6:G28)</f>
        <v>222485</v>
      </c>
      <c r="H30" s="744">
        <f>SUM(H6:H28)</f>
        <v>0.99999999999999989</v>
      </c>
      <c r="I30" s="722"/>
      <c r="J30" s="722"/>
      <c r="M30" s="152"/>
    </row>
    <row r="31" spans="1:16" ht="15" x14ac:dyDescent="0.25">
      <c r="A31" s="745">
        <v>44531</v>
      </c>
      <c r="B31" s="722">
        <v>65905</v>
      </c>
      <c r="C31" s="722">
        <v>162924</v>
      </c>
      <c r="D31" s="737">
        <f>+B31+C31</f>
        <v>228829</v>
      </c>
      <c r="F31" s="746"/>
      <c r="G31" s="747"/>
      <c r="H31" s="729"/>
      <c r="I31" s="722"/>
      <c r="L31" s="722"/>
      <c r="M31"/>
    </row>
    <row r="32" spans="1:16" x14ac:dyDescent="0.2">
      <c r="A32" s="745">
        <v>44896</v>
      </c>
      <c r="B32" s="722">
        <v>67885</v>
      </c>
      <c r="C32" s="722">
        <v>154600</v>
      </c>
      <c r="D32" s="737">
        <f>+B32+C32</f>
        <v>222485</v>
      </c>
      <c r="F32" s="746"/>
      <c r="G32" s="747"/>
      <c r="H32" s="729"/>
      <c r="I32" s="722"/>
      <c r="M32" s="152"/>
    </row>
    <row r="33" spans="1:14" x14ac:dyDescent="0.2">
      <c r="A33" s="748" t="s">
        <v>458</v>
      </c>
      <c r="B33" s="749">
        <f>+B32/B31-1</f>
        <v>3.0043244063424623E-2</v>
      </c>
      <c r="C33" s="749">
        <f>+C32/C31-1</f>
        <v>-5.1091306375979029E-2</v>
      </c>
      <c r="D33" s="749">
        <f>+D32/D31-1</f>
        <v>-2.7723758789314323E-2</v>
      </c>
      <c r="F33" s="746"/>
      <c r="G33" s="747"/>
      <c r="H33" s="729"/>
      <c r="I33" s="722"/>
      <c r="M33" s="152"/>
    </row>
    <row r="34" spans="1:14" ht="12.75" customHeight="1" x14ac:dyDescent="0.2">
      <c r="E34" s="750"/>
      <c r="I34" s="722"/>
    </row>
    <row r="35" spans="1:14" ht="52.5" customHeight="1" x14ac:dyDescent="0.2">
      <c r="A35" s="854" t="s">
        <v>815</v>
      </c>
      <c r="B35" s="854"/>
      <c r="C35" s="854"/>
      <c r="D35" s="854"/>
      <c r="E35" s="854"/>
      <c r="F35" s="854"/>
      <c r="G35" s="854"/>
      <c r="H35" s="854"/>
      <c r="I35" s="854"/>
    </row>
    <row r="37" spans="1:14" ht="12.75" customHeight="1" x14ac:dyDescent="0.2">
      <c r="A37" s="855" t="s">
        <v>816</v>
      </c>
      <c r="B37" s="855"/>
      <c r="C37" s="855"/>
      <c r="D37" s="855"/>
      <c r="E37" s="855"/>
      <c r="F37" s="855"/>
      <c r="G37" s="855"/>
      <c r="H37" s="855"/>
      <c r="I37" s="855"/>
      <c r="J37" s="855"/>
    </row>
    <row r="38" spans="1:14" x14ac:dyDescent="0.2">
      <c r="A38" s="856"/>
      <c r="B38" s="856"/>
      <c r="C38" s="856"/>
      <c r="D38" s="856"/>
      <c r="E38" s="856"/>
      <c r="F38" s="856"/>
      <c r="G38" s="856"/>
      <c r="H38" s="856"/>
      <c r="I38" s="856"/>
      <c r="J38" s="856"/>
    </row>
    <row r="39" spans="1:14" ht="25.5" x14ac:dyDescent="0.2">
      <c r="A39" s="751" t="s">
        <v>817</v>
      </c>
      <c r="B39" s="751" t="s">
        <v>818</v>
      </c>
      <c r="C39" s="751" t="s">
        <v>819</v>
      </c>
      <c r="D39" s="751" t="s">
        <v>820</v>
      </c>
      <c r="E39" s="751" t="s">
        <v>821</v>
      </c>
      <c r="F39" s="751" t="s">
        <v>822</v>
      </c>
      <c r="G39" s="751" t="s">
        <v>823</v>
      </c>
      <c r="H39" s="751" t="s">
        <v>824</v>
      </c>
      <c r="I39" s="751" t="s">
        <v>825</v>
      </c>
      <c r="J39" s="751" t="s">
        <v>826</v>
      </c>
      <c r="K39" s="752" t="s">
        <v>252</v>
      </c>
      <c r="L39" s="751" t="s">
        <v>253</v>
      </c>
      <c r="M39" s="751" t="s">
        <v>254</v>
      </c>
      <c r="N39" s="751" t="s">
        <v>0</v>
      </c>
    </row>
    <row r="40" spans="1:14" x14ac:dyDescent="0.2">
      <c r="A40" s="753">
        <v>2000</v>
      </c>
      <c r="B40" s="754">
        <v>6</v>
      </c>
      <c r="C40" s="754">
        <v>4</v>
      </c>
      <c r="D40" s="754">
        <v>2</v>
      </c>
      <c r="E40" s="754">
        <v>3</v>
      </c>
      <c r="F40" s="754">
        <v>3</v>
      </c>
      <c r="G40" s="754">
        <v>6</v>
      </c>
      <c r="H40" s="754">
        <v>8</v>
      </c>
      <c r="I40" s="754">
        <v>0</v>
      </c>
      <c r="J40" s="755">
        <v>0</v>
      </c>
      <c r="K40" s="755">
        <v>7</v>
      </c>
      <c r="L40" s="755">
        <v>8</v>
      </c>
      <c r="M40" s="755">
        <v>7</v>
      </c>
      <c r="N40" s="756">
        <f t="shared" ref="N40:N61" si="4">+SUM(B40:M40)</f>
        <v>54</v>
      </c>
    </row>
    <row r="41" spans="1:14" x14ac:dyDescent="0.2">
      <c r="A41" s="753">
        <v>2001</v>
      </c>
      <c r="B41" s="754">
        <v>2</v>
      </c>
      <c r="C41" s="754">
        <v>9</v>
      </c>
      <c r="D41" s="754">
        <v>5</v>
      </c>
      <c r="E41" s="754">
        <v>5</v>
      </c>
      <c r="F41" s="754">
        <v>8</v>
      </c>
      <c r="G41" s="754">
        <v>3</v>
      </c>
      <c r="H41" s="754">
        <v>8</v>
      </c>
      <c r="I41" s="754">
        <v>8</v>
      </c>
      <c r="J41" s="755">
        <v>4</v>
      </c>
      <c r="K41" s="755">
        <v>5</v>
      </c>
      <c r="L41" s="755">
        <v>4</v>
      </c>
      <c r="M41" s="755">
        <v>5</v>
      </c>
      <c r="N41" s="756">
        <f t="shared" si="4"/>
        <v>66</v>
      </c>
    </row>
    <row r="42" spans="1:14" x14ac:dyDescent="0.2">
      <c r="A42" s="753">
        <v>2002</v>
      </c>
      <c r="B42" s="754">
        <v>20</v>
      </c>
      <c r="C42" s="754">
        <v>2</v>
      </c>
      <c r="D42" s="754">
        <v>4</v>
      </c>
      <c r="E42" s="754">
        <v>6</v>
      </c>
      <c r="F42" s="754">
        <v>5</v>
      </c>
      <c r="G42" s="754">
        <v>5</v>
      </c>
      <c r="H42" s="754">
        <v>4</v>
      </c>
      <c r="I42" s="754">
        <v>6</v>
      </c>
      <c r="J42" s="755">
        <v>4</v>
      </c>
      <c r="K42" s="755">
        <v>8</v>
      </c>
      <c r="L42" s="755">
        <v>8</v>
      </c>
      <c r="M42" s="755">
        <v>1</v>
      </c>
      <c r="N42" s="756">
        <f t="shared" si="4"/>
        <v>73</v>
      </c>
    </row>
    <row r="43" spans="1:14" x14ac:dyDescent="0.2">
      <c r="A43" s="753">
        <v>2003</v>
      </c>
      <c r="B43" s="754">
        <v>4</v>
      </c>
      <c r="C43" s="754">
        <v>8</v>
      </c>
      <c r="D43" s="754">
        <v>5</v>
      </c>
      <c r="E43" s="754">
        <v>7</v>
      </c>
      <c r="F43" s="754">
        <v>5</v>
      </c>
      <c r="G43" s="754">
        <v>3</v>
      </c>
      <c r="H43" s="754">
        <v>4</v>
      </c>
      <c r="I43" s="754">
        <v>5</v>
      </c>
      <c r="J43" s="755">
        <v>3</v>
      </c>
      <c r="K43" s="755">
        <v>3</v>
      </c>
      <c r="L43" s="755">
        <v>4</v>
      </c>
      <c r="M43" s="755">
        <v>3</v>
      </c>
      <c r="N43" s="756">
        <f t="shared" si="4"/>
        <v>54</v>
      </c>
    </row>
    <row r="44" spans="1:14" x14ac:dyDescent="0.2">
      <c r="A44" s="753">
        <v>2004</v>
      </c>
      <c r="B44" s="754">
        <v>2</v>
      </c>
      <c r="C44" s="754">
        <v>9</v>
      </c>
      <c r="D44" s="754">
        <v>8</v>
      </c>
      <c r="E44" s="754">
        <v>5</v>
      </c>
      <c r="F44" s="754">
        <v>2</v>
      </c>
      <c r="G44" s="754">
        <v>9</v>
      </c>
      <c r="H44" s="754">
        <v>1</v>
      </c>
      <c r="I44" s="754">
        <v>3</v>
      </c>
      <c r="J44" s="755">
        <v>4</v>
      </c>
      <c r="K44" s="755">
        <v>7</v>
      </c>
      <c r="L44" s="755">
        <v>5</v>
      </c>
      <c r="M44" s="755">
        <v>1</v>
      </c>
      <c r="N44" s="756">
        <f t="shared" si="4"/>
        <v>56</v>
      </c>
    </row>
    <row r="45" spans="1:14" x14ac:dyDescent="0.2">
      <c r="A45" s="753">
        <v>2005</v>
      </c>
      <c r="B45" s="754">
        <v>3</v>
      </c>
      <c r="C45" s="754">
        <v>8</v>
      </c>
      <c r="D45" s="754">
        <v>6</v>
      </c>
      <c r="E45" s="754">
        <v>6</v>
      </c>
      <c r="F45" s="754">
        <v>6</v>
      </c>
      <c r="G45" s="754">
        <v>3</v>
      </c>
      <c r="H45" s="754">
        <v>5</v>
      </c>
      <c r="I45" s="754">
        <v>3</v>
      </c>
      <c r="J45" s="755">
        <v>7</v>
      </c>
      <c r="K45" s="755">
        <v>5</v>
      </c>
      <c r="L45" s="755">
        <v>8</v>
      </c>
      <c r="M45" s="755">
        <v>9</v>
      </c>
      <c r="N45" s="756">
        <f t="shared" si="4"/>
        <v>69</v>
      </c>
    </row>
    <row r="46" spans="1:14" x14ac:dyDescent="0.2">
      <c r="A46" s="753">
        <v>2006</v>
      </c>
      <c r="B46" s="754">
        <v>6</v>
      </c>
      <c r="C46" s="754">
        <v>7</v>
      </c>
      <c r="D46" s="754">
        <v>6</v>
      </c>
      <c r="E46" s="754">
        <v>3</v>
      </c>
      <c r="F46" s="754">
        <v>6</v>
      </c>
      <c r="G46" s="754">
        <v>5</v>
      </c>
      <c r="H46" s="754">
        <v>6</v>
      </c>
      <c r="I46" s="754">
        <v>5</v>
      </c>
      <c r="J46" s="755">
        <v>4</v>
      </c>
      <c r="K46" s="755">
        <v>9</v>
      </c>
      <c r="L46" s="755">
        <v>4</v>
      </c>
      <c r="M46" s="755">
        <v>4</v>
      </c>
      <c r="N46" s="756">
        <f t="shared" si="4"/>
        <v>65</v>
      </c>
    </row>
    <row r="47" spans="1:14" x14ac:dyDescent="0.2">
      <c r="A47" s="753">
        <v>2007</v>
      </c>
      <c r="B47" s="754">
        <v>5</v>
      </c>
      <c r="C47" s="754">
        <v>6</v>
      </c>
      <c r="D47" s="754">
        <v>7</v>
      </c>
      <c r="E47" s="754">
        <v>3</v>
      </c>
      <c r="F47" s="754">
        <v>7</v>
      </c>
      <c r="G47" s="754">
        <v>6</v>
      </c>
      <c r="H47" s="754">
        <v>4</v>
      </c>
      <c r="I47" s="754">
        <v>6</v>
      </c>
      <c r="J47" s="755">
        <v>5</v>
      </c>
      <c r="K47" s="755">
        <v>6</v>
      </c>
      <c r="L47" s="755">
        <v>5</v>
      </c>
      <c r="M47" s="755">
        <v>2</v>
      </c>
      <c r="N47" s="756">
        <f t="shared" si="4"/>
        <v>62</v>
      </c>
    </row>
    <row r="48" spans="1:14" x14ac:dyDescent="0.2">
      <c r="A48" s="753">
        <v>2008</v>
      </c>
      <c r="B48" s="754">
        <v>12</v>
      </c>
      <c r="C48" s="754">
        <v>5</v>
      </c>
      <c r="D48" s="754">
        <v>7</v>
      </c>
      <c r="E48" s="754">
        <v>6</v>
      </c>
      <c r="F48" s="754">
        <v>3</v>
      </c>
      <c r="G48" s="754">
        <v>5</v>
      </c>
      <c r="H48" s="754">
        <v>6</v>
      </c>
      <c r="I48" s="754">
        <v>6</v>
      </c>
      <c r="J48" s="755">
        <v>5</v>
      </c>
      <c r="K48" s="755">
        <v>3</v>
      </c>
      <c r="L48" s="755">
        <v>3</v>
      </c>
      <c r="M48" s="755">
        <v>3</v>
      </c>
      <c r="N48" s="756">
        <f t="shared" si="4"/>
        <v>64</v>
      </c>
    </row>
    <row r="49" spans="1:15" x14ac:dyDescent="0.2">
      <c r="A49" s="753">
        <v>2009</v>
      </c>
      <c r="B49" s="754">
        <v>4</v>
      </c>
      <c r="C49" s="754">
        <v>14</v>
      </c>
      <c r="D49" s="754">
        <v>6</v>
      </c>
      <c r="E49" s="754">
        <v>2</v>
      </c>
      <c r="F49" s="754">
        <v>3</v>
      </c>
      <c r="G49" s="754">
        <v>8</v>
      </c>
      <c r="H49" s="754">
        <v>6</v>
      </c>
      <c r="I49" s="754">
        <v>4</v>
      </c>
      <c r="J49" s="755">
        <v>2</v>
      </c>
      <c r="K49" s="755">
        <v>1</v>
      </c>
      <c r="L49" s="755">
        <v>4</v>
      </c>
      <c r="M49" s="755">
        <v>2</v>
      </c>
      <c r="N49" s="756">
        <f t="shared" si="4"/>
        <v>56</v>
      </c>
    </row>
    <row r="50" spans="1:15" x14ac:dyDescent="0.2">
      <c r="A50" s="753">
        <v>2010</v>
      </c>
      <c r="B50" s="754">
        <v>5</v>
      </c>
      <c r="C50" s="754">
        <v>13</v>
      </c>
      <c r="D50" s="754">
        <v>1</v>
      </c>
      <c r="E50" s="754">
        <v>6</v>
      </c>
      <c r="F50" s="754">
        <v>5</v>
      </c>
      <c r="G50" s="754">
        <v>9</v>
      </c>
      <c r="H50" s="754">
        <v>6</v>
      </c>
      <c r="I50" s="754">
        <v>4</v>
      </c>
      <c r="J50" s="755">
        <v>3</v>
      </c>
      <c r="K50" s="755">
        <v>4</v>
      </c>
      <c r="L50" s="755">
        <v>4</v>
      </c>
      <c r="M50" s="755">
        <v>6</v>
      </c>
      <c r="N50" s="756">
        <f t="shared" si="4"/>
        <v>66</v>
      </c>
    </row>
    <row r="51" spans="1:15" x14ac:dyDescent="0.2">
      <c r="A51" s="753">
        <v>2011</v>
      </c>
      <c r="B51" s="754">
        <v>4</v>
      </c>
      <c r="C51" s="754">
        <v>8</v>
      </c>
      <c r="D51" s="754">
        <v>2</v>
      </c>
      <c r="E51" s="754">
        <v>5</v>
      </c>
      <c r="F51" s="754">
        <v>6</v>
      </c>
      <c r="G51" s="754">
        <v>5</v>
      </c>
      <c r="H51" s="754">
        <v>4</v>
      </c>
      <c r="I51" s="754">
        <v>5</v>
      </c>
      <c r="J51" s="755">
        <v>4</v>
      </c>
      <c r="K51" s="755">
        <v>5</v>
      </c>
      <c r="L51" s="755">
        <v>1</v>
      </c>
      <c r="M51" s="755">
        <v>3</v>
      </c>
      <c r="N51" s="756">
        <f t="shared" si="4"/>
        <v>52</v>
      </c>
    </row>
    <row r="52" spans="1:15" x14ac:dyDescent="0.2">
      <c r="A52" s="753">
        <v>2012</v>
      </c>
      <c r="B52" s="754">
        <v>2</v>
      </c>
      <c r="C52" s="754">
        <v>6</v>
      </c>
      <c r="D52" s="754">
        <v>9</v>
      </c>
      <c r="E52" s="754">
        <v>2</v>
      </c>
      <c r="F52" s="754">
        <v>4</v>
      </c>
      <c r="G52" s="754">
        <v>2</v>
      </c>
      <c r="H52" s="754">
        <v>5</v>
      </c>
      <c r="I52" s="754">
        <v>5</v>
      </c>
      <c r="J52" s="755">
        <v>3</v>
      </c>
      <c r="K52" s="755">
        <v>8</v>
      </c>
      <c r="L52" s="755">
        <v>4</v>
      </c>
      <c r="M52" s="755">
        <v>4</v>
      </c>
      <c r="N52" s="756">
        <f t="shared" si="4"/>
        <v>54</v>
      </c>
      <c r="O52" s="757"/>
    </row>
    <row r="53" spans="1:15" x14ac:dyDescent="0.2">
      <c r="A53" s="753">
        <v>2013</v>
      </c>
      <c r="B53" s="754">
        <v>4</v>
      </c>
      <c r="C53" s="754">
        <v>6</v>
      </c>
      <c r="D53" s="754">
        <v>5</v>
      </c>
      <c r="E53" s="754">
        <v>6</v>
      </c>
      <c r="F53" s="754">
        <v>1</v>
      </c>
      <c r="G53" s="754">
        <v>4</v>
      </c>
      <c r="H53" s="754">
        <v>4</v>
      </c>
      <c r="I53" s="754">
        <v>4</v>
      </c>
      <c r="J53" s="755">
        <v>5</v>
      </c>
      <c r="K53" s="755">
        <v>2</v>
      </c>
      <c r="L53" s="755">
        <v>4</v>
      </c>
      <c r="M53" s="755">
        <v>2</v>
      </c>
      <c r="N53" s="756">
        <f t="shared" si="4"/>
        <v>47</v>
      </c>
      <c r="O53" s="757"/>
    </row>
    <row r="54" spans="1:15" x14ac:dyDescent="0.2">
      <c r="A54" s="753">
        <v>2014</v>
      </c>
      <c r="B54" s="754">
        <v>6</v>
      </c>
      <c r="C54" s="754">
        <v>1</v>
      </c>
      <c r="D54" s="754">
        <v>1</v>
      </c>
      <c r="E54" s="754">
        <v>1</v>
      </c>
      <c r="F54" s="754">
        <v>1</v>
      </c>
      <c r="G54" s="754">
        <v>3</v>
      </c>
      <c r="H54" s="754">
        <v>7</v>
      </c>
      <c r="I54" s="754">
        <v>2</v>
      </c>
      <c r="J54" s="755">
        <v>2</v>
      </c>
      <c r="K54" s="755">
        <v>0</v>
      </c>
      <c r="L54" s="755">
        <v>1</v>
      </c>
      <c r="M54" s="755">
        <v>7</v>
      </c>
      <c r="N54" s="756">
        <f t="shared" si="4"/>
        <v>32</v>
      </c>
      <c r="O54" s="757"/>
    </row>
    <row r="55" spans="1:15" x14ac:dyDescent="0.2">
      <c r="A55" s="753">
        <v>2015</v>
      </c>
      <c r="B55" s="754">
        <v>5</v>
      </c>
      <c r="C55" s="754">
        <v>2</v>
      </c>
      <c r="D55" s="754">
        <v>7</v>
      </c>
      <c r="E55" s="754">
        <v>2</v>
      </c>
      <c r="F55" s="754">
        <v>0</v>
      </c>
      <c r="G55" s="754">
        <v>2</v>
      </c>
      <c r="H55" s="754">
        <v>1</v>
      </c>
      <c r="I55" s="754">
        <v>2</v>
      </c>
      <c r="J55" s="755">
        <v>2</v>
      </c>
      <c r="K55" s="755">
        <v>3</v>
      </c>
      <c r="L55" s="755">
        <v>3</v>
      </c>
      <c r="M55" s="755">
        <v>0</v>
      </c>
      <c r="N55" s="756">
        <f t="shared" si="4"/>
        <v>29</v>
      </c>
      <c r="O55" s="757"/>
    </row>
    <row r="56" spans="1:15" x14ac:dyDescent="0.2">
      <c r="A56" s="753">
        <v>2016</v>
      </c>
      <c r="B56" s="754">
        <v>4</v>
      </c>
      <c r="C56" s="754">
        <v>3</v>
      </c>
      <c r="D56" s="754">
        <v>3</v>
      </c>
      <c r="E56" s="754">
        <v>1</v>
      </c>
      <c r="F56" s="754">
        <v>6</v>
      </c>
      <c r="G56" s="754">
        <v>2</v>
      </c>
      <c r="H56" s="754">
        <v>2</v>
      </c>
      <c r="I56" s="754">
        <v>3</v>
      </c>
      <c r="J56" s="755">
        <v>4</v>
      </c>
      <c r="K56" s="755">
        <v>1</v>
      </c>
      <c r="L56" s="755">
        <v>2</v>
      </c>
      <c r="M56" s="755">
        <v>3</v>
      </c>
      <c r="N56" s="756">
        <f t="shared" si="4"/>
        <v>34</v>
      </c>
      <c r="O56" s="757"/>
    </row>
    <row r="57" spans="1:15" x14ac:dyDescent="0.2">
      <c r="A57" s="753">
        <v>2017</v>
      </c>
      <c r="B57" s="754">
        <v>5</v>
      </c>
      <c r="C57" s="754">
        <v>5</v>
      </c>
      <c r="D57" s="754">
        <v>3</v>
      </c>
      <c r="E57" s="754">
        <v>2</v>
      </c>
      <c r="F57" s="754">
        <v>5</v>
      </c>
      <c r="G57" s="754">
        <v>2</v>
      </c>
      <c r="H57" s="754">
        <v>3</v>
      </c>
      <c r="I57" s="754">
        <v>4</v>
      </c>
      <c r="J57" s="755">
        <v>1</v>
      </c>
      <c r="K57" s="755">
        <v>8</v>
      </c>
      <c r="L57" s="755">
        <v>0</v>
      </c>
      <c r="M57" s="755">
        <v>2</v>
      </c>
      <c r="N57" s="756">
        <f t="shared" si="4"/>
        <v>40</v>
      </c>
      <c r="O57" s="757"/>
    </row>
    <row r="58" spans="1:15" x14ac:dyDescent="0.2">
      <c r="A58" s="753">
        <v>2018</v>
      </c>
      <c r="B58" s="754">
        <v>2</v>
      </c>
      <c r="C58" s="754">
        <v>1</v>
      </c>
      <c r="D58" s="754">
        <v>2</v>
      </c>
      <c r="E58" s="754">
        <v>5</v>
      </c>
      <c r="F58" s="754">
        <v>3</v>
      </c>
      <c r="G58" s="754">
        <v>2</v>
      </c>
      <c r="H58" s="754">
        <v>1</v>
      </c>
      <c r="I58" s="754">
        <v>3</v>
      </c>
      <c r="J58" s="755">
        <v>2</v>
      </c>
      <c r="K58" s="755">
        <v>2</v>
      </c>
      <c r="L58" s="755">
        <v>3</v>
      </c>
      <c r="M58" s="755">
        <v>1</v>
      </c>
      <c r="N58" s="756">
        <f t="shared" si="4"/>
        <v>27</v>
      </c>
      <c r="O58" s="757"/>
    </row>
    <row r="59" spans="1:15" x14ac:dyDescent="0.2">
      <c r="A59" s="753">
        <v>2019</v>
      </c>
      <c r="B59" s="754">
        <v>4</v>
      </c>
      <c r="C59" s="754">
        <v>2</v>
      </c>
      <c r="D59" s="754">
        <v>1</v>
      </c>
      <c r="E59" s="754">
        <v>4</v>
      </c>
      <c r="F59" s="754">
        <v>4</v>
      </c>
      <c r="G59" s="754">
        <v>3</v>
      </c>
      <c r="H59" s="754">
        <v>3</v>
      </c>
      <c r="I59" s="754">
        <v>3</v>
      </c>
      <c r="J59" s="755">
        <v>3</v>
      </c>
      <c r="K59" s="755">
        <v>1</v>
      </c>
      <c r="L59" s="755">
        <v>6</v>
      </c>
      <c r="M59" s="755">
        <v>6</v>
      </c>
      <c r="N59" s="756">
        <f t="shared" si="4"/>
        <v>40</v>
      </c>
      <c r="O59" s="757"/>
    </row>
    <row r="60" spans="1:15" x14ac:dyDescent="0.2">
      <c r="A60" s="753">
        <v>2020</v>
      </c>
      <c r="B60" s="754">
        <v>2</v>
      </c>
      <c r="C60" s="754">
        <v>5</v>
      </c>
      <c r="D60" s="754">
        <v>3</v>
      </c>
      <c r="E60" s="754">
        <v>0</v>
      </c>
      <c r="F60" s="754">
        <v>2</v>
      </c>
      <c r="G60" s="754">
        <v>1</v>
      </c>
      <c r="H60" s="754">
        <v>1</v>
      </c>
      <c r="I60" s="754">
        <v>0</v>
      </c>
      <c r="J60" s="755">
        <v>0</v>
      </c>
      <c r="K60" s="755">
        <v>0</v>
      </c>
      <c r="L60" s="755">
        <v>1</v>
      </c>
      <c r="M60" s="755">
        <v>5</v>
      </c>
      <c r="N60" s="756">
        <f t="shared" si="4"/>
        <v>20</v>
      </c>
    </row>
    <row r="61" spans="1:15" x14ac:dyDescent="0.2">
      <c r="A61" s="753" t="s">
        <v>812</v>
      </c>
      <c r="B61" s="754">
        <v>1</v>
      </c>
      <c r="C61" s="754">
        <v>1</v>
      </c>
      <c r="D61" s="754">
        <v>1</v>
      </c>
      <c r="E61" s="754">
        <v>0</v>
      </c>
      <c r="F61" s="754">
        <v>1</v>
      </c>
      <c r="G61" s="754">
        <v>28</v>
      </c>
      <c r="H61" s="754">
        <v>2</v>
      </c>
      <c r="I61" s="754">
        <v>19</v>
      </c>
      <c r="J61" s="755">
        <v>2</v>
      </c>
      <c r="K61" s="755">
        <v>2</v>
      </c>
      <c r="L61" s="755">
        <v>5</v>
      </c>
      <c r="M61" s="755">
        <v>1</v>
      </c>
      <c r="N61" s="756">
        <f t="shared" si="4"/>
        <v>63</v>
      </c>
    </row>
    <row r="62" spans="1:15" x14ac:dyDescent="0.2">
      <c r="A62" s="758" t="s">
        <v>813</v>
      </c>
      <c r="B62" s="759">
        <v>2</v>
      </c>
      <c r="C62" s="759">
        <v>3</v>
      </c>
      <c r="D62" s="759">
        <v>5</v>
      </c>
      <c r="E62" s="759">
        <v>3</v>
      </c>
      <c r="F62" s="759">
        <v>2</v>
      </c>
      <c r="G62" s="759">
        <v>0</v>
      </c>
      <c r="H62" s="759">
        <v>1</v>
      </c>
      <c r="I62" s="759">
        <v>5</v>
      </c>
      <c r="J62" s="759">
        <v>8</v>
      </c>
      <c r="K62" s="759">
        <v>4</v>
      </c>
      <c r="L62" s="759">
        <v>1</v>
      </c>
      <c r="M62" s="759">
        <v>4</v>
      </c>
      <c r="N62" s="759">
        <f>+SUM(B62:M62)</f>
        <v>38</v>
      </c>
    </row>
    <row r="63" spans="1:15" ht="49.5" customHeight="1" x14ac:dyDescent="0.2">
      <c r="A63" s="851" t="s">
        <v>827</v>
      </c>
      <c r="B63" s="851"/>
      <c r="C63" s="851"/>
      <c r="D63" s="851"/>
      <c r="E63" s="851"/>
      <c r="F63" s="851"/>
      <c r="G63" s="851"/>
      <c r="H63" s="851"/>
      <c r="I63" s="851"/>
      <c r="J63" s="851"/>
      <c r="K63" s="851"/>
      <c r="L63" s="851"/>
      <c r="M63" s="851"/>
      <c r="N63" s="851"/>
    </row>
  </sheetData>
  <mergeCells count="7">
    <mergeCell ref="A63:N63"/>
    <mergeCell ref="A2:D2"/>
    <mergeCell ref="A4:D4"/>
    <mergeCell ref="F4:H4"/>
    <mergeCell ref="A35:I35"/>
    <mergeCell ref="A37:J37"/>
    <mergeCell ref="A38:J38"/>
  </mergeCells>
  <printOptions horizontalCentered="1" verticalCentered="1"/>
  <pageMargins left="0" right="0" top="0" bottom="0" header="0.31496062992125984" footer="0.31496062992125984"/>
  <pageSetup paperSize="9" scale="7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3"/>
  <sheetViews>
    <sheetView showGridLines="0" view="pageBreakPreview" zoomScale="95" zoomScaleNormal="100" zoomScaleSheetLayoutView="95" workbookViewId="0"/>
  </sheetViews>
  <sheetFormatPr baseColWidth="10" defaultColWidth="11.5703125" defaultRowHeight="12" x14ac:dyDescent="0.2"/>
  <cols>
    <col min="1" max="1" width="17" style="5" customWidth="1"/>
    <col min="2" max="8" width="17.28515625" style="4" customWidth="1"/>
    <col min="9" max="11" width="17.28515625" style="5" customWidth="1"/>
    <col min="12" max="12" width="12.5703125" style="5" bestFit="1" customWidth="1"/>
    <col min="13" max="13" width="11.5703125" style="5"/>
    <col min="14" max="14" width="12.28515625" style="5" bestFit="1" customWidth="1"/>
    <col min="15" max="16384" width="11.5703125" style="5"/>
  </cols>
  <sheetData>
    <row r="1" spans="1:12" ht="12.75" x14ac:dyDescent="0.2">
      <c r="A1" s="108" t="s">
        <v>828</v>
      </c>
      <c r="B1" s="760"/>
      <c r="C1" s="760"/>
      <c r="D1" s="760"/>
      <c r="E1" s="760"/>
      <c r="F1" s="760"/>
      <c r="G1" s="760"/>
      <c r="H1" s="760"/>
    </row>
    <row r="2" spans="1:12" ht="31.5" customHeight="1" x14ac:dyDescent="0.25">
      <c r="A2" s="857" t="s">
        <v>829</v>
      </c>
      <c r="B2" s="857"/>
      <c r="C2" s="857"/>
      <c r="D2" s="857"/>
      <c r="E2" s="857"/>
      <c r="F2" s="857"/>
      <c r="G2" s="761"/>
      <c r="H2" s="761"/>
    </row>
    <row r="4" spans="1:12" ht="12.75" x14ac:dyDescent="0.2">
      <c r="A4" s="762" t="s">
        <v>830</v>
      </c>
      <c r="B4" s="763">
        <v>2013</v>
      </c>
      <c r="C4" s="763">
        <v>2014</v>
      </c>
      <c r="D4" s="763">
        <v>2015</v>
      </c>
      <c r="E4" s="763">
        <v>2016</v>
      </c>
      <c r="F4" s="763">
        <v>2017</v>
      </c>
      <c r="G4" s="764">
        <v>2018</v>
      </c>
      <c r="H4" s="764">
        <v>2019</v>
      </c>
      <c r="I4" s="764">
        <v>2020</v>
      </c>
      <c r="J4" s="764">
        <v>2021</v>
      </c>
      <c r="K4" s="764" t="s">
        <v>813</v>
      </c>
    </row>
    <row r="5" spans="1:12" ht="12.75" x14ac:dyDescent="0.2">
      <c r="A5" s="765" t="s">
        <v>831</v>
      </c>
      <c r="B5" s="766">
        <f>+'12. TRANSFERENCIAS 2'!B6+'12. TRANSFERENCIAS 2'!B32+'12. TRANSFERENCIAS 2'!B58</f>
        <v>1825852.0229200001</v>
      </c>
      <c r="C5" s="766">
        <f>+'12. TRANSFERENCIAS 2'!C6+'12. TRANSFERENCIAS 2'!C32+'12. TRANSFERENCIAS 2'!C58</f>
        <v>2061242.8839799997</v>
      </c>
      <c r="D5" s="766">
        <f>+'12. TRANSFERENCIAS 2'!D6+'12. TRANSFERENCIAS 2'!D32+'12. TRANSFERENCIAS 2'!D58</f>
        <v>2232922.1892499998</v>
      </c>
      <c r="E5" s="766">
        <f>+'12. TRANSFERENCIAS 2'!E6+'12. TRANSFERENCIAS 2'!E32+'12. TRANSFERENCIAS 2'!E58</f>
        <v>1601232.5891999998</v>
      </c>
      <c r="F5" s="766">
        <f>+'12. TRANSFERENCIAS 2'!F6+'12. TRANSFERENCIAS 2'!F32+'12. TRANSFERENCIAS 2'!F58</f>
        <v>1953417.8161500001</v>
      </c>
      <c r="G5" s="766">
        <f>+'12. TRANSFERENCIAS 2'!G6+'12. TRANSFERENCIAS 2'!G32+'12. TRANSFERENCIAS 2'!G58</f>
        <v>1974468.8207799997</v>
      </c>
      <c r="H5" s="766">
        <f>+'12. TRANSFERENCIAS 2'!H6+'12. TRANSFERENCIAS 2'!H32+'12. TRANSFERENCIAS 2'!H58</f>
        <v>3326548.348151492</v>
      </c>
      <c r="I5" s="766">
        <f>+'12. TRANSFERENCIAS 2'!I6+'12. TRANSFERENCIAS 2'!I32+'12. TRANSFERENCIAS 2'!I58</f>
        <v>3236894.3039723476</v>
      </c>
      <c r="J5" s="766">
        <f>+'12. TRANSFERENCIAS 2'!J6+'12. TRANSFERENCIAS 2'!J32+'12. TRANSFERENCIAS 2'!J58</f>
        <v>4304223.9769679606</v>
      </c>
      <c r="K5" s="766">
        <f>+'12. TRANSFERENCIAS 2'!K6+'12. TRANSFERENCIAS 2'!K32+'12. TRANSFERENCIAS 2'!K58</f>
        <v>2681149.794760671</v>
      </c>
      <c r="L5" s="767"/>
    </row>
    <row r="6" spans="1:12" ht="12.75" x14ac:dyDescent="0.2">
      <c r="A6" s="765" t="s">
        <v>832</v>
      </c>
      <c r="B6" s="766">
        <f>+'12. TRANSFERENCIAS 2'!B7+'12. TRANSFERENCIAS 2'!B33+'12. TRANSFERENCIAS 2'!B59</f>
        <v>1019235893.7081801</v>
      </c>
      <c r="C6" s="766">
        <f>+'12. TRANSFERENCIAS 2'!C7+'12. TRANSFERENCIAS 2'!C33+'12. TRANSFERENCIAS 2'!C59</f>
        <v>749213535.06594408</v>
      </c>
      <c r="D6" s="766">
        <f>+'12. TRANSFERENCIAS 2'!D7+'12. TRANSFERENCIAS 2'!D33+'12. TRANSFERENCIAS 2'!D59</f>
        <v>435360899.8377673</v>
      </c>
      <c r="E6" s="766">
        <f>+'12. TRANSFERENCIAS 2'!E7+'12. TRANSFERENCIAS 2'!E33+'12. TRANSFERENCIAS 2'!E59</f>
        <v>397827033.10401171</v>
      </c>
      <c r="F6" s="766">
        <f>+'12. TRANSFERENCIAS 2'!F7+'12. TRANSFERENCIAS 2'!F33+'12. TRANSFERENCIAS 2'!F59</f>
        <v>751041852.32720375</v>
      </c>
      <c r="G6" s="766">
        <f>+'12. TRANSFERENCIAS 2'!G7+'12. TRANSFERENCIAS 2'!G33+'12. TRANSFERENCIAS 2'!G59</f>
        <v>1516907100.2722797</v>
      </c>
      <c r="H6" s="766">
        <f>+'12. TRANSFERENCIAS 2'!H7+'12. TRANSFERENCIAS 2'!H33+'12. TRANSFERENCIAS 2'!H59</f>
        <v>1324085217.8920176</v>
      </c>
      <c r="I6" s="766">
        <f>+'12. TRANSFERENCIAS 2'!I7+'12. TRANSFERENCIAS 2'!I33+'12. TRANSFERENCIAS 2'!I59</f>
        <v>917457219.35911989</v>
      </c>
      <c r="J6" s="766">
        <f>+'12. TRANSFERENCIAS 2'!J7+'12. TRANSFERENCIAS 2'!J33+'12. TRANSFERENCIAS 2'!J59</f>
        <v>1458628215.2462764</v>
      </c>
      <c r="K6" s="766">
        <f>+'12. TRANSFERENCIAS 2'!K7+'12. TRANSFERENCIAS 2'!K33+'12. TRANSFERENCIAS 2'!K59</f>
        <v>2867175283.154541</v>
      </c>
      <c r="L6" s="767"/>
    </row>
    <row r="7" spans="1:12" ht="12.75" x14ac:dyDescent="0.2">
      <c r="A7" s="765" t="s">
        <v>833</v>
      </c>
      <c r="B7" s="766">
        <f>+'12. TRANSFERENCIAS 2'!B8+'12. TRANSFERENCIAS 2'!B34+'12. TRANSFERENCIAS 2'!B60</f>
        <v>23194328.631980002</v>
      </c>
      <c r="C7" s="766">
        <f>+'12. TRANSFERENCIAS 2'!C8+'12. TRANSFERENCIAS 2'!C34+'12. TRANSFERENCIAS 2'!C60</f>
        <v>12924175.584276358</v>
      </c>
      <c r="D7" s="766">
        <f>+'12. TRANSFERENCIAS 2'!D8+'12. TRANSFERENCIAS 2'!D34+'12. TRANSFERENCIAS 2'!D60</f>
        <v>13018983.654192578</v>
      </c>
      <c r="E7" s="766">
        <f>+'12. TRANSFERENCIAS 2'!E8+'12. TRANSFERENCIAS 2'!E34+'12. TRANSFERENCIAS 2'!E60</f>
        <v>109047659.56782971</v>
      </c>
      <c r="F7" s="766">
        <f>+'12. TRANSFERENCIAS 2'!F8+'12. TRANSFERENCIAS 2'!F34+'12. TRANSFERENCIAS 2'!F60</f>
        <v>312104838.9807834</v>
      </c>
      <c r="G7" s="766">
        <f>+'12. TRANSFERENCIAS 2'!G8+'12. TRANSFERENCIAS 2'!G34+'12. TRANSFERENCIAS 2'!G60</f>
        <v>274425950.32107997</v>
      </c>
      <c r="H7" s="766">
        <f>+'12. TRANSFERENCIAS 2'!H8+'12. TRANSFERENCIAS 2'!H34+'12. TRANSFERENCIAS 2'!H60</f>
        <v>221816388.5106141</v>
      </c>
      <c r="I7" s="766">
        <f>+'12. TRANSFERENCIAS 2'!I8+'12. TRANSFERENCIAS 2'!I34+'12. TRANSFERENCIAS 2'!I60</f>
        <v>246358985.35469979</v>
      </c>
      <c r="J7" s="766">
        <f>+'12. TRANSFERENCIAS 2'!J8+'12. TRANSFERENCIAS 2'!J34+'12. TRANSFERENCIAS 2'!J60</f>
        <v>386756862.01998955</v>
      </c>
      <c r="K7" s="766">
        <f>+'12. TRANSFERENCIAS 2'!K8+'12. TRANSFERENCIAS 2'!K34+'12. TRANSFERENCIAS 2'!K60</f>
        <v>576431798.70324755</v>
      </c>
      <c r="L7" s="767"/>
    </row>
    <row r="8" spans="1:12" ht="12.75" x14ac:dyDescent="0.2">
      <c r="A8" s="765" t="s">
        <v>834</v>
      </c>
      <c r="B8" s="766">
        <f>+'12. TRANSFERENCIAS 2'!B9+'12. TRANSFERENCIAS 2'!B35+'12. TRANSFERENCIAS 2'!B61</f>
        <v>495471646.73208004</v>
      </c>
      <c r="C8" s="766">
        <f>+'12. TRANSFERENCIAS 2'!C9+'12. TRANSFERENCIAS 2'!C35+'12. TRANSFERENCIAS 2'!C61</f>
        <v>467436732.62660009</v>
      </c>
      <c r="D8" s="766">
        <f>+'12. TRANSFERENCIAS 2'!D9+'12. TRANSFERENCIAS 2'!D35+'12. TRANSFERENCIAS 2'!D61</f>
        <v>454322308.69828868</v>
      </c>
      <c r="E8" s="766">
        <f>+'12. TRANSFERENCIAS 2'!E9+'12. TRANSFERENCIAS 2'!E35+'12. TRANSFERENCIAS 2'!E61</f>
        <v>400517821.76320988</v>
      </c>
      <c r="F8" s="766">
        <f>+'12. TRANSFERENCIAS 2'!F9+'12. TRANSFERENCIAS 2'!F35+'12. TRANSFERENCIAS 2'!F61</f>
        <v>528761130.97888994</v>
      </c>
      <c r="G8" s="766">
        <f>+'12. TRANSFERENCIAS 2'!G9+'12. TRANSFERENCIAS 2'!G35+'12. TRANSFERENCIAS 2'!G61</f>
        <v>854067769.56601</v>
      </c>
      <c r="H8" s="766">
        <f>+'12. TRANSFERENCIAS 2'!H9+'12. TRANSFERENCIAS 2'!H35+'12. TRANSFERENCIAS 2'!H61</f>
        <v>1013576656.4794118</v>
      </c>
      <c r="I8" s="766">
        <f>+'12. TRANSFERENCIAS 2'!I9+'12. TRANSFERENCIAS 2'!I35+'12. TRANSFERENCIAS 2'!I61</f>
        <v>734950453.22938454</v>
      </c>
      <c r="J8" s="766">
        <f>+'12. TRANSFERENCIAS 2'!J9+'12. TRANSFERENCIAS 2'!J35+'12. TRANSFERENCIAS 2'!J61</f>
        <v>1445243452.4620051</v>
      </c>
      <c r="K8" s="766">
        <f>+'12. TRANSFERENCIAS 2'!K9+'12. TRANSFERENCIAS 2'!K35+'12. TRANSFERENCIAS 2'!K61</f>
        <v>1484067645.318794</v>
      </c>
      <c r="L8" s="767"/>
    </row>
    <row r="9" spans="1:12" ht="12.75" x14ac:dyDescent="0.2">
      <c r="A9" s="765" t="s">
        <v>835</v>
      </c>
      <c r="B9" s="766">
        <f>+'12. TRANSFERENCIAS 2'!B10+'12. TRANSFERENCIAS 2'!B36+'12. TRANSFERENCIAS 2'!B62</f>
        <v>35571156.517959997</v>
      </c>
      <c r="C9" s="766">
        <f>+'12. TRANSFERENCIAS 2'!C10+'12. TRANSFERENCIAS 2'!C36+'12. TRANSFERENCIAS 2'!C62</f>
        <v>23225280.926838487</v>
      </c>
      <c r="D9" s="766">
        <f>+'12. TRANSFERENCIAS 2'!D10+'12. TRANSFERENCIAS 2'!D36+'12. TRANSFERENCIAS 2'!D62</f>
        <v>31373749.131153457</v>
      </c>
      <c r="E9" s="766">
        <f>+'12. TRANSFERENCIAS 2'!E10+'12. TRANSFERENCIAS 2'!E36+'12. TRANSFERENCIAS 2'!E62</f>
        <v>40274236.432110026</v>
      </c>
      <c r="F9" s="766">
        <f>+'12. TRANSFERENCIAS 2'!F10+'12. TRANSFERENCIAS 2'!F36+'12. TRANSFERENCIAS 2'!F62</f>
        <v>39968798.431357086</v>
      </c>
      <c r="G9" s="766">
        <f>+'12. TRANSFERENCIAS 2'!G10+'12. TRANSFERENCIAS 2'!G36+'12. TRANSFERENCIAS 2'!G62</f>
        <v>64370432.619779997</v>
      </c>
      <c r="H9" s="766">
        <f>+'12. TRANSFERENCIAS 2'!H10+'12. TRANSFERENCIAS 2'!H36+'12. TRANSFERENCIAS 2'!H62</f>
        <v>46063531.511361644</v>
      </c>
      <c r="I9" s="766">
        <f>+'12. TRANSFERENCIAS 2'!I10+'12. TRANSFERENCIAS 2'!I36+'12. TRANSFERENCIAS 2'!I62</f>
        <v>79687756.621754453</v>
      </c>
      <c r="J9" s="766">
        <f>+'12. TRANSFERENCIAS 2'!J10+'12. TRANSFERENCIAS 2'!J36+'12. TRANSFERENCIAS 2'!J62</f>
        <v>110601144.17203619</v>
      </c>
      <c r="K9" s="766">
        <f>+'12. TRANSFERENCIAS 2'!K10+'12. TRANSFERENCIAS 2'!K36+'12. TRANSFERENCIAS 2'!K62</f>
        <v>163920768.63444132</v>
      </c>
      <c r="L9" s="767"/>
    </row>
    <row r="10" spans="1:12" ht="12.75" x14ac:dyDescent="0.2">
      <c r="A10" s="765" t="s">
        <v>836</v>
      </c>
      <c r="B10" s="766">
        <f>+'12. TRANSFERENCIAS 2'!B11+'12. TRANSFERENCIAS 2'!B37+'12. TRANSFERENCIAS 2'!B63</f>
        <v>708936866.67443991</v>
      </c>
      <c r="C10" s="766">
        <f>+'12. TRANSFERENCIAS 2'!C11+'12. TRANSFERENCIAS 2'!C37+'12. TRANSFERENCIAS 2'!C63</f>
        <v>441320742.20978087</v>
      </c>
      <c r="D10" s="766">
        <f>+'12. TRANSFERENCIAS 2'!D11+'12. TRANSFERENCIAS 2'!D37+'12. TRANSFERENCIAS 2'!D63</f>
        <v>355599994.37428302</v>
      </c>
      <c r="E10" s="766">
        <f>+'12. TRANSFERENCIAS 2'!E11+'12. TRANSFERENCIAS 2'!E37+'12. TRANSFERENCIAS 2'!E63</f>
        <v>321759485.63807321</v>
      </c>
      <c r="F10" s="766">
        <f>+'12. TRANSFERENCIAS 2'!F11+'12. TRANSFERENCIAS 2'!F37+'12. TRANSFERENCIAS 2'!F63</f>
        <v>269996594.22288233</v>
      </c>
      <c r="G10" s="766">
        <f>+'12. TRANSFERENCIAS 2'!G11+'12. TRANSFERENCIAS 2'!G37+'12. TRANSFERENCIAS 2'!G63</f>
        <v>191139829.62499997</v>
      </c>
      <c r="H10" s="766">
        <f>+'12. TRANSFERENCIAS 2'!H11+'12. TRANSFERENCIAS 2'!H37+'12. TRANSFERENCIAS 2'!H63</f>
        <v>188972756.20329762</v>
      </c>
      <c r="I10" s="766">
        <f>+'12. TRANSFERENCIAS 2'!I11+'12. TRANSFERENCIAS 2'!I37+'12. TRANSFERENCIAS 2'!I63</f>
        <v>265367666.45165724</v>
      </c>
      <c r="J10" s="766">
        <f>+'12. TRANSFERENCIAS 2'!J11+'12. TRANSFERENCIAS 2'!J37+'12. TRANSFERENCIAS 2'!J63</f>
        <v>361189735.40317905</v>
      </c>
      <c r="K10" s="766">
        <f>+'12. TRANSFERENCIAS 2'!K11+'12. TRANSFERENCIAS 2'!K37+'12. TRANSFERENCIAS 2'!K63</f>
        <v>357433051.55908704</v>
      </c>
      <c r="L10" s="767"/>
    </row>
    <row r="11" spans="1:12" ht="12.75" x14ac:dyDescent="0.2">
      <c r="A11" s="765" t="s">
        <v>837</v>
      </c>
      <c r="B11" s="766">
        <f>+'12. TRANSFERENCIAS 2'!B12+'12. TRANSFERENCIAS 2'!B38+'12. TRANSFERENCIAS 2'!B64</f>
        <v>17994.093239999998</v>
      </c>
      <c r="C11" s="766">
        <f>+'12. TRANSFERENCIAS 2'!C12+'12. TRANSFERENCIAS 2'!C38+'12. TRANSFERENCIAS 2'!C64</f>
        <v>17684.075229999999</v>
      </c>
      <c r="D11" s="766">
        <f>+'12. TRANSFERENCIAS 2'!D12+'12. TRANSFERENCIAS 2'!D38+'12. TRANSFERENCIAS 2'!D64</f>
        <v>48702.754459999996</v>
      </c>
      <c r="E11" s="766">
        <f>+'12. TRANSFERENCIAS 2'!E12+'12. TRANSFERENCIAS 2'!E38+'12. TRANSFERENCIAS 2'!E64</f>
        <v>34813.195199999995</v>
      </c>
      <c r="F11" s="766">
        <f>+'12. TRANSFERENCIAS 2'!F12+'12. TRANSFERENCIAS 2'!F38+'12. TRANSFERENCIAS 2'!F64</f>
        <v>24902.6855</v>
      </c>
      <c r="G11" s="766">
        <f>+'12. TRANSFERENCIAS 2'!G12+'12. TRANSFERENCIAS 2'!G38+'12. TRANSFERENCIAS 2'!G64</f>
        <v>31659.407620000002</v>
      </c>
      <c r="H11" s="766">
        <f>+'12. TRANSFERENCIAS 2'!H12+'12. TRANSFERENCIAS 2'!H38+'12. TRANSFERENCIAS 2'!H64</f>
        <v>46212.574770132938</v>
      </c>
      <c r="I11" s="766">
        <f>+'12. TRANSFERENCIAS 2'!I12+'12. TRANSFERENCIAS 2'!I38+'12. TRANSFERENCIAS 2'!I64</f>
        <v>66382.008094191769</v>
      </c>
      <c r="J11" s="766">
        <f>+'12. TRANSFERENCIAS 2'!J12+'12. TRANSFERENCIAS 2'!J38+'12. TRANSFERENCIAS 2'!J64</f>
        <v>59627.639649930774</v>
      </c>
      <c r="K11" s="766">
        <f>+'12. TRANSFERENCIAS 2'!K12+'12. TRANSFERENCIAS 2'!K38+'12. TRANSFERENCIAS 2'!K64</f>
        <v>180561.15577552925</v>
      </c>
      <c r="L11" s="767"/>
    </row>
    <row r="12" spans="1:12" ht="12.75" x14ac:dyDescent="0.2">
      <c r="A12" s="765" t="s">
        <v>838</v>
      </c>
      <c r="B12" s="766">
        <f>+'12. TRANSFERENCIAS 2'!B13+'12. TRANSFERENCIAS 2'!B39+'12. TRANSFERENCIAS 2'!B65</f>
        <v>68682450.3002</v>
      </c>
      <c r="C12" s="766">
        <f>+'12. TRANSFERENCIAS 2'!C13+'12. TRANSFERENCIAS 2'!C39+'12. TRANSFERENCIAS 2'!C65</f>
        <v>151535309.12851575</v>
      </c>
      <c r="D12" s="766">
        <f>+'12. TRANSFERENCIAS 2'!D13+'12. TRANSFERENCIAS 2'!D39+'12. TRANSFERENCIAS 2'!D65</f>
        <v>242054874.07569662</v>
      </c>
      <c r="E12" s="766">
        <f>+'12. TRANSFERENCIAS 2'!E13+'12. TRANSFERENCIAS 2'!E39+'12. TRANSFERENCIAS 2'!E65</f>
        <v>174578418.24372634</v>
      </c>
      <c r="F12" s="766">
        <f>+'12. TRANSFERENCIAS 2'!F13+'12. TRANSFERENCIAS 2'!F39+'12. TRANSFERENCIAS 2'!F65</f>
        <v>220914574.28232703</v>
      </c>
      <c r="G12" s="766">
        <f>+'12. TRANSFERENCIAS 2'!G13+'12. TRANSFERENCIAS 2'!G39+'12. TRANSFERENCIAS 2'!G65</f>
        <v>379771106.16031998</v>
      </c>
      <c r="H12" s="766">
        <f>+'12. TRANSFERENCIAS 2'!H13+'12. TRANSFERENCIAS 2'!H39+'12. TRANSFERENCIAS 2'!H65</f>
        <v>367587260.59893149</v>
      </c>
      <c r="I12" s="766">
        <f>+'12. TRANSFERENCIAS 2'!I13+'12. TRANSFERENCIAS 2'!I39+'12. TRANSFERENCIAS 2'!I65</f>
        <v>342168099.30820286</v>
      </c>
      <c r="J12" s="766">
        <f>+'12. TRANSFERENCIAS 2'!J13+'12. TRANSFERENCIAS 2'!J39+'12. TRANSFERENCIAS 2'!J65</f>
        <v>473361818.83469719</v>
      </c>
      <c r="K12" s="766">
        <f>+'12. TRANSFERENCIAS 2'!K13+'12. TRANSFERENCIAS 2'!K39+'12. TRANSFERENCIAS 2'!K65</f>
        <v>702694393.71675336</v>
      </c>
      <c r="L12" s="767"/>
    </row>
    <row r="13" spans="1:12" ht="12.75" x14ac:dyDescent="0.2">
      <c r="A13" s="765" t="s">
        <v>839</v>
      </c>
      <c r="B13" s="766">
        <f>+'12. TRANSFERENCIAS 2'!B14+'12. TRANSFERENCIAS 2'!B40+'12. TRANSFERENCIAS 2'!B66</f>
        <v>24907916.53678</v>
      </c>
      <c r="C13" s="766">
        <f>+'12. TRANSFERENCIAS 2'!C14+'12. TRANSFERENCIAS 2'!C40+'12. TRANSFERENCIAS 2'!C66</f>
        <v>18663347.645808607</v>
      </c>
      <c r="D13" s="766">
        <f>+'12. TRANSFERENCIAS 2'!D14+'12. TRANSFERENCIAS 2'!D40+'12. TRANSFERENCIAS 2'!D66</f>
        <v>19461155.465577021</v>
      </c>
      <c r="E13" s="766">
        <f>+'12. TRANSFERENCIAS 2'!E14+'12. TRANSFERENCIAS 2'!E40+'12. TRANSFERENCIAS 2'!E66</f>
        <v>15535440.416441996</v>
      </c>
      <c r="F13" s="766">
        <f>+'12. TRANSFERENCIAS 2'!F14+'12. TRANSFERENCIAS 2'!F40+'12. TRANSFERENCIAS 2'!F66</f>
        <v>15606993.134053014</v>
      </c>
      <c r="G13" s="766">
        <f>+'12. TRANSFERENCIAS 2'!G14+'12. TRANSFERENCIAS 2'!G40+'12. TRANSFERENCIAS 2'!G66</f>
        <v>18142248.571899999</v>
      </c>
      <c r="H13" s="766">
        <f>+'12. TRANSFERENCIAS 2'!H14+'12. TRANSFERENCIAS 2'!H40+'12. TRANSFERENCIAS 2'!H66</f>
        <v>17882420.588597529</v>
      </c>
      <c r="I13" s="766">
        <f>+'12. TRANSFERENCIAS 2'!I14+'12. TRANSFERENCIAS 2'!I40+'12. TRANSFERENCIAS 2'!I66</f>
        <v>18132666.995074894</v>
      </c>
      <c r="J13" s="766">
        <f>+'12. TRANSFERENCIAS 2'!J14+'12. TRANSFERENCIAS 2'!J40+'12. TRANSFERENCIAS 2'!J66</f>
        <v>17790372.794488061</v>
      </c>
      <c r="K13" s="766">
        <f>+'12. TRANSFERENCIAS 2'!K14+'12. TRANSFERENCIAS 2'!K40+'12. TRANSFERENCIAS 2'!K66</f>
        <v>23417066.020275235</v>
      </c>
      <c r="L13" s="767"/>
    </row>
    <row r="14" spans="1:12" ht="12.75" x14ac:dyDescent="0.2">
      <c r="A14" s="765" t="s">
        <v>840</v>
      </c>
      <c r="B14" s="766">
        <f>+'12. TRANSFERENCIAS 2'!B15+'12. TRANSFERENCIAS 2'!B41+'12. TRANSFERENCIAS 2'!B67</f>
        <v>5030770.7491999995</v>
      </c>
      <c r="C14" s="766">
        <f>+'12. TRANSFERENCIAS 2'!C15+'12. TRANSFERENCIAS 2'!C41+'12. TRANSFERENCIAS 2'!C67</f>
        <v>4692948.8218721822</v>
      </c>
      <c r="D14" s="766">
        <f>+'12. TRANSFERENCIAS 2'!D15+'12. TRANSFERENCIAS 2'!D41+'12. TRANSFERENCIAS 2'!D67</f>
        <v>6366468.1694042943</v>
      </c>
      <c r="E14" s="766">
        <f>+'12. TRANSFERENCIAS 2'!E15+'12. TRANSFERENCIAS 2'!E41+'12. TRANSFERENCIAS 2'!E67</f>
        <v>5488103.0484286845</v>
      </c>
      <c r="F14" s="766">
        <f>+'12. TRANSFERENCIAS 2'!F15+'12. TRANSFERENCIAS 2'!F41+'12. TRANSFERENCIAS 2'!F67</f>
        <v>11085197.547496457</v>
      </c>
      <c r="G14" s="766">
        <f>+'12. TRANSFERENCIAS 2'!G15+'12. TRANSFERENCIAS 2'!G41+'12. TRANSFERENCIAS 2'!G67</f>
        <v>23250480.114620004</v>
      </c>
      <c r="H14" s="766">
        <f>+'12. TRANSFERENCIAS 2'!H15+'12. TRANSFERENCIAS 2'!H41+'12. TRANSFERENCIAS 2'!H67</f>
        <v>15321950.313236482</v>
      </c>
      <c r="I14" s="766">
        <f>+'12. TRANSFERENCIAS 2'!I15+'12. TRANSFERENCIAS 2'!I41+'12. TRANSFERENCIAS 2'!I67</f>
        <v>8987515.8372104354</v>
      </c>
      <c r="J14" s="766">
        <f>+'12. TRANSFERENCIAS 2'!J15+'12. TRANSFERENCIAS 2'!J41+'12. TRANSFERENCIAS 2'!J67</f>
        <v>7019351.0208925996</v>
      </c>
      <c r="K14" s="766">
        <f>+'12. TRANSFERENCIAS 2'!K15+'12. TRANSFERENCIAS 2'!K41+'12. TRANSFERENCIAS 2'!K67</f>
        <v>7305578.9867819753</v>
      </c>
      <c r="L14" s="767"/>
    </row>
    <row r="15" spans="1:12" ht="12.75" x14ac:dyDescent="0.2">
      <c r="A15" s="765" t="s">
        <v>841</v>
      </c>
      <c r="B15" s="766">
        <f>+'12. TRANSFERENCIAS 2'!B16+'12. TRANSFERENCIAS 2'!B42+'12. TRANSFERENCIAS 2'!B68</f>
        <v>230490249.6651406</v>
      </c>
      <c r="C15" s="766">
        <f>+'12. TRANSFERENCIAS 2'!C16+'12. TRANSFERENCIAS 2'!C42+'12. TRANSFERENCIAS 2'!C68</f>
        <v>288498985.864658</v>
      </c>
      <c r="D15" s="766">
        <f>+'12. TRANSFERENCIAS 2'!D16+'12. TRANSFERENCIAS 2'!D42+'12. TRANSFERENCIAS 2'!D68</f>
        <v>145871990.99151486</v>
      </c>
      <c r="E15" s="766">
        <f>+'12. TRANSFERENCIAS 2'!E16+'12. TRANSFERENCIAS 2'!E42+'12. TRANSFERENCIAS 2'!E68</f>
        <v>73890300.088810667</v>
      </c>
      <c r="F15" s="766">
        <f>+'12. TRANSFERENCIAS 2'!F16+'12. TRANSFERENCIAS 2'!F42+'12. TRANSFERENCIAS 2'!F68</f>
        <v>121791880.38806821</v>
      </c>
      <c r="G15" s="766">
        <f>+'12. TRANSFERENCIAS 2'!G16+'12. TRANSFERENCIAS 2'!G42+'12. TRANSFERENCIAS 2'!G68</f>
        <v>185810305.0239</v>
      </c>
      <c r="H15" s="766">
        <f>+'12. TRANSFERENCIAS 2'!H16+'12. TRANSFERENCIAS 2'!H42+'12. TRANSFERENCIAS 2'!H68</f>
        <v>134487081.61717772</v>
      </c>
      <c r="I15" s="766">
        <f>+'12. TRANSFERENCIAS 2'!I16+'12. TRANSFERENCIAS 2'!I42+'12. TRANSFERENCIAS 2'!I68</f>
        <v>233010923.77529031</v>
      </c>
      <c r="J15" s="766">
        <f>+'12. TRANSFERENCIAS 2'!J16+'12. TRANSFERENCIAS 2'!J42+'12. TRANSFERENCIAS 2'!J68</f>
        <v>527276427.68573445</v>
      </c>
      <c r="K15" s="766">
        <f>+'12. TRANSFERENCIAS 2'!K16+'12. TRANSFERENCIAS 2'!K42+'12. TRANSFERENCIAS 2'!K68</f>
        <v>1278588185.5161366</v>
      </c>
      <c r="L15" s="767"/>
    </row>
    <row r="16" spans="1:12" ht="12.75" x14ac:dyDescent="0.2">
      <c r="A16" s="765" t="s">
        <v>842</v>
      </c>
      <c r="B16" s="766">
        <f>+'12. TRANSFERENCIAS 2'!B17+'12. TRANSFERENCIAS 2'!B43+'12. TRANSFERENCIAS 2'!B69</f>
        <v>93695808.049779996</v>
      </c>
      <c r="C16" s="766">
        <f>+'12. TRANSFERENCIAS 2'!C17+'12. TRANSFERENCIAS 2'!C43+'12. TRANSFERENCIAS 2'!C69</f>
        <v>46068861.078460678</v>
      </c>
      <c r="D16" s="766">
        <f>+'12. TRANSFERENCIAS 2'!D17+'12. TRANSFERENCIAS 2'!D43+'12. TRANSFERENCIAS 2'!D69</f>
        <v>66685002.033166677</v>
      </c>
      <c r="E16" s="766">
        <f>+'12. TRANSFERENCIAS 2'!E17+'12. TRANSFERENCIAS 2'!E43+'12. TRANSFERENCIAS 2'!E69</f>
        <v>61201556.692771539</v>
      </c>
      <c r="F16" s="766">
        <f>+'12. TRANSFERENCIAS 2'!F17+'12. TRANSFERENCIAS 2'!F43+'12. TRANSFERENCIAS 2'!F69</f>
        <v>102974706.80148937</v>
      </c>
      <c r="G16" s="766">
        <f>+'12. TRANSFERENCIAS 2'!G17+'12. TRANSFERENCIAS 2'!G43+'12. TRANSFERENCIAS 2'!G69</f>
        <v>186080637.79903999</v>
      </c>
      <c r="H16" s="766">
        <f>+'12. TRANSFERENCIAS 2'!H17+'12. TRANSFERENCIAS 2'!H43+'12. TRANSFERENCIAS 2'!H69</f>
        <v>143594661.75128916</v>
      </c>
      <c r="I16" s="766">
        <f>+'12. TRANSFERENCIAS 2'!I17+'12. TRANSFERENCIAS 2'!I43+'12. TRANSFERENCIAS 2'!I69</f>
        <v>63413081.150949307</v>
      </c>
      <c r="J16" s="766">
        <f>+'12. TRANSFERENCIAS 2'!J17+'12. TRANSFERENCIAS 2'!J43+'12. TRANSFERENCIAS 2'!J69</f>
        <v>97964501.653584495</v>
      </c>
      <c r="K16" s="766">
        <f>+'12. TRANSFERENCIAS 2'!K17+'12. TRANSFERENCIAS 2'!K43+'12. TRANSFERENCIAS 2'!K69</f>
        <v>362279491.83608472</v>
      </c>
      <c r="L16" s="767"/>
    </row>
    <row r="17" spans="1:14" ht="12.75" x14ac:dyDescent="0.2">
      <c r="A17" s="765" t="s">
        <v>843</v>
      </c>
      <c r="B17" s="766">
        <f>+'12. TRANSFERENCIAS 2'!B18+'12. TRANSFERENCIAS 2'!B44+'12. TRANSFERENCIAS 2'!B70</f>
        <v>601975758.16471994</v>
      </c>
      <c r="C17" s="766">
        <f>+'12. TRANSFERENCIAS 2'!C18+'12. TRANSFERENCIAS 2'!C44+'12. TRANSFERENCIAS 2'!C70</f>
        <v>409617992.87324953</v>
      </c>
      <c r="D17" s="766">
        <f>+'12. TRANSFERENCIAS 2'!D18+'12. TRANSFERENCIAS 2'!D44+'12. TRANSFERENCIAS 2'!D70</f>
        <v>345812320.23205113</v>
      </c>
      <c r="E17" s="766">
        <f>+'12. TRANSFERENCIAS 2'!E18+'12. TRANSFERENCIAS 2'!E44+'12. TRANSFERENCIAS 2'!E70</f>
        <v>310784827.74205202</v>
      </c>
      <c r="F17" s="766">
        <f>+'12. TRANSFERENCIAS 2'!F18+'12. TRANSFERENCIAS 2'!F44+'12. TRANSFERENCIAS 2'!F70</f>
        <v>317884780.37263268</v>
      </c>
      <c r="G17" s="766">
        <f>+'12. TRANSFERENCIAS 2'!G18+'12. TRANSFERENCIAS 2'!G44+'12. TRANSFERENCIAS 2'!G70</f>
        <v>313537972.18687004</v>
      </c>
      <c r="H17" s="766">
        <f>+'12. TRANSFERENCIAS 2'!H18+'12. TRANSFERENCIAS 2'!H44+'12. TRANSFERENCIAS 2'!H70</f>
        <v>275743222.19767064</v>
      </c>
      <c r="I17" s="766">
        <f>+'12. TRANSFERENCIAS 2'!I18+'12. TRANSFERENCIAS 2'!I44+'12. TRANSFERENCIAS 2'!I70</f>
        <v>242994447.03946793</v>
      </c>
      <c r="J17" s="766">
        <f>+'12. TRANSFERENCIAS 2'!J18+'12. TRANSFERENCIAS 2'!J44+'12. TRANSFERENCIAS 2'!J70</f>
        <v>289663341.63033944</v>
      </c>
      <c r="K17" s="766">
        <f>+'12. TRANSFERENCIAS 2'!K18+'12. TRANSFERENCIAS 2'!K44+'12. TRANSFERENCIAS 2'!K70</f>
        <v>375917464.7856698</v>
      </c>
      <c r="L17" s="767"/>
    </row>
    <row r="18" spans="1:14" ht="12.75" x14ac:dyDescent="0.2">
      <c r="A18" s="765" t="s">
        <v>844</v>
      </c>
      <c r="B18" s="766">
        <f>+'12. TRANSFERENCIAS 2'!B19+'12. TRANSFERENCIAS 2'!B45+'12. TRANSFERENCIAS 2'!B71</f>
        <v>1739908.2035400001</v>
      </c>
      <c r="C18" s="766">
        <f>+'12. TRANSFERENCIAS 2'!C19+'12. TRANSFERENCIAS 2'!C45+'12. TRANSFERENCIAS 2'!C71</f>
        <v>2163056.9435000001</v>
      </c>
      <c r="D18" s="766">
        <f>+'12. TRANSFERENCIAS 2'!D19+'12. TRANSFERENCIAS 2'!D45+'12. TRANSFERENCIAS 2'!D71</f>
        <v>2888668.4778900002</v>
      </c>
      <c r="E18" s="766">
        <f>+'12. TRANSFERENCIAS 2'!E19+'12. TRANSFERENCIAS 2'!E45+'12. TRANSFERENCIAS 2'!E71</f>
        <v>3061429.7208000002</v>
      </c>
      <c r="F18" s="766">
        <f>+'12. TRANSFERENCIAS 2'!F19+'12. TRANSFERENCIAS 2'!F45+'12. TRANSFERENCIAS 2'!F71</f>
        <v>2926337.6958999997</v>
      </c>
      <c r="G18" s="766">
        <f>+'12. TRANSFERENCIAS 2'!G19+'12. TRANSFERENCIAS 2'!G45+'12. TRANSFERENCIAS 2'!G71</f>
        <v>2482483.5123299998</v>
      </c>
      <c r="H18" s="766">
        <f>+'12. TRANSFERENCIAS 2'!H19+'12. TRANSFERENCIAS 2'!H45+'12. TRANSFERENCIAS 2'!H71</f>
        <v>2314067.4608615283</v>
      </c>
      <c r="I18" s="766">
        <f>+'12. TRANSFERENCIAS 2'!I19+'12. TRANSFERENCIAS 2'!I45+'12. TRANSFERENCIAS 2'!I71</f>
        <v>2725409.8561216169</v>
      </c>
      <c r="J18" s="766">
        <f>+'12. TRANSFERENCIAS 2'!J19+'12. TRANSFERENCIAS 2'!J45+'12. TRANSFERENCIAS 2'!J71</f>
        <v>5064354.1032794714</v>
      </c>
      <c r="K18" s="766">
        <f>+'12. TRANSFERENCIAS 2'!K19+'12. TRANSFERENCIAS 2'!K45+'12. TRANSFERENCIAS 2'!K71</f>
        <v>5045465.2722837031</v>
      </c>
      <c r="L18" s="767"/>
    </row>
    <row r="19" spans="1:14" ht="12.75" x14ac:dyDescent="0.2">
      <c r="A19" s="765" t="s">
        <v>845</v>
      </c>
      <c r="B19" s="766">
        <f>+'12. TRANSFERENCIAS 2'!B20+'12. TRANSFERENCIAS 2'!B46+'12. TRANSFERENCIAS 2'!B72</f>
        <v>145750026.01084</v>
      </c>
      <c r="C19" s="766">
        <f>+'12. TRANSFERENCIAS 2'!C20+'12. TRANSFERENCIAS 2'!C46+'12. TRANSFERENCIAS 2'!C72</f>
        <v>92828517.672633156</v>
      </c>
      <c r="D19" s="766">
        <f>+'12. TRANSFERENCIAS 2'!D20+'12. TRANSFERENCIAS 2'!D46+'12. TRANSFERENCIAS 2'!D72</f>
        <v>132495077.27811223</v>
      </c>
      <c r="E19" s="766">
        <f>+'12. TRANSFERENCIAS 2'!E20+'12. TRANSFERENCIAS 2'!E46+'12. TRANSFERENCIAS 2'!E72</f>
        <v>87574187.238055557</v>
      </c>
      <c r="F19" s="766">
        <f>+'12. TRANSFERENCIAS 2'!F20+'12. TRANSFERENCIAS 2'!F46+'12. TRANSFERENCIAS 2'!F72</f>
        <v>131076039.71013086</v>
      </c>
      <c r="G19" s="766">
        <f>+'12. TRANSFERENCIAS 2'!G20+'12. TRANSFERENCIAS 2'!G46+'12. TRANSFERENCIAS 2'!G72</f>
        <v>161675321.53915998</v>
      </c>
      <c r="H19" s="766">
        <f>+'12. TRANSFERENCIAS 2'!H20+'12. TRANSFERENCIAS 2'!H46+'12. TRANSFERENCIAS 2'!H72</f>
        <v>152517933.46205103</v>
      </c>
      <c r="I19" s="766">
        <f>+'12. TRANSFERENCIAS 2'!I20+'12. TRANSFERENCIAS 2'!I46+'12. TRANSFERENCIAS 2'!I72</f>
        <v>114427493.60552755</v>
      </c>
      <c r="J19" s="766">
        <f>+'12. TRANSFERENCIAS 2'!J20+'12. TRANSFERENCIAS 2'!J46+'12. TRANSFERENCIAS 2'!J72</f>
        <v>174176372.50426665</v>
      </c>
      <c r="K19" s="766">
        <f>+'12. TRANSFERENCIAS 2'!K20+'12. TRANSFERENCIAS 2'!K46+'12. TRANSFERENCIAS 2'!K72</f>
        <v>228342125.40860313</v>
      </c>
      <c r="L19" s="767"/>
    </row>
    <row r="20" spans="1:14" ht="12.75" x14ac:dyDescent="0.2">
      <c r="A20" s="765" t="s">
        <v>846</v>
      </c>
      <c r="B20" s="766">
        <f>+'12. TRANSFERENCIAS 2'!B21+'12. TRANSFERENCIAS 2'!B47+'12. TRANSFERENCIAS 2'!B73</f>
        <v>414056.74178000004</v>
      </c>
      <c r="C20" s="766">
        <f>+'12. TRANSFERENCIAS 2'!C21+'12. TRANSFERENCIAS 2'!C47+'12. TRANSFERENCIAS 2'!C73</f>
        <v>495197.70292999997</v>
      </c>
      <c r="D20" s="766">
        <f>+'12. TRANSFERENCIAS 2'!D21+'12. TRANSFERENCIAS 2'!D47+'12. TRANSFERENCIAS 2'!D73</f>
        <v>498347.86392999993</v>
      </c>
      <c r="E20" s="766">
        <f>+'12. TRANSFERENCIAS 2'!E21+'12. TRANSFERENCIAS 2'!E47+'12. TRANSFERENCIAS 2'!E73</f>
        <v>108743.87999999999</v>
      </c>
      <c r="F20" s="766">
        <f>+'12. TRANSFERENCIAS 2'!F21+'12. TRANSFERENCIAS 2'!F47+'12. TRANSFERENCIAS 2'!F73</f>
        <v>138607.74124999999</v>
      </c>
      <c r="G20" s="766">
        <f>+'12. TRANSFERENCIAS 2'!G21+'12. TRANSFERENCIAS 2'!G47+'12. TRANSFERENCIAS 2'!G73</f>
        <v>51698.7</v>
      </c>
      <c r="H20" s="766">
        <f>+'12. TRANSFERENCIAS 2'!H21+'12. TRANSFERENCIAS 2'!H47+'12. TRANSFERENCIAS 2'!H73</f>
        <v>796532.59656573122</v>
      </c>
      <c r="I20" s="766">
        <f>+'12. TRANSFERENCIAS 2'!I21+'12. TRANSFERENCIAS 2'!I47+'12. TRANSFERENCIAS 2'!I73</f>
        <v>269871.92775999999</v>
      </c>
      <c r="J20" s="766">
        <f>+'12. TRANSFERENCIAS 2'!J21+'12. TRANSFERENCIAS 2'!J47+'12. TRANSFERENCIAS 2'!J73</f>
        <v>310226.00983628561</v>
      </c>
      <c r="K20" s="766">
        <f>+'12. TRANSFERENCIAS 2'!K21+'12. TRANSFERENCIAS 2'!K47+'12. TRANSFERENCIAS 2'!K73</f>
        <v>114665.34090229766</v>
      </c>
      <c r="L20" s="767"/>
      <c r="N20" s="265"/>
    </row>
    <row r="21" spans="1:14" ht="12.75" x14ac:dyDescent="0.2">
      <c r="A21" s="765" t="s">
        <v>847</v>
      </c>
      <c r="B21" s="766">
        <f>+'12. TRANSFERENCIAS 2'!B22+'12. TRANSFERENCIAS 2'!B48+'12. TRANSFERENCIAS 2'!B74</f>
        <v>5120161.9310600003</v>
      </c>
      <c r="C21" s="766">
        <f>+'12. TRANSFERENCIAS 2'!C22+'12. TRANSFERENCIAS 2'!C48+'12. TRANSFERENCIAS 2'!C74</f>
        <v>4676927.0866599996</v>
      </c>
      <c r="D21" s="766">
        <f>+'12. TRANSFERENCIAS 2'!D22+'12. TRANSFERENCIAS 2'!D48+'12. TRANSFERENCIAS 2'!D74</f>
        <v>5706551.4531299993</v>
      </c>
      <c r="E21" s="766">
        <f>+'12. TRANSFERENCIAS 2'!E22+'12. TRANSFERENCIAS 2'!E48+'12. TRANSFERENCIAS 2'!E74</f>
        <v>7269178.1679999996</v>
      </c>
      <c r="F21" s="766">
        <f>+'12. TRANSFERENCIAS 2'!F22+'12. TRANSFERENCIAS 2'!F48+'12. TRANSFERENCIAS 2'!F74</f>
        <v>6547623.2617000006</v>
      </c>
      <c r="G21" s="766">
        <f>+'12. TRANSFERENCIAS 2'!G22+'12. TRANSFERENCIAS 2'!G48+'12. TRANSFERENCIAS 2'!G74</f>
        <v>6231787.3898499999</v>
      </c>
      <c r="H21" s="766">
        <f>+'12. TRANSFERENCIAS 2'!H22+'12. TRANSFERENCIAS 2'!H48+'12. TRANSFERENCIAS 2'!H74</f>
        <v>6008574.417040281</v>
      </c>
      <c r="I21" s="766">
        <f>+'12. TRANSFERENCIAS 2'!I22+'12. TRANSFERENCIAS 2'!I48+'12. TRANSFERENCIAS 2'!I74</f>
        <v>7885246.3756776359</v>
      </c>
      <c r="J21" s="766">
        <f>+'12. TRANSFERENCIAS 2'!J22+'12. TRANSFERENCIAS 2'!J48+'12. TRANSFERENCIAS 2'!J74</f>
        <v>7656701.8052467592</v>
      </c>
      <c r="K21" s="766">
        <f>+'12. TRANSFERENCIAS 2'!K22+'12. TRANSFERENCIAS 2'!K48+'12. TRANSFERENCIAS 2'!K74</f>
        <v>9042636.2759634815</v>
      </c>
      <c r="L21" s="767"/>
    </row>
    <row r="22" spans="1:14" ht="12.75" x14ac:dyDescent="0.2">
      <c r="A22" s="765" t="s">
        <v>848</v>
      </c>
      <c r="B22" s="766">
        <f>+'12. TRANSFERENCIAS 2'!B23+'12. TRANSFERENCIAS 2'!B49+'12. TRANSFERENCIAS 2'!B75</f>
        <v>362196812.37268001</v>
      </c>
      <c r="C22" s="766">
        <f>+'12. TRANSFERENCIAS 2'!C23+'12. TRANSFERENCIAS 2'!C49+'12. TRANSFERENCIAS 2'!C75</f>
        <v>304080078.84992164</v>
      </c>
      <c r="D22" s="766">
        <f>+'12. TRANSFERENCIAS 2'!D23+'12. TRANSFERENCIAS 2'!D49+'12. TRANSFERENCIAS 2'!D75</f>
        <v>288063748.97623974</v>
      </c>
      <c r="E22" s="766">
        <f>+'12. TRANSFERENCIAS 2'!E23+'12. TRANSFERENCIAS 2'!E49+'12. TRANSFERENCIAS 2'!E75</f>
        <v>225975081.34712172</v>
      </c>
      <c r="F22" s="766">
        <f>+'12. TRANSFERENCIAS 2'!F23+'12. TRANSFERENCIAS 2'!F49+'12. TRANSFERENCIAS 2'!F75</f>
        <v>129337255.02103016</v>
      </c>
      <c r="G22" s="766">
        <f>+'12. TRANSFERENCIAS 2'!G23+'12. TRANSFERENCIAS 2'!G49+'12. TRANSFERENCIAS 2'!G75</f>
        <v>217000984.76590002</v>
      </c>
      <c r="H22" s="766">
        <f>+'12. TRANSFERENCIAS 2'!H23+'12. TRANSFERENCIAS 2'!H49+'12. TRANSFERENCIAS 2'!H75</f>
        <v>257204749.88051158</v>
      </c>
      <c r="I22" s="766">
        <f>+'12. TRANSFERENCIAS 2'!I23+'12. TRANSFERENCIAS 2'!I49+'12. TRANSFERENCIAS 2'!I75</f>
        <v>239710847.48301131</v>
      </c>
      <c r="J22" s="766">
        <f>+'12. TRANSFERENCIAS 2'!J23+'12. TRANSFERENCIAS 2'!J49+'12. TRANSFERENCIAS 2'!J75</f>
        <v>415038634.07851517</v>
      </c>
      <c r="K22" s="766">
        <f>+'12. TRANSFERENCIAS 2'!K23+'12. TRANSFERENCIAS 2'!K49+'12. TRANSFERENCIAS 2'!K75</f>
        <v>768753851.25752378</v>
      </c>
      <c r="L22" s="767"/>
    </row>
    <row r="23" spans="1:14" ht="12.75" x14ac:dyDescent="0.2">
      <c r="A23" s="765" t="s">
        <v>849</v>
      </c>
      <c r="B23" s="766">
        <f>+'12. TRANSFERENCIAS 2'!B24+'12. TRANSFERENCIAS 2'!B50+'12. TRANSFERENCIAS 2'!B76</f>
        <v>128872727.13410001</v>
      </c>
      <c r="C23" s="766">
        <f>+'12. TRANSFERENCIAS 2'!C24+'12. TRANSFERENCIAS 2'!C50+'12. TRANSFERENCIAS 2'!C76</f>
        <v>86256791.816839039</v>
      </c>
      <c r="D23" s="766">
        <f>+'12. TRANSFERENCIAS 2'!D24+'12. TRANSFERENCIAS 2'!D50+'12. TRANSFERENCIAS 2'!D76</f>
        <v>93981025.395379514</v>
      </c>
      <c r="E23" s="766">
        <f>+'12. TRANSFERENCIAS 2'!E24+'12. TRANSFERENCIAS 2'!E50+'12. TRANSFERENCIAS 2'!E76</f>
        <v>43417090.427307203</v>
      </c>
      <c r="F23" s="766">
        <f>+'12. TRANSFERENCIAS 2'!F24+'12. TRANSFERENCIAS 2'!F50+'12. TRANSFERENCIAS 2'!F76</f>
        <v>80488024.118843779</v>
      </c>
      <c r="G23" s="766">
        <f>+'12. TRANSFERENCIAS 2'!G24+'12. TRANSFERENCIAS 2'!G50+'12. TRANSFERENCIAS 2'!G76</f>
        <v>110874676.30331999</v>
      </c>
      <c r="H23" s="766">
        <f>+'12. TRANSFERENCIAS 2'!H24+'12. TRANSFERENCIAS 2'!H50+'12. TRANSFERENCIAS 2'!H76</f>
        <v>102631817.41902585</v>
      </c>
      <c r="I23" s="766">
        <f>+'12. TRANSFERENCIAS 2'!I24+'12. TRANSFERENCIAS 2'!I50+'12. TRANSFERENCIAS 2'!I76</f>
        <v>58488126.359217241</v>
      </c>
      <c r="J23" s="766">
        <f>+'12. TRANSFERENCIAS 2'!J24+'12. TRANSFERENCIAS 2'!J50+'12. TRANSFERENCIAS 2'!J76</f>
        <v>61078440.922012538</v>
      </c>
      <c r="K23" s="766">
        <f>+'12. TRANSFERENCIAS 2'!K24+'12. TRANSFERENCIAS 2'!K50+'12. TRANSFERENCIAS 2'!K76</f>
        <v>125294852.62540986</v>
      </c>
      <c r="L23" s="767"/>
    </row>
    <row r="24" spans="1:14" ht="12.75" x14ac:dyDescent="0.2">
      <c r="A24" s="765" t="s">
        <v>850</v>
      </c>
      <c r="B24" s="766">
        <f>+'12. TRANSFERENCIAS 2'!B25+'12. TRANSFERENCIAS 2'!B51+'12. TRANSFERENCIAS 2'!B77</f>
        <v>12665687.461540002</v>
      </c>
      <c r="C24" s="766">
        <f>+'12. TRANSFERENCIAS 2'!C25+'12. TRANSFERENCIAS 2'!C51+'12. TRANSFERENCIAS 2'!C77</f>
        <v>12077429.839193767</v>
      </c>
      <c r="D24" s="766">
        <f>+'12. TRANSFERENCIAS 2'!D25+'12. TRANSFERENCIAS 2'!D51+'12. TRANSFERENCIAS 2'!D77</f>
        <v>9053063.8899116833</v>
      </c>
      <c r="E24" s="766">
        <f>+'12. TRANSFERENCIAS 2'!E25+'12. TRANSFERENCIAS 2'!E51+'12. TRANSFERENCIAS 2'!E77</f>
        <v>40340867.003934264</v>
      </c>
      <c r="F24" s="766">
        <f>+'12. TRANSFERENCIAS 2'!F25+'12. TRANSFERENCIAS 2'!F51+'12. TRANSFERENCIAS 2'!F77</f>
        <v>13906224.636468936</v>
      </c>
      <c r="G24" s="766">
        <f>+'12. TRANSFERENCIAS 2'!G25+'12. TRANSFERENCIAS 2'!G51+'12. TRANSFERENCIAS 2'!G77</f>
        <v>9600748.3245999999</v>
      </c>
      <c r="H24" s="766">
        <f>+'12. TRANSFERENCIAS 2'!H25+'12. TRANSFERENCIAS 2'!H51+'12. TRANSFERENCIAS 2'!H77</f>
        <v>9563646.1389981769</v>
      </c>
      <c r="I24" s="766">
        <f>+'12. TRANSFERENCIAS 2'!I25+'12. TRANSFERENCIAS 2'!I51+'12. TRANSFERENCIAS 2'!I77</f>
        <v>16213960.13873934</v>
      </c>
      <c r="J24" s="766">
        <f>+'12. TRANSFERENCIAS 2'!J25+'12. TRANSFERENCIAS 2'!J51+'12. TRANSFERENCIAS 2'!J77</f>
        <v>16260856.377606764</v>
      </c>
      <c r="K24" s="766">
        <f>+'12. TRANSFERENCIAS 2'!K25+'12. TRANSFERENCIAS 2'!K51+'12. TRANSFERENCIAS 2'!K77</f>
        <v>39356925.613683201</v>
      </c>
      <c r="L24" s="767"/>
    </row>
    <row r="25" spans="1:14" ht="12" customHeight="1" x14ac:dyDescent="0.2">
      <c r="A25" s="765" t="s">
        <v>851</v>
      </c>
      <c r="B25" s="766">
        <f>+'12. TRANSFERENCIAS 2'!B26+'12. TRANSFERENCIAS 2'!B52+'12. TRANSFERENCIAS 2'!B78</f>
        <v>275624663.42460001</v>
      </c>
      <c r="C25" s="766">
        <f>+'12. TRANSFERENCIAS 2'!C26+'12. TRANSFERENCIAS 2'!C52+'12. TRANSFERENCIAS 2'!C78</f>
        <v>238857465.79970354</v>
      </c>
      <c r="D25" s="766">
        <f>+'12. TRANSFERENCIAS 2'!D26+'12. TRANSFERENCIAS 2'!D52+'12. TRANSFERENCIAS 2'!D78</f>
        <v>177598248.88626921</v>
      </c>
      <c r="E25" s="766">
        <f>+'12. TRANSFERENCIAS 2'!E26+'12. TRANSFERENCIAS 2'!E52+'12. TRANSFERENCIAS 2'!E78</f>
        <v>122602656.30321431</v>
      </c>
      <c r="F25" s="766">
        <f>+'12. TRANSFERENCIAS 2'!F26+'12. TRANSFERENCIAS 2'!F52+'12. TRANSFERENCIAS 2'!F78</f>
        <v>136745051.15797657</v>
      </c>
      <c r="G25" s="766">
        <f>+'12. TRANSFERENCIAS 2'!G26+'12. TRANSFERENCIAS 2'!G52+'12. TRANSFERENCIAS 2'!G78</f>
        <v>134136299.06571999</v>
      </c>
      <c r="H25" s="766">
        <f>+'12. TRANSFERENCIAS 2'!H26+'12. TRANSFERENCIAS 2'!H52+'12. TRANSFERENCIAS 2'!H78</f>
        <v>102598720.27465369</v>
      </c>
      <c r="I25" s="766">
        <f>+'12. TRANSFERENCIAS 2'!I26+'12. TRANSFERENCIAS 2'!I52+'12. TRANSFERENCIAS 2'!I78</f>
        <v>137976386.3851988</v>
      </c>
      <c r="J25" s="766">
        <f>+'12. TRANSFERENCIAS 2'!J26+'12. TRANSFERENCIAS 2'!J52+'12. TRANSFERENCIAS 2'!J78</f>
        <v>140006693.17517719</v>
      </c>
      <c r="K25" s="766">
        <f>+'12. TRANSFERENCIAS 2'!K26+'12. TRANSFERENCIAS 2'!K52+'12. TRANSFERENCIAS 2'!K78</f>
        <v>428679658.81545627</v>
      </c>
      <c r="L25" s="767"/>
      <c r="N25" s="265"/>
    </row>
    <row r="26" spans="1:14" ht="12.75" x14ac:dyDescent="0.2">
      <c r="A26" s="765" t="s">
        <v>852</v>
      </c>
      <c r="B26" s="766">
        <f>+'12. TRANSFERENCIAS 2'!B27+'12. TRANSFERENCIAS 2'!B53+'12. TRANSFERENCIAS 2'!B79</f>
        <v>1576367.9918800001</v>
      </c>
      <c r="C26" s="766">
        <f>+'12. TRANSFERENCIAS 2'!C27+'12. TRANSFERENCIAS 2'!C53+'12. TRANSFERENCIAS 2'!C79</f>
        <v>3222095.6627599997</v>
      </c>
      <c r="D26" s="766">
        <f>+'12. TRANSFERENCIAS 2'!D27+'12. TRANSFERENCIAS 2'!D53+'12. TRANSFERENCIAS 2'!D79</f>
        <v>2141934.0841699997</v>
      </c>
      <c r="E26" s="766">
        <f>+'12. TRANSFERENCIAS 2'!E27+'12. TRANSFERENCIAS 2'!E53+'12. TRANSFERENCIAS 2'!E79</f>
        <v>2601224.1151999999</v>
      </c>
      <c r="F26" s="766">
        <f>+'12. TRANSFERENCIAS 2'!F27+'12. TRANSFERENCIAS 2'!F53+'12. TRANSFERENCIAS 2'!F79</f>
        <v>2446169.5521</v>
      </c>
      <c r="G26" s="766">
        <f>+'12. TRANSFERENCIAS 2'!G27+'12. TRANSFERENCIAS 2'!G53+'12. TRANSFERENCIAS 2'!G79</f>
        <v>2282376.8332500001</v>
      </c>
      <c r="H26" s="766">
        <f>+'12. TRANSFERENCIAS 2'!H27+'12. TRANSFERENCIAS 2'!H53+'12. TRANSFERENCIAS 2'!H79</f>
        <v>2806785.8289774889</v>
      </c>
      <c r="I26" s="766">
        <f>+'12. TRANSFERENCIAS 2'!I27+'12. TRANSFERENCIAS 2'!I53+'12. TRANSFERENCIAS 2'!I79</f>
        <v>2568172.8975817706</v>
      </c>
      <c r="J26" s="766">
        <f>+'12. TRANSFERENCIAS 2'!J27+'12. TRANSFERENCIAS 2'!J53+'12. TRANSFERENCIAS 2'!J79</f>
        <v>3031738.9352615234</v>
      </c>
      <c r="K26" s="766">
        <f>+'12. TRANSFERENCIAS 2'!K27+'12. TRANSFERENCIAS 2'!K53+'12. TRANSFERENCIAS 2'!K79</f>
        <v>3417193.563549703</v>
      </c>
      <c r="L26" s="767"/>
    </row>
    <row r="27" spans="1:14" ht="12.75" x14ac:dyDescent="0.2">
      <c r="A27" s="765" t="s">
        <v>853</v>
      </c>
      <c r="B27" s="766">
        <f>+'12. TRANSFERENCIAS 2'!B28+'12. TRANSFERENCIAS 2'!B54+'12. TRANSFERENCIAS 2'!B80</f>
        <v>304535228.34421998</v>
      </c>
      <c r="C27" s="766">
        <f>+'12. TRANSFERENCIAS 2'!C28+'12. TRANSFERENCIAS 2'!C54+'12. TRANSFERENCIAS 2'!C80</f>
        <v>280007415.62004137</v>
      </c>
      <c r="D27" s="766">
        <f>+'12. TRANSFERENCIAS 2'!D28+'12. TRANSFERENCIAS 2'!D54+'12. TRANSFERENCIAS 2'!D80</f>
        <v>259202815.22784004</v>
      </c>
      <c r="E27" s="766">
        <f>+'12. TRANSFERENCIAS 2'!E28+'12. TRANSFERENCIAS 2'!E54+'12. TRANSFERENCIAS 2'!E80</f>
        <v>214971439.27526215</v>
      </c>
      <c r="F27" s="766">
        <f>+'12. TRANSFERENCIAS 2'!F28+'12. TRANSFERENCIAS 2'!F54+'12. TRANSFERENCIAS 2'!F80</f>
        <v>134614610.89212474</v>
      </c>
      <c r="G27" s="766">
        <f>+'12. TRANSFERENCIAS 2'!G28+'12. TRANSFERENCIAS 2'!G54+'12. TRANSFERENCIAS 2'!G80</f>
        <v>222014305.13710001</v>
      </c>
      <c r="H27" s="766">
        <f>+'12. TRANSFERENCIAS 2'!H28+'12. TRANSFERENCIAS 2'!H54+'12. TRANSFERENCIAS 2'!H80</f>
        <v>292529098.1985817</v>
      </c>
      <c r="I27" s="766">
        <f>+'12. TRANSFERENCIAS 2'!I28+'12. TRANSFERENCIAS 2'!I54+'12. TRANSFERENCIAS 2'!I80</f>
        <v>428007837.48909283</v>
      </c>
      <c r="J27" s="766">
        <f>+'12. TRANSFERENCIAS 2'!J28+'12. TRANSFERENCIAS 2'!J54+'12. TRANSFERENCIAS 2'!J80</f>
        <v>627430153.90869105</v>
      </c>
      <c r="K27" s="766">
        <f>+'12. TRANSFERENCIAS 2'!K28+'12. TRANSFERENCIAS 2'!K54+'12. TRANSFERENCIAS 2'!K80</f>
        <v>1136818198.8579435</v>
      </c>
      <c r="L27" s="767"/>
    </row>
    <row r="28" spans="1:14" ht="12.75" x14ac:dyDescent="0.2">
      <c r="A28" s="765" t="s">
        <v>854</v>
      </c>
      <c r="B28" s="766">
        <f>+'12. TRANSFERENCIAS 2'!B29+'12. TRANSFERENCIAS 2'!B55+'12. TRANSFERENCIAS 2'!B81</f>
        <v>55096.25740000001</v>
      </c>
      <c r="C28" s="766">
        <f>+'12. TRANSFERENCIAS 2'!C29+'12. TRANSFERENCIAS 2'!C55+'12. TRANSFERENCIAS 2'!C81</f>
        <v>60063.865330000001</v>
      </c>
      <c r="D28" s="766">
        <f>+'12. TRANSFERENCIAS 2'!D29+'12. TRANSFERENCIAS 2'!D55+'12. TRANSFERENCIAS 2'!D81</f>
        <v>57491.882610000001</v>
      </c>
      <c r="E28" s="766">
        <f>+'12. TRANSFERENCIAS 2'!E29+'12. TRANSFERENCIAS 2'!E55+'12. TRANSFERENCIAS 2'!E81</f>
        <v>70308</v>
      </c>
      <c r="F28" s="766">
        <f>+'12. TRANSFERENCIAS 2'!F29+'12. TRANSFERENCIAS 2'!F55+'12. TRANSFERENCIAS 2'!F81</f>
        <v>130993.5</v>
      </c>
      <c r="G28" s="766">
        <f>+'12. TRANSFERENCIAS 2'!G29+'12. TRANSFERENCIAS 2'!G55+'12. TRANSFERENCIAS 2'!G81</f>
        <v>70696.3</v>
      </c>
      <c r="H28" s="766">
        <f>+'12. TRANSFERENCIAS 2'!H29+'12. TRANSFERENCIAS 2'!H55+'12. TRANSFERENCIAS 2'!H81</f>
        <v>85879.494999999995</v>
      </c>
      <c r="I28" s="766">
        <f>+'12. TRANSFERENCIAS 2'!I29+'12. TRANSFERENCIAS 2'!I55+'12. TRANSFERENCIAS 2'!I81</f>
        <v>127894.05298755187</v>
      </c>
      <c r="J28" s="766">
        <f>+'12. TRANSFERENCIAS 2'!J29+'12. TRANSFERENCIAS 2'!J55+'12. TRANSFERENCIAS 2'!J81</f>
        <v>162967.48003844672</v>
      </c>
      <c r="K28" s="766">
        <f>+'12. TRANSFERENCIAS 2'!K29+'12. TRANSFERENCIAS 2'!K55+'12. TRANSFERENCIAS 2'!K81</f>
        <v>183109.56070887286</v>
      </c>
      <c r="L28" s="767"/>
    </row>
    <row r="29" spans="1:14" ht="12.75" x14ac:dyDescent="0.2">
      <c r="A29" s="765" t="s">
        <v>855</v>
      </c>
      <c r="B29" s="766">
        <f>+'12. TRANSFERENCIAS 2'!B30+'12. TRANSFERENCIAS 2'!B56+'12. TRANSFERENCIAS 2'!B82</f>
        <v>37294.849779999997</v>
      </c>
      <c r="C29" s="766">
        <f>+'12. TRANSFERENCIAS 2'!C30+'12. TRANSFERENCIAS 2'!C56+'12. TRANSFERENCIAS 2'!C82</f>
        <v>42032.8125</v>
      </c>
      <c r="D29" s="766">
        <f>+'12. TRANSFERENCIAS 2'!D30+'12. TRANSFERENCIAS 2'!D56+'12. TRANSFERENCIAS 2'!D82</f>
        <v>42339.869109999992</v>
      </c>
      <c r="E29" s="766">
        <f>+'12. TRANSFERENCIAS 2'!E30+'12. TRANSFERENCIAS 2'!E56+'12. TRANSFERENCIAS 2'!E82</f>
        <v>21522.379199999999</v>
      </c>
      <c r="F29" s="766">
        <f>+'12. TRANSFERENCIAS 2'!F30+'12. TRANSFERENCIAS 2'!F56+'12. TRANSFERENCIAS 2'!F82</f>
        <v>11714.80695</v>
      </c>
      <c r="G29" s="766">
        <f>+'12. TRANSFERENCIAS 2'!G30+'12. TRANSFERENCIAS 2'!G56+'12. TRANSFERENCIAS 2'!G82</f>
        <v>4561.6499999999996</v>
      </c>
      <c r="H29" s="766">
        <f>+'12. TRANSFERENCIAS 2'!H30+'12. TRANSFERENCIAS 2'!H56+'12. TRANSFERENCIAS 2'!H82</f>
        <v>98514.900000000009</v>
      </c>
      <c r="I29" s="766">
        <f>+'12. TRANSFERENCIAS 2'!I30+'12. TRANSFERENCIAS 2'!I56+'12. TRANSFERENCIAS 2'!I82</f>
        <v>152382.32651863317</v>
      </c>
      <c r="J29" s="766">
        <f>+'12. TRANSFERENCIAS 2'!J30+'12. TRANSFERENCIAS 2'!J56+'12. TRANSFERENCIAS 2'!J82</f>
        <v>437429.05606000003</v>
      </c>
      <c r="K29" s="766">
        <f>+'12. TRANSFERENCIAS 2'!K30+'12. TRANSFERENCIAS 2'!K56+'12. TRANSFERENCIAS 2'!K82</f>
        <v>351667.49170000001</v>
      </c>
      <c r="L29" s="767"/>
    </row>
    <row r="30" spans="1:14" ht="12.75" x14ac:dyDescent="0.2">
      <c r="A30" s="768"/>
      <c r="B30" s="768"/>
      <c r="C30" s="768"/>
      <c r="D30" s="768"/>
      <c r="E30" s="768"/>
      <c r="F30" s="768"/>
      <c r="G30" s="768"/>
      <c r="H30" s="768"/>
      <c r="I30" s="768"/>
      <c r="J30" s="768"/>
      <c r="K30" s="768"/>
    </row>
    <row r="31" spans="1:14" ht="12.75" x14ac:dyDescent="0.2">
      <c r="A31" s="769" t="s">
        <v>0</v>
      </c>
      <c r="B31" s="770">
        <f t="shared" ref="B31:J31" si="0">SUM(B5:B29)</f>
        <v>4547624722.5700397</v>
      </c>
      <c r="C31" s="770">
        <f t="shared" si="0"/>
        <v>3640043912.4572272</v>
      </c>
      <c r="D31" s="770">
        <f t="shared" si="0"/>
        <v>3089938684.891398</v>
      </c>
      <c r="E31" s="770">
        <f t="shared" si="0"/>
        <v>2660554656.3799615</v>
      </c>
      <c r="F31" s="770">
        <f t="shared" si="0"/>
        <v>3332478320.0633078</v>
      </c>
      <c r="G31" s="770">
        <f t="shared" si="0"/>
        <v>4875935900.0104294</v>
      </c>
      <c r="H31" s="770">
        <f t="shared" si="0"/>
        <v>4681660228.6587944</v>
      </c>
      <c r="I31" s="770">
        <f t="shared" si="0"/>
        <v>4164385720.3323116</v>
      </c>
      <c r="J31" s="770">
        <f t="shared" si="0"/>
        <v>6630513642.8958321</v>
      </c>
      <c r="K31" s="770">
        <f>SUM(K5:K29)</f>
        <v>10947492789.266073</v>
      </c>
    </row>
    <row r="32" spans="1:14" ht="12.75" x14ac:dyDescent="0.2">
      <c r="A32" s="771"/>
      <c r="B32" s="772"/>
      <c r="C32" s="772"/>
      <c r="D32" s="772"/>
      <c r="E32" s="772"/>
      <c r="F32" s="772"/>
      <c r="G32" s="772"/>
      <c r="H32" s="772"/>
      <c r="I32" s="287"/>
      <c r="J32" s="287"/>
      <c r="K32" s="773"/>
    </row>
    <row r="33" spans="1:12" ht="72.599999999999994" customHeight="1" x14ac:dyDescent="0.2">
      <c r="A33" s="858" t="s">
        <v>856</v>
      </c>
      <c r="B33" s="858"/>
      <c r="C33" s="858"/>
      <c r="D33" s="858"/>
      <c r="E33" s="858"/>
      <c r="F33" s="858"/>
      <c r="G33" s="858"/>
      <c r="H33" s="858"/>
      <c r="I33" s="858"/>
      <c r="J33" s="858"/>
      <c r="K33" s="858"/>
      <c r="L33" s="774"/>
    </row>
    <row r="34" spans="1:12" ht="12.75" x14ac:dyDescent="0.2">
      <c r="F34" s="775"/>
      <c r="G34" s="775"/>
      <c r="H34" s="775"/>
      <c r="I34" s="776"/>
    </row>
    <row r="35" spans="1:12" ht="12.75" x14ac:dyDescent="0.2">
      <c r="D35" s="777"/>
      <c r="F35" s="775"/>
      <c r="G35" s="775"/>
      <c r="H35" s="775"/>
      <c r="I35" s="776"/>
    </row>
    <row r="36" spans="1:12" ht="12.75" x14ac:dyDescent="0.2">
      <c r="F36" s="775"/>
      <c r="G36" s="775"/>
      <c r="H36" s="775"/>
      <c r="I36" s="729"/>
    </row>
    <row r="37" spans="1:12" ht="12.75" x14ac:dyDescent="0.2">
      <c r="F37" s="775"/>
      <c r="G37" s="775"/>
      <c r="H37" s="775"/>
      <c r="I37" s="776"/>
    </row>
    <row r="38" spans="1:12" ht="12.75" x14ac:dyDescent="0.2">
      <c r="F38" s="775"/>
      <c r="G38" s="775"/>
      <c r="H38" s="775"/>
      <c r="I38" s="776"/>
    </row>
    <row r="39" spans="1:12" ht="12.75" x14ac:dyDescent="0.2">
      <c r="F39" s="775"/>
      <c r="G39" s="775"/>
      <c r="H39" s="775"/>
      <c r="I39" s="776"/>
    </row>
    <row r="40" spans="1:12" ht="12.75" x14ac:dyDescent="0.2">
      <c r="F40" s="775"/>
      <c r="G40" s="775"/>
      <c r="H40" s="775"/>
      <c r="I40" s="776"/>
    </row>
    <row r="41" spans="1:12" ht="12.75" x14ac:dyDescent="0.2">
      <c r="F41" s="775"/>
      <c r="G41" s="775"/>
      <c r="H41" s="775"/>
      <c r="I41" s="776"/>
    </row>
    <row r="42" spans="1:12" ht="12.75" x14ac:dyDescent="0.2">
      <c r="B42" s="778"/>
      <c r="D42" s="778"/>
      <c r="F42" s="775"/>
      <c r="G42" s="775"/>
      <c r="H42" s="775"/>
      <c r="I42" s="776"/>
    </row>
    <row r="43" spans="1:12" x14ac:dyDescent="0.2">
      <c r="B43" s="778"/>
      <c r="D43" s="778"/>
    </row>
  </sheetData>
  <mergeCells count="2">
    <mergeCell ref="A2:F2"/>
    <mergeCell ref="A33:K33"/>
  </mergeCells>
  <printOptions horizontalCentered="1" verticalCentered="1"/>
  <pageMargins left="0" right="0" top="0" bottom="0" header="0.31496062992125984" footer="0.31496062992125984"/>
  <pageSetup paperSize="9" scale="62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91"/>
  <sheetViews>
    <sheetView showGridLines="0" view="pageBreakPreview" zoomScaleNormal="100" zoomScaleSheetLayoutView="100" workbookViewId="0">
      <selection activeCell="L4" sqref="L4"/>
    </sheetView>
  </sheetViews>
  <sheetFormatPr baseColWidth="10" defaultColWidth="11.5703125" defaultRowHeight="12" x14ac:dyDescent="0.2"/>
  <cols>
    <col min="1" max="1" width="19.5703125" style="5" customWidth="1"/>
    <col min="2" max="3" width="12.28515625" style="14" customWidth="1"/>
    <col min="4" max="4" width="15.7109375" style="14" customWidth="1"/>
    <col min="5" max="6" width="12.28515625" style="14" customWidth="1"/>
    <col min="7" max="7" width="12.28515625" style="5" customWidth="1"/>
    <col min="8" max="9" width="12.28515625" style="13" customWidth="1"/>
    <col min="10" max="10" width="14.28515625" style="5" customWidth="1"/>
    <col min="11" max="11" width="13.85546875" style="5" bestFit="1" customWidth="1"/>
    <col min="12" max="12" width="18.7109375" style="5" bestFit="1" customWidth="1"/>
    <col min="13" max="13" width="22.28515625" style="5" customWidth="1"/>
    <col min="14" max="14" width="12.28515625" style="5" bestFit="1" customWidth="1"/>
    <col min="15" max="17" width="11.5703125" style="5"/>
    <col min="18" max="19" width="0" style="5" hidden="1" customWidth="1"/>
    <col min="20" max="16384" width="11.5703125" style="5"/>
  </cols>
  <sheetData>
    <row r="1" spans="1:16" ht="12.75" x14ac:dyDescent="0.2">
      <c r="A1" s="108" t="s">
        <v>857</v>
      </c>
      <c r="B1" s="776"/>
      <c r="C1" s="776"/>
      <c r="D1" s="776"/>
      <c r="E1" s="776"/>
      <c r="F1" s="776"/>
    </row>
    <row r="2" spans="1:16" ht="31.5" customHeight="1" x14ac:dyDescent="0.25">
      <c r="A2" s="857" t="s">
        <v>829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</row>
    <row r="3" spans="1:16" ht="12.75" x14ac:dyDescent="0.2">
      <c r="A3" s="215"/>
      <c r="B3" s="776"/>
      <c r="C3" s="776"/>
      <c r="D3" s="776"/>
      <c r="E3" s="776"/>
      <c r="F3" s="776"/>
      <c r="H3" s="779"/>
      <c r="I3" s="779"/>
      <c r="K3" s="270"/>
      <c r="L3" s="774"/>
    </row>
    <row r="4" spans="1:16" ht="13.5" thickBot="1" x14ac:dyDescent="0.25">
      <c r="A4" s="762" t="s">
        <v>830</v>
      </c>
      <c r="B4" s="763">
        <v>2013</v>
      </c>
      <c r="C4" s="763">
        <v>2014</v>
      </c>
      <c r="D4" s="763">
        <v>2015</v>
      </c>
      <c r="E4" s="763">
        <v>2016</v>
      </c>
      <c r="F4" s="763">
        <v>2017</v>
      </c>
      <c r="G4" s="763">
        <v>2018</v>
      </c>
      <c r="H4" s="763">
        <v>2019</v>
      </c>
      <c r="I4" s="763">
        <v>2020</v>
      </c>
      <c r="J4" s="763">
        <v>2021</v>
      </c>
      <c r="K4" s="763" t="s">
        <v>813</v>
      </c>
      <c r="L4" s="780"/>
      <c r="M4" s="774"/>
      <c r="P4" s="781"/>
    </row>
    <row r="5" spans="1:16" ht="13.5" thickBot="1" x14ac:dyDescent="0.25">
      <c r="A5" s="782" t="s">
        <v>858</v>
      </c>
      <c r="B5" s="783">
        <f t="shared" ref="B5:K5" si="0">SUM(B6:B30)</f>
        <v>3896354895.1399999</v>
      </c>
      <c r="C5" s="783">
        <f t="shared" si="0"/>
        <v>3007558571.54</v>
      </c>
      <c r="D5" s="783">
        <f t="shared" si="0"/>
        <v>2349928988.7900004</v>
      </c>
      <c r="E5" s="783">
        <f t="shared" si="0"/>
        <v>1539174853.1900003</v>
      </c>
      <c r="F5" s="783">
        <f t="shared" si="0"/>
        <v>1890777102.5599999</v>
      </c>
      <c r="G5" s="783">
        <f t="shared" si="0"/>
        <v>3185578835.4299998</v>
      </c>
      <c r="H5" s="783">
        <f t="shared" si="0"/>
        <v>2927116454.25</v>
      </c>
      <c r="I5" s="783">
        <f t="shared" si="0"/>
        <v>2619082706.6999998</v>
      </c>
      <c r="J5" s="783">
        <f>SUM(J6:J30)</f>
        <v>2947368033.25</v>
      </c>
      <c r="K5" s="783">
        <f t="shared" si="0"/>
        <v>7844240511.4099989</v>
      </c>
      <c r="L5" s="766"/>
      <c r="M5" s="766"/>
      <c r="P5" s="781"/>
    </row>
    <row r="6" spans="1:16" ht="12.75" x14ac:dyDescent="0.2">
      <c r="A6" s="775" t="s">
        <v>831</v>
      </c>
      <c r="B6" s="776">
        <v>12.48</v>
      </c>
      <c r="C6" s="776">
        <v>7.12</v>
      </c>
      <c r="D6" s="776">
        <v>89.12</v>
      </c>
      <c r="E6" s="776">
        <v>14.989999999999998</v>
      </c>
      <c r="F6" s="776">
        <v>0</v>
      </c>
      <c r="G6" s="776">
        <v>0</v>
      </c>
      <c r="H6" s="776">
        <v>6.9499999999999993</v>
      </c>
      <c r="I6" s="776">
        <v>2053.8000000000002</v>
      </c>
      <c r="J6" s="766">
        <v>66.23</v>
      </c>
      <c r="K6" s="766">
        <v>445.46000000000004</v>
      </c>
      <c r="L6" s="774"/>
      <c r="M6" s="784"/>
      <c r="N6" s="265"/>
      <c r="P6" s="781"/>
    </row>
    <row r="7" spans="1:16" ht="12.75" x14ac:dyDescent="0.2">
      <c r="A7" s="775" t="s">
        <v>832</v>
      </c>
      <c r="B7" s="776">
        <v>1003366246.96</v>
      </c>
      <c r="C7" s="776">
        <v>731629442.54999995</v>
      </c>
      <c r="D7" s="776">
        <v>415256250.88999999</v>
      </c>
      <c r="E7" s="776">
        <v>313663812.89999998</v>
      </c>
      <c r="F7" s="776">
        <v>494474963.68000001</v>
      </c>
      <c r="G7" s="776">
        <v>1085384780.1799998</v>
      </c>
      <c r="H7" s="776">
        <v>1031284773.38</v>
      </c>
      <c r="I7" s="766">
        <v>762972221.68000007</v>
      </c>
      <c r="J7" s="766">
        <v>848977061.24000001</v>
      </c>
      <c r="K7" s="766">
        <v>2086366169.0300002</v>
      </c>
      <c r="L7" s="784"/>
      <c r="M7" s="784"/>
      <c r="N7" s="265"/>
      <c r="P7" s="781"/>
    </row>
    <row r="8" spans="1:16" ht="12.75" x14ac:dyDescent="0.2">
      <c r="A8" s="775" t="s">
        <v>833</v>
      </c>
      <c r="B8" s="776">
        <v>11641850.82</v>
      </c>
      <c r="C8" s="776">
        <v>2259338.4299999997</v>
      </c>
      <c r="D8" s="776">
        <v>659.47</v>
      </c>
      <c r="E8" s="776">
        <v>3207066.32</v>
      </c>
      <c r="F8" s="776">
        <v>16469485.630000001</v>
      </c>
      <c r="G8" s="776">
        <v>11708222.23</v>
      </c>
      <c r="H8" s="776">
        <v>12646510.309999999</v>
      </c>
      <c r="I8" s="776">
        <v>17097515.369999997</v>
      </c>
      <c r="J8" s="766">
        <v>5899825.0999999996</v>
      </c>
      <c r="K8" s="766">
        <v>316473680.74000001</v>
      </c>
      <c r="L8" s="784"/>
      <c r="M8" s="784"/>
      <c r="N8" s="265"/>
      <c r="P8" s="781"/>
    </row>
    <row r="9" spans="1:16" ht="12.75" x14ac:dyDescent="0.2">
      <c r="A9" s="775" t="s">
        <v>834</v>
      </c>
      <c r="B9" s="776">
        <v>445771506.77000004</v>
      </c>
      <c r="C9" s="776">
        <v>383204568.28999996</v>
      </c>
      <c r="D9" s="776">
        <v>356823875.94999999</v>
      </c>
      <c r="E9" s="776">
        <v>21985207.27</v>
      </c>
      <c r="F9" s="776">
        <v>258608519.87</v>
      </c>
      <c r="G9" s="776">
        <v>531759344.56</v>
      </c>
      <c r="H9" s="776">
        <v>409620300.06999999</v>
      </c>
      <c r="I9" s="766">
        <v>248719168.84999999</v>
      </c>
      <c r="J9" s="766">
        <v>215808290.16999999</v>
      </c>
      <c r="K9" s="766">
        <v>1118649480.3899999</v>
      </c>
      <c r="L9" s="784"/>
      <c r="M9" s="784"/>
      <c r="N9" s="265"/>
      <c r="P9" s="781"/>
    </row>
    <row r="10" spans="1:16" ht="12.75" x14ac:dyDescent="0.2">
      <c r="A10" s="775" t="s">
        <v>835</v>
      </c>
      <c r="B10" s="776">
        <v>16803539.789999999</v>
      </c>
      <c r="C10" s="776">
        <v>3308871.21</v>
      </c>
      <c r="D10" s="776">
        <v>9649463.5899999999</v>
      </c>
      <c r="E10" s="776">
        <v>15023096.52</v>
      </c>
      <c r="F10" s="776">
        <v>10813574.67</v>
      </c>
      <c r="G10" s="776">
        <v>32699667.59</v>
      </c>
      <c r="H10" s="776">
        <v>20710318.760000002</v>
      </c>
      <c r="I10" s="766">
        <v>54078141.359999999</v>
      </c>
      <c r="J10" s="766">
        <v>71708375.75</v>
      </c>
      <c r="K10" s="766">
        <v>122562005.59999999</v>
      </c>
      <c r="L10" s="784"/>
      <c r="M10" s="784"/>
      <c r="N10" s="265"/>
      <c r="P10" s="781"/>
    </row>
    <row r="11" spans="1:16" ht="12.75" x14ac:dyDescent="0.2">
      <c r="A11" s="775" t="s">
        <v>836</v>
      </c>
      <c r="B11" s="776">
        <v>607648730.89999998</v>
      </c>
      <c r="C11" s="776">
        <v>380280803.22000003</v>
      </c>
      <c r="D11" s="776">
        <v>299686816.41999996</v>
      </c>
      <c r="E11" s="776">
        <v>259240025.05000001</v>
      </c>
      <c r="F11" s="776">
        <v>213290981.33000001</v>
      </c>
      <c r="G11" s="776">
        <v>137435110.44999999</v>
      </c>
      <c r="H11" s="776">
        <v>129640244.66</v>
      </c>
      <c r="I11" s="776">
        <v>189692315.34</v>
      </c>
      <c r="J11" s="766">
        <v>240563502.84</v>
      </c>
      <c r="K11" s="766">
        <v>268998188.65999997</v>
      </c>
      <c r="L11" s="784"/>
      <c r="M11" s="784"/>
      <c r="N11" s="265"/>
      <c r="P11" s="781"/>
    </row>
    <row r="12" spans="1:16" ht="12.75" x14ac:dyDescent="0.2">
      <c r="A12" s="775" t="s">
        <v>837</v>
      </c>
      <c r="B12" s="776">
        <v>477.55</v>
      </c>
      <c r="C12" s="776">
        <v>2637.24</v>
      </c>
      <c r="D12" s="776">
        <v>15468.939999999999</v>
      </c>
      <c r="E12" s="776">
        <v>5134.92</v>
      </c>
      <c r="F12" s="776">
        <v>8256.16</v>
      </c>
      <c r="G12" s="776">
        <v>2401.39</v>
      </c>
      <c r="H12" s="776">
        <v>4502.2299999999996</v>
      </c>
      <c r="I12" s="766">
        <v>10984.09</v>
      </c>
      <c r="J12" s="766">
        <v>40343.879999999997</v>
      </c>
      <c r="K12" s="766">
        <v>166297.10999999999</v>
      </c>
      <c r="L12" s="784"/>
      <c r="M12" s="784"/>
      <c r="N12" s="265"/>
      <c r="P12" s="781"/>
    </row>
    <row r="13" spans="1:16" ht="12.75" x14ac:dyDescent="0.2">
      <c r="A13" s="775" t="s">
        <v>838</v>
      </c>
      <c r="B13" s="776">
        <v>34983511.259999998</v>
      </c>
      <c r="C13" s="776">
        <v>100854933.39999999</v>
      </c>
      <c r="D13" s="776">
        <v>137066946.16</v>
      </c>
      <c r="E13" s="776">
        <v>49043314.479999997</v>
      </c>
      <c r="F13" s="776">
        <v>81305449.939999998</v>
      </c>
      <c r="G13" s="776">
        <v>211561342.28</v>
      </c>
      <c r="H13" s="776">
        <v>227958678.31</v>
      </c>
      <c r="I13" s="766">
        <v>221747391.53</v>
      </c>
      <c r="J13" s="766">
        <v>239167040.05000001</v>
      </c>
      <c r="K13" s="766">
        <v>519763813.03999996</v>
      </c>
      <c r="L13" s="784"/>
      <c r="M13" s="784"/>
      <c r="N13" s="265"/>
      <c r="P13" s="781"/>
    </row>
    <row r="14" spans="1:16" ht="12.75" x14ac:dyDescent="0.2">
      <c r="A14" s="775" t="s">
        <v>839</v>
      </c>
      <c r="B14" s="776">
        <v>9866148.8900000006</v>
      </c>
      <c r="C14" s="776">
        <v>3403180.4899999998</v>
      </c>
      <c r="D14" s="776">
        <v>1919372.6</v>
      </c>
      <c r="E14" s="776">
        <v>95516.83</v>
      </c>
      <c r="F14" s="776">
        <v>980189.5</v>
      </c>
      <c r="G14" s="776">
        <v>2789100.56</v>
      </c>
      <c r="H14" s="776">
        <v>2264132.0499999998</v>
      </c>
      <c r="I14" s="776">
        <v>3445190.3499999996</v>
      </c>
      <c r="J14" s="766">
        <v>2202516.15</v>
      </c>
      <c r="K14" s="766">
        <v>4975895.87</v>
      </c>
      <c r="L14" s="784"/>
      <c r="M14" s="784"/>
      <c r="N14" s="265"/>
      <c r="P14" s="781"/>
    </row>
    <row r="15" spans="1:16" ht="12.75" x14ac:dyDescent="0.2">
      <c r="A15" s="775" t="s">
        <v>840</v>
      </c>
      <c r="B15" s="776">
        <v>1098254.94</v>
      </c>
      <c r="C15" s="776">
        <v>125513.64</v>
      </c>
      <c r="D15" s="776">
        <v>805950.03</v>
      </c>
      <c r="E15" s="776">
        <v>22759.97</v>
      </c>
      <c r="F15" s="776">
        <v>3631134.7199999997</v>
      </c>
      <c r="G15" s="776">
        <v>12422326.800000001</v>
      </c>
      <c r="H15" s="776">
        <v>7546069.5999999996</v>
      </c>
      <c r="I15" s="776">
        <v>2381333.91</v>
      </c>
      <c r="J15" s="766">
        <v>1161645</v>
      </c>
      <c r="K15" s="766">
        <v>4263.3999999999996</v>
      </c>
      <c r="L15" s="784"/>
      <c r="M15" s="784"/>
      <c r="N15" s="265"/>
      <c r="P15" s="781"/>
    </row>
    <row r="16" spans="1:16" ht="12.75" x14ac:dyDescent="0.2">
      <c r="A16" s="775" t="s">
        <v>841</v>
      </c>
      <c r="B16" s="776">
        <v>185986109.46000001</v>
      </c>
      <c r="C16" s="776">
        <v>234651200.10999998</v>
      </c>
      <c r="D16" s="776">
        <v>126136074.55</v>
      </c>
      <c r="E16" s="776">
        <v>56638874.040000007</v>
      </c>
      <c r="F16" s="776">
        <v>93245662.599999994</v>
      </c>
      <c r="G16" s="776">
        <v>166903539.21000001</v>
      </c>
      <c r="H16" s="776">
        <v>99776063.209999993</v>
      </c>
      <c r="I16" s="776">
        <v>177605902.91</v>
      </c>
      <c r="J16" s="766">
        <v>260483616.35999998</v>
      </c>
      <c r="K16" s="766">
        <v>827667762.97000003</v>
      </c>
      <c r="L16" s="784"/>
      <c r="M16" s="784"/>
      <c r="N16" s="265"/>
      <c r="P16" s="781"/>
    </row>
    <row r="17" spans="1:16" ht="12.75" x14ac:dyDescent="0.2">
      <c r="A17" s="775" t="s">
        <v>842</v>
      </c>
      <c r="B17" s="776">
        <v>63627363.269999996</v>
      </c>
      <c r="C17" s="776">
        <v>32192362.059999999</v>
      </c>
      <c r="D17" s="776">
        <v>15536481.15</v>
      </c>
      <c r="E17" s="776">
        <v>25434253.299999997</v>
      </c>
      <c r="F17" s="776">
        <v>62385858.5</v>
      </c>
      <c r="G17" s="776">
        <v>138938998.34999999</v>
      </c>
      <c r="H17" s="776">
        <v>106827611.59</v>
      </c>
      <c r="I17" s="776">
        <v>34468898.82</v>
      </c>
      <c r="J17" s="766">
        <v>53934215.049999997</v>
      </c>
      <c r="K17" s="766">
        <v>306762241.19</v>
      </c>
      <c r="L17" s="784"/>
      <c r="M17" s="784"/>
      <c r="N17" s="265"/>
      <c r="P17" s="781"/>
    </row>
    <row r="18" spans="1:16" ht="12.75" x14ac:dyDescent="0.2">
      <c r="A18" s="775" t="s">
        <v>843</v>
      </c>
      <c r="B18" s="776">
        <v>545255309.13999999</v>
      </c>
      <c r="C18" s="776">
        <v>358192493.45999998</v>
      </c>
      <c r="D18" s="776">
        <v>288802646.45999998</v>
      </c>
      <c r="E18" s="776">
        <v>253360992.87</v>
      </c>
      <c r="F18" s="776">
        <v>254956497.04999998</v>
      </c>
      <c r="G18" s="776">
        <v>259096897.83000001</v>
      </c>
      <c r="H18" s="776">
        <v>223779154.97999999</v>
      </c>
      <c r="I18" s="776">
        <v>173015567.05000001</v>
      </c>
      <c r="J18" s="766">
        <v>208172795.79999998</v>
      </c>
      <c r="K18" s="766">
        <v>300867695.25999999</v>
      </c>
      <c r="L18" s="784"/>
      <c r="M18" s="784"/>
      <c r="N18" s="265"/>
      <c r="P18" s="781"/>
    </row>
    <row r="19" spans="1:16" ht="12.75" x14ac:dyDescent="0.2">
      <c r="A19" s="775" t="s">
        <v>844</v>
      </c>
      <c r="B19" s="776">
        <v>95383.06</v>
      </c>
      <c r="C19" s="776">
        <v>1078.8699999999999</v>
      </c>
      <c r="D19" s="776">
        <v>1429.08</v>
      </c>
      <c r="E19" s="776">
        <v>4315.1399999999994</v>
      </c>
      <c r="F19" s="776">
        <v>6720.92</v>
      </c>
      <c r="G19" s="776">
        <v>5439.07</v>
      </c>
      <c r="H19" s="776">
        <v>2607.8199999999997</v>
      </c>
      <c r="I19" s="776">
        <v>1950.37</v>
      </c>
      <c r="J19" s="766">
        <v>10425.67</v>
      </c>
      <c r="K19" s="766">
        <v>20996.690000000002</v>
      </c>
      <c r="L19" s="784"/>
      <c r="M19" s="784"/>
      <c r="N19" s="265"/>
      <c r="P19" s="781"/>
    </row>
    <row r="20" spans="1:16" ht="12.75" x14ac:dyDescent="0.2">
      <c r="A20" s="775" t="s">
        <v>845</v>
      </c>
      <c r="B20" s="776">
        <v>103733678.28</v>
      </c>
      <c r="C20" s="776">
        <v>53900588.590000004</v>
      </c>
      <c r="D20" s="776">
        <v>75878391.219999999</v>
      </c>
      <c r="E20" s="776">
        <v>41111915.07</v>
      </c>
      <c r="F20" s="776">
        <v>75575204.480000004</v>
      </c>
      <c r="G20" s="776">
        <v>101580341.20999999</v>
      </c>
      <c r="H20" s="776">
        <v>105260682.23999999</v>
      </c>
      <c r="I20" s="776">
        <v>71001110.250000015</v>
      </c>
      <c r="J20" s="766">
        <v>64887353.600000001</v>
      </c>
      <c r="K20" s="766">
        <v>156343275.24000001</v>
      </c>
      <c r="L20" s="784"/>
      <c r="M20" s="784"/>
      <c r="N20" s="265"/>
      <c r="P20" s="781"/>
    </row>
    <row r="21" spans="1:16" ht="12.75" x14ac:dyDescent="0.2">
      <c r="A21" s="775" t="s">
        <v>846</v>
      </c>
      <c r="B21" s="776">
        <v>0</v>
      </c>
      <c r="C21" s="776">
        <v>0</v>
      </c>
      <c r="D21" s="776">
        <v>0</v>
      </c>
      <c r="E21" s="776">
        <v>0</v>
      </c>
      <c r="F21" s="776">
        <v>0</v>
      </c>
      <c r="G21" s="776">
        <v>0</v>
      </c>
      <c r="H21" s="776">
        <v>0</v>
      </c>
      <c r="I21" s="776">
        <v>554.11</v>
      </c>
      <c r="J21" s="766">
        <v>534.77</v>
      </c>
      <c r="K21" s="766">
        <v>496.5</v>
      </c>
      <c r="L21" s="784"/>
      <c r="M21" s="784"/>
      <c r="N21" s="265"/>
      <c r="P21" s="781"/>
    </row>
    <row r="22" spans="1:16" ht="12.75" x14ac:dyDescent="0.2">
      <c r="A22" s="775" t="s">
        <v>847</v>
      </c>
      <c r="B22" s="776">
        <v>1670990.4700000002</v>
      </c>
      <c r="C22" s="776">
        <v>789063.23</v>
      </c>
      <c r="D22" s="776">
        <v>99562.389999999985</v>
      </c>
      <c r="E22" s="776">
        <v>582873.76</v>
      </c>
      <c r="F22" s="776">
        <v>884570.42999999993</v>
      </c>
      <c r="G22" s="776">
        <v>1462575.0499999998</v>
      </c>
      <c r="H22" s="776">
        <v>1546136.0499999998</v>
      </c>
      <c r="I22" s="776">
        <v>2197856.73</v>
      </c>
      <c r="J22" s="766">
        <v>3792919.78</v>
      </c>
      <c r="K22" s="766">
        <v>4454728.49</v>
      </c>
      <c r="L22" s="784"/>
      <c r="M22" s="784"/>
      <c r="N22" s="265"/>
    </row>
    <row r="23" spans="1:16" ht="12.75" x14ac:dyDescent="0.2">
      <c r="A23" s="775" t="s">
        <v>848</v>
      </c>
      <c r="B23" s="776">
        <v>297492036.81999999</v>
      </c>
      <c r="C23" s="776">
        <v>249401909.13</v>
      </c>
      <c r="D23" s="776">
        <v>233544864.59999999</v>
      </c>
      <c r="E23" s="776">
        <v>189395284.74000001</v>
      </c>
      <c r="F23" s="776">
        <v>87391273.040000007</v>
      </c>
      <c r="G23" s="776">
        <v>162314150.38</v>
      </c>
      <c r="H23" s="776">
        <v>193952100.26999998</v>
      </c>
      <c r="I23" s="776">
        <v>179542675.66</v>
      </c>
      <c r="J23" s="766">
        <v>244039268.53999999</v>
      </c>
      <c r="K23" s="766">
        <v>573944871.75</v>
      </c>
      <c r="L23" s="784"/>
      <c r="M23" s="784"/>
      <c r="N23" s="265"/>
    </row>
    <row r="24" spans="1:16" ht="12.75" x14ac:dyDescent="0.2">
      <c r="A24" s="775" t="s">
        <v>849</v>
      </c>
      <c r="B24" s="776">
        <v>90142507.200000003</v>
      </c>
      <c r="C24" s="776">
        <v>64108014.82</v>
      </c>
      <c r="D24" s="776">
        <v>45275011.489999995</v>
      </c>
      <c r="E24" s="776">
        <v>12959532.629999999</v>
      </c>
      <c r="F24" s="776">
        <v>44307510.899999999</v>
      </c>
      <c r="G24" s="776">
        <v>69258149.189999998</v>
      </c>
      <c r="H24" s="776">
        <v>65758505.040000007</v>
      </c>
      <c r="I24" s="776">
        <v>28264960.719999999</v>
      </c>
      <c r="J24" s="766">
        <v>13171974</v>
      </c>
      <c r="K24" s="766">
        <v>69778242.989999995</v>
      </c>
      <c r="L24" s="784"/>
      <c r="M24" s="784"/>
      <c r="N24" s="265"/>
    </row>
    <row r="25" spans="1:16" ht="12.75" x14ac:dyDescent="0.2">
      <c r="A25" s="775" t="s">
        <v>850</v>
      </c>
      <c r="B25" s="776">
        <v>6206028.790000001</v>
      </c>
      <c r="C25" s="776">
        <v>4140435.82</v>
      </c>
      <c r="D25" s="776">
        <v>1851.9</v>
      </c>
      <c r="E25" s="776">
        <v>31623008.73</v>
      </c>
      <c r="F25" s="776">
        <v>5204824.2</v>
      </c>
      <c r="G25" s="776">
        <v>697580.33000000007</v>
      </c>
      <c r="H25" s="776">
        <v>818638.28</v>
      </c>
      <c r="I25" s="776">
        <v>6200096.8000000007</v>
      </c>
      <c r="J25" s="766">
        <v>5767676.9800000004</v>
      </c>
      <c r="K25" s="766">
        <v>30381196.900000002</v>
      </c>
      <c r="L25" s="784"/>
      <c r="M25" s="784"/>
      <c r="N25" s="265"/>
    </row>
    <row r="26" spans="1:16" ht="12.75" x14ac:dyDescent="0.2">
      <c r="A26" s="775" t="s">
        <v>851</v>
      </c>
      <c r="B26" s="776">
        <v>218491749.28</v>
      </c>
      <c r="C26" s="776">
        <v>177457561.19999999</v>
      </c>
      <c r="D26" s="776">
        <v>136941189.25</v>
      </c>
      <c r="E26" s="776">
        <v>87174903.689999998</v>
      </c>
      <c r="F26" s="776">
        <v>91418285.570000008</v>
      </c>
      <c r="G26" s="776">
        <v>91765736.769999996</v>
      </c>
      <c r="H26" s="776">
        <v>67626909.479999989</v>
      </c>
      <c r="I26" s="776">
        <v>104601597.10000001</v>
      </c>
      <c r="J26" s="766">
        <v>78994142.25</v>
      </c>
      <c r="K26" s="766">
        <v>293937779.37</v>
      </c>
      <c r="L26" s="784"/>
      <c r="M26" s="784"/>
      <c r="N26" s="265"/>
    </row>
    <row r="27" spans="1:16" ht="12.75" x14ac:dyDescent="0.2">
      <c r="A27" s="775" t="s">
        <v>852</v>
      </c>
      <c r="B27" s="776">
        <v>554779.19999999995</v>
      </c>
      <c r="C27" s="776">
        <v>853012.37</v>
      </c>
      <c r="D27" s="776">
        <v>806841.22</v>
      </c>
      <c r="E27" s="776">
        <v>943407.78</v>
      </c>
      <c r="F27" s="776">
        <v>1055998.03</v>
      </c>
      <c r="G27" s="776">
        <v>1077439.94</v>
      </c>
      <c r="H27" s="776">
        <v>1062264.6599999999</v>
      </c>
      <c r="I27" s="776">
        <v>999648.52</v>
      </c>
      <c r="J27" s="766">
        <v>657888.72</v>
      </c>
      <c r="K27" s="766">
        <v>1438632.1600000001</v>
      </c>
      <c r="L27" s="784"/>
      <c r="M27" s="784"/>
      <c r="N27" s="265"/>
    </row>
    <row r="28" spans="1:16" ht="12.75" x14ac:dyDescent="0.2">
      <c r="A28" s="775" t="s">
        <v>853</v>
      </c>
      <c r="B28" s="776">
        <v>251918679.81</v>
      </c>
      <c r="C28" s="776">
        <v>226801556.28999999</v>
      </c>
      <c r="D28" s="776">
        <v>205679752.31</v>
      </c>
      <c r="E28" s="776">
        <v>177659542.19</v>
      </c>
      <c r="F28" s="776">
        <v>94715680.090000004</v>
      </c>
      <c r="G28" s="776">
        <v>166692977.56</v>
      </c>
      <c r="H28" s="776">
        <v>219003987.89000002</v>
      </c>
      <c r="I28" s="776">
        <v>341034251.15999997</v>
      </c>
      <c r="J28" s="776">
        <v>387924184.31999999</v>
      </c>
      <c r="K28" s="766">
        <v>840677621.75999999</v>
      </c>
      <c r="L28" s="784"/>
      <c r="M28" s="784"/>
      <c r="N28" s="265"/>
    </row>
    <row r="29" spans="1:16" ht="12.75" x14ac:dyDescent="0.2">
      <c r="A29" s="775" t="s">
        <v>854</v>
      </c>
      <c r="B29" s="776">
        <v>0</v>
      </c>
      <c r="C29" s="776">
        <v>0</v>
      </c>
      <c r="D29" s="776">
        <v>0</v>
      </c>
      <c r="E29" s="776">
        <v>0</v>
      </c>
      <c r="F29" s="776">
        <v>46461.25</v>
      </c>
      <c r="G29" s="776">
        <v>22714.5</v>
      </c>
      <c r="H29" s="776">
        <v>26256.42</v>
      </c>
      <c r="I29" s="776">
        <v>1116.05</v>
      </c>
      <c r="J29" s="776">
        <v>2371</v>
      </c>
      <c r="K29" s="766">
        <v>4407.67</v>
      </c>
      <c r="L29" s="784"/>
      <c r="M29" s="784"/>
      <c r="N29" s="265"/>
    </row>
    <row r="30" spans="1:16" ht="13.5" thickBot="1" x14ac:dyDescent="0.25">
      <c r="A30" s="775" t="s">
        <v>855</v>
      </c>
      <c r="B30" s="776">
        <v>0</v>
      </c>
      <c r="C30" s="776">
        <v>0</v>
      </c>
      <c r="D30" s="776">
        <v>0</v>
      </c>
      <c r="E30" s="776">
        <v>0</v>
      </c>
      <c r="F30" s="776">
        <v>0</v>
      </c>
      <c r="G30" s="776">
        <v>0</v>
      </c>
      <c r="H30" s="776">
        <v>0</v>
      </c>
      <c r="I30" s="776">
        <v>204.17</v>
      </c>
      <c r="J30" s="776">
        <v>0</v>
      </c>
      <c r="K30" s="766">
        <v>323.17</v>
      </c>
      <c r="L30" s="784"/>
      <c r="M30" s="784"/>
      <c r="N30" s="265"/>
    </row>
    <row r="31" spans="1:16" ht="13.5" thickBot="1" x14ac:dyDescent="0.25">
      <c r="A31" s="785" t="s">
        <v>859</v>
      </c>
      <c r="B31" s="783">
        <f t="shared" ref="B31:H31" si="1">SUM(B32:B56)</f>
        <v>478831009.96999997</v>
      </c>
      <c r="C31" s="783">
        <f t="shared" si="1"/>
        <v>438678534.47000003</v>
      </c>
      <c r="D31" s="783">
        <f t="shared" si="1"/>
        <v>527303728.73000002</v>
      </c>
      <c r="E31" s="783">
        <f t="shared" si="1"/>
        <v>875626109.70999992</v>
      </c>
      <c r="F31" s="783">
        <f t="shared" si="1"/>
        <v>1225004033.9799998</v>
      </c>
      <c r="G31" s="783">
        <f t="shared" si="1"/>
        <v>1474262099.4499998</v>
      </c>
      <c r="H31" s="783">
        <f t="shared" si="1"/>
        <v>1515911477.5800002</v>
      </c>
      <c r="I31" s="783">
        <f>SUM(I32:I56)</f>
        <v>1280386344.7800004</v>
      </c>
      <c r="J31" s="783">
        <f>SUM(J32:J56)</f>
        <v>3388908998.5900002</v>
      </c>
      <c r="K31" s="783">
        <f>SUM(K32:K56)</f>
        <v>2806040383.9500003</v>
      </c>
      <c r="L31" s="786"/>
      <c r="M31" s="774"/>
    </row>
    <row r="32" spans="1:16" ht="12.75" x14ac:dyDescent="0.2">
      <c r="A32" s="787" t="s">
        <v>831</v>
      </c>
      <c r="B32" s="766">
        <v>47.9</v>
      </c>
      <c r="C32" s="766">
        <v>57.769999999999996</v>
      </c>
      <c r="D32" s="766">
        <v>74.92</v>
      </c>
      <c r="E32" s="766">
        <v>61.78</v>
      </c>
      <c r="F32" s="788">
        <v>63.230000000000004</v>
      </c>
      <c r="G32" s="788">
        <v>14.98</v>
      </c>
      <c r="H32" s="788">
        <v>471.83000000000004</v>
      </c>
      <c r="I32" s="788">
        <v>0</v>
      </c>
      <c r="J32" s="766">
        <v>0</v>
      </c>
      <c r="K32" s="766">
        <v>0</v>
      </c>
      <c r="L32" s="774"/>
      <c r="M32" s="774"/>
      <c r="N32" s="265"/>
    </row>
    <row r="33" spans="1:20" ht="15" x14ac:dyDescent="0.25">
      <c r="A33" s="787" t="s">
        <v>832</v>
      </c>
      <c r="B33" s="766">
        <v>3591939.01</v>
      </c>
      <c r="C33" s="766">
        <v>2794536.88</v>
      </c>
      <c r="D33" s="766">
        <v>3593649.19</v>
      </c>
      <c r="E33" s="766">
        <v>64479376.629999995</v>
      </c>
      <c r="F33" s="788">
        <v>240450402.25</v>
      </c>
      <c r="G33" s="788">
        <v>415120782.35999995</v>
      </c>
      <c r="H33" s="788">
        <v>274653123.44999999</v>
      </c>
      <c r="I33" s="788">
        <v>134780056.65000001</v>
      </c>
      <c r="J33" s="766">
        <v>588585786.44999993</v>
      </c>
      <c r="K33" s="766">
        <v>758540191.25</v>
      </c>
      <c r="L33" s="774"/>
      <c r="M33" s="789"/>
      <c r="N33" s="766"/>
      <c r="O33" s="766"/>
    </row>
    <row r="34" spans="1:20" ht="15" x14ac:dyDescent="0.25">
      <c r="A34" s="787" t="s">
        <v>833</v>
      </c>
      <c r="B34" s="766">
        <v>2311447.73</v>
      </c>
      <c r="C34" s="766">
        <v>465200.91</v>
      </c>
      <c r="D34" s="766">
        <v>1873625.73</v>
      </c>
      <c r="E34" s="766">
        <v>92722444.469999999</v>
      </c>
      <c r="F34" s="788">
        <v>284070785.38</v>
      </c>
      <c r="G34" s="788">
        <v>249280680.82999998</v>
      </c>
      <c r="H34" s="788">
        <v>194921194.08999997</v>
      </c>
      <c r="I34" s="788">
        <v>213077717.68000001</v>
      </c>
      <c r="J34" s="766">
        <v>362785218.04000002</v>
      </c>
      <c r="K34" s="766">
        <v>242846353.72999999</v>
      </c>
      <c r="L34" s="774"/>
      <c r="M34" s="790"/>
      <c r="N34" s="766"/>
      <c r="O34" s="766"/>
      <c r="P34" s="781"/>
      <c r="Q34" s="781"/>
    </row>
    <row r="35" spans="1:20" ht="15" x14ac:dyDescent="0.25">
      <c r="A35" s="787" t="s">
        <v>834</v>
      </c>
      <c r="B35" s="766">
        <v>28469309.439999998</v>
      </c>
      <c r="C35" s="766">
        <v>62125280.140000001</v>
      </c>
      <c r="D35" s="766">
        <v>70970669.489999995</v>
      </c>
      <c r="E35" s="766">
        <v>346070142.09000003</v>
      </c>
      <c r="F35" s="788">
        <v>242193346.10000002</v>
      </c>
      <c r="G35" s="788">
        <v>293133900.72000003</v>
      </c>
      <c r="H35" s="788">
        <v>560290132.04999995</v>
      </c>
      <c r="I35" s="788">
        <v>433549909.94000006</v>
      </c>
      <c r="J35" s="766">
        <v>1177163479.3299999</v>
      </c>
      <c r="K35" s="766">
        <v>308490037.12</v>
      </c>
      <c r="L35" s="774"/>
      <c r="M35" s="790"/>
    </row>
    <row r="36" spans="1:20" ht="15" x14ac:dyDescent="0.25">
      <c r="A36" s="787" t="s">
        <v>835</v>
      </c>
      <c r="B36" s="766">
        <v>8838111.9100000001</v>
      </c>
      <c r="C36" s="766">
        <v>9143439.540000001</v>
      </c>
      <c r="D36" s="766">
        <v>10431709.24</v>
      </c>
      <c r="E36" s="766">
        <v>13828411.4</v>
      </c>
      <c r="F36" s="788">
        <v>17736873.469999999</v>
      </c>
      <c r="G36" s="788">
        <v>19852975.129999999</v>
      </c>
      <c r="H36" s="788">
        <v>14204320.98</v>
      </c>
      <c r="I36" s="788">
        <v>13347692.710000001</v>
      </c>
      <c r="J36" s="766">
        <v>25543235.91</v>
      </c>
      <c r="K36" s="766">
        <v>23798070.720000003</v>
      </c>
      <c r="L36" s="774"/>
      <c r="M36" s="790"/>
      <c r="P36" s="791"/>
    </row>
    <row r="37" spans="1:20" ht="15" x14ac:dyDescent="0.25">
      <c r="A37" s="787" t="s">
        <v>836</v>
      </c>
      <c r="B37" s="766">
        <v>85457657.430000007</v>
      </c>
      <c r="C37" s="766">
        <v>43509723.259999998</v>
      </c>
      <c r="D37" s="766">
        <v>37939895.130000003</v>
      </c>
      <c r="E37" s="766">
        <v>39867955.800000004</v>
      </c>
      <c r="F37" s="788">
        <v>41237929.579999998</v>
      </c>
      <c r="G37" s="788">
        <v>38443327.390000001</v>
      </c>
      <c r="H37" s="788">
        <v>42222791.929999992</v>
      </c>
      <c r="I37" s="788">
        <v>61019284.179999992</v>
      </c>
      <c r="J37" s="766">
        <v>103625326.19000001</v>
      </c>
      <c r="K37" s="766">
        <v>69187870.450000003</v>
      </c>
      <c r="L37" s="774"/>
      <c r="M37" s="790"/>
    </row>
    <row r="38" spans="1:20" ht="12.75" x14ac:dyDescent="0.2">
      <c r="A38" s="787" t="s">
        <v>837</v>
      </c>
      <c r="B38" s="766">
        <v>0</v>
      </c>
      <c r="C38" s="766">
        <v>0</v>
      </c>
      <c r="D38" s="766">
        <v>0</v>
      </c>
      <c r="E38" s="766">
        <v>0</v>
      </c>
      <c r="F38" s="788">
        <v>0</v>
      </c>
      <c r="G38" s="788">
        <v>0</v>
      </c>
      <c r="H38" s="788">
        <v>0</v>
      </c>
      <c r="I38" s="788">
        <v>0</v>
      </c>
      <c r="J38" s="766">
        <v>0</v>
      </c>
      <c r="K38" s="766">
        <v>0</v>
      </c>
      <c r="L38" s="774"/>
    </row>
    <row r="39" spans="1:20" ht="15" x14ac:dyDescent="0.25">
      <c r="A39" s="787" t="s">
        <v>838</v>
      </c>
      <c r="B39" s="766">
        <v>21311416.559999999</v>
      </c>
      <c r="C39" s="766">
        <v>38022771.68</v>
      </c>
      <c r="D39" s="766">
        <v>91040799.520000011</v>
      </c>
      <c r="E39" s="766">
        <v>108135667.40000001</v>
      </c>
      <c r="F39" s="788">
        <v>127249237.69</v>
      </c>
      <c r="G39" s="788">
        <v>154485514.75</v>
      </c>
      <c r="H39" s="788">
        <v>126792167.27000001</v>
      </c>
      <c r="I39" s="788">
        <v>106775941.43000001</v>
      </c>
      <c r="J39" s="766">
        <v>218769008.81</v>
      </c>
      <c r="K39" s="766">
        <v>168819211.13</v>
      </c>
      <c r="L39" s="774"/>
      <c r="M39" s="789"/>
      <c r="N39" s="774"/>
      <c r="O39" s="774"/>
      <c r="P39" s="774"/>
      <c r="Q39" s="774"/>
      <c r="R39" s="774"/>
      <c r="S39" s="774"/>
      <c r="T39" s="774"/>
    </row>
    <row r="40" spans="1:20" ht="15" x14ac:dyDescent="0.25">
      <c r="A40" s="787" t="s">
        <v>839</v>
      </c>
      <c r="B40" s="766">
        <v>6575703.8800000008</v>
      </c>
      <c r="C40" s="766">
        <v>6097305.04</v>
      </c>
      <c r="D40" s="766">
        <v>7386627.25</v>
      </c>
      <c r="E40" s="766">
        <v>4262079.09</v>
      </c>
      <c r="F40" s="788">
        <v>4695094.09</v>
      </c>
      <c r="G40" s="788">
        <v>4887753.33</v>
      </c>
      <c r="H40" s="788">
        <v>4667114.3100000005</v>
      </c>
      <c r="I40" s="788">
        <v>3298594.46</v>
      </c>
      <c r="J40" s="766">
        <v>4306013.71</v>
      </c>
      <c r="K40" s="766">
        <v>5122253.38</v>
      </c>
      <c r="L40" s="774"/>
      <c r="M40" s="789"/>
      <c r="N40" s="774"/>
      <c r="O40" s="774"/>
      <c r="P40" s="774"/>
      <c r="Q40" s="774"/>
      <c r="R40" s="774"/>
      <c r="S40" s="774"/>
      <c r="T40" s="774"/>
    </row>
    <row r="41" spans="1:20" ht="12.75" x14ac:dyDescent="0.2">
      <c r="A41" s="787" t="s">
        <v>840</v>
      </c>
      <c r="B41" s="766">
        <v>1350610.03</v>
      </c>
      <c r="C41" s="766">
        <v>1417405.4</v>
      </c>
      <c r="D41" s="766">
        <v>1940862.95</v>
      </c>
      <c r="E41" s="766">
        <v>1996555.1700000002</v>
      </c>
      <c r="F41" s="788">
        <v>4386888.4800000004</v>
      </c>
      <c r="G41" s="788">
        <v>7614820.5800000001</v>
      </c>
      <c r="H41" s="788">
        <v>2726944.27</v>
      </c>
      <c r="I41" s="788">
        <v>1771568.83</v>
      </c>
      <c r="J41" s="766">
        <v>0</v>
      </c>
      <c r="K41" s="766">
        <v>119142.07999999999</v>
      </c>
      <c r="L41" s="774"/>
      <c r="M41" s="774"/>
      <c r="N41" s="774"/>
      <c r="O41" s="774"/>
      <c r="P41" s="774"/>
      <c r="Q41" s="774"/>
      <c r="R41" s="774"/>
      <c r="S41" s="774"/>
      <c r="T41" s="774"/>
    </row>
    <row r="42" spans="1:20" ht="15" x14ac:dyDescent="0.25">
      <c r="A42" s="787" t="s">
        <v>841</v>
      </c>
      <c r="B42" s="766">
        <v>39303661.75</v>
      </c>
      <c r="C42" s="766">
        <v>48393448.119999997</v>
      </c>
      <c r="D42" s="766">
        <v>12316881.129999999</v>
      </c>
      <c r="E42" s="766">
        <v>10090881.529999999</v>
      </c>
      <c r="F42" s="788">
        <v>20748879.640000001</v>
      </c>
      <c r="G42" s="788">
        <v>12522019.559999999</v>
      </c>
      <c r="H42" s="788">
        <v>27835900.800000001</v>
      </c>
      <c r="I42" s="788">
        <v>48951725.390000001</v>
      </c>
      <c r="J42" s="766">
        <v>259297304.42000002</v>
      </c>
      <c r="K42" s="766">
        <v>443804041.46000004</v>
      </c>
      <c r="L42" s="774"/>
      <c r="M42" s="789"/>
      <c r="N42" s="774"/>
      <c r="O42" s="774"/>
      <c r="P42" s="774"/>
      <c r="Q42" s="774"/>
      <c r="R42" s="774"/>
      <c r="S42" s="774"/>
      <c r="T42" s="774"/>
    </row>
    <row r="43" spans="1:20" ht="15" x14ac:dyDescent="0.25">
      <c r="A43" s="787" t="s">
        <v>842</v>
      </c>
      <c r="B43" s="766">
        <v>22211869.530000001</v>
      </c>
      <c r="C43" s="766">
        <v>4771452.43</v>
      </c>
      <c r="D43" s="766">
        <v>42233184.329999998</v>
      </c>
      <c r="E43" s="766">
        <v>23859437.209999997</v>
      </c>
      <c r="F43" s="788">
        <v>28572055.059999999</v>
      </c>
      <c r="G43" s="788">
        <v>36017177.030000001</v>
      </c>
      <c r="H43" s="788">
        <v>26168342.829999998</v>
      </c>
      <c r="I43" s="788">
        <v>17176608.890000001</v>
      </c>
      <c r="J43" s="766">
        <v>30496949.899999999</v>
      </c>
      <c r="K43" s="766">
        <v>42081666.82</v>
      </c>
      <c r="L43" s="774"/>
      <c r="M43" s="789"/>
      <c r="N43" s="774"/>
      <c r="O43" s="774"/>
      <c r="P43" s="774"/>
      <c r="Q43" s="774"/>
      <c r="R43" s="774"/>
      <c r="S43" s="774"/>
      <c r="T43" s="774"/>
    </row>
    <row r="44" spans="1:20" ht="15" x14ac:dyDescent="0.25">
      <c r="A44" s="787" t="s">
        <v>843</v>
      </c>
      <c r="B44" s="766">
        <v>43177064.25</v>
      </c>
      <c r="C44" s="766">
        <v>35976682.030000001</v>
      </c>
      <c r="D44" s="766">
        <v>40327207.729999997</v>
      </c>
      <c r="E44" s="766">
        <v>38962430.539999999</v>
      </c>
      <c r="F44" s="788">
        <v>45439583.25</v>
      </c>
      <c r="G44" s="788">
        <v>38929002.57</v>
      </c>
      <c r="H44" s="788">
        <v>36431591.93</v>
      </c>
      <c r="I44" s="788">
        <v>51317124.75</v>
      </c>
      <c r="J44" s="766">
        <v>61761842.480000004</v>
      </c>
      <c r="K44" s="766">
        <v>58276405.759999998</v>
      </c>
      <c r="L44" s="774"/>
      <c r="M44" s="789"/>
      <c r="N44" s="774"/>
      <c r="O44" s="774"/>
      <c r="P44" s="774"/>
      <c r="Q44" s="774"/>
      <c r="R44" s="774"/>
      <c r="S44" s="774"/>
      <c r="T44" s="774"/>
    </row>
    <row r="45" spans="1:20" ht="15" x14ac:dyDescent="0.25">
      <c r="A45" s="787" t="s">
        <v>844</v>
      </c>
      <c r="B45" s="766">
        <v>0</v>
      </c>
      <c r="C45" s="766">
        <v>0</v>
      </c>
      <c r="D45" s="766">
        <v>0</v>
      </c>
      <c r="E45" s="766">
        <v>0</v>
      </c>
      <c r="F45" s="788">
        <v>0</v>
      </c>
      <c r="G45" s="788">
        <v>0</v>
      </c>
      <c r="H45" s="788">
        <v>0</v>
      </c>
      <c r="I45" s="788">
        <v>0</v>
      </c>
      <c r="J45" s="766">
        <v>2185799.98</v>
      </c>
      <c r="K45" s="766">
        <v>2060454.94</v>
      </c>
      <c r="L45" s="774"/>
      <c r="M45" s="789"/>
      <c r="N45" s="774"/>
      <c r="O45" s="774"/>
      <c r="P45" s="774"/>
      <c r="Q45" s="774"/>
      <c r="R45" s="774"/>
      <c r="S45" s="774"/>
      <c r="T45" s="774"/>
    </row>
    <row r="46" spans="1:20" ht="15" x14ac:dyDescent="0.25">
      <c r="A46" s="787" t="s">
        <v>845</v>
      </c>
      <c r="B46" s="766">
        <v>29843264.120000001</v>
      </c>
      <c r="C46" s="766">
        <v>24527570.390000001</v>
      </c>
      <c r="D46" s="766">
        <v>40962473.659999996</v>
      </c>
      <c r="E46" s="766">
        <v>28250435.450000003</v>
      </c>
      <c r="F46" s="788">
        <v>39867900.509999998</v>
      </c>
      <c r="G46" s="788">
        <v>45181109.799999997</v>
      </c>
      <c r="H46" s="788">
        <v>31360946.880000003</v>
      </c>
      <c r="I46" s="788">
        <v>27131117.82</v>
      </c>
      <c r="J46" s="766">
        <v>87889371.330000013</v>
      </c>
      <c r="K46" s="766">
        <v>54709772.68</v>
      </c>
      <c r="L46" s="781"/>
      <c r="M46" s="789"/>
      <c r="N46" s="774"/>
      <c r="O46" s="774"/>
      <c r="P46" s="774"/>
      <c r="Q46" s="774"/>
      <c r="R46" s="774"/>
      <c r="S46" s="774"/>
      <c r="T46" s="774"/>
    </row>
    <row r="47" spans="1:20" ht="12.75" x14ac:dyDescent="0.2">
      <c r="A47" s="787" t="s">
        <v>846</v>
      </c>
      <c r="B47" s="766">
        <v>0</v>
      </c>
      <c r="C47" s="766">
        <v>0</v>
      </c>
      <c r="D47" s="766">
        <v>0</v>
      </c>
      <c r="E47" s="766">
        <v>0</v>
      </c>
      <c r="F47" s="788">
        <v>0</v>
      </c>
      <c r="G47" s="788">
        <v>0</v>
      </c>
      <c r="H47" s="788">
        <v>0</v>
      </c>
      <c r="I47" s="788">
        <v>0</v>
      </c>
      <c r="J47" s="766">
        <v>0</v>
      </c>
      <c r="K47" s="766">
        <v>0</v>
      </c>
      <c r="L47" s="792"/>
      <c r="M47" s="774"/>
      <c r="N47" s="774"/>
      <c r="O47" s="774"/>
      <c r="P47" s="774"/>
      <c r="Q47" s="774"/>
      <c r="R47" s="774"/>
      <c r="S47" s="774"/>
      <c r="T47" s="774"/>
    </row>
    <row r="48" spans="1:20" ht="12.75" x14ac:dyDescent="0.2">
      <c r="A48" s="787" t="s">
        <v>847</v>
      </c>
      <c r="B48" s="766">
        <v>0</v>
      </c>
      <c r="C48" s="766">
        <v>0</v>
      </c>
      <c r="D48" s="766">
        <v>0</v>
      </c>
      <c r="E48" s="766">
        <v>0</v>
      </c>
      <c r="F48" s="788">
        <v>0</v>
      </c>
      <c r="G48" s="788">
        <v>0</v>
      </c>
      <c r="H48" s="788">
        <v>0</v>
      </c>
      <c r="I48" s="788">
        <v>0</v>
      </c>
      <c r="J48" s="766">
        <v>0</v>
      </c>
      <c r="K48" s="766">
        <v>0</v>
      </c>
      <c r="L48" s="774"/>
      <c r="M48" s="774"/>
      <c r="N48" s="774"/>
      <c r="O48" s="774"/>
      <c r="P48" s="774"/>
      <c r="Q48" s="774"/>
      <c r="R48" s="774"/>
      <c r="S48" s="774"/>
      <c r="T48" s="774"/>
    </row>
    <row r="49" spans="1:20" ht="15" x14ac:dyDescent="0.25">
      <c r="A49" s="787" t="s">
        <v>848</v>
      </c>
      <c r="B49" s="766">
        <v>58598498.910000004</v>
      </c>
      <c r="C49" s="766">
        <v>49229991.390000001</v>
      </c>
      <c r="D49" s="766">
        <v>50191725.279999994</v>
      </c>
      <c r="E49" s="766">
        <v>31014915.91</v>
      </c>
      <c r="F49" s="788">
        <v>35169008.460000001</v>
      </c>
      <c r="G49" s="788">
        <v>48486206.149999999</v>
      </c>
      <c r="H49" s="788">
        <v>55940906.149999999</v>
      </c>
      <c r="I49" s="788">
        <v>51185662.210000001</v>
      </c>
      <c r="J49" s="766">
        <v>156651479.88999999</v>
      </c>
      <c r="K49" s="766">
        <v>182810894.03</v>
      </c>
      <c r="L49" s="774"/>
      <c r="M49" s="789"/>
      <c r="N49" s="774"/>
      <c r="O49" s="774"/>
      <c r="P49" s="774"/>
      <c r="Q49" s="774"/>
      <c r="R49" s="774"/>
      <c r="S49" s="774"/>
      <c r="T49" s="774"/>
    </row>
    <row r="50" spans="1:20" ht="15" x14ac:dyDescent="0.25">
      <c r="A50" s="787" t="s">
        <v>849</v>
      </c>
      <c r="B50" s="766">
        <v>32663589.809999999</v>
      </c>
      <c r="C50" s="766">
        <v>15509637.279999999</v>
      </c>
      <c r="D50" s="766">
        <v>41367240.32</v>
      </c>
      <c r="E50" s="766">
        <v>21140128.490000002</v>
      </c>
      <c r="F50" s="788">
        <v>29268180.289999999</v>
      </c>
      <c r="G50" s="788">
        <v>34976217.259999998</v>
      </c>
      <c r="H50" s="788">
        <v>27821987.16</v>
      </c>
      <c r="I50" s="788">
        <v>20396991.050000001</v>
      </c>
      <c r="J50" s="766">
        <v>35180909.210000001</v>
      </c>
      <c r="K50" s="766">
        <v>45526494.100000001</v>
      </c>
      <c r="L50" s="774"/>
      <c r="M50" s="789"/>
      <c r="N50" s="774"/>
      <c r="O50" s="774"/>
      <c r="P50" s="774"/>
      <c r="Q50" s="774"/>
      <c r="R50" s="774"/>
      <c r="S50" s="774"/>
      <c r="T50" s="774"/>
    </row>
    <row r="51" spans="1:20" ht="15" x14ac:dyDescent="0.25">
      <c r="A51" s="787" t="s">
        <v>850</v>
      </c>
      <c r="B51" s="766">
        <v>172334.72</v>
      </c>
      <c r="C51" s="766">
        <v>288122.63</v>
      </c>
      <c r="D51" s="766">
        <v>296383.94</v>
      </c>
      <c r="E51" s="766">
        <v>617143.41</v>
      </c>
      <c r="F51" s="788">
        <v>433589.57</v>
      </c>
      <c r="G51" s="788">
        <v>730236.75</v>
      </c>
      <c r="H51" s="788">
        <v>973582.39999999991</v>
      </c>
      <c r="I51" s="788">
        <v>709586.29</v>
      </c>
      <c r="J51" s="766">
        <v>918553.62</v>
      </c>
      <c r="K51" s="766">
        <v>1296431.5599999998</v>
      </c>
      <c r="L51" s="774"/>
      <c r="M51" s="789"/>
      <c r="N51" s="774"/>
      <c r="O51" s="774"/>
      <c r="P51" s="774"/>
      <c r="Q51" s="774"/>
      <c r="R51" s="774"/>
      <c r="S51" s="774"/>
      <c r="T51" s="774"/>
    </row>
    <row r="52" spans="1:20" ht="15" x14ac:dyDescent="0.25">
      <c r="A52" s="787" t="s">
        <v>851</v>
      </c>
      <c r="B52" s="766">
        <v>46641568.82</v>
      </c>
      <c r="C52" s="766">
        <v>49023864.790000007</v>
      </c>
      <c r="D52" s="766">
        <v>26760661.670000002</v>
      </c>
      <c r="E52" s="766">
        <v>19687433.66</v>
      </c>
      <c r="F52" s="793">
        <v>30125057.299999997</v>
      </c>
      <c r="G52" s="793">
        <v>26169499.949999999</v>
      </c>
      <c r="H52" s="793">
        <v>21756712.259999998</v>
      </c>
      <c r="I52" s="793">
        <v>14660158.459999999</v>
      </c>
      <c r="J52" s="766">
        <v>39303226.130000003</v>
      </c>
      <c r="K52" s="766">
        <v>109930436.13</v>
      </c>
      <c r="L52" s="774"/>
      <c r="M52" s="789"/>
      <c r="N52" s="774"/>
      <c r="O52" s="774"/>
      <c r="P52" s="774"/>
      <c r="Q52" s="774"/>
      <c r="R52" s="774"/>
      <c r="S52" s="774"/>
      <c r="T52" s="774"/>
    </row>
    <row r="53" spans="1:20" ht="15" x14ac:dyDescent="0.25">
      <c r="A53" s="787" t="s">
        <v>852</v>
      </c>
      <c r="B53" s="766">
        <v>108145.15000000001</v>
      </c>
      <c r="C53" s="766">
        <v>159647.85</v>
      </c>
      <c r="D53" s="766">
        <v>293277.71999999997</v>
      </c>
      <c r="E53" s="766">
        <v>252898.46</v>
      </c>
      <c r="F53" s="788">
        <v>254147.06</v>
      </c>
      <c r="G53" s="788">
        <v>236171.68</v>
      </c>
      <c r="H53" s="788">
        <v>224796.77000000002</v>
      </c>
      <c r="I53" s="788">
        <v>119273.41</v>
      </c>
      <c r="J53" s="766">
        <v>365658.52999999997</v>
      </c>
      <c r="K53" s="766">
        <v>420096.21</v>
      </c>
      <c r="L53" s="774"/>
      <c r="M53" s="789"/>
      <c r="N53" s="774"/>
      <c r="O53" s="774"/>
      <c r="P53" s="774"/>
      <c r="Q53" s="774"/>
      <c r="R53" s="774"/>
      <c r="S53" s="774"/>
      <c r="T53" s="774"/>
    </row>
    <row r="54" spans="1:20" ht="15" x14ac:dyDescent="0.25">
      <c r="A54" s="787" t="s">
        <v>853</v>
      </c>
      <c r="B54" s="766">
        <v>48204769.019999996</v>
      </c>
      <c r="C54" s="766">
        <v>47222396.940000005</v>
      </c>
      <c r="D54" s="766">
        <v>47376779.530000001</v>
      </c>
      <c r="E54" s="766">
        <v>30387711.219999999</v>
      </c>
      <c r="F54" s="788">
        <v>33105012.57</v>
      </c>
      <c r="G54" s="788">
        <v>48194688.630000003</v>
      </c>
      <c r="H54" s="788">
        <v>66918450.219999999</v>
      </c>
      <c r="I54" s="788">
        <v>81117330.63000001</v>
      </c>
      <c r="J54" s="766">
        <v>234079834.66</v>
      </c>
      <c r="K54" s="766">
        <v>288200560.39999998</v>
      </c>
      <c r="L54" s="774"/>
      <c r="M54" s="789"/>
      <c r="N54" s="774"/>
      <c r="O54" s="774"/>
      <c r="P54" s="774"/>
      <c r="Q54" s="774"/>
      <c r="R54" s="774"/>
      <c r="S54" s="774"/>
      <c r="T54" s="774"/>
    </row>
    <row r="55" spans="1:20" ht="12.75" x14ac:dyDescent="0.2">
      <c r="A55" s="215" t="s">
        <v>854</v>
      </c>
      <c r="B55" s="776">
        <v>0</v>
      </c>
      <c r="C55" s="776">
        <v>0</v>
      </c>
      <c r="D55" s="776">
        <v>0</v>
      </c>
      <c r="E55" s="776">
        <v>0</v>
      </c>
      <c r="F55" s="794">
        <v>0</v>
      </c>
      <c r="G55" s="794">
        <v>0</v>
      </c>
      <c r="H55" s="794">
        <v>0</v>
      </c>
      <c r="I55" s="794">
        <v>0</v>
      </c>
      <c r="J55" s="766">
        <v>0</v>
      </c>
      <c r="K55" s="766">
        <v>0</v>
      </c>
      <c r="L55" s="774"/>
      <c r="M55" s="774"/>
      <c r="N55" s="774"/>
      <c r="O55" s="774"/>
      <c r="P55" s="774"/>
      <c r="Q55" s="774"/>
      <c r="R55" s="774"/>
      <c r="S55" s="774"/>
      <c r="T55" s="774"/>
    </row>
    <row r="56" spans="1:20" ht="13.5" thickBot="1" x14ac:dyDescent="0.25">
      <c r="A56" s="215" t="s">
        <v>855</v>
      </c>
      <c r="B56" s="776">
        <v>0</v>
      </c>
      <c r="C56" s="776">
        <v>0</v>
      </c>
      <c r="D56" s="776">
        <v>0</v>
      </c>
      <c r="E56" s="776">
        <v>0</v>
      </c>
      <c r="F56" s="794">
        <v>0</v>
      </c>
      <c r="G56" s="794">
        <v>0</v>
      </c>
      <c r="H56" s="794">
        <v>0</v>
      </c>
      <c r="I56" s="788">
        <v>0</v>
      </c>
      <c r="J56" s="766">
        <v>0</v>
      </c>
      <c r="K56" s="766">
        <v>0</v>
      </c>
      <c r="L56" s="774"/>
      <c r="M56" s="774"/>
      <c r="N56" s="774"/>
      <c r="O56" s="774"/>
      <c r="P56" s="774"/>
      <c r="Q56" s="774"/>
      <c r="R56" s="774"/>
      <c r="S56" s="774"/>
      <c r="T56" s="774"/>
    </row>
    <row r="57" spans="1:20" ht="26.25" thickBot="1" x14ac:dyDescent="0.25">
      <c r="A57" s="795" t="s">
        <v>860</v>
      </c>
      <c r="B57" s="796">
        <f t="shared" ref="B57:I57" si="2">SUM(B58:B82)</f>
        <v>172438817.46004063</v>
      </c>
      <c r="C57" s="796">
        <f t="shared" si="2"/>
        <v>193806806.44722736</v>
      </c>
      <c r="D57" s="796">
        <f>SUM(D58:D82)</f>
        <v>212705967.37139806</v>
      </c>
      <c r="E57" s="796">
        <f t="shared" si="2"/>
        <v>245753693.47996095</v>
      </c>
      <c r="F57" s="796">
        <f t="shared" si="2"/>
        <v>216697183.52330831</v>
      </c>
      <c r="G57" s="796">
        <f>SUM(G58:G82)</f>
        <v>216094965.13043004</v>
      </c>
      <c r="H57" s="796">
        <f>SUM(H58:H82)</f>
        <v>238632296.82879457</v>
      </c>
      <c r="I57" s="796">
        <f t="shared" si="2"/>
        <v>264916668.85231236</v>
      </c>
      <c r="J57" s="796">
        <f>SUM(J58:J82)</f>
        <v>294236611.05583209</v>
      </c>
      <c r="K57" s="796">
        <f>SUM(K58:K82)</f>
        <v>297211893.90607673</v>
      </c>
      <c r="L57" s="780"/>
      <c r="M57" s="774"/>
      <c r="N57" s="774"/>
      <c r="O57" s="774"/>
      <c r="P57" s="774"/>
      <c r="Q57" s="774"/>
      <c r="R57" s="774"/>
      <c r="S57" s="774"/>
      <c r="T57" s="774"/>
    </row>
    <row r="58" spans="1:20" ht="15" x14ac:dyDescent="0.25">
      <c r="A58" s="215" t="s">
        <v>831</v>
      </c>
      <c r="B58" s="776">
        <v>1825791.6429200002</v>
      </c>
      <c r="C58" s="776">
        <v>2061177.9939799998</v>
      </c>
      <c r="D58" s="776">
        <v>2232758.1492499998</v>
      </c>
      <c r="E58" s="776">
        <v>1601155.8191999998</v>
      </c>
      <c r="F58" s="776">
        <v>1953354.5861500001</v>
      </c>
      <c r="G58" s="776">
        <v>1974453.8407799997</v>
      </c>
      <c r="H58" s="776">
        <v>3326069.5681514922</v>
      </c>
      <c r="I58" s="776">
        <v>3234840.5039723478</v>
      </c>
      <c r="J58" s="766">
        <v>4304157.7469679601</v>
      </c>
      <c r="K58" s="766">
        <v>2680704.334760671</v>
      </c>
      <c r="L58" s="797"/>
      <c r="M58" s="798"/>
      <c r="N58" s="774"/>
      <c r="O58" s="774"/>
      <c r="P58" s="774"/>
      <c r="Q58" s="774"/>
      <c r="R58" s="774"/>
      <c r="S58" s="774"/>
      <c r="T58" s="774"/>
    </row>
    <row r="59" spans="1:20" ht="15" x14ac:dyDescent="0.25">
      <c r="A59" s="215" t="s">
        <v>832</v>
      </c>
      <c r="B59" s="776">
        <v>12277707.738180002</v>
      </c>
      <c r="C59" s="776">
        <v>14789555.635944115</v>
      </c>
      <c r="D59" s="776">
        <v>16510999.757767294</v>
      </c>
      <c r="E59" s="776">
        <v>19683843.574011721</v>
      </c>
      <c r="F59" s="776">
        <v>16116486.397203699</v>
      </c>
      <c r="G59" s="776">
        <v>16401537.732279997</v>
      </c>
      <c r="H59" s="776">
        <v>18147321.062017605</v>
      </c>
      <c r="I59" s="776">
        <v>19704941.029119894</v>
      </c>
      <c r="J59" s="766">
        <v>21065367.556276254</v>
      </c>
      <c r="K59" s="766">
        <v>22268922.874540795</v>
      </c>
      <c r="L59" s="797"/>
      <c r="M59" s="798"/>
      <c r="N59" s="774"/>
      <c r="O59" s="774"/>
      <c r="P59" s="774"/>
      <c r="Q59" s="774"/>
      <c r="R59" s="774"/>
      <c r="S59" s="774"/>
      <c r="T59" s="774"/>
    </row>
    <row r="60" spans="1:20" ht="15" x14ac:dyDescent="0.25">
      <c r="A60" s="215" t="s">
        <v>833</v>
      </c>
      <c r="B60" s="776">
        <v>9241030.0819799993</v>
      </c>
      <c r="C60" s="776">
        <v>10199636.244276358</v>
      </c>
      <c r="D60" s="776">
        <v>11144698.454192579</v>
      </c>
      <c r="E60" s="776">
        <v>13118148.777829716</v>
      </c>
      <c r="F60" s="776">
        <v>11564567.970783424</v>
      </c>
      <c r="G60" s="776">
        <v>13437047.261079999</v>
      </c>
      <c r="H60" s="776">
        <v>14248684.110614132</v>
      </c>
      <c r="I60" s="776">
        <v>16183752.304699775</v>
      </c>
      <c r="J60" s="766">
        <v>18071818.87998952</v>
      </c>
      <c r="K60" s="766">
        <v>17111764.233247541</v>
      </c>
      <c r="L60" s="797"/>
      <c r="M60" s="798"/>
      <c r="N60" s="774"/>
      <c r="O60" s="774"/>
      <c r="P60" s="774"/>
      <c r="Q60" s="774"/>
      <c r="R60" s="774"/>
      <c r="S60" s="774"/>
      <c r="T60" s="774"/>
    </row>
    <row r="61" spans="1:20" ht="15" x14ac:dyDescent="0.25">
      <c r="A61" s="215" t="s">
        <v>834</v>
      </c>
      <c r="B61" s="776">
        <v>21230830.52208</v>
      </c>
      <c r="C61" s="776">
        <v>22106884.196600154</v>
      </c>
      <c r="D61" s="776">
        <v>26527763.258288689</v>
      </c>
      <c r="E61" s="776">
        <v>32462472.403209891</v>
      </c>
      <c r="F61" s="776">
        <v>27959265.008889921</v>
      </c>
      <c r="G61" s="776">
        <v>29174524.286010001</v>
      </c>
      <c r="H61" s="776">
        <v>43666224.359411955</v>
      </c>
      <c r="I61" s="776">
        <v>52681374.439384423</v>
      </c>
      <c r="J61" s="766">
        <v>52271682.962005191</v>
      </c>
      <c r="K61" s="766">
        <v>56928127.808794193</v>
      </c>
      <c r="L61" s="797"/>
      <c r="M61" s="798"/>
      <c r="N61" s="774"/>
      <c r="O61" s="774"/>
      <c r="P61" s="774"/>
      <c r="Q61" s="774"/>
      <c r="R61" s="774"/>
      <c r="S61" s="774"/>
      <c r="T61" s="774"/>
    </row>
    <row r="62" spans="1:20" ht="15" x14ac:dyDescent="0.25">
      <c r="A62" s="215" t="s">
        <v>835</v>
      </c>
      <c r="B62" s="776">
        <v>9929504.8179599997</v>
      </c>
      <c r="C62" s="776">
        <v>10772970.176838487</v>
      </c>
      <c r="D62" s="776">
        <v>11292576.301153459</v>
      </c>
      <c r="E62" s="776">
        <v>11422728.512110028</v>
      </c>
      <c r="F62" s="776">
        <v>11418350.291357087</v>
      </c>
      <c r="G62" s="776">
        <v>11817789.89978</v>
      </c>
      <c r="H62" s="776">
        <v>11148891.77136164</v>
      </c>
      <c r="I62" s="776">
        <v>12261922.551754456</v>
      </c>
      <c r="J62" s="766">
        <v>13349532.512036189</v>
      </c>
      <c r="K62" s="766">
        <v>17560692.314441316</v>
      </c>
      <c r="L62" s="797"/>
      <c r="M62" s="798"/>
      <c r="N62" s="774"/>
      <c r="O62" s="774"/>
      <c r="P62" s="774"/>
      <c r="Q62" s="774"/>
      <c r="R62" s="774"/>
      <c r="S62" s="774"/>
      <c r="T62" s="774"/>
    </row>
    <row r="63" spans="1:20" ht="15" x14ac:dyDescent="0.25">
      <c r="A63" s="215" t="s">
        <v>836</v>
      </c>
      <c r="B63" s="776">
        <v>15830478.344440002</v>
      </c>
      <c r="C63" s="776">
        <v>17530215.729780879</v>
      </c>
      <c r="D63" s="776">
        <v>17973282.824283037</v>
      </c>
      <c r="E63" s="776">
        <v>22651504.788073156</v>
      </c>
      <c r="F63" s="776">
        <v>15467683.312882299</v>
      </c>
      <c r="G63" s="776">
        <v>15261391.785</v>
      </c>
      <c r="H63" s="776">
        <v>17109719.613297656</v>
      </c>
      <c r="I63" s="776">
        <v>14656066.931657255</v>
      </c>
      <c r="J63" s="766">
        <v>17000906.373179011</v>
      </c>
      <c r="K63" s="766">
        <v>19246992.449087106</v>
      </c>
      <c r="L63" s="797"/>
      <c r="M63" s="798"/>
      <c r="N63" s="774"/>
      <c r="O63" s="774"/>
      <c r="P63" s="774"/>
      <c r="Q63" s="774"/>
      <c r="R63" s="774"/>
      <c r="S63" s="774"/>
      <c r="T63" s="774"/>
    </row>
    <row r="64" spans="1:20" ht="15" x14ac:dyDescent="0.25">
      <c r="A64" s="215" t="s">
        <v>837</v>
      </c>
      <c r="B64" s="776">
        <v>17516.543239999999</v>
      </c>
      <c r="C64" s="776">
        <v>15046.835229999999</v>
      </c>
      <c r="D64" s="776">
        <v>33233.814460000001</v>
      </c>
      <c r="E64" s="776">
        <v>29678.275199999996</v>
      </c>
      <c r="F64" s="776">
        <v>16646.5255</v>
      </c>
      <c r="G64" s="776">
        <v>29258.017620000002</v>
      </c>
      <c r="H64" s="776">
        <v>41710.344770132935</v>
      </c>
      <c r="I64" s="776">
        <v>55397.918094191773</v>
      </c>
      <c r="J64" s="766">
        <v>19283.75964993078</v>
      </c>
      <c r="K64" s="766">
        <v>14264.045775529248</v>
      </c>
      <c r="L64" s="797"/>
      <c r="M64" s="798"/>
      <c r="N64" s="774"/>
      <c r="O64" s="774"/>
      <c r="P64" s="774"/>
      <c r="Q64" s="774"/>
      <c r="R64" s="774"/>
      <c r="S64" s="774"/>
      <c r="T64" s="774"/>
    </row>
    <row r="65" spans="1:20" ht="15" x14ac:dyDescent="0.25">
      <c r="A65" s="215" t="s">
        <v>838</v>
      </c>
      <c r="B65" s="776">
        <v>12387522.480200002</v>
      </c>
      <c r="C65" s="776">
        <v>12657604.048515771</v>
      </c>
      <c r="D65" s="776">
        <v>13947128.395696621</v>
      </c>
      <c r="E65" s="776">
        <v>17399436.363726344</v>
      </c>
      <c r="F65" s="776">
        <v>12359886.652327029</v>
      </c>
      <c r="G65" s="776">
        <v>13724249.13032</v>
      </c>
      <c r="H65" s="776">
        <v>12836415.018931437</v>
      </c>
      <c r="I65" s="776">
        <v>13644766.348202845</v>
      </c>
      <c r="J65" s="766">
        <v>15425769.97469715</v>
      </c>
      <c r="K65" s="766">
        <v>14111369.54675336</v>
      </c>
      <c r="L65" s="797"/>
      <c r="M65" s="798"/>
      <c r="N65" s="774"/>
      <c r="O65" s="774"/>
      <c r="P65" s="774"/>
      <c r="Q65" s="774"/>
      <c r="R65" s="774"/>
      <c r="S65" s="774"/>
      <c r="T65" s="774"/>
    </row>
    <row r="66" spans="1:20" ht="15" x14ac:dyDescent="0.25">
      <c r="A66" s="215" t="s">
        <v>839</v>
      </c>
      <c r="B66" s="776">
        <v>8466063.7667800002</v>
      </c>
      <c r="C66" s="776">
        <v>9162862.115808608</v>
      </c>
      <c r="D66" s="776">
        <v>10155155.615577022</v>
      </c>
      <c r="E66" s="776">
        <v>11177844.496441996</v>
      </c>
      <c r="F66" s="776">
        <v>9931709.5440530144</v>
      </c>
      <c r="G66" s="776">
        <v>10465394.681899998</v>
      </c>
      <c r="H66" s="776">
        <v>10951174.228597527</v>
      </c>
      <c r="I66" s="776">
        <v>11388882.185074896</v>
      </c>
      <c r="J66" s="766">
        <v>11281842.934488062</v>
      </c>
      <c r="K66" s="766">
        <v>13318916.770275233</v>
      </c>
      <c r="L66" s="797"/>
      <c r="M66" s="798"/>
      <c r="N66" s="774"/>
      <c r="O66" s="774"/>
      <c r="P66" s="774"/>
      <c r="Q66" s="774"/>
      <c r="R66" s="774"/>
      <c r="S66" s="774"/>
      <c r="T66" s="774"/>
    </row>
    <row r="67" spans="1:20" ht="15" x14ac:dyDescent="0.25">
      <c r="A67" s="215" t="s">
        <v>840</v>
      </c>
      <c r="B67" s="776">
        <v>2581905.7791999998</v>
      </c>
      <c r="C67" s="776">
        <v>3150029.7818721826</v>
      </c>
      <c r="D67" s="776">
        <v>3619655.1894042939</v>
      </c>
      <c r="E67" s="776">
        <v>3468787.9084286848</v>
      </c>
      <c r="F67" s="776">
        <v>3067174.3474964569</v>
      </c>
      <c r="G67" s="776">
        <v>3213332.7346199998</v>
      </c>
      <c r="H67" s="776">
        <v>5048936.4432364823</v>
      </c>
      <c r="I67" s="776">
        <v>4834613.0972104361</v>
      </c>
      <c r="J67" s="766">
        <v>5857706.0208925996</v>
      </c>
      <c r="K67" s="766">
        <v>7182173.5067819757</v>
      </c>
      <c r="L67" s="797"/>
      <c r="M67" s="798"/>
      <c r="N67" s="774"/>
      <c r="O67" s="774"/>
      <c r="P67" s="774"/>
      <c r="Q67" s="774"/>
      <c r="R67" s="774"/>
      <c r="S67" s="774"/>
      <c r="T67" s="774"/>
    </row>
    <row r="68" spans="1:20" ht="15" x14ac:dyDescent="0.25">
      <c r="A68" s="215" t="s">
        <v>841</v>
      </c>
      <c r="B68" s="776">
        <v>5200478.4551406</v>
      </c>
      <c r="C68" s="776">
        <v>5454337.6346580433</v>
      </c>
      <c r="D68" s="776">
        <v>7419035.3115148414</v>
      </c>
      <c r="E68" s="776">
        <v>7160544.5188106615</v>
      </c>
      <c r="F68" s="776">
        <v>7797338.1480682166</v>
      </c>
      <c r="G68" s="776">
        <v>6384746.2539000008</v>
      </c>
      <c r="H68" s="776">
        <v>6875117.6071777344</v>
      </c>
      <c r="I68" s="776">
        <v>6453295.475290304</v>
      </c>
      <c r="J68" s="766">
        <v>7495506.9057344627</v>
      </c>
      <c r="K68" s="766">
        <v>7116381.0861365777</v>
      </c>
      <c r="L68" s="797"/>
      <c r="M68" s="798"/>
      <c r="N68" s="774"/>
      <c r="O68" s="774"/>
      <c r="P68" s="774"/>
      <c r="Q68" s="774"/>
      <c r="R68" s="774"/>
      <c r="S68" s="774"/>
      <c r="T68" s="774"/>
    </row>
    <row r="69" spans="1:20" ht="15" x14ac:dyDescent="0.25">
      <c r="A69" s="215" t="s">
        <v>842</v>
      </c>
      <c r="B69" s="776">
        <v>7856575.2497799993</v>
      </c>
      <c r="C69" s="776">
        <v>9105046.5884606857</v>
      </c>
      <c r="D69" s="776">
        <v>8915336.5531666819</v>
      </c>
      <c r="E69" s="776">
        <v>11907866.18277155</v>
      </c>
      <c r="F69" s="776">
        <v>12016793.241489362</v>
      </c>
      <c r="G69" s="776">
        <v>11124462.41904</v>
      </c>
      <c r="H69" s="776">
        <v>10598707.331289152</v>
      </c>
      <c r="I69" s="776">
        <v>11767573.440949306</v>
      </c>
      <c r="J69" s="766">
        <v>13533336.703584502</v>
      </c>
      <c r="K69" s="766">
        <v>13435583.826084722</v>
      </c>
      <c r="L69" s="797"/>
      <c r="M69" s="798"/>
      <c r="N69" s="774"/>
      <c r="O69" s="774"/>
      <c r="P69" s="774"/>
      <c r="Q69" s="774"/>
      <c r="R69" s="774"/>
      <c r="S69" s="774"/>
      <c r="T69" s="774"/>
    </row>
    <row r="70" spans="1:20" ht="15" x14ac:dyDescent="0.25">
      <c r="A70" s="215" t="s">
        <v>843</v>
      </c>
      <c r="B70" s="776">
        <v>13543384.77472</v>
      </c>
      <c r="C70" s="776">
        <v>15448817.383249499</v>
      </c>
      <c r="D70" s="776">
        <v>16682466.042051144</v>
      </c>
      <c r="E70" s="776">
        <v>18461404.332052</v>
      </c>
      <c r="F70" s="776">
        <v>17488700.072632734</v>
      </c>
      <c r="G70" s="776">
        <v>15512071.786870001</v>
      </c>
      <c r="H70" s="776">
        <v>15532475.287670655</v>
      </c>
      <c r="I70" s="776">
        <v>18661755.239467923</v>
      </c>
      <c r="J70" s="766">
        <v>19728703.35033948</v>
      </c>
      <c r="K70" s="766">
        <v>16773363.76566983</v>
      </c>
      <c r="L70" s="797"/>
      <c r="M70" s="798"/>
      <c r="N70" s="774"/>
      <c r="O70" s="774"/>
      <c r="P70" s="774"/>
      <c r="Q70" s="774"/>
      <c r="R70" s="774"/>
      <c r="S70" s="774"/>
      <c r="T70" s="774"/>
    </row>
    <row r="71" spans="1:20" ht="15" x14ac:dyDescent="0.25">
      <c r="A71" s="215" t="s">
        <v>844</v>
      </c>
      <c r="B71" s="776">
        <v>1644525.1435400001</v>
      </c>
      <c r="C71" s="776">
        <v>2161978.0734999999</v>
      </c>
      <c r="D71" s="776">
        <v>2887239.3978900001</v>
      </c>
      <c r="E71" s="776">
        <v>3057114.5808000001</v>
      </c>
      <c r="F71" s="776">
        <v>2919616.7758999998</v>
      </c>
      <c r="G71" s="776">
        <v>2477044.44233</v>
      </c>
      <c r="H71" s="776">
        <v>2311459.6408615285</v>
      </c>
      <c r="I71" s="776">
        <v>2723459.4861216168</v>
      </c>
      <c r="J71" s="766">
        <v>2868128.453279472</v>
      </c>
      <c r="K71" s="766">
        <v>2964013.6422837032</v>
      </c>
      <c r="L71" s="797"/>
      <c r="M71" s="798"/>
      <c r="N71" s="774"/>
      <c r="O71" s="774"/>
      <c r="P71" s="774"/>
      <c r="Q71" s="774"/>
      <c r="R71" s="774"/>
      <c r="S71" s="774"/>
      <c r="T71" s="774"/>
    </row>
    <row r="72" spans="1:20" ht="15" x14ac:dyDescent="0.25">
      <c r="A72" s="215" t="s">
        <v>845</v>
      </c>
      <c r="B72" s="776">
        <v>12173083.610840002</v>
      </c>
      <c r="C72" s="776">
        <v>14400358.692633152</v>
      </c>
      <c r="D72" s="776">
        <v>15654212.398112239</v>
      </c>
      <c r="E72" s="776">
        <v>18211836.718055543</v>
      </c>
      <c r="F72" s="776">
        <v>15632934.720130851</v>
      </c>
      <c r="G72" s="776">
        <v>14913870.52916</v>
      </c>
      <c r="H72" s="776">
        <v>15896304.342051039</v>
      </c>
      <c r="I72" s="776">
        <v>16295265.535527522</v>
      </c>
      <c r="J72" s="766">
        <v>21399647.574266635</v>
      </c>
      <c r="K72" s="766">
        <v>17289077.488603119</v>
      </c>
      <c r="L72" s="799"/>
      <c r="M72" s="798"/>
      <c r="N72" s="774"/>
      <c r="O72" s="774"/>
      <c r="P72" s="774"/>
      <c r="Q72" s="774"/>
      <c r="R72" s="774"/>
      <c r="S72" s="774"/>
      <c r="T72" s="774"/>
    </row>
    <row r="73" spans="1:20" ht="15" x14ac:dyDescent="0.25">
      <c r="A73" s="215" t="s">
        <v>846</v>
      </c>
      <c r="B73" s="776">
        <v>414056.74178000004</v>
      </c>
      <c r="C73" s="776">
        <v>495197.70292999997</v>
      </c>
      <c r="D73" s="776">
        <v>498347.86392999993</v>
      </c>
      <c r="E73" s="776">
        <v>108743.87999999999</v>
      </c>
      <c r="F73" s="776">
        <v>138607.74124999999</v>
      </c>
      <c r="G73" s="776">
        <v>51698.7</v>
      </c>
      <c r="H73" s="776">
        <v>796532.59656573122</v>
      </c>
      <c r="I73" s="776">
        <v>269317.81776000001</v>
      </c>
      <c r="J73" s="766">
        <v>309691.23983628559</v>
      </c>
      <c r="K73" s="766">
        <v>114168.84090229766</v>
      </c>
      <c r="L73" s="797"/>
      <c r="M73" s="798"/>
      <c r="N73" s="774"/>
      <c r="O73" s="774"/>
      <c r="P73" s="774"/>
      <c r="Q73" s="774"/>
      <c r="R73" s="774"/>
      <c r="S73" s="774"/>
      <c r="T73" s="774"/>
    </row>
    <row r="74" spans="1:20" ht="15" x14ac:dyDescent="0.25">
      <c r="A74" s="215" t="s">
        <v>847</v>
      </c>
      <c r="B74" s="776">
        <v>3449171.4610600001</v>
      </c>
      <c r="C74" s="776">
        <v>3887863.8566599996</v>
      </c>
      <c r="D74" s="776">
        <v>5606989.0631299997</v>
      </c>
      <c r="E74" s="776">
        <v>6686304.4079999998</v>
      </c>
      <c r="F74" s="776">
        <v>5663052.8317000009</v>
      </c>
      <c r="G74" s="776">
        <v>4769212.3398500001</v>
      </c>
      <c r="H74" s="776">
        <v>4462438.3670402812</v>
      </c>
      <c r="I74" s="776">
        <v>5687389.6456776354</v>
      </c>
      <c r="J74" s="766">
        <v>3863782.0252467599</v>
      </c>
      <c r="K74" s="766">
        <v>4587907.7859634804</v>
      </c>
      <c r="L74" s="797"/>
      <c r="M74" s="798"/>
      <c r="N74" s="774"/>
      <c r="O74" s="774"/>
      <c r="P74" s="774"/>
      <c r="Q74" s="774"/>
      <c r="R74" s="774"/>
      <c r="S74" s="774"/>
      <c r="T74" s="774"/>
    </row>
    <row r="75" spans="1:20" ht="15" x14ac:dyDescent="0.25">
      <c r="A75" s="215" t="s">
        <v>848</v>
      </c>
      <c r="B75" s="776">
        <v>6106276.6426799996</v>
      </c>
      <c r="C75" s="776">
        <v>5448178.3299216796</v>
      </c>
      <c r="D75" s="776">
        <v>4327159.0962397633</v>
      </c>
      <c r="E75" s="776">
        <v>5564880.6971217198</v>
      </c>
      <c r="F75" s="776">
        <v>6776973.5210301504</v>
      </c>
      <c r="G75" s="776">
        <v>6200628.2359000007</v>
      </c>
      <c r="H75" s="776">
        <v>7311743.4605115829</v>
      </c>
      <c r="I75" s="776">
        <v>8982509.613011308</v>
      </c>
      <c r="J75" s="766">
        <v>14347885.648515208</v>
      </c>
      <c r="K75" s="766">
        <v>11998085.477523793</v>
      </c>
      <c r="L75" s="797"/>
      <c r="M75" s="798"/>
      <c r="N75" s="774"/>
      <c r="O75" s="774"/>
      <c r="P75" s="774"/>
      <c r="Q75" s="774"/>
      <c r="R75" s="774"/>
      <c r="S75" s="774"/>
      <c r="T75" s="774"/>
    </row>
    <row r="76" spans="1:20" ht="15" x14ac:dyDescent="0.25">
      <c r="A76" s="215" t="s">
        <v>849</v>
      </c>
      <c r="B76" s="776">
        <v>6066630.1240999997</v>
      </c>
      <c r="C76" s="776">
        <v>6639139.7168390453</v>
      </c>
      <c r="D76" s="776">
        <v>7338773.5853795037</v>
      </c>
      <c r="E76" s="776">
        <v>9317429.3073072005</v>
      </c>
      <c r="F76" s="776">
        <v>6912332.9288437767</v>
      </c>
      <c r="G76" s="776">
        <v>6640309.8533200007</v>
      </c>
      <c r="H76" s="776">
        <v>9051325.219025854</v>
      </c>
      <c r="I76" s="776">
        <v>9826174.5892172437</v>
      </c>
      <c r="J76" s="766">
        <v>12725557.712012535</v>
      </c>
      <c r="K76" s="766">
        <v>9990115.5354098473</v>
      </c>
      <c r="L76" s="797"/>
      <c r="M76" s="798"/>
      <c r="N76" s="774"/>
      <c r="O76" s="774"/>
      <c r="P76" s="774"/>
      <c r="Q76" s="774"/>
      <c r="R76" s="774"/>
      <c r="S76" s="774"/>
      <c r="T76" s="774"/>
    </row>
    <row r="77" spans="1:20" ht="15" x14ac:dyDescent="0.25">
      <c r="A77" s="215" t="s">
        <v>850</v>
      </c>
      <c r="B77" s="776">
        <v>6287323.9515400007</v>
      </c>
      <c r="C77" s="776">
        <v>7648871.3891937668</v>
      </c>
      <c r="D77" s="776">
        <v>8754828.0499116834</v>
      </c>
      <c r="E77" s="776">
        <v>8100714.8639342664</v>
      </c>
      <c r="F77" s="776">
        <v>8267810.8664689353</v>
      </c>
      <c r="G77" s="776">
        <v>8172931.2445999999</v>
      </c>
      <c r="H77" s="776">
        <v>7771425.4589981763</v>
      </c>
      <c r="I77" s="776">
        <v>9304277.0487393383</v>
      </c>
      <c r="J77" s="766">
        <v>9574625.7776067629</v>
      </c>
      <c r="K77" s="766">
        <v>7679297.1536832014</v>
      </c>
      <c r="L77" s="797"/>
      <c r="M77" s="798"/>
      <c r="N77" s="774"/>
      <c r="O77" s="774"/>
      <c r="P77" s="774"/>
      <c r="Q77" s="774"/>
      <c r="R77" s="774"/>
      <c r="S77" s="774"/>
      <c r="T77" s="774"/>
    </row>
    <row r="78" spans="1:20" ht="15" x14ac:dyDescent="0.25">
      <c r="A78" s="215" t="s">
        <v>851</v>
      </c>
      <c r="B78" s="776">
        <v>10491345.324599998</v>
      </c>
      <c r="C78" s="776">
        <v>12376039.80970352</v>
      </c>
      <c r="D78" s="776">
        <v>13896397.96626918</v>
      </c>
      <c r="E78" s="776">
        <v>15740318.953214314</v>
      </c>
      <c r="F78" s="776">
        <v>15201708.287976569</v>
      </c>
      <c r="G78" s="776">
        <v>16201062.345720001</v>
      </c>
      <c r="H78" s="776">
        <v>13215098.534653703</v>
      </c>
      <c r="I78" s="776">
        <v>18714630.825198788</v>
      </c>
      <c r="J78" s="766">
        <v>21709324.795177195</v>
      </c>
      <c r="K78" s="766">
        <v>24811443.315456264</v>
      </c>
      <c r="L78" s="797"/>
      <c r="M78" s="798"/>
      <c r="N78" s="774"/>
      <c r="O78" s="774"/>
      <c r="P78" s="774"/>
      <c r="Q78" s="774"/>
      <c r="R78" s="774"/>
      <c r="S78" s="774"/>
      <c r="T78" s="774"/>
    </row>
    <row r="79" spans="1:20" ht="15" x14ac:dyDescent="0.25">
      <c r="A79" s="215" t="s">
        <v>852</v>
      </c>
      <c r="B79" s="776">
        <v>913443.64188000001</v>
      </c>
      <c r="C79" s="776">
        <v>2209435.44276</v>
      </c>
      <c r="D79" s="776">
        <v>1041815.14417</v>
      </c>
      <c r="E79" s="776">
        <v>1404917.8751999999</v>
      </c>
      <c r="F79" s="776">
        <v>1136024.4621000001</v>
      </c>
      <c r="G79" s="776">
        <v>968765.21325000003</v>
      </c>
      <c r="H79" s="776">
        <v>1519724.398977489</v>
      </c>
      <c r="I79" s="776">
        <v>1449250.9675817706</v>
      </c>
      <c r="J79" s="766">
        <v>2008191.6852615231</v>
      </c>
      <c r="K79" s="766">
        <v>1558465.1935497029</v>
      </c>
      <c r="L79" s="797"/>
      <c r="M79" s="798"/>
    </row>
    <row r="80" spans="1:20" ht="15" x14ac:dyDescent="0.25">
      <c r="A80" s="215" t="s">
        <v>853</v>
      </c>
      <c r="B80" s="776">
        <v>4411779.5142200002</v>
      </c>
      <c r="C80" s="776">
        <v>5983462.3900413765</v>
      </c>
      <c r="D80" s="776">
        <v>6146283.3878400279</v>
      </c>
      <c r="E80" s="776">
        <v>6924185.8652621405</v>
      </c>
      <c r="F80" s="776">
        <v>6793918.232124758</v>
      </c>
      <c r="G80" s="776">
        <v>7126638.9470999995</v>
      </c>
      <c r="H80" s="776">
        <v>6606660.0885816664</v>
      </c>
      <c r="I80" s="776">
        <v>5856255.6990928901</v>
      </c>
      <c r="J80" s="766">
        <v>5426134.9286909755</v>
      </c>
      <c r="K80" s="766">
        <v>7940016.6979436483</v>
      </c>
      <c r="L80" s="797"/>
      <c r="M80" s="798"/>
    </row>
    <row r="81" spans="1:13" ht="15" x14ac:dyDescent="0.25">
      <c r="A81" s="215" t="s">
        <v>854</v>
      </c>
      <c r="B81" s="776">
        <v>55096.25740000001</v>
      </c>
      <c r="C81" s="776">
        <v>60063.865330000001</v>
      </c>
      <c r="D81" s="776">
        <v>57491.882610000001</v>
      </c>
      <c r="E81" s="776">
        <v>70308</v>
      </c>
      <c r="F81" s="776">
        <v>84532.25</v>
      </c>
      <c r="G81" s="776">
        <v>47981.8</v>
      </c>
      <c r="H81" s="776">
        <v>59623.075000000004</v>
      </c>
      <c r="I81" s="776">
        <v>126778.00298755187</v>
      </c>
      <c r="J81" s="766">
        <v>160596.48003844672</v>
      </c>
      <c r="K81" s="766">
        <v>178701.89070887284</v>
      </c>
      <c r="L81" s="797"/>
      <c r="M81" s="798"/>
    </row>
    <row r="82" spans="1:13" ht="15" x14ac:dyDescent="0.25">
      <c r="A82" s="215" t="s">
        <v>855</v>
      </c>
      <c r="B82" s="776">
        <v>37294.849779999997</v>
      </c>
      <c r="C82" s="776">
        <v>42032.8125</v>
      </c>
      <c r="D82" s="776">
        <v>42339.869109999992</v>
      </c>
      <c r="E82" s="776">
        <v>21522.379199999999</v>
      </c>
      <c r="F82" s="776">
        <v>11714.80695</v>
      </c>
      <c r="G82" s="776">
        <v>4561.6499999999996</v>
      </c>
      <c r="H82" s="776">
        <v>98514.900000000009</v>
      </c>
      <c r="I82" s="776">
        <v>152178.15651863316</v>
      </c>
      <c r="J82" s="766">
        <v>437429.05606000003</v>
      </c>
      <c r="K82" s="766">
        <v>351344.32170000003</v>
      </c>
      <c r="L82" s="797"/>
      <c r="M82" s="798"/>
    </row>
    <row r="83" spans="1:13" ht="12.75" x14ac:dyDescent="0.2">
      <c r="A83" s="215"/>
      <c r="B83" s="776"/>
      <c r="C83" s="776"/>
      <c r="D83" s="776"/>
      <c r="E83" s="776"/>
      <c r="F83" s="776"/>
      <c r="G83" s="776"/>
      <c r="H83" s="776"/>
      <c r="I83" s="776"/>
      <c r="L83" s="774"/>
    </row>
    <row r="84" spans="1:13" ht="72.599999999999994" customHeight="1" x14ac:dyDescent="0.2">
      <c r="A84" s="859" t="s">
        <v>856</v>
      </c>
      <c r="B84" s="859"/>
      <c r="C84" s="859"/>
      <c r="D84" s="859"/>
      <c r="E84" s="859"/>
      <c r="F84" s="859"/>
      <c r="G84" s="859"/>
      <c r="H84" s="859"/>
      <c r="I84" s="859"/>
      <c r="J84" s="859"/>
      <c r="K84" s="859"/>
      <c r="L84" s="774"/>
    </row>
    <row r="85" spans="1:13" ht="27" customHeight="1" x14ac:dyDescent="0.2">
      <c r="A85" s="860" t="s">
        <v>861</v>
      </c>
      <c r="B85" s="860"/>
      <c r="C85" s="860"/>
      <c r="D85" s="860"/>
      <c r="E85" s="860"/>
      <c r="F85" s="860"/>
      <c r="G85" s="860"/>
      <c r="H85" s="860"/>
      <c r="I85" s="860"/>
      <c r="J85" s="860"/>
      <c r="K85" s="860"/>
      <c r="L85" s="774"/>
    </row>
    <row r="86" spans="1:13" ht="18.75" customHeight="1" x14ac:dyDescent="0.2">
      <c r="A86" s="800" t="s">
        <v>862</v>
      </c>
      <c r="B86" s="801"/>
      <c r="C86" s="801"/>
      <c r="D86" s="801"/>
      <c r="E86" s="801"/>
      <c r="F86" s="801"/>
      <c r="G86" s="801"/>
      <c r="H86" s="802"/>
      <c r="I86" s="802"/>
      <c r="J86" s="803"/>
      <c r="K86" s="803"/>
    </row>
    <row r="91" spans="1:13" ht="10.5" customHeight="1" x14ac:dyDescent="0.2"/>
  </sheetData>
  <mergeCells count="3">
    <mergeCell ref="A2:K2"/>
    <mergeCell ref="A84:K84"/>
    <mergeCell ref="A85:K85"/>
  </mergeCells>
  <conditionalFormatting sqref="P4:P21 N4:N30">
    <cfRule type="cellIs" dxfId="3" priority="4" stopIfTrue="1" operator="equal">
      <formula>-0.000001</formula>
    </cfRule>
  </conditionalFormatting>
  <conditionalFormatting sqref="P34">
    <cfRule type="cellIs" dxfId="2" priority="3" stopIfTrue="1" operator="equal">
      <formula>-0.000001</formula>
    </cfRule>
  </conditionalFormatting>
  <conditionalFormatting sqref="Q34">
    <cfRule type="cellIs" dxfId="1" priority="2" stopIfTrue="1" operator="equal">
      <formula>-0.000001</formula>
    </cfRule>
  </conditionalFormatting>
  <conditionalFormatting sqref="L46">
    <cfRule type="cellIs" dxfId="0" priority="1" stopIfTrue="1" operator="equal">
      <formula>-0.000001</formula>
    </cfRule>
  </conditionalFormatting>
  <printOptions horizontalCentered="1" verticalCentered="1"/>
  <pageMargins left="0" right="0" top="0" bottom="0" header="0.31496062992125984" footer="0.31496062992125984"/>
  <pageSetup paperSize="9" scale="5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1"/>
  <sheetViews>
    <sheetView showGridLines="0" zoomScaleNormal="100" zoomScaleSheetLayoutView="85" workbookViewId="0"/>
  </sheetViews>
  <sheetFormatPr baseColWidth="10" defaultColWidth="11.42578125" defaultRowHeight="15" x14ac:dyDescent="0.25"/>
  <cols>
    <col min="2" max="14" width="10.5703125" customWidth="1"/>
  </cols>
  <sheetData>
    <row r="1" spans="1:14" x14ac:dyDescent="0.25">
      <c r="A1" s="108" t="s">
        <v>239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</row>
    <row r="2" spans="1:14" ht="15.75" x14ac:dyDescent="0.25">
      <c r="A2" s="110" t="s">
        <v>240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</row>
    <row r="3" spans="1:14" ht="15.75" x14ac:dyDescent="0.25">
      <c r="A3" s="110" t="s">
        <v>241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4" ht="15.75" thickBot="1" x14ac:dyDescent="0.3">
      <c r="A4" s="111" t="s">
        <v>242</v>
      </c>
      <c r="B4" s="112" t="s">
        <v>243</v>
      </c>
      <c r="C4" s="112" t="s">
        <v>244</v>
      </c>
      <c r="D4" s="112" t="s">
        <v>245</v>
      </c>
      <c r="E4" s="112" t="s">
        <v>246</v>
      </c>
      <c r="F4" s="112" t="s">
        <v>247</v>
      </c>
      <c r="G4" s="112" t="s">
        <v>248</v>
      </c>
      <c r="H4" s="112" t="s">
        <v>249</v>
      </c>
      <c r="I4" s="112" t="s">
        <v>250</v>
      </c>
      <c r="J4" s="112" t="s">
        <v>251</v>
      </c>
      <c r="K4" s="112" t="s">
        <v>252</v>
      </c>
      <c r="L4" s="112" t="s">
        <v>253</v>
      </c>
      <c r="M4" s="112" t="s">
        <v>254</v>
      </c>
      <c r="N4" s="112" t="s">
        <v>0</v>
      </c>
    </row>
    <row r="5" spans="1:14" ht="15.75" thickBot="1" x14ac:dyDescent="0.3">
      <c r="A5" s="113" t="s">
        <v>255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5"/>
    </row>
    <row r="6" spans="1:14" x14ac:dyDescent="0.25">
      <c r="A6" s="116">
        <v>2009</v>
      </c>
      <c r="B6" s="117">
        <v>353</v>
      </c>
      <c r="C6" s="117">
        <v>717</v>
      </c>
      <c r="D6" s="117">
        <v>601</v>
      </c>
      <c r="E6" s="117">
        <v>338</v>
      </c>
      <c r="F6" s="117">
        <v>507</v>
      </c>
      <c r="G6" s="117">
        <v>281</v>
      </c>
      <c r="H6" s="117">
        <v>304</v>
      </c>
      <c r="I6" s="117">
        <v>586</v>
      </c>
      <c r="J6" s="117">
        <v>415</v>
      </c>
      <c r="K6" s="117">
        <v>439</v>
      </c>
      <c r="L6" s="117">
        <v>404</v>
      </c>
      <c r="M6" s="117">
        <v>290</v>
      </c>
      <c r="N6" s="117">
        <f t="shared" ref="N6:N19" si="0">SUM(B6:M6)</f>
        <v>5235</v>
      </c>
    </row>
    <row r="7" spans="1:14" x14ac:dyDescent="0.25">
      <c r="A7" s="116">
        <v>2010</v>
      </c>
      <c r="B7" s="117">
        <v>514</v>
      </c>
      <c r="C7" s="117">
        <v>1556</v>
      </c>
      <c r="D7" s="117">
        <v>512</v>
      </c>
      <c r="E7" s="117">
        <v>467</v>
      </c>
      <c r="F7" s="117">
        <v>697</v>
      </c>
      <c r="G7" s="117">
        <v>476</v>
      </c>
      <c r="H7" s="117">
        <v>686</v>
      </c>
      <c r="I7" s="117">
        <v>686</v>
      </c>
      <c r="J7" s="117">
        <v>526</v>
      </c>
      <c r="K7" s="117">
        <v>859</v>
      </c>
      <c r="L7" s="117">
        <v>949</v>
      </c>
      <c r="M7" s="117">
        <v>1710</v>
      </c>
      <c r="N7" s="117">
        <f t="shared" si="0"/>
        <v>9638</v>
      </c>
    </row>
    <row r="8" spans="1:14" x14ac:dyDescent="0.25">
      <c r="A8" s="116">
        <v>2011</v>
      </c>
      <c r="B8" s="117">
        <v>1388</v>
      </c>
      <c r="C8" s="117">
        <v>1930</v>
      </c>
      <c r="D8" s="117">
        <v>961</v>
      </c>
      <c r="E8" s="117">
        <v>782</v>
      </c>
      <c r="F8" s="117">
        <v>898</v>
      </c>
      <c r="G8" s="117">
        <v>494</v>
      </c>
      <c r="H8" s="117">
        <v>545</v>
      </c>
      <c r="I8" s="117">
        <v>600</v>
      </c>
      <c r="J8" s="117">
        <v>691</v>
      </c>
      <c r="K8" s="117">
        <v>451</v>
      </c>
      <c r="L8" s="117">
        <v>739</v>
      </c>
      <c r="M8" s="117">
        <v>463</v>
      </c>
      <c r="N8" s="117">
        <f t="shared" si="0"/>
        <v>9942</v>
      </c>
    </row>
    <row r="9" spans="1:14" x14ac:dyDescent="0.25">
      <c r="A9" s="116">
        <v>2012</v>
      </c>
      <c r="B9" s="117">
        <v>1391</v>
      </c>
      <c r="C9" s="117">
        <v>462</v>
      </c>
      <c r="D9" s="117">
        <v>474</v>
      </c>
      <c r="E9" s="117">
        <v>345</v>
      </c>
      <c r="F9" s="117">
        <v>1279</v>
      </c>
      <c r="G9" s="117">
        <v>523</v>
      </c>
      <c r="H9" s="117">
        <v>450</v>
      </c>
      <c r="I9" s="117">
        <v>611</v>
      </c>
      <c r="J9" s="117">
        <v>384</v>
      </c>
      <c r="K9" s="117">
        <v>371</v>
      </c>
      <c r="L9" s="117">
        <v>739</v>
      </c>
      <c r="M9" s="117">
        <v>218</v>
      </c>
      <c r="N9" s="117">
        <f t="shared" si="0"/>
        <v>7247</v>
      </c>
    </row>
    <row r="10" spans="1:14" x14ac:dyDescent="0.25">
      <c r="A10" s="116">
        <v>2013</v>
      </c>
      <c r="B10" s="117">
        <v>1121</v>
      </c>
      <c r="C10" s="117">
        <v>319</v>
      </c>
      <c r="D10" s="117">
        <v>318</v>
      </c>
      <c r="E10" s="117">
        <v>418</v>
      </c>
      <c r="F10" s="117">
        <v>1035</v>
      </c>
      <c r="G10" s="117">
        <v>376</v>
      </c>
      <c r="H10" s="117">
        <v>360</v>
      </c>
      <c r="I10" s="117">
        <v>451</v>
      </c>
      <c r="J10" s="117">
        <v>310</v>
      </c>
      <c r="K10" s="117">
        <v>271</v>
      </c>
      <c r="L10" s="117">
        <v>650</v>
      </c>
      <c r="M10" s="117">
        <v>168</v>
      </c>
      <c r="N10" s="117">
        <f t="shared" si="0"/>
        <v>5797</v>
      </c>
    </row>
    <row r="11" spans="1:14" x14ac:dyDescent="0.25">
      <c r="A11" s="116">
        <v>2014</v>
      </c>
      <c r="B11" s="117">
        <v>2039</v>
      </c>
      <c r="C11" s="117">
        <v>358</v>
      </c>
      <c r="D11" s="117">
        <v>236</v>
      </c>
      <c r="E11" s="117">
        <v>250</v>
      </c>
      <c r="F11" s="117">
        <v>670</v>
      </c>
      <c r="G11" s="117">
        <v>477</v>
      </c>
      <c r="H11" s="117">
        <v>206</v>
      </c>
      <c r="I11" s="117">
        <v>389</v>
      </c>
      <c r="J11" s="117">
        <v>403</v>
      </c>
      <c r="K11" s="117">
        <v>288</v>
      </c>
      <c r="L11" s="117">
        <v>402</v>
      </c>
      <c r="M11" s="117">
        <v>372</v>
      </c>
      <c r="N11" s="117">
        <f t="shared" si="0"/>
        <v>6090</v>
      </c>
    </row>
    <row r="12" spans="1:14" x14ac:dyDescent="0.25">
      <c r="A12" s="116">
        <v>2015</v>
      </c>
      <c r="B12" s="117">
        <v>2176</v>
      </c>
      <c r="C12" s="117">
        <v>325</v>
      </c>
      <c r="D12" s="117">
        <v>232</v>
      </c>
      <c r="E12" s="117">
        <v>246</v>
      </c>
      <c r="F12" s="117">
        <v>771</v>
      </c>
      <c r="G12" s="117">
        <v>353</v>
      </c>
      <c r="H12" s="117">
        <v>214</v>
      </c>
      <c r="I12" s="117">
        <v>571</v>
      </c>
      <c r="J12" s="117">
        <v>192</v>
      </c>
      <c r="K12" s="117">
        <v>184</v>
      </c>
      <c r="L12" s="117">
        <v>392</v>
      </c>
      <c r="M12" s="117">
        <v>140</v>
      </c>
      <c r="N12" s="117">
        <f t="shared" si="0"/>
        <v>5796</v>
      </c>
    </row>
    <row r="13" spans="1:14" x14ac:dyDescent="0.25">
      <c r="A13" s="116">
        <v>2016</v>
      </c>
      <c r="B13" s="117">
        <v>1917</v>
      </c>
      <c r="C13" s="117">
        <v>223</v>
      </c>
      <c r="D13" s="117">
        <v>205</v>
      </c>
      <c r="E13" s="117">
        <v>271</v>
      </c>
      <c r="F13" s="117">
        <v>0</v>
      </c>
      <c r="G13" s="117">
        <v>0</v>
      </c>
      <c r="H13" s="117">
        <v>879</v>
      </c>
      <c r="I13" s="117">
        <v>292</v>
      </c>
      <c r="J13" s="117">
        <v>330</v>
      </c>
      <c r="K13" s="117">
        <v>307</v>
      </c>
      <c r="L13" s="117">
        <v>582</v>
      </c>
      <c r="M13" s="117">
        <v>300</v>
      </c>
      <c r="N13" s="117">
        <f t="shared" si="0"/>
        <v>5306</v>
      </c>
    </row>
    <row r="14" spans="1:14" x14ac:dyDescent="0.25">
      <c r="A14" s="116">
        <v>2017</v>
      </c>
      <c r="B14" s="117">
        <v>2287</v>
      </c>
      <c r="C14" s="117">
        <v>70</v>
      </c>
      <c r="D14" s="117">
        <v>83</v>
      </c>
      <c r="E14" s="117">
        <v>55</v>
      </c>
      <c r="F14" s="117">
        <v>130</v>
      </c>
      <c r="G14" s="117">
        <v>34</v>
      </c>
      <c r="H14" s="117">
        <v>53</v>
      </c>
      <c r="I14" s="117">
        <v>98</v>
      </c>
      <c r="J14" s="117">
        <v>62</v>
      </c>
      <c r="K14" s="117">
        <v>1661</v>
      </c>
      <c r="L14" s="117">
        <v>895</v>
      </c>
      <c r="M14" s="117">
        <v>403</v>
      </c>
      <c r="N14" s="117">
        <f t="shared" si="0"/>
        <v>5831</v>
      </c>
    </row>
    <row r="15" spans="1:14" x14ac:dyDescent="0.25">
      <c r="A15" s="116">
        <v>2018</v>
      </c>
      <c r="B15" s="117">
        <v>699</v>
      </c>
      <c r="C15" s="117">
        <v>372</v>
      </c>
      <c r="D15" s="117">
        <v>349</v>
      </c>
      <c r="E15" s="117">
        <v>596</v>
      </c>
      <c r="F15" s="117">
        <v>1556</v>
      </c>
      <c r="G15" s="117">
        <v>403</v>
      </c>
      <c r="H15" s="117">
        <v>525</v>
      </c>
      <c r="I15" s="117">
        <v>876</v>
      </c>
      <c r="J15" s="117">
        <v>445</v>
      </c>
      <c r="K15" s="117">
        <v>328</v>
      </c>
      <c r="L15" s="117">
        <v>558</v>
      </c>
      <c r="M15" s="117">
        <v>237</v>
      </c>
      <c r="N15" s="117">
        <f t="shared" si="0"/>
        <v>6944</v>
      </c>
    </row>
    <row r="16" spans="1:14" x14ac:dyDescent="0.25">
      <c r="A16" s="116">
        <v>2019</v>
      </c>
      <c r="B16" s="117">
        <v>362</v>
      </c>
      <c r="C16" s="117">
        <v>586</v>
      </c>
      <c r="D16" s="117">
        <v>328</v>
      </c>
      <c r="E16" s="117">
        <v>388</v>
      </c>
      <c r="F16" s="117">
        <v>1488</v>
      </c>
      <c r="G16" s="117">
        <v>278</v>
      </c>
      <c r="H16" s="117">
        <v>403</v>
      </c>
      <c r="I16" s="117">
        <v>456</v>
      </c>
      <c r="J16" s="117">
        <v>340</v>
      </c>
      <c r="K16" s="117">
        <v>329</v>
      </c>
      <c r="L16" s="117">
        <v>1068</v>
      </c>
      <c r="M16" s="117">
        <v>272</v>
      </c>
      <c r="N16" s="117">
        <f t="shared" si="0"/>
        <v>6298</v>
      </c>
    </row>
    <row r="17" spans="1:14" x14ac:dyDescent="0.25">
      <c r="A17" s="116">
        <v>2020</v>
      </c>
      <c r="B17" s="117">
        <v>535</v>
      </c>
      <c r="C17" s="117">
        <v>287</v>
      </c>
      <c r="D17" s="117">
        <v>153</v>
      </c>
      <c r="E17" s="117">
        <v>0</v>
      </c>
      <c r="F17" s="117">
        <v>0</v>
      </c>
      <c r="G17" s="117">
        <v>0</v>
      </c>
      <c r="H17" s="117">
        <v>754</v>
      </c>
      <c r="I17" s="117">
        <v>374</v>
      </c>
      <c r="J17" s="117">
        <v>463</v>
      </c>
      <c r="K17" s="117">
        <v>560</v>
      </c>
      <c r="L17" s="117">
        <v>1979</v>
      </c>
      <c r="M17" s="117">
        <v>381</v>
      </c>
      <c r="N17" s="117">
        <f t="shared" si="0"/>
        <v>5486</v>
      </c>
    </row>
    <row r="18" spans="1:14" x14ac:dyDescent="0.25">
      <c r="A18" s="116">
        <v>2021</v>
      </c>
      <c r="B18" s="117">
        <v>371</v>
      </c>
      <c r="C18" s="117">
        <v>268</v>
      </c>
      <c r="D18" s="117">
        <v>627</v>
      </c>
      <c r="E18" s="117">
        <v>257</v>
      </c>
      <c r="F18" s="117">
        <v>651</v>
      </c>
      <c r="G18" s="117">
        <v>342</v>
      </c>
      <c r="H18" s="117">
        <v>410</v>
      </c>
      <c r="I18" s="117">
        <v>741</v>
      </c>
      <c r="J18" s="117">
        <v>437</v>
      </c>
      <c r="K18" s="117">
        <v>423</v>
      </c>
      <c r="L18" s="117">
        <v>1123</v>
      </c>
      <c r="M18" s="117">
        <v>319</v>
      </c>
      <c r="N18" s="117">
        <f t="shared" si="0"/>
        <v>5969</v>
      </c>
    </row>
    <row r="19" spans="1:14" ht="15.75" thickBot="1" x14ac:dyDescent="0.3">
      <c r="A19" s="116">
        <v>2022</v>
      </c>
      <c r="B19" s="117">
        <v>528</v>
      </c>
      <c r="C19" s="117">
        <v>322</v>
      </c>
      <c r="D19" s="117">
        <v>420</v>
      </c>
      <c r="E19" s="117">
        <v>447</v>
      </c>
      <c r="F19" s="117">
        <v>1449</v>
      </c>
      <c r="G19" s="117">
        <v>529</v>
      </c>
      <c r="H19" s="117">
        <v>499</v>
      </c>
      <c r="I19" s="117">
        <v>855</v>
      </c>
      <c r="J19" s="117">
        <v>446</v>
      </c>
      <c r="K19" s="117">
        <v>355</v>
      </c>
      <c r="L19" s="117">
        <v>712</v>
      </c>
      <c r="M19" s="117">
        <v>264</v>
      </c>
      <c r="N19" s="117">
        <f t="shared" si="0"/>
        <v>6826</v>
      </c>
    </row>
    <row r="20" spans="1:14" ht="15.75" thickBot="1" x14ac:dyDescent="0.3">
      <c r="A20" s="118" t="s">
        <v>256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20"/>
    </row>
    <row r="21" spans="1:14" x14ac:dyDescent="0.25">
      <c r="A21" s="116">
        <v>2009</v>
      </c>
      <c r="B21" s="121">
        <v>137</v>
      </c>
      <c r="C21" s="121">
        <v>418</v>
      </c>
      <c r="D21" s="121">
        <v>429</v>
      </c>
      <c r="E21" s="121">
        <v>93</v>
      </c>
      <c r="F21" s="121">
        <v>208</v>
      </c>
      <c r="G21" s="121">
        <v>423</v>
      </c>
      <c r="H21" s="121">
        <v>487</v>
      </c>
      <c r="I21" s="121">
        <v>121</v>
      </c>
      <c r="J21" s="121">
        <v>281</v>
      </c>
      <c r="K21" s="121">
        <v>332</v>
      </c>
      <c r="L21" s="121">
        <v>443</v>
      </c>
      <c r="M21" s="121">
        <v>490</v>
      </c>
      <c r="N21" s="117">
        <f t="shared" ref="N21:N32" si="1">SUM(B21:M21)</f>
        <v>3862</v>
      </c>
    </row>
    <row r="22" spans="1:14" x14ac:dyDescent="0.25">
      <c r="A22" s="116">
        <v>2010</v>
      </c>
      <c r="B22" s="121">
        <v>215</v>
      </c>
      <c r="C22" s="121">
        <v>261</v>
      </c>
      <c r="D22" s="121">
        <v>195</v>
      </c>
      <c r="E22" s="121">
        <v>236</v>
      </c>
      <c r="F22" s="121">
        <v>251</v>
      </c>
      <c r="G22" s="121">
        <v>244</v>
      </c>
      <c r="H22" s="121">
        <v>352</v>
      </c>
      <c r="I22" s="121">
        <v>216</v>
      </c>
      <c r="J22" s="121">
        <v>450</v>
      </c>
      <c r="K22" s="121">
        <v>301</v>
      </c>
      <c r="L22" s="121">
        <v>582</v>
      </c>
      <c r="M22" s="121">
        <v>688</v>
      </c>
      <c r="N22" s="117">
        <f t="shared" si="1"/>
        <v>3991</v>
      </c>
    </row>
    <row r="23" spans="1:14" ht="12.75" customHeight="1" x14ac:dyDescent="0.25">
      <c r="A23" s="116">
        <v>2011</v>
      </c>
      <c r="B23" s="121">
        <v>242</v>
      </c>
      <c r="C23" s="121">
        <v>292</v>
      </c>
      <c r="D23" s="121">
        <v>623</v>
      </c>
      <c r="E23" s="121">
        <v>481</v>
      </c>
      <c r="F23" s="121">
        <v>550</v>
      </c>
      <c r="G23" s="121">
        <v>332</v>
      </c>
      <c r="H23" s="121">
        <v>491</v>
      </c>
      <c r="I23" s="121">
        <v>455</v>
      </c>
      <c r="J23" s="121">
        <v>300</v>
      </c>
      <c r="K23" s="121">
        <v>179</v>
      </c>
      <c r="L23" s="121">
        <v>135</v>
      </c>
      <c r="M23" s="121">
        <v>175</v>
      </c>
      <c r="N23" s="117">
        <f t="shared" si="1"/>
        <v>4255</v>
      </c>
    </row>
    <row r="24" spans="1:14" x14ac:dyDescent="0.25">
      <c r="A24" s="116">
        <v>2012</v>
      </c>
      <c r="B24" s="121">
        <v>0</v>
      </c>
      <c r="C24" s="121">
        <v>0</v>
      </c>
      <c r="D24" s="121">
        <v>507</v>
      </c>
      <c r="E24" s="121">
        <v>1002</v>
      </c>
      <c r="F24" s="121">
        <v>517</v>
      </c>
      <c r="G24" s="121">
        <v>318</v>
      </c>
      <c r="H24" s="121">
        <v>347</v>
      </c>
      <c r="I24" s="121">
        <v>346</v>
      </c>
      <c r="J24" s="121">
        <v>196</v>
      </c>
      <c r="K24" s="121">
        <v>444</v>
      </c>
      <c r="L24" s="121">
        <v>336</v>
      </c>
      <c r="M24" s="121">
        <v>363</v>
      </c>
      <c r="N24" s="117">
        <f t="shared" si="1"/>
        <v>4376</v>
      </c>
    </row>
    <row r="25" spans="1:14" x14ac:dyDescent="0.25">
      <c r="A25" s="116">
        <v>2013</v>
      </c>
      <c r="B25" s="121">
        <v>125</v>
      </c>
      <c r="C25" s="121">
        <v>331</v>
      </c>
      <c r="D25" s="121">
        <v>330</v>
      </c>
      <c r="E25" s="121">
        <v>339</v>
      </c>
      <c r="F25" s="121">
        <v>326</v>
      </c>
      <c r="G25" s="121">
        <v>223</v>
      </c>
      <c r="H25" s="121">
        <v>420</v>
      </c>
      <c r="I25" s="121">
        <v>266</v>
      </c>
      <c r="J25" s="121">
        <v>390</v>
      </c>
      <c r="K25" s="121">
        <v>304</v>
      </c>
      <c r="L25" s="121">
        <v>317</v>
      </c>
      <c r="M25" s="121">
        <v>351</v>
      </c>
      <c r="N25" s="117">
        <f t="shared" si="1"/>
        <v>3722</v>
      </c>
    </row>
    <row r="26" spans="1:14" x14ac:dyDescent="0.25">
      <c r="A26" s="116">
        <v>2014</v>
      </c>
      <c r="B26" s="121">
        <v>220</v>
      </c>
      <c r="C26" s="121">
        <v>284</v>
      </c>
      <c r="D26" s="121">
        <v>253</v>
      </c>
      <c r="E26" s="121">
        <v>237</v>
      </c>
      <c r="F26" s="121">
        <v>357</v>
      </c>
      <c r="G26" s="121">
        <v>275</v>
      </c>
      <c r="H26" s="121">
        <v>278</v>
      </c>
      <c r="I26" s="121">
        <v>88</v>
      </c>
      <c r="J26" s="121">
        <v>244</v>
      </c>
      <c r="K26" s="121">
        <v>245</v>
      </c>
      <c r="L26" s="121">
        <v>145</v>
      </c>
      <c r="M26" s="121">
        <v>342</v>
      </c>
      <c r="N26" s="117">
        <f t="shared" si="1"/>
        <v>2968</v>
      </c>
    </row>
    <row r="27" spans="1:14" x14ac:dyDescent="0.25">
      <c r="A27" s="116">
        <v>2015</v>
      </c>
      <c r="B27" s="121">
        <v>225</v>
      </c>
      <c r="C27" s="121">
        <v>112</v>
      </c>
      <c r="D27" s="121">
        <v>155</v>
      </c>
      <c r="E27" s="121">
        <v>388</v>
      </c>
      <c r="F27" s="121">
        <v>364</v>
      </c>
      <c r="G27" s="121">
        <v>208</v>
      </c>
      <c r="H27" s="121">
        <v>393</v>
      </c>
      <c r="I27" s="121">
        <v>166</v>
      </c>
      <c r="J27" s="121">
        <v>474</v>
      </c>
      <c r="K27" s="117">
        <v>0</v>
      </c>
      <c r="L27" s="117">
        <v>0</v>
      </c>
      <c r="M27" s="117">
        <v>0</v>
      </c>
      <c r="N27" s="117">
        <f t="shared" si="1"/>
        <v>2485</v>
      </c>
    </row>
    <row r="28" spans="1:14" x14ac:dyDescent="0.25">
      <c r="A28" s="116">
        <v>2016</v>
      </c>
      <c r="B28" s="117">
        <v>0</v>
      </c>
      <c r="C28" s="117">
        <v>0</v>
      </c>
      <c r="D28" s="117">
        <v>0</v>
      </c>
      <c r="E28" s="117">
        <v>74</v>
      </c>
      <c r="F28" s="117">
        <v>0</v>
      </c>
      <c r="G28" s="117">
        <v>0</v>
      </c>
      <c r="H28" s="117">
        <v>0</v>
      </c>
      <c r="I28" s="117">
        <v>0</v>
      </c>
      <c r="J28" s="117">
        <v>0</v>
      </c>
      <c r="K28" s="121">
        <v>908</v>
      </c>
      <c r="L28" s="121">
        <v>179</v>
      </c>
      <c r="M28" s="121">
        <v>285</v>
      </c>
      <c r="N28" s="117">
        <f t="shared" si="1"/>
        <v>1446</v>
      </c>
    </row>
    <row r="29" spans="1:14" x14ac:dyDescent="0.25">
      <c r="A29" s="116">
        <v>2017</v>
      </c>
      <c r="B29" s="117">
        <v>0</v>
      </c>
      <c r="C29" s="117">
        <v>61</v>
      </c>
      <c r="D29" s="117">
        <v>247</v>
      </c>
      <c r="E29" s="117">
        <v>81</v>
      </c>
      <c r="F29" s="117">
        <v>110</v>
      </c>
      <c r="G29" s="117">
        <v>213</v>
      </c>
      <c r="H29" s="117">
        <v>108</v>
      </c>
      <c r="I29" s="117">
        <v>148</v>
      </c>
      <c r="J29" s="117">
        <v>325</v>
      </c>
      <c r="K29" s="121">
        <v>217</v>
      </c>
      <c r="L29" s="121">
        <v>130</v>
      </c>
      <c r="M29" s="121">
        <v>490</v>
      </c>
      <c r="N29" s="117">
        <f t="shared" si="1"/>
        <v>2130</v>
      </c>
    </row>
    <row r="30" spans="1:14" x14ac:dyDescent="0.25">
      <c r="A30" s="116">
        <v>2018</v>
      </c>
      <c r="B30" s="121">
        <v>134</v>
      </c>
      <c r="C30" s="121">
        <v>202</v>
      </c>
      <c r="D30" s="121">
        <v>178</v>
      </c>
      <c r="E30" s="121">
        <v>150</v>
      </c>
      <c r="F30" s="121">
        <v>119</v>
      </c>
      <c r="G30" s="121">
        <v>129</v>
      </c>
      <c r="H30" s="121">
        <v>22</v>
      </c>
      <c r="I30" s="121">
        <v>261</v>
      </c>
      <c r="J30" s="121">
        <v>177</v>
      </c>
      <c r="K30" s="121">
        <v>204</v>
      </c>
      <c r="L30" s="121">
        <v>519</v>
      </c>
      <c r="M30" s="121">
        <v>241</v>
      </c>
      <c r="N30" s="117">
        <f t="shared" si="1"/>
        <v>2336</v>
      </c>
    </row>
    <row r="31" spans="1:14" x14ac:dyDescent="0.25">
      <c r="A31" s="116">
        <v>2019</v>
      </c>
      <c r="B31" s="121">
        <v>199</v>
      </c>
      <c r="C31" s="121">
        <v>314</v>
      </c>
      <c r="D31" s="121">
        <v>164</v>
      </c>
      <c r="E31" s="121">
        <v>319</v>
      </c>
      <c r="F31" s="121">
        <v>249</v>
      </c>
      <c r="G31" s="121">
        <v>206</v>
      </c>
      <c r="H31" s="121">
        <v>301</v>
      </c>
      <c r="I31" s="121">
        <v>316</v>
      </c>
      <c r="J31" s="121">
        <v>104</v>
      </c>
      <c r="K31" s="121">
        <v>302</v>
      </c>
      <c r="L31" s="121">
        <v>147</v>
      </c>
      <c r="M31" s="121">
        <v>433</v>
      </c>
      <c r="N31" s="117">
        <f t="shared" si="1"/>
        <v>3054</v>
      </c>
    </row>
    <row r="32" spans="1:14" x14ac:dyDescent="0.25">
      <c r="A32" s="116">
        <v>2020</v>
      </c>
      <c r="B32" s="121">
        <v>241</v>
      </c>
      <c r="C32" s="121">
        <v>187</v>
      </c>
      <c r="D32" s="117">
        <v>157</v>
      </c>
      <c r="E32" s="117">
        <v>0</v>
      </c>
      <c r="F32" s="117">
        <v>0</v>
      </c>
      <c r="G32" s="117">
        <v>0</v>
      </c>
      <c r="H32" s="117">
        <v>102</v>
      </c>
      <c r="I32" s="117">
        <v>297</v>
      </c>
      <c r="J32" s="117">
        <v>169</v>
      </c>
      <c r="K32" s="117">
        <v>213</v>
      </c>
      <c r="L32" s="117">
        <v>350</v>
      </c>
      <c r="M32" s="117">
        <v>179</v>
      </c>
      <c r="N32" s="117">
        <f t="shared" si="1"/>
        <v>1895</v>
      </c>
    </row>
    <row r="33" spans="1:14" x14ac:dyDescent="0.25">
      <c r="A33" s="116">
        <v>2021</v>
      </c>
      <c r="B33" s="121">
        <v>219</v>
      </c>
      <c r="C33" s="121">
        <v>203</v>
      </c>
      <c r="D33" s="117">
        <v>219</v>
      </c>
      <c r="E33" s="117">
        <v>210</v>
      </c>
      <c r="F33" s="117">
        <v>233</v>
      </c>
      <c r="G33" s="117">
        <v>339</v>
      </c>
      <c r="H33" s="117">
        <v>326</v>
      </c>
      <c r="I33" s="117">
        <v>316</v>
      </c>
      <c r="J33" s="117">
        <v>219</v>
      </c>
      <c r="K33" s="117">
        <v>279</v>
      </c>
      <c r="L33" s="117">
        <v>324</v>
      </c>
      <c r="M33" s="117">
        <v>259</v>
      </c>
      <c r="N33" s="117">
        <f>SUM(B33:M33)</f>
        <v>3146</v>
      </c>
    </row>
    <row r="34" spans="1:14" ht="15.75" thickBot="1" x14ac:dyDescent="0.3">
      <c r="A34" s="116">
        <v>2022</v>
      </c>
      <c r="B34" s="121">
        <v>301</v>
      </c>
      <c r="C34" s="121">
        <v>274</v>
      </c>
      <c r="D34" s="117">
        <v>337</v>
      </c>
      <c r="E34" s="117">
        <v>286</v>
      </c>
      <c r="F34" s="117">
        <v>319</v>
      </c>
      <c r="G34" s="117">
        <v>238</v>
      </c>
      <c r="H34" s="117">
        <v>356</v>
      </c>
      <c r="I34" s="117">
        <v>317</v>
      </c>
      <c r="J34" s="117">
        <v>335</v>
      </c>
      <c r="K34" s="117">
        <v>350</v>
      </c>
      <c r="L34" s="117">
        <v>321</v>
      </c>
      <c r="M34" s="117">
        <v>305</v>
      </c>
      <c r="N34" s="117">
        <f>SUM(B34:M34)</f>
        <v>3739</v>
      </c>
    </row>
    <row r="35" spans="1:14" ht="15.75" thickBot="1" x14ac:dyDescent="0.3">
      <c r="A35" s="118" t="s">
        <v>257</v>
      </c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20"/>
    </row>
    <row r="36" spans="1:14" x14ac:dyDescent="0.25">
      <c r="A36" s="116">
        <v>2009</v>
      </c>
      <c r="B36" s="121">
        <v>79054</v>
      </c>
      <c r="C36" s="117">
        <v>233271</v>
      </c>
      <c r="D36" s="117">
        <v>245697</v>
      </c>
      <c r="E36" s="117">
        <v>49862</v>
      </c>
      <c r="F36" s="121">
        <v>128089</v>
      </c>
      <c r="G36" s="117">
        <v>262520</v>
      </c>
      <c r="H36" s="117">
        <v>287412</v>
      </c>
      <c r="I36" s="117">
        <v>58346</v>
      </c>
      <c r="J36" s="121">
        <v>184683</v>
      </c>
      <c r="K36" s="117">
        <v>187909</v>
      </c>
      <c r="L36" s="117">
        <v>239235</v>
      </c>
      <c r="M36" s="117">
        <v>252290</v>
      </c>
      <c r="N36" s="117">
        <f t="shared" ref="N36:N49" si="2">SUM(B36:M36)</f>
        <v>2208368</v>
      </c>
    </row>
    <row r="37" spans="1:14" x14ac:dyDescent="0.25">
      <c r="A37" s="116">
        <v>2010</v>
      </c>
      <c r="B37" s="121">
        <v>105549</v>
      </c>
      <c r="C37" s="117">
        <v>186481</v>
      </c>
      <c r="D37" s="117">
        <v>113138</v>
      </c>
      <c r="E37" s="117">
        <v>126981</v>
      </c>
      <c r="F37" s="121">
        <v>144408</v>
      </c>
      <c r="G37" s="117">
        <v>153551</v>
      </c>
      <c r="H37" s="117">
        <v>236173</v>
      </c>
      <c r="I37" s="117">
        <v>117965</v>
      </c>
      <c r="J37" s="121">
        <v>274273</v>
      </c>
      <c r="K37" s="117">
        <v>201597</v>
      </c>
      <c r="L37" s="117">
        <v>391211</v>
      </c>
      <c r="M37" s="117">
        <v>445154</v>
      </c>
      <c r="N37" s="117">
        <f t="shared" si="2"/>
        <v>2496481</v>
      </c>
    </row>
    <row r="38" spans="1:14" x14ac:dyDescent="0.25">
      <c r="A38" s="116">
        <v>2011</v>
      </c>
      <c r="B38" s="121">
        <v>161710</v>
      </c>
      <c r="C38" s="117">
        <v>170715</v>
      </c>
      <c r="D38" s="117">
        <v>432702</v>
      </c>
      <c r="E38" s="117">
        <v>390251</v>
      </c>
      <c r="F38" s="121">
        <v>437382</v>
      </c>
      <c r="G38" s="117">
        <v>220084</v>
      </c>
      <c r="H38" s="117">
        <v>342824</v>
      </c>
      <c r="I38" s="117">
        <v>299026</v>
      </c>
      <c r="J38" s="121">
        <v>171908</v>
      </c>
      <c r="K38" s="117">
        <v>171167</v>
      </c>
      <c r="L38" s="117">
        <v>101514</v>
      </c>
      <c r="M38" s="117">
        <v>113158</v>
      </c>
      <c r="N38" s="117">
        <f t="shared" si="2"/>
        <v>3012441</v>
      </c>
    </row>
    <row r="39" spans="1:14" x14ac:dyDescent="0.25">
      <c r="A39" s="116">
        <v>2012</v>
      </c>
      <c r="B39" s="117">
        <v>0</v>
      </c>
      <c r="C39" s="117">
        <v>0</v>
      </c>
      <c r="D39" s="117">
        <v>344770</v>
      </c>
      <c r="E39" s="117">
        <v>600417</v>
      </c>
      <c r="F39" s="121">
        <v>306692</v>
      </c>
      <c r="G39" s="117">
        <v>200734</v>
      </c>
      <c r="H39" s="117">
        <v>230042</v>
      </c>
      <c r="I39" s="117">
        <v>200873</v>
      </c>
      <c r="J39" s="121">
        <v>133315</v>
      </c>
      <c r="K39" s="117">
        <v>287218</v>
      </c>
      <c r="L39" s="117">
        <v>214813</v>
      </c>
      <c r="M39" s="117">
        <v>220432</v>
      </c>
      <c r="N39" s="117">
        <f t="shared" si="2"/>
        <v>2739306</v>
      </c>
    </row>
    <row r="40" spans="1:14" x14ac:dyDescent="0.25">
      <c r="A40" s="116">
        <v>2013</v>
      </c>
      <c r="B40" s="121">
        <v>58586</v>
      </c>
      <c r="C40" s="117">
        <v>147664</v>
      </c>
      <c r="D40" s="117">
        <v>152719</v>
      </c>
      <c r="E40" s="117">
        <v>169137</v>
      </c>
      <c r="F40" s="121">
        <v>158259</v>
      </c>
      <c r="G40" s="117">
        <v>117696</v>
      </c>
      <c r="H40" s="117">
        <v>226659</v>
      </c>
      <c r="I40" s="117">
        <v>141609</v>
      </c>
      <c r="J40" s="121">
        <v>204049</v>
      </c>
      <c r="K40" s="117">
        <v>160318</v>
      </c>
      <c r="L40" s="117">
        <v>150143</v>
      </c>
      <c r="M40" s="117">
        <v>173860</v>
      </c>
      <c r="N40" s="117">
        <f t="shared" si="2"/>
        <v>1860699</v>
      </c>
    </row>
    <row r="41" spans="1:14" x14ac:dyDescent="0.25">
      <c r="A41" s="116">
        <v>2014</v>
      </c>
      <c r="B41" s="121">
        <v>98436.3</v>
      </c>
      <c r="C41" s="117">
        <v>133326</v>
      </c>
      <c r="D41" s="117">
        <v>132626.29999999999</v>
      </c>
      <c r="E41" s="117">
        <v>139241</v>
      </c>
      <c r="F41" s="121">
        <v>190666</v>
      </c>
      <c r="G41" s="117">
        <v>126401</v>
      </c>
      <c r="H41" s="117">
        <v>133390</v>
      </c>
      <c r="I41" s="117">
        <v>41694</v>
      </c>
      <c r="J41" s="121">
        <v>127290.4</v>
      </c>
      <c r="K41" s="117">
        <v>127743</v>
      </c>
      <c r="L41" s="117">
        <v>68142</v>
      </c>
      <c r="M41" s="117">
        <v>180040</v>
      </c>
      <c r="N41" s="117">
        <f t="shared" si="2"/>
        <v>1498996</v>
      </c>
    </row>
    <row r="42" spans="1:14" x14ac:dyDescent="0.25">
      <c r="A42" s="116">
        <v>2015</v>
      </c>
      <c r="B42" s="121">
        <v>110934</v>
      </c>
      <c r="C42" s="117">
        <v>53376</v>
      </c>
      <c r="D42" s="117">
        <v>106585</v>
      </c>
      <c r="E42" s="117">
        <v>228911</v>
      </c>
      <c r="F42" s="121">
        <v>208849</v>
      </c>
      <c r="G42" s="117">
        <v>117497</v>
      </c>
      <c r="H42" s="117">
        <v>210342</v>
      </c>
      <c r="I42" s="117">
        <v>97422</v>
      </c>
      <c r="J42" s="121">
        <v>253813</v>
      </c>
      <c r="K42" s="117">
        <v>0</v>
      </c>
      <c r="L42" s="117">
        <v>0</v>
      </c>
      <c r="M42" s="117">
        <v>0</v>
      </c>
      <c r="N42" s="117">
        <f t="shared" si="2"/>
        <v>1387729</v>
      </c>
    </row>
    <row r="43" spans="1:14" x14ac:dyDescent="0.25">
      <c r="A43" s="116">
        <v>2016</v>
      </c>
      <c r="B43" s="117">
        <v>0</v>
      </c>
      <c r="C43" s="117">
        <v>0</v>
      </c>
      <c r="D43" s="117">
        <v>0</v>
      </c>
      <c r="E43" s="117">
        <v>35313</v>
      </c>
      <c r="F43" s="117">
        <v>0</v>
      </c>
      <c r="G43" s="117">
        <v>0</v>
      </c>
      <c r="H43" s="117">
        <v>0</v>
      </c>
      <c r="I43" s="117">
        <v>0</v>
      </c>
      <c r="J43" s="117">
        <v>0</v>
      </c>
      <c r="K43" s="117">
        <v>427494</v>
      </c>
      <c r="L43" s="117">
        <v>84556</v>
      </c>
      <c r="M43" s="117">
        <v>138372</v>
      </c>
      <c r="N43" s="117">
        <f t="shared" si="2"/>
        <v>685735</v>
      </c>
    </row>
    <row r="44" spans="1:14" x14ac:dyDescent="0.25">
      <c r="A44" s="116">
        <v>2017</v>
      </c>
      <c r="B44" s="117">
        <v>0</v>
      </c>
      <c r="C44" s="117">
        <v>32699</v>
      </c>
      <c r="D44" s="117">
        <v>119341</v>
      </c>
      <c r="E44" s="117">
        <v>39632</v>
      </c>
      <c r="F44" s="121">
        <v>52597</v>
      </c>
      <c r="G44" s="117">
        <v>103011</v>
      </c>
      <c r="H44" s="117">
        <v>58147</v>
      </c>
      <c r="I44" s="117">
        <v>71465</v>
      </c>
      <c r="J44" s="121">
        <v>169386</v>
      </c>
      <c r="K44" s="117">
        <v>116649</v>
      </c>
      <c r="L44" s="117">
        <v>66266</v>
      </c>
      <c r="M44" s="117">
        <v>248824</v>
      </c>
      <c r="N44" s="117">
        <f t="shared" si="2"/>
        <v>1078017</v>
      </c>
    </row>
    <row r="45" spans="1:14" x14ac:dyDescent="0.25">
      <c r="A45" s="116">
        <v>2018</v>
      </c>
      <c r="B45" s="121">
        <v>77037.951400000005</v>
      </c>
      <c r="C45" s="117">
        <v>101004.1557</v>
      </c>
      <c r="D45" s="117">
        <v>87581.926600000006</v>
      </c>
      <c r="E45" s="117">
        <v>65305.583700000003</v>
      </c>
      <c r="F45" s="121">
        <v>56652.629000000001</v>
      </c>
      <c r="G45" s="117">
        <v>60121.993999999999</v>
      </c>
      <c r="H45" s="117">
        <v>8299.4192999999996</v>
      </c>
      <c r="I45" s="117">
        <v>140270</v>
      </c>
      <c r="J45" s="121">
        <v>96581.507800000007</v>
      </c>
      <c r="K45" s="117">
        <v>92298.494099999996</v>
      </c>
      <c r="L45" s="117">
        <v>298058.84769999998</v>
      </c>
      <c r="M45" s="117">
        <v>134142.55230000001</v>
      </c>
      <c r="N45" s="117">
        <f t="shared" si="2"/>
        <v>1217355.0616000001</v>
      </c>
    </row>
    <row r="46" spans="1:14" x14ac:dyDescent="0.25">
      <c r="A46" s="116">
        <v>2019</v>
      </c>
      <c r="B46" s="121">
        <v>113674.3042</v>
      </c>
      <c r="C46" s="117">
        <v>163856.00839999999</v>
      </c>
      <c r="D46" s="117">
        <v>82299.246799999994</v>
      </c>
      <c r="E46" s="117">
        <v>168104.20209999999</v>
      </c>
      <c r="F46" s="117">
        <v>123100</v>
      </c>
      <c r="G46" s="117">
        <v>109500</v>
      </c>
      <c r="H46" s="117">
        <v>156221.7782</v>
      </c>
      <c r="I46" s="117">
        <v>147464.70670000001</v>
      </c>
      <c r="J46" s="117">
        <v>40886.7673</v>
      </c>
      <c r="K46" s="117">
        <v>140394.4111</v>
      </c>
      <c r="L46" s="117">
        <v>73818.002699999997</v>
      </c>
      <c r="M46" s="117">
        <v>250455.20490000001</v>
      </c>
      <c r="N46" s="117">
        <f t="shared" si="2"/>
        <v>1569774.6324</v>
      </c>
    </row>
    <row r="47" spans="1:14" x14ac:dyDescent="0.25">
      <c r="A47" s="116">
        <v>2020</v>
      </c>
      <c r="B47" s="121">
        <v>130443.2118</v>
      </c>
      <c r="C47" s="117">
        <v>103099.0327</v>
      </c>
      <c r="D47" s="117">
        <v>73948.434899999993</v>
      </c>
      <c r="E47" s="117">
        <v>0</v>
      </c>
      <c r="F47" s="117">
        <v>0</v>
      </c>
      <c r="G47" s="117">
        <v>0</v>
      </c>
      <c r="H47" s="117">
        <v>51938.995300000002</v>
      </c>
      <c r="I47" s="117">
        <v>170409.80780000001</v>
      </c>
      <c r="J47" s="117">
        <v>72232.071899999995</v>
      </c>
      <c r="K47" s="117">
        <v>112837.5545</v>
      </c>
      <c r="L47" s="117">
        <v>198928.77929999999</v>
      </c>
      <c r="M47" s="117">
        <v>95960</v>
      </c>
      <c r="N47" s="117">
        <f t="shared" si="2"/>
        <v>1009797.8881999999</v>
      </c>
    </row>
    <row r="48" spans="1:14" x14ac:dyDescent="0.25">
      <c r="A48" s="116">
        <v>2021</v>
      </c>
      <c r="B48" s="121">
        <v>118360.9504</v>
      </c>
      <c r="C48" s="117">
        <v>116461.18919999999</v>
      </c>
      <c r="D48" s="117">
        <v>100449.1796</v>
      </c>
      <c r="E48" s="117">
        <v>121142.3597</v>
      </c>
      <c r="F48" s="117">
        <v>133020</v>
      </c>
      <c r="G48" s="117">
        <v>178812.8726</v>
      </c>
      <c r="H48" s="117">
        <v>172294.3615</v>
      </c>
      <c r="I48" s="117">
        <v>160758.0379</v>
      </c>
      <c r="J48" s="117">
        <v>106249.34880000001</v>
      </c>
      <c r="K48" s="117">
        <v>133625.087</v>
      </c>
      <c r="L48" s="117">
        <v>156286.829</v>
      </c>
      <c r="M48" s="117">
        <v>144670</v>
      </c>
      <c r="N48" s="117">
        <f t="shared" si="2"/>
        <v>1642130.2157000001</v>
      </c>
    </row>
    <row r="49" spans="1:14" x14ac:dyDescent="0.25">
      <c r="A49" s="116">
        <v>2022</v>
      </c>
      <c r="B49" s="121">
        <v>139071.03030000001</v>
      </c>
      <c r="C49" s="117">
        <v>138971</v>
      </c>
      <c r="D49" s="117">
        <v>169098.16500000001</v>
      </c>
      <c r="E49" s="117">
        <v>126841.2335</v>
      </c>
      <c r="F49" s="117">
        <v>147361.1048</v>
      </c>
      <c r="G49" s="117">
        <v>100141.92879999999</v>
      </c>
      <c r="H49" s="117">
        <v>154905.747</v>
      </c>
      <c r="I49" s="117">
        <v>150632</v>
      </c>
      <c r="J49" s="117">
        <v>179491.0202</v>
      </c>
      <c r="K49" s="117">
        <v>146335.63159999999</v>
      </c>
      <c r="L49" s="117">
        <v>154340.6189</v>
      </c>
      <c r="M49" s="117">
        <v>153410</v>
      </c>
      <c r="N49" s="117">
        <f t="shared" si="2"/>
        <v>1760599.4800999998</v>
      </c>
    </row>
    <row r="50" spans="1:14" ht="15.75" customHeight="1" x14ac:dyDescent="0.25">
      <c r="A50" s="861" t="s">
        <v>288</v>
      </c>
      <c r="B50" s="861"/>
      <c r="C50" s="861"/>
      <c r="D50" s="861"/>
      <c r="E50" s="861"/>
      <c r="F50" s="861"/>
      <c r="G50" s="861"/>
      <c r="H50" s="861"/>
      <c r="I50" s="861"/>
      <c r="J50" s="122"/>
      <c r="K50" s="122"/>
      <c r="L50" s="122"/>
      <c r="M50" s="122"/>
      <c r="N50" s="122"/>
    </row>
    <row r="51" spans="1:14" ht="16.5" customHeight="1" x14ac:dyDescent="0.25">
      <c r="A51" s="123" t="s">
        <v>258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</row>
  </sheetData>
  <mergeCells count="1">
    <mergeCell ref="A50:I50"/>
  </mergeCells>
  <printOptions horizontalCentered="1" verticalCentered="1"/>
  <pageMargins left="0" right="0" top="0" bottom="0" header="0.31496062992125984" footer="0.31496062992125984"/>
  <pageSetup paperSize="9" scale="6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85"/>
  <sheetViews>
    <sheetView showGridLines="0" zoomScaleNormal="100" workbookViewId="0"/>
  </sheetViews>
  <sheetFormatPr baseColWidth="10" defaultColWidth="14.42578125" defaultRowHeight="15" x14ac:dyDescent="0.25"/>
  <cols>
    <col min="1" max="1" width="13" style="2" customWidth="1"/>
    <col min="2" max="2" width="53.7109375" style="2" customWidth="1"/>
    <col min="3" max="3" width="20.5703125" style="2" customWidth="1"/>
    <col min="4" max="4" width="15.5703125" style="2" customWidth="1"/>
    <col min="5" max="5" width="11.5703125" style="1" customWidth="1"/>
    <col min="6" max="6" width="29.42578125" style="1" customWidth="1"/>
    <col min="7" max="7" width="13.42578125" style="1" customWidth="1"/>
    <col min="8" max="11" width="11.5703125" style="1" customWidth="1"/>
    <col min="12" max="16384" width="14.42578125" style="1"/>
  </cols>
  <sheetData>
    <row r="1" spans="1:11" ht="13.5" customHeight="1" x14ac:dyDescent="0.25">
      <c r="A1" s="167" t="s">
        <v>239</v>
      </c>
      <c r="B1" s="168"/>
      <c r="C1" s="168"/>
      <c r="D1" s="168"/>
      <c r="E1" s="169"/>
      <c r="F1" s="169"/>
      <c r="G1" s="169"/>
      <c r="H1" s="169"/>
      <c r="I1" s="169"/>
      <c r="J1" s="169"/>
      <c r="K1" s="169"/>
    </row>
    <row r="2" spans="1:11" ht="15.75" x14ac:dyDescent="0.25">
      <c r="A2" s="170" t="s">
        <v>393</v>
      </c>
      <c r="B2" s="171"/>
      <c r="C2" s="172"/>
      <c r="D2" s="172"/>
      <c r="E2" s="169"/>
      <c r="I2" s="169"/>
      <c r="J2" s="169"/>
      <c r="K2" s="169"/>
    </row>
    <row r="3" spans="1:11" ht="13.5" customHeight="1" x14ac:dyDescent="0.25">
      <c r="A3" s="170"/>
      <c r="B3" s="171"/>
      <c r="C3" s="172"/>
      <c r="D3" s="172"/>
      <c r="E3" s="169"/>
      <c r="I3" s="169"/>
      <c r="J3" s="169"/>
      <c r="K3" s="169"/>
    </row>
    <row r="4" spans="1:11" ht="13.5" customHeight="1" x14ac:dyDescent="0.25">
      <c r="A4" s="173" t="s">
        <v>394</v>
      </c>
      <c r="B4" s="173" t="s">
        <v>395</v>
      </c>
      <c r="C4" s="174" t="s">
        <v>396</v>
      </c>
      <c r="D4" s="174" t="s">
        <v>397</v>
      </c>
      <c r="E4" s="169"/>
      <c r="I4" s="169"/>
      <c r="J4" s="169"/>
      <c r="K4" s="169"/>
    </row>
    <row r="5" spans="1:11" ht="13.5" customHeight="1" x14ac:dyDescent="0.25">
      <c r="A5" s="175">
        <v>678</v>
      </c>
      <c r="B5" s="175" t="s">
        <v>398</v>
      </c>
      <c r="C5" s="176">
        <v>1502041.7121000001</v>
      </c>
      <c r="D5" s="177">
        <f>C5/128521500.6</f>
        <v>1.1687085079832939E-2</v>
      </c>
      <c r="E5" s="178"/>
      <c r="F5" s="179"/>
      <c r="G5" s="180"/>
      <c r="I5" s="169"/>
      <c r="J5" s="169"/>
      <c r="K5" s="169"/>
    </row>
    <row r="6" spans="1:11" ht="13.5" customHeight="1" x14ac:dyDescent="0.25">
      <c r="A6" s="175">
        <v>311</v>
      </c>
      <c r="B6" s="175" t="s">
        <v>399</v>
      </c>
      <c r="C6" s="176">
        <v>325744.02169999992</v>
      </c>
      <c r="D6" s="177">
        <f>C6/128521500.6</f>
        <v>2.5345488511982089E-3</v>
      </c>
      <c r="E6" s="181"/>
      <c r="F6" s="182"/>
      <c r="G6" s="182"/>
      <c r="I6" s="169"/>
      <c r="J6" s="169"/>
      <c r="K6" s="169"/>
    </row>
    <row r="7" spans="1:11" ht="13.5" customHeight="1" x14ac:dyDescent="0.25">
      <c r="A7" s="183">
        <v>115</v>
      </c>
      <c r="B7" s="183" t="s">
        <v>400</v>
      </c>
      <c r="C7" s="181">
        <v>88374.263900000005</v>
      </c>
      <c r="D7" s="184">
        <f t="shared" ref="D7:D11" si="0">C7/128521500.6</f>
        <v>6.8762240938229449E-4</v>
      </c>
      <c r="E7" s="181"/>
      <c r="F7" s="182"/>
      <c r="G7" s="182"/>
      <c r="I7" s="169"/>
      <c r="J7" s="169"/>
      <c r="K7" s="169"/>
    </row>
    <row r="8" spans="1:11" ht="13.5" customHeight="1" x14ac:dyDescent="0.25">
      <c r="A8" s="183">
        <v>5</v>
      </c>
      <c r="B8" s="183" t="s">
        <v>401</v>
      </c>
      <c r="C8" s="181">
        <v>93073.572700000004</v>
      </c>
      <c r="D8" s="184">
        <f t="shared" si="0"/>
        <v>7.2418678793422062E-4</v>
      </c>
      <c r="E8" s="181"/>
      <c r="F8" s="182"/>
      <c r="G8" s="182"/>
      <c r="I8" s="169"/>
      <c r="J8" s="169"/>
      <c r="K8" s="169"/>
    </row>
    <row r="9" spans="1:11" ht="13.5" customHeight="1" x14ac:dyDescent="0.25">
      <c r="A9" s="183">
        <v>125</v>
      </c>
      <c r="B9" s="183" t="s">
        <v>402</v>
      </c>
      <c r="C9" s="181">
        <v>60777.5046</v>
      </c>
      <c r="D9" s="184">
        <f t="shared" si="0"/>
        <v>4.7289756434729959E-4</v>
      </c>
      <c r="E9" s="181"/>
      <c r="F9" s="182"/>
      <c r="G9" s="182"/>
      <c r="I9" s="169"/>
      <c r="J9" s="169"/>
      <c r="K9" s="169"/>
    </row>
    <row r="10" spans="1:11" ht="13.5" customHeight="1" x14ac:dyDescent="0.25">
      <c r="A10" s="183">
        <v>17</v>
      </c>
      <c r="B10" s="183" t="s">
        <v>403</v>
      </c>
      <c r="C10" s="181">
        <v>38176.476600000002</v>
      </c>
      <c r="D10" s="184">
        <f>C10/128521500.6</f>
        <v>2.9704350184034503E-4</v>
      </c>
      <c r="E10" s="181"/>
      <c r="F10" s="182"/>
      <c r="G10" s="182"/>
      <c r="I10" s="169"/>
      <c r="J10" s="169"/>
      <c r="K10" s="169"/>
    </row>
    <row r="11" spans="1:11" ht="13.5" customHeight="1" x14ac:dyDescent="0.25">
      <c r="A11" s="183">
        <v>9</v>
      </c>
      <c r="B11" s="183" t="s">
        <v>404</v>
      </c>
      <c r="C11" s="181">
        <v>21695.608499999998</v>
      </c>
      <c r="D11" s="184">
        <f t="shared" si="0"/>
        <v>1.6880917510855766E-4</v>
      </c>
      <c r="E11" s="181"/>
      <c r="F11" s="182"/>
      <c r="G11" s="182"/>
      <c r="H11" s="169"/>
      <c r="I11" s="169"/>
      <c r="J11" s="169"/>
      <c r="K11" s="169"/>
    </row>
    <row r="12" spans="1:11" ht="13.5" customHeight="1" x14ac:dyDescent="0.25">
      <c r="A12" s="183">
        <v>22</v>
      </c>
      <c r="B12" s="183" t="s">
        <v>405</v>
      </c>
      <c r="C12" s="181">
        <v>15622.455</v>
      </c>
      <c r="D12" s="184">
        <f>C12/128521500.6</f>
        <v>1.2155518669690976E-4</v>
      </c>
      <c r="E12" s="181"/>
      <c r="F12" s="182"/>
      <c r="G12" s="182"/>
      <c r="H12" s="169"/>
      <c r="I12" s="169"/>
      <c r="J12" s="169"/>
      <c r="K12" s="169"/>
    </row>
    <row r="13" spans="1:11" ht="29.25" customHeight="1" x14ac:dyDescent="0.25">
      <c r="A13" s="185">
        <v>1282</v>
      </c>
      <c r="B13" s="186" t="s">
        <v>406</v>
      </c>
      <c r="C13" s="185">
        <v>2145505.6151000001</v>
      </c>
      <c r="D13" s="187">
        <f>SUM(D5:D12)</f>
        <v>1.6693748556340773E-2</v>
      </c>
      <c r="E13" s="169"/>
      <c r="F13" s="182"/>
      <c r="G13" s="182"/>
      <c r="H13" s="169"/>
      <c r="I13" s="169"/>
      <c r="J13" s="169"/>
      <c r="K13" s="169"/>
    </row>
    <row r="14" spans="1:11" ht="13.5" customHeight="1" x14ac:dyDescent="0.25">
      <c r="A14" s="188"/>
      <c r="B14" s="189"/>
      <c r="C14" s="172"/>
      <c r="D14" s="172"/>
      <c r="E14" s="169"/>
      <c r="F14" s="169"/>
      <c r="G14" s="169"/>
      <c r="H14" s="169"/>
      <c r="I14" s="169"/>
      <c r="J14" s="169"/>
      <c r="K14" s="169"/>
    </row>
    <row r="15" spans="1:11" ht="18" customHeight="1" x14ac:dyDescent="0.25">
      <c r="A15" s="862" t="s">
        <v>407</v>
      </c>
      <c r="B15" s="863"/>
      <c r="C15" s="863"/>
      <c r="D15" s="863"/>
      <c r="E15" s="169"/>
      <c r="F15" s="169"/>
      <c r="G15" s="169"/>
      <c r="H15" s="169"/>
      <c r="I15" s="169"/>
      <c r="J15" s="169"/>
      <c r="K15" s="169"/>
    </row>
    <row r="16" spans="1:11" ht="83.25" customHeight="1" x14ac:dyDescent="0.25">
      <c r="A16" s="864" t="s">
        <v>408</v>
      </c>
      <c r="B16" s="865"/>
      <c r="C16" s="865"/>
      <c r="D16" s="865"/>
      <c r="E16" s="169"/>
      <c r="F16" s="169"/>
      <c r="G16" s="169"/>
      <c r="H16" s="169"/>
      <c r="I16" s="169"/>
      <c r="J16" s="169"/>
      <c r="K16" s="169"/>
    </row>
    <row r="17" spans="1:11" ht="13.5" customHeight="1" x14ac:dyDescent="0.25">
      <c r="A17" s="188"/>
      <c r="B17" s="189"/>
      <c r="C17" s="172"/>
      <c r="D17" s="172"/>
      <c r="E17" s="169"/>
      <c r="F17" s="169"/>
      <c r="G17" s="169"/>
      <c r="H17" s="169"/>
      <c r="I17" s="169"/>
      <c r="J17" s="169"/>
      <c r="K17" s="169"/>
    </row>
    <row r="18" spans="1:11" ht="13.5" customHeight="1" x14ac:dyDescent="0.25">
      <c r="A18" s="188"/>
      <c r="B18" s="189"/>
      <c r="C18" s="172"/>
      <c r="D18" s="172"/>
      <c r="E18" s="169"/>
      <c r="F18" s="169"/>
      <c r="G18" s="169"/>
      <c r="H18" s="169"/>
      <c r="I18" s="169"/>
      <c r="J18" s="169"/>
      <c r="K18" s="169"/>
    </row>
    <row r="19" spans="1:11" ht="13.5" customHeight="1" x14ac:dyDescent="0.25">
      <c r="A19" s="188"/>
      <c r="B19" s="189"/>
      <c r="C19" s="172"/>
      <c r="D19" s="172"/>
      <c r="E19" s="169"/>
      <c r="F19" s="169"/>
      <c r="G19" s="169"/>
      <c r="H19" s="169"/>
      <c r="I19" s="169"/>
      <c r="J19" s="169"/>
      <c r="K19" s="169"/>
    </row>
    <row r="20" spans="1:11" ht="13.5" customHeight="1" x14ac:dyDescent="0.25">
      <c r="A20" s="188"/>
      <c r="B20" s="189"/>
      <c r="C20" s="172"/>
      <c r="D20" s="172"/>
      <c r="E20" s="169"/>
      <c r="F20" s="169"/>
      <c r="G20" s="169"/>
      <c r="H20" s="169"/>
      <c r="I20" s="169"/>
      <c r="J20" s="169"/>
      <c r="K20" s="169"/>
    </row>
    <row r="21" spans="1:11" ht="13.5" customHeight="1" x14ac:dyDescent="0.25">
      <c r="A21" s="188"/>
      <c r="B21" s="189"/>
      <c r="C21" s="190"/>
      <c r="D21" s="172"/>
      <c r="E21" s="169"/>
      <c r="F21" s="169"/>
      <c r="G21" s="169"/>
      <c r="H21" s="169"/>
      <c r="I21" s="169"/>
      <c r="J21" s="169"/>
      <c r="K21" s="169"/>
    </row>
    <row r="22" spans="1:11" ht="13.5" customHeight="1" x14ac:dyDescent="0.25">
      <c r="A22" s="188"/>
      <c r="B22" s="189"/>
      <c r="C22" s="172"/>
      <c r="D22" s="172"/>
      <c r="E22" s="169"/>
      <c r="F22" s="169"/>
      <c r="G22" s="169"/>
      <c r="H22" s="169"/>
      <c r="I22" s="169"/>
      <c r="J22" s="169"/>
      <c r="K22" s="169"/>
    </row>
    <row r="23" spans="1:11" ht="13.5" customHeight="1" x14ac:dyDescent="0.25">
      <c r="A23" s="191"/>
      <c r="B23" s="192"/>
      <c r="C23" s="193"/>
      <c r="D23" s="193"/>
      <c r="E23" s="169"/>
      <c r="F23" s="169"/>
      <c r="G23" s="169"/>
      <c r="H23" s="169"/>
      <c r="I23" s="169"/>
      <c r="J23" s="169"/>
      <c r="K23" s="169"/>
    </row>
    <row r="24" spans="1:11" ht="13.5" customHeight="1" x14ac:dyDescent="0.25">
      <c r="A24" s="188"/>
      <c r="B24" s="189"/>
      <c r="C24" s="172"/>
      <c r="D24" s="172"/>
      <c r="E24" s="169"/>
      <c r="F24" s="169"/>
      <c r="G24" s="169"/>
      <c r="H24" s="169"/>
      <c r="I24" s="169"/>
      <c r="J24" s="169"/>
      <c r="K24" s="169"/>
    </row>
    <row r="25" spans="1:11" ht="13.5" customHeight="1" x14ac:dyDescent="0.25">
      <c r="A25" s="194"/>
      <c r="B25" s="189"/>
      <c r="C25" s="172"/>
      <c r="D25" s="172"/>
      <c r="E25" s="169"/>
      <c r="F25" s="169"/>
      <c r="G25" s="169"/>
      <c r="H25" s="169"/>
      <c r="I25" s="169"/>
      <c r="J25" s="169"/>
      <c r="K25" s="169"/>
    </row>
    <row r="26" spans="1:11" ht="13.5" customHeight="1" x14ac:dyDescent="0.25">
      <c r="A26" s="188"/>
      <c r="B26" s="189"/>
      <c r="C26" s="172"/>
      <c r="D26" s="172"/>
      <c r="E26" s="169"/>
      <c r="F26" s="169"/>
      <c r="G26" s="169"/>
      <c r="H26" s="169"/>
      <c r="I26" s="169"/>
      <c r="J26" s="169"/>
      <c r="K26" s="169"/>
    </row>
    <row r="27" spans="1:11" ht="13.5" customHeight="1" x14ac:dyDescent="0.25">
      <c r="A27" s="188"/>
      <c r="B27" s="189"/>
      <c r="C27" s="172"/>
      <c r="D27" s="172"/>
      <c r="E27" s="169"/>
      <c r="F27" s="169"/>
      <c r="G27" s="169"/>
      <c r="H27" s="169"/>
      <c r="I27" s="169"/>
      <c r="J27" s="169"/>
      <c r="K27" s="169"/>
    </row>
    <row r="28" spans="1:11" ht="13.5" customHeight="1" x14ac:dyDescent="0.25">
      <c r="A28" s="188"/>
      <c r="B28" s="189"/>
      <c r="C28" s="172"/>
      <c r="D28" s="172"/>
      <c r="E28" s="169"/>
      <c r="F28" s="169"/>
      <c r="G28" s="169"/>
      <c r="H28" s="169"/>
      <c r="I28" s="169"/>
      <c r="J28" s="169"/>
      <c r="K28" s="169"/>
    </row>
    <row r="29" spans="1:11" ht="13.5" customHeight="1" x14ac:dyDescent="0.25">
      <c r="A29" s="188"/>
      <c r="B29" s="189"/>
      <c r="C29" s="172"/>
      <c r="D29" s="172"/>
      <c r="E29" s="169"/>
      <c r="F29" s="169"/>
      <c r="G29" s="169"/>
      <c r="H29" s="169"/>
      <c r="I29" s="169"/>
      <c r="J29" s="169"/>
      <c r="K29" s="169"/>
    </row>
    <row r="30" spans="1:11" ht="13.5" customHeight="1" x14ac:dyDescent="0.25">
      <c r="A30" s="188"/>
      <c r="B30" s="189"/>
      <c r="C30" s="172"/>
      <c r="D30" s="172"/>
      <c r="E30" s="169"/>
      <c r="F30" s="169"/>
      <c r="G30" s="169"/>
      <c r="H30" s="169"/>
      <c r="I30" s="169"/>
      <c r="J30" s="169"/>
      <c r="K30" s="169"/>
    </row>
    <row r="31" spans="1:11" ht="13.5" customHeight="1" x14ac:dyDescent="0.25">
      <c r="A31" s="188"/>
      <c r="B31" s="189"/>
      <c r="C31" s="172"/>
      <c r="D31" s="172"/>
      <c r="E31" s="169"/>
      <c r="F31" s="169"/>
      <c r="G31" s="169"/>
      <c r="H31" s="169"/>
      <c r="I31" s="169"/>
      <c r="J31" s="169"/>
      <c r="K31" s="169"/>
    </row>
    <row r="32" spans="1:11" ht="13.5" customHeight="1" x14ac:dyDescent="0.25">
      <c r="A32" s="188"/>
      <c r="B32" s="189"/>
      <c r="C32" s="172"/>
      <c r="D32" s="172"/>
      <c r="E32" s="169"/>
      <c r="F32" s="169"/>
      <c r="G32" s="169"/>
      <c r="H32" s="169"/>
      <c r="I32" s="169"/>
      <c r="J32" s="169"/>
      <c r="K32" s="169"/>
    </row>
    <row r="33" spans="1:11" ht="13.5" customHeight="1" x14ac:dyDescent="0.25">
      <c r="A33" s="188"/>
      <c r="B33" s="189"/>
      <c r="C33" s="172"/>
      <c r="D33" s="172"/>
      <c r="E33" s="169"/>
      <c r="F33" s="169"/>
      <c r="G33" s="169"/>
      <c r="H33" s="169"/>
      <c r="I33" s="169"/>
      <c r="J33" s="169"/>
      <c r="K33" s="169"/>
    </row>
    <row r="34" spans="1:11" ht="13.5" customHeight="1" x14ac:dyDescent="0.25">
      <c r="A34" s="188"/>
      <c r="B34" s="189"/>
      <c r="C34" s="172"/>
      <c r="D34" s="172"/>
      <c r="E34" s="169"/>
      <c r="F34" s="169"/>
      <c r="G34" s="169"/>
      <c r="H34" s="169"/>
      <c r="I34" s="169"/>
      <c r="J34" s="169"/>
      <c r="K34" s="169"/>
    </row>
    <row r="35" spans="1:11" ht="13.5" customHeight="1" x14ac:dyDescent="0.25">
      <c r="A35" s="188"/>
      <c r="B35" s="189"/>
      <c r="C35" s="172"/>
      <c r="D35" s="172"/>
      <c r="E35" s="169"/>
      <c r="F35" s="169"/>
      <c r="G35" s="169"/>
      <c r="H35" s="169"/>
      <c r="I35" s="169"/>
      <c r="J35" s="169"/>
      <c r="K35" s="169"/>
    </row>
    <row r="36" spans="1:11" ht="13.5" customHeight="1" x14ac:dyDescent="0.25">
      <c r="A36" s="188"/>
      <c r="B36" s="189"/>
      <c r="C36" s="172"/>
      <c r="D36" s="172"/>
      <c r="E36" s="169"/>
      <c r="F36" s="169"/>
      <c r="G36" s="169"/>
      <c r="H36" s="169"/>
      <c r="I36" s="169"/>
      <c r="J36" s="169"/>
      <c r="K36" s="169"/>
    </row>
    <row r="37" spans="1:11" ht="13.5" customHeight="1" x14ac:dyDescent="0.25">
      <c r="A37" s="188"/>
      <c r="B37" s="189"/>
      <c r="C37" s="172"/>
      <c r="D37" s="172"/>
      <c r="E37" s="169"/>
      <c r="F37" s="169"/>
      <c r="G37" s="169"/>
      <c r="H37" s="169"/>
      <c r="I37" s="169"/>
      <c r="J37" s="169"/>
      <c r="K37" s="169"/>
    </row>
    <row r="38" spans="1:11" ht="13.5" customHeight="1" x14ac:dyDescent="0.25">
      <c r="A38" s="188"/>
      <c r="B38" s="189"/>
      <c r="C38" s="172"/>
      <c r="D38" s="172"/>
      <c r="E38" s="169"/>
      <c r="F38" s="169"/>
      <c r="G38" s="169"/>
      <c r="H38" s="169"/>
      <c r="I38" s="169"/>
      <c r="J38" s="169"/>
      <c r="K38" s="169"/>
    </row>
    <row r="39" spans="1:11" ht="13.5" customHeight="1" x14ac:dyDescent="0.25">
      <c r="A39" s="188"/>
      <c r="B39" s="189"/>
      <c r="C39" s="172"/>
      <c r="D39" s="172"/>
      <c r="E39" s="169"/>
      <c r="F39" s="169"/>
      <c r="G39" s="169"/>
      <c r="H39" s="169"/>
      <c r="I39" s="169"/>
      <c r="J39" s="169"/>
      <c r="K39" s="169"/>
    </row>
    <row r="40" spans="1:11" ht="13.5" customHeight="1" x14ac:dyDescent="0.25">
      <c r="A40" s="188"/>
      <c r="B40" s="189"/>
      <c r="C40" s="172"/>
      <c r="D40" s="172"/>
      <c r="E40" s="169"/>
      <c r="F40" s="169"/>
      <c r="G40" s="169"/>
      <c r="H40" s="169"/>
      <c r="I40" s="169"/>
      <c r="J40" s="169"/>
      <c r="K40" s="169"/>
    </row>
    <row r="41" spans="1:11" ht="13.5" customHeight="1" x14ac:dyDescent="0.25">
      <c r="A41" s="188"/>
      <c r="B41" s="189"/>
      <c r="C41" s="172"/>
      <c r="D41" s="172"/>
      <c r="E41" s="169"/>
      <c r="F41" s="169"/>
      <c r="G41" s="169"/>
      <c r="H41" s="169"/>
      <c r="I41" s="169"/>
      <c r="J41" s="169"/>
      <c r="K41" s="169"/>
    </row>
    <row r="42" spans="1:11" ht="13.5" customHeight="1" x14ac:dyDescent="0.25">
      <c r="A42" s="188"/>
      <c r="B42" s="189"/>
      <c r="C42" s="172"/>
      <c r="D42" s="172"/>
      <c r="E42" s="169"/>
      <c r="F42" s="169"/>
      <c r="G42" s="169"/>
      <c r="H42" s="169"/>
      <c r="I42" s="169"/>
      <c r="J42" s="169"/>
      <c r="K42" s="169"/>
    </row>
    <row r="43" spans="1:11" ht="13.5" customHeight="1" x14ac:dyDescent="0.25">
      <c r="A43" s="188"/>
      <c r="B43" s="189"/>
      <c r="C43" s="172"/>
      <c r="D43" s="172"/>
      <c r="E43" s="169"/>
      <c r="F43" s="169"/>
      <c r="G43" s="169"/>
      <c r="H43" s="169"/>
      <c r="I43" s="169"/>
      <c r="J43" s="169"/>
      <c r="K43" s="169"/>
    </row>
    <row r="44" spans="1:11" ht="13.5" customHeight="1" x14ac:dyDescent="0.25">
      <c r="A44" s="188"/>
      <c r="B44" s="189"/>
      <c r="C44" s="172"/>
      <c r="D44" s="172"/>
      <c r="E44" s="169"/>
      <c r="F44" s="169"/>
      <c r="G44" s="169"/>
      <c r="H44" s="169"/>
      <c r="I44" s="169"/>
      <c r="J44" s="169"/>
      <c r="K44" s="169"/>
    </row>
    <row r="45" spans="1:11" ht="13.5" customHeight="1" x14ac:dyDescent="0.25">
      <c r="A45" s="188"/>
      <c r="B45" s="189"/>
      <c r="C45" s="172"/>
      <c r="D45" s="172"/>
      <c r="E45" s="169"/>
      <c r="F45" s="169"/>
      <c r="G45" s="169"/>
      <c r="H45" s="169"/>
      <c r="I45" s="169"/>
      <c r="J45" s="169"/>
      <c r="K45" s="169"/>
    </row>
    <row r="46" spans="1:11" ht="13.5" customHeight="1" x14ac:dyDescent="0.25">
      <c r="A46" s="188"/>
      <c r="B46" s="189"/>
      <c r="C46" s="172"/>
      <c r="D46" s="172"/>
      <c r="E46" s="169"/>
      <c r="F46" s="169"/>
      <c r="G46" s="169"/>
      <c r="H46" s="169"/>
      <c r="I46" s="169"/>
      <c r="J46" s="169"/>
      <c r="K46" s="169"/>
    </row>
    <row r="47" spans="1:11" ht="13.5" customHeight="1" x14ac:dyDescent="0.25">
      <c r="A47" s="188"/>
      <c r="B47" s="189"/>
      <c r="C47" s="172"/>
      <c r="D47" s="172"/>
      <c r="E47" s="169"/>
      <c r="F47" s="169"/>
      <c r="G47" s="169"/>
      <c r="H47" s="169"/>
      <c r="I47" s="169"/>
      <c r="J47" s="169"/>
      <c r="K47" s="169"/>
    </row>
    <row r="48" spans="1:11" ht="13.5" customHeight="1" x14ac:dyDescent="0.25">
      <c r="A48" s="188"/>
      <c r="B48" s="189"/>
      <c r="C48" s="172"/>
      <c r="D48" s="172"/>
      <c r="E48" s="169"/>
      <c r="F48" s="169"/>
      <c r="G48" s="169"/>
      <c r="H48" s="169"/>
      <c r="I48" s="169"/>
      <c r="J48" s="169"/>
      <c r="K48" s="169"/>
    </row>
    <row r="49" spans="1:11" ht="13.5" customHeight="1" x14ac:dyDescent="0.25">
      <c r="A49" s="188"/>
      <c r="B49" s="189"/>
      <c r="C49" s="172"/>
      <c r="D49" s="172"/>
      <c r="E49" s="169"/>
      <c r="F49" s="169"/>
      <c r="G49" s="169"/>
      <c r="H49" s="169"/>
      <c r="I49" s="169"/>
      <c r="J49" s="169"/>
      <c r="K49" s="169"/>
    </row>
    <row r="50" spans="1:11" ht="13.5" customHeight="1" x14ac:dyDescent="0.25">
      <c r="A50" s="188"/>
      <c r="B50" s="189"/>
      <c r="C50" s="172"/>
      <c r="D50" s="172"/>
      <c r="E50" s="169"/>
      <c r="F50" s="169"/>
      <c r="G50" s="169"/>
      <c r="H50" s="169"/>
      <c r="I50" s="169"/>
      <c r="J50" s="169"/>
      <c r="K50" s="169"/>
    </row>
    <row r="51" spans="1:11" ht="13.5" customHeight="1" x14ac:dyDescent="0.25">
      <c r="A51" s="188"/>
      <c r="B51" s="189"/>
      <c r="C51" s="172"/>
      <c r="D51" s="172"/>
      <c r="E51" s="169"/>
      <c r="F51" s="169"/>
      <c r="G51" s="169"/>
      <c r="H51" s="169"/>
      <c r="I51" s="169"/>
      <c r="J51" s="169"/>
      <c r="K51" s="169"/>
    </row>
    <row r="52" spans="1:11" ht="13.5" customHeight="1" x14ac:dyDescent="0.25">
      <c r="A52" s="188"/>
      <c r="B52" s="189"/>
      <c r="C52" s="172"/>
      <c r="D52" s="172"/>
      <c r="E52" s="169"/>
      <c r="F52" s="169"/>
      <c r="G52" s="169"/>
      <c r="H52" s="169"/>
      <c r="I52" s="169"/>
      <c r="J52" s="169"/>
      <c r="K52" s="169"/>
    </row>
    <row r="53" spans="1:11" ht="13.5" customHeight="1" x14ac:dyDescent="0.25">
      <c r="A53" s="188"/>
      <c r="B53" s="189"/>
      <c r="C53" s="172"/>
      <c r="D53" s="172"/>
      <c r="E53" s="169"/>
      <c r="F53" s="169"/>
      <c r="G53" s="169"/>
      <c r="H53" s="169"/>
      <c r="I53" s="169"/>
      <c r="J53" s="169"/>
      <c r="K53" s="169"/>
    </row>
    <row r="54" spans="1:11" ht="13.5" customHeight="1" x14ac:dyDescent="0.25">
      <c r="A54" s="188"/>
      <c r="B54" s="189"/>
      <c r="C54" s="172"/>
      <c r="D54" s="172"/>
      <c r="E54" s="169"/>
      <c r="F54" s="169"/>
      <c r="G54" s="169"/>
      <c r="H54" s="169"/>
      <c r="I54" s="169"/>
      <c r="J54" s="169"/>
      <c r="K54" s="169"/>
    </row>
    <row r="55" spans="1:11" ht="13.5" customHeight="1" x14ac:dyDescent="0.25">
      <c r="A55" s="188"/>
      <c r="B55" s="189"/>
      <c r="C55" s="172"/>
      <c r="D55" s="172"/>
      <c r="E55" s="169"/>
      <c r="F55" s="169"/>
      <c r="G55" s="169"/>
      <c r="H55" s="169"/>
      <c r="I55" s="169"/>
      <c r="J55" s="169"/>
      <c r="K55" s="169"/>
    </row>
    <row r="56" spans="1:11" ht="13.5" customHeight="1" x14ac:dyDescent="0.25">
      <c r="A56" s="188"/>
      <c r="B56" s="189"/>
      <c r="C56" s="172"/>
      <c r="D56" s="172"/>
      <c r="E56" s="169"/>
      <c r="F56" s="169"/>
      <c r="G56" s="169"/>
      <c r="H56" s="169"/>
      <c r="I56" s="169"/>
      <c r="J56" s="169"/>
      <c r="K56" s="169"/>
    </row>
    <row r="57" spans="1:11" ht="13.5" customHeight="1" x14ac:dyDescent="0.25">
      <c r="A57" s="188"/>
      <c r="B57" s="189"/>
      <c r="C57" s="172"/>
      <c r="D57" s="172"/>
      <c r="E57" s="169"/>
      <c r="F57" s="169"/>
      <c r="G57" s="169"/>
      <c r="H57" s="169"/>
      <c r="I57" s="169"/>
      <c r="J57" s="169"/>
      <c r="K57" s="169"/>
    </row>
    <row r="58" spans="1:11" ht="13.5" customHeight="1" x14ac:dyDescent="0.25">
      <c r="A58" s="188"/>
      <c r="B58" s="189"/>
      <c r="C58" s="172"/>
      <c r="D58" s="172"/>
      <c r="E58" s="169"/>
      <c r="F58" s="169"/>
      <c r="G58" s="169"/>
      <c r="H58" s="169"/>
      <c r="I58" s="169"/>
      <c r="J58" s="169"/>
      <c r="K58" s="169"/>
    </row>
    <row r="59" spans="1:11" ht="13.5" customHeight="1" x14ac:dyDescent="0.25">
      <c r="A59" s="188"/>
      <c r="B59" s="189"/>
      <c r="C59" s="172"/>
      <c r="D59" s="172"/>
      <c r="E59" s="169"/>
      <c r="F59" s="169"/>
      <c r="G59" s="169"/>
      <c r="H59" s="169"/>
      <c r="I59" s="169"/>
      <c r="J59" s="169"/>
      <c r="K59" s="169"/>
    </row>
    <row r="60" spans="1:11" ht="13.5" customHeight="1" x14ac:dyDescent="0.25">
      <c r="A60" s="188"/>
      <c r="B60" s="189"/>
      <c r="C60" s="172"/>
      <c r="D60" s="172"/>
      <c r="E60" s="169"/>
      <c r="F60" s="169"/>
      <c r="G60" s="169"/>
      <c r="H60" s="169"/>
      <c r="I60" s="169"/>
      <c r="J60" s="169"/>
      <c r="K60" s="169"/>
    </row>
    <row r="61" spans="1:11" ht="13.5" customHeight="1" x14ac:dyDescent="0.25">
      <c r="A61" s="188"/>
      <c r="B61" s="189"/>
      <c r="C61" s="172"/>
      <c r="D61" s="172"/>
      <c r="E61" s="169"/>
      <c r="F61" s="169"/>
      <c r="G61" s="169"/>
      <c r="H61" s="169"/>
      <c r="I61" s="169"/>
      <c r="J61" s="169"/>
      <c r="K61" s="169"/>
    </row>
    <row r="62" spans="1:11" ht="13.5" customHeight="1" x14ac:dyDescent="0.25">
      <c r="A62" s="188"/>
      <c r="B62" s="189"/>
      <c r="C62" s="172"/>
      <c r="D62" s="172"/>
      <c r="E62" s="169"/>
      <c r="F62" s="169"/>
      <c r="G62" s="169"/>
      <c r="H62" s="169"/>
      <c r="I62" s="169"/>
      <c r="J62" s="169"/>
      <c r="K62" s="169"/>
    </row>
    <row r="63" spans="1:11" ht="13.5" customHeight="1" x14ac:dyDescent="0.25">
      <c r="A63" s="188"/>
      <c r="B63" s="189"/>
      <c r="C63" s="172"/>
      <c r="D63" s="172"/>
      <c r="E63" s="169"/>
      <c r="F63" s="169"/>
      <c r="G63" s="169"/>
      <c r="H63" s="169"/>
      <c r="I63" s="169"/>
      <c r="J63" s="169"/>
      <c r="K63" s="169"/>
    </row>
    <row r="64" spans="1:11" ht="13.5" customHeight="1" x14ac:dyDescent="0.25">
      <c r="A64" s="188"/>
      <c r="B64" s="189"/>
      <c r="C64" s="172"/>
      <c r="D64" s="172"/>
      <c r="E64" s="169"/>
      <c r="F64" s="169"/>
      <c r="G64" s="169"/>
      <c r="H64" s="169"/>
      <c r="I64" s="169"/>
      <c r="J64" s="169"/>
      <c r="K64" s="169"/>
    </row>
    <row r="65" spans="1:11" ht="13.5" customHeight="1" x14ac:dyDescent="0.25">
      <c r="A65" s="188"/>
      <c r="B65" s="189"/>
      <c r="C65" s="172"/>
      <c r="D65" s="172"/>
      <c r="E65" s="169"/>
      <c r="F65" s="169"/>
      <c r="G65" s="169"/>
      <c r="H65" s="169"/>
      <c r="I65" s="169"/>
      <c r="J65" s="169"/>
      <c r="K65" s="169"/>
    </row>
    <row r="66" spans="1:11" ht="13.5" customHeight="1" x14ac:dyDescent="0.25">
      <c r="A66" s="188"/>
      <c r="B66" s="189"/>
      <c r="C66" s="172"/>
      <c r="D66" s="172"/>
      <c r="E66" s="169"/>
      <c r="F66" s="169"/>
      <c r="G66" s="169"/>
      <c r="H66" s="169"/>
      <c r="I66" s="169"/>
      <c r="J66" s="169"/>
      <c r="K66" s="169"/>
    </row>
    <row r="67" spans="1:11" ht="13.5" customHeight="1" x14ac:dyDescent="0.25">
      <c r="A67" s="188"/>
      <c r="B67" s="189"/>
      <c r="C67" s="172"/>
      <c r="D67" s="172"/>
      <c r="E67" s="169"/>
      <c r="F67" s="169"/>
      <c r="G67" s="169"/>
      <c r="H67" s="169"/>
      <c r="I67" s="169"/>
      <c r="J67" s="169"/>
      <c r="K67" s="169"/>
    </row>
    <row r="68" spans="1:11" ht="13.5" customHeight="1" x14ac:dyDescent="0.25">
      <c r="A68" s="188"/>
      <c r="B68" s="189"/>
      <c r="C68" s="172"/>
      <c r="D68" s="172"/>
      <c r="E68" s="169"/>
      <c r="F68" s="169"/>
      <c r="G68" s="169"/>
      <c r="H68" s="169"/>
      <c r="I68" s="169"/>
      <c r="J68" s="169"/>
      <c r="K68" s="169"/>
    </row>
    <row r="69" spans="1:11" ht="13.5" customHeight="1" x14ac:dyDescent="0.25">
      <c r="A69" s="188"/>
      <c r="B69" s="189"/>
      <c r="C69" s="172"/>
      <c r="D69" s="172"/>
      <c r="E69" s="169"/>
      <c r="F69" s="169"/>
      <c r="G69" s="169"/>
      <c r="H69" s="169"/>
      <c r="I69" s="169"/>
      <c r="J69" s="169"/>
      <c r="K69" s="169"/>
    </row>
    <row r="70" spans="1:11" ht="13.5" customHeight="1" x14ac:dyDescent="0.25">
      <c r="A70" s="188"/>
      <c r="B70" s="189"/>
      <c r="C70" s="172"/>
      <c r="D70" s="172"/>
      <c r="E70" s="169"/>
      <c r="F70" s="169"/>
      <c r="G70" s="169"/>
      <c r="H70" s="169"/>
      <c r="I70" s="169"/>
      <c r="J70" s="169"/>
      <c r="K70" s="169"/>
    </row>
    <row r="71" spans="1:11" ht="13.5" customHeight="1" x14ac:dyDescent="0.25">
      <c r="A71" s="188"/>
      <c r="B71" s="189"/>
      <c r="C71" s="172"/>
      <c r="D71" s="172"/>
      <c r="E71" s="169"/>
      <c r="F71" s="169"/>
      <c r="G71" s="169"/>
      <c r="H71" s="169"/>
      <c r="I71" s="169"/>
      <c r="J71" s="169"/>
      <c r="K71" s="169"/>
    </row>
    <row r="72" spans="1:11" ht="13.5" customHeight="1" x14ac:dyDescent="0.25">
      <c r="A72" s="188"/>
      <c r="B72" s="189"/>
      <c r="C72" s="172"/>
      <c r="D72" s="172"/>
      <c r="E72" s="169"/>
      <c r="F72" s="169"/>
      <c r="G72" s="169"/>
      <c r="H72" s="169"/>
      <c r="I72" s="169"/>
      <c r="J72" s="169"/>
      <c r="K72" s="169"/>
    </row>
    <row r="73" spans="1:11" ht="13.5" customHeight="1" x14ac:dyDescent="0.25">
      <c r="A73" s="188"/>
      <c r="B73" s="189"/>
      <c r="C73" s="172"/>
      <c r="D73" s="172"/>
      <c r="E73" s="169"/>
      <c r="F73" s="169"/>
      <c r="G73" s="169"/>
      <c r="H73" s="169"/>
      <c r="I73" s="169"/>
      <c r="J73" s="169"/>
      <c r="K73" s="169"/>
    </row>
    <row r="74" spans="1:11" ht="13.5" customHeight="1" x14ac:dyDescent="0.25">
      <c r="A74" s="188"/>
      <c r="B74" s="189"/>
      <c r="C74" s="172"/>
      <c r="D74" s="172"/>
      <c r="E74" s="169"/>
      <c r="F74" s="169"/>
      <c r="G74" s="169"/>
      <c r="H74" s="169"/>
      <c r="I74" s="169"/>
      <c r="J74" s="169"/>
      <c r="K74" s="169"/>
    </row>
    <row r="75" spans="1:11" ht="13.5" customHeight="1" x14ac:dyDescent="0.25">
      <c r="A75" s="188"/>
      <c r="B75" s="189"/>
      <c r="C75" s="172"/>
      <c r="D75" s="172"/>
      <c r="E75" s="169"/>
      <c r="F75" s="169"/>
      <c r="G75" s="169"/>
      <c r="H75" s="169"/>
      <c r="I75" s="169"/>
      <c r="J75" s="169"/>
      <c r="K75" s="169"/>
    </row>
    <row r="76" spans="1:11" ht="13.5" customHeight="1" x14ac:dyDescent="0.25">
      <c r="A76" s="188"/>
      <c r="B76" s="189"/>
      <c r="C76" s="172"/>
      <c r="D76" s="172"/>
      <c r="E76" s="169"/>
      <c r="F76" s="169"/>
      <c r="G76" s="169"/>
      <c r="H76" s="169"/>
      <c r="I76" s="169"/>
      <c r="J76" s="169"/>
      <c r="K76" s="169"/>
    </row>
    <row r="77" spans="1:11" ht="13.5" customHeight="1" x14ac:dyDescent="0.25">
      <c r="A77" s="188"/>
      <c r="B77" s="189"/>
      <c r="C77" s="172"/>
      <c r="D77" s="172"/>
      <c r="E77" s="169"/>
      <c r="F77" s="169"/>
      <c r="G77" s="169"/>
      <c r="H77" s="169"/>
      <c r="I77" s="169"/>
      <c r="J77" s="169"/>
      <c r="K77" s="169"/>
    </row>
    <row r="78" spans="1:11" ht="13.5" customHeight="1" x14ac:dyDescent="0.25">
      <c r="A78" s="188"/>
      <c r="B78" s="189"/>
      <c r="C78" s="172"/>
      <c r="D78" s="172"/>
      <c r="E78" s="169"/>
      <c r="F78" s="169"/>
      <c r="G78" s="169"/>
      <c r="H78" s="169"/>
      <c r="I78" s="169"/>
      <c r="J78" s="169"/>
      <c r="K78" s="169"/>
    </row>
    <row r="79" spans="1:11" ht="13.5" customHeight="1" x14ac:dyDescent="0.25">
      <c r="A79" s="188"/>
      <c r="B79" s="189"/>
      <c r="C79" s="172"/>
      <c r="D79" s="172"/>
      <c r="E79" s="169"/>
      <c r="F79" s="169"/>
      <c r="G79" s="169"/>
      <c r="H79" s="169"/>
      <c r="I79" s="169"/>
      <c r="J79" s="169"/>
      <c r="K79" s="169"/>
    </row>
    <row r="80" spans="1:11" ht="13.5" customHeight="1" x14ac:dyDescent="0.25">
      <c r="A80" s="188"/>
      <c r="B80" s="189"/>
      <c r="C80" s="172"/>
      <c r="D80" s="172"/>
      <c r="E80" s="169"/>
      <c r="F80" s="169"/>
      <c r="G80" s="169"/>
      <c r="H80" s="169"/>
      <c r="I80" s="169"/>
      <c r="J80" s="169"/>
      <c r="K80" s="169"/>
    </row>
    <row r="81" spans="1:11" ht="13.5" customHeight="1" x14ac:dyDescent="0.25">
      <c r="A81" s="188"/>
      <c r="B81" s="189"/>
      <c r="C81" s="172"/>
      <c r="D81" s="172"/>
      <c r="E81" s="169"/>
      <c r="F81" s="169"/>
      <c r="G81" s="169"/>
      <c r="H81" s="169"/>
      <c r="I81" s="169"/>
      <c r="J81" s="169"/>
      <c r="K81" s="169"/>
    </row>
    <row r="82" spans="1:11" ht="13.5" customHeight="1" x14ac:dyDescent="0.25">
      <c r="A82" s="188"/>
      <c r="B82" s="189"/>
      <c r="C82" s="172"/>
      <c r="D82" s="172"/>
      <c r="E82" s="169"/>
      <c r="F82" s="169"/>
      <c r="G82" s="169"/>
      <c r="H82" s="169"/>
      <c r="I82" s="169"/>
      <c r="J82" s="169"/>
      <c r="K82" s="169"/>
    </row>
    <row r="83" spans="1:11" ht="13.5" customHeight="1" x14ac:dyDescent="0.25">
      <c r="A83" s="188"/>
      <c r="B83" s="189"/>
      <c r="C83" s="172"/>
      <c r="D83" s="172"/>
      <c r="E83" s="169"/>
      <c r="F83" s="169"/>
      <c r="G83" s="169"/>
      <c r="H83" s="169"/>
      <c r="I83" s="169"/>
      <c r="J83" s="169"/>
      <c r="K83" s="169"/>
    </row>
    <row r="84" spans="1:11" ht="13.5" customHeight="1" x14ac:dyDescent="0.25">
      <c r="A84" s="188"/>
      <c r="B84" s="189"/>
      <c r="C84" s="172"/>
      <c r="D84" s="172"/>
      <c r="E84" s="169"/>
      <c r="F84" s="169"/>
      <c r="G84" s="169"/>
      <c r="H84" s="169"/>
      <c r="I84" s="169"/>
      <c r="J84" s="169"/>
      <c r="K84" s="169"/>
    </row>
    <row r="85" spans="1:11" ht="13.5" customHeight="1" x14ac:dyDescent="0.25">
      <c r="A85" s="188"/>
      <c r="B85" s="189"/>
      <c r="C85" s="172"/>
      <c r="D85" s="172"/>
      <c r="E85" s="169"/>
      <c r="F85" s="169"/>
      <c r="G85" s="169"/>
      <c r="H85" s="169"/>
      <c r="I85" s="169"/>
      <c r="J85" s="169"/>
      <c r="K85" s="169"/>
    </row>
  </sheetData>
  <mergeCells count="2">
    <mergeCell ref="A15:D15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70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3.42578125" style="9" customWidth="1"/>
    <col min="2" max="9" width="12.42578125" style="8" customWidth="1"/>
    <col min="10" max="10" width="11.42578125" style="67"/>
    <col min="11" max="12" width="11.42578125" style="8"/>
    <col min="13" max="13" width="12.42578125" style="8" bestFit="1" customWidth="1"/>
    <col min="14" max="14" width="13.42578125" style="8" bestFit="1" customWidth="1"/>
    <col min="15" max="15" width="13.7109375" style="8" bestFit="1" customWidth="1"/>
    <col min="16" max="16" width="12.42578125" style="8" bestFit="1" customWidth="1"/>
    <col min="17" max="17" width="11.5703125" style="8" bestFit="1" customWidth="1"/>
    <col min="18" max="18" width="13.42578125" style="8" bestFit="1" customWidth="1"/>
    <col min="19" max="20" width="11.5703125" style="8" bestFit="1" customWidth="1"/>
    <col min="21" max="21" width="13.42578125" style="8" bestFit="1" customWidth="1"/>
    <col min="22" max="16384" width="11.42578125" style="8"/>
  </cols>
  <sheetData>
    <row r="1" spans="1:10" ht="15.75" customHeight="1" x14ac:dyDescent="0.35">
      <c r="A1" s="416" t="s">
        <v>639</v>
      </c>
      <c r="B1" s="417"/>
      <c r="C1" s="417"/>
      <c r="D1" s="417"/>
      <c r="E1" s="417"/>
      <c r="F1" s="418"/>
      <c r="G1" s="419"/>
      <c r="H1" s="418"/>
      <c r="I1" s="417"/>
    </row>
    <row r="2" spans="1:10" ht="14.45" customHeight="1" x14ac:dyDescent="0.25">
      <c r="A2" s="807" t="s">
        <v>640</v>
      </c>
      <c r="B2" s="807"/>
      <c r="C2" s="807"/>
      <c r="D2" s="807"/>
      <c r="E2" s="807"/>
      <c r="F2" s="807"/>
      <c r="G2" s="807"/>
      <c r="H2" s="807"/>
      <c r="I2" s="807"/>
    </row>
    <row r="3" spans="1:10" ht="13.5" thickBot="1" x14ac:dyDescent="0.25">
      <c r="A3" s="417"/>
      <c r="B3" s="417"/>
      <c r="C3" s="417"/>
      <c r="D3" s="417"/>
      <c r="E3" s="417"/>
      <c r="F3" s="417"/>
      <c r="G3" s="417"/>
      <c r="H3" s="417"/>
      <c r="I3" s="417"/>
    </row>
    <row r="4" spans="1:10" s="326" customFormat="1" x14ac:dyDescent="0.2">
      <c r="A4" s="420" t="s">
        <v>219</v>
      </c>
      <c r="B4" s="421" t="s">
        <v>446</v>
      </c>
      <c r="C4" s="421" t="s">
        <v>447</v>
      </c>
      <c r="D4" s="421" t="s">
        <v>448</v>
      </c>
      <c r="E4" s="421" t="s">
        <v>449</v>
      </c>
      <c r="F4" s="421" t="s">
        <v>450</v>
      </c>
      <c r="G4" s="421" t="s">
        <v>430</v>
      </c>
      <c r="H4" s="421" t="s">
        <v>451</v>
      </c>
      <c r="I4" s="422" t="s">
        <v>452</v>
      </c>
      <c r="J4" s="423"/>
    </row>
    <row r="5" spans="1:10" ht="13.5" thickBot="1" x14ac:dyDescent="0.25">
      <c r="A5" s="424"/>
      <c r="B5" s="425" t="s">
        <v>641</v>
      </c>
      <c r="C5" s="425" t="s">
        <v>642</v>
      </c>
      <c r="D5" s="425" t="s">
        <v>641</v>
      </c>
      <c r="E5" s="425" t="s">
        <v>643</v>
      </c>
      <c r="F5" s="425" t="s">
        <v>641</v>
      </c>
      <c r="G5" s="425" t="s">
        <v>641</v>
      </c>
      <c r="H5" s="425" t="s">
        <v>641</v>
      </c>
      <c r="I5" s="426" t="s">
        <v>641</v>
      </c>
    </row>
    <row r="6" spans="1:10" x14ac:dyDescent="0.2">
      <c r="A6" s="427">
        <v>2000</v>
      </c>
      <c r="B6" s="428">
        <v>553924</v>
      </c>
      <c r="C6" s="428">
        <v>132585078.00000001</v>
      </c>
      <c r="D6" s="428">
        <v>910303</v>
      </c>
      <c r="E6" s="428">
        <v>2437706</v>
      </c>
      <c r="F6" s="428">
        <v>270576</v>
      </c>
      <c r="G6" s="428">
        <v>2812784.7804642497</v>
      </c>
      <c r="H6" s="428">
        <v>37410</v>
      </c>
      <c r="I6" s="429">
        <v>7193</v>
      </c>
    </row>
    <row r="7" spans="1:10" x14ac:dyDescent="0.2">
      <c r="A7" s="430">
        <v>2001</v>
      </c>
      <c r="B7" s="431">
        <v>722355.34555900015</v>
      </c>
      <c r="C7" s="431">
        <v>138522109.261338</v>
      </c>
      <c r="D7" s="431">
        <v>1056629.375614</v>
      </c>
      <c r="E7" s="431">
        <v>2571113.7884550001</v>
      </c>
      <c r="F7" s="431">
        <v>289546.06610700005</v>
      </c>
      <c r="G7" s="431">
        <v>3038401.494655</v>
      </c>
      <c r="H7" s="431">
        <v>38182.076774000001</v>
      </c>
      <c r="I7" s="432">
        <v>9499.2289039999996</v>
      </c>
    </row>
    <row r="8" spans="1:10" x14ac:dyDescent="0.2">
      <c r="A8" s="430">
        <v>2002</v>
      </c>
      <c r="B8" s="431">
        <v>844552.87496099994</v>
      </c>
      <c r="C8" s="431">
        <v>157529918.53579301</v>
      </c>
      <c r="D8" s="431">
        <v>1232996.9204689998</v>
      </c>
      <c r="E8" s="431">
        <v>2869638.9847490001</v>
      </c>
      <c r="F8" s="431">
        <v>305650.71951300005</v>
      </c>
      <c r="G8" s="431">
        <v>3056055.2522</v>
      </c>
      <c r="H8" s="431">
        <v>38815.044966000001</v>
      </c>
      <c r="I8" s="432">
        <v>8612.8507310000005</v>
      </c>
    </row>
    <row r="9" spans="1:10" x14ac:dyDescent="0.2">
      <c r="A9" s="430">
        <v>2003</v>
      </c>
      <c r="B9" s="431">
        <v>842605.07863000024</v>
      </c>
      <c r="C9" s="431">
        <v>172624629.84419996</v>
      </c>
      <c r="D9" s="431">
        <v>1373792.267121</v>
      </c>
      <c r="E9" s="431">
        <v>2923686.4022500003</v>
      </c>
      <c r="F9" s="431">
        <v>309163.88219000009</v>
      </c>
      <c r="G9" s="431">
        <v>3484900.3702520002</v>
      </c>
      <c r="H9" s="431">
        <v>40202.178839999993</v>
      </c>
      <c r="I9" s="432">
        <v>9589.5781260000003</v>
      </c>
    </row>
    <row r="10" spans="1:10" x14ac:dyDescent="0.2">
      <c r="A10" s="430">
        <v>2004</v>
      </c>
      <c r="B10" s="431">
        <v>1035574.04973</v>
      </c>
      <c r="C10" s="431">
        <v>173223817.38585296</v>
      </c>
      <c r="D10" s="431">
        <v>1209005.7091610003</v>
      </c>
      <c r="E10" s="431">
        <v>3059961.8968920005</v>
      </c>
      <c r="F10" s="431">
        <v>306210.77793799998</v>
      </c>
      <c r="G10" s="431">
        <v>4247173.7726000007</v>
      </c>
      <c r="H10" s="431">
        <v>41613.363517999998</v>
      </c>
      <c r="I10" s="432">
        <v>14246.326868</v>
      </c>
    </row>
    <row r="11" spans="1:10" x14ac:dyDescent="0.2">
      <c r="A11" s="430">
        <v>2005</v>
      </c>
      <c r="B11" s="431">
        <v>1009897.918423</v>
      </c>
      <c r="C11" s="431">
        <v>208001717.81876829</v>
      </c>
      <c r="D11" s="431">
        <v>1201670.9143999997</v>
      </c>
      <c r="E11" s="431">
        <v>3193145.5305729993</v>
      </c>
      <c r="F11" s="431">
        <v>319344.80289899989</v>
      </c>
      <c r="G11" s="431">
        <v>4564989.1370999999</v>
      </c>
      <c r="H11" s="431">
        <v>42144.586211000002</v>
      </c>
      <c r="I11" s="432">
        <v>17325.373315000004</v>
      </c>
    </row>
    <row r="12" spans="1:10" x14ac:dyDescent="0.2">
      <c r="A12" s="430">
        <v>2006</v>
      </c>
      <c r="B12" s="431">
        <v>1048472.4635900002</v>
      </c>
      <c r="C12" s="431">
        <v>202825998.65453294</v>
      </c>
      <c r="D12" s="431">
        <v>1203364.0679980002</v>
      </c>
      <c r="E12" s="431">
        <v>3470661.2430209992</v>
      </c>
      <c r="F12" s="431">
        <v>313332.28608800005</v>
      </c>
      <c r="G12" s="431">
        <v>4784600.5820000004</v>
      </c>
      <c r="H12" s="431">
        <v>38469.547186000011</v>
      </c>
      <c r="I12" s="432">
        <v>17209.346067999999</v>
      </c>
    </row>
    <row r="13" spans="1:10" x14ac:dyDescent="0.2">
      <c r="A13" s="430">
        <v>2007</v>
      </c>
      <c r="B13" s="431">
        <v>1190273.6039159999</v>
      </c>
      <c r="C13" s="431">
        <v>170127538.95581597</v>
      </c>
      <c r="D13" s="431">
        <v>1444361.4378260002</v>
      </c>
      <c r="E13" s="431">
        <v>3501461.9256330007</v>
      </c>
      <c r="F13" s="431">
        <v>329164.77903499996</v>
      </c>
      <c r="G13" s="431">
        <v>5103597.2635999992</v>
      </c>
      <c r="H13" s="431">
        <v>39018.915689000001</v>
      </c>
      <c r="I13" s="432">
        <v>16786.886077000003</v>
      </c>
    </row>
    <row r="14" spans="1:10" x14ac:dyDescent="0.2">
      <c r="A14" s="430">
        <v>2008</v>
      </c>
      <c r="B14" s="431">
        <v>1267866.5800789997</v>
      </c>
      <c r="C14" s="431">
        <v>179870472.99560794</v>
      </c>
      <c r="D14" s="431">
        <v>1602597.0080210003</v>
      </c>
      <c r="E14" s="431">
        <v>3685931.0012759985</v>
      </c>
      <c r="F14" s="431">
        <v>345109.27027199999</v>
      </c>
      <c r="G14" s="431">
        <v>5160707.0164000001</v>
      </c>
      <c r="H14" s="431">
        <v>39037.065935000006</v>
      </c>
      <c r="I14" s="432">
        <v>16720.528117000002</v>
      </c>
    </row>
    <row r="15" spans="1:10" x14ac:dyDescent="0.2">
      <c r="A15" s="430">
        <v>2009</v>
      </c>
      <c r="B15" s="431">
        <v>1276249.2028349997</v>
      </c>
      <c r="C15" s="431">
        <v>183994691.50778204</v>
      </c>
      <c r="D15" s="431">
        <v>1512931.0674320005</v>
      </c>
      <c r="E15" s="431">
        <v>3922708.3963299985</v>
      </c>
      <c r="F15" s="431">
        <v>302459.11290999997</v>
      </c>
      <c r="G15" s="431">
        <v>4418768.325600001</v>
      </c>
      <c r="H15" s="431">
        <v>37502.627191</v>
      </c>
      <c r="I15" s="432">
        <v>12297.103142</v>
      </c>
    </row>
    <row r="16" spans="1:10" x14ac:dyDescent="0.2">
      <c r="A16" s="430">
        <v>2010</v>
      </c>
      <c r="B16" s="431">
        <v>1247184.0293920001</v>
      </c>
      <c r="C16" s="431">
        <v>164084388.90122896</v>
      </c>
      <c r="D16" s="431">
        <v>1470449.7064990005</v>
      </c>
      <c r="E16" s="431">
        <v>3640465.4641499999</v>
      </c>
      <c r="F16" s="431">
        <v>261989.60579399997</v>
      </c>
      <c r="G16" s="431">
        <v>6042644.2223000005</v>
      </c>
      <c r="H16" s="431">
        <v>33847.813441999999</v>
      </c>
      <c r="I16" s="432">
        <v>16963.268973000002</v>
      </c>
    </row>
    <row r="17" spans="1:17" x14ac:dyDescent="0.2">
      <c r="A17" s="430">
        <v>2011</v>
      </c>
      <c r="B17" s="431">
        <v>1235345.068017998</v>
      </c>
      <c r="C17" s="431">
        <v>166186716.98165295</v>
      </c>
      <c r="D17" s="431">
        <v>1256382.6002110012</v>
      </c>
      <c r="E17" s="431">
        <v>3418862.1174220028</v>
      </c>
      <c r="F17" s="431">
        <v>230199.08238500019</v>
      </c>
      <c r="G17" s="431">
        <v>7010937.8915999997</v>
      </c>
      <c r="H17" s="431">
        <v>28881.790965999993</v>
      </c>
      <c r="I17" s="432">
        <v>19141.078052000001</v>
      </c>
      <c r="J17" s="433">
        <f t="shared" ref="J17:J27" si="0">B17/1000</f>
        <v>1235.3450680179981</v>
      </c>
      <c r="K17" s="208"/>
      <c r="L17" s="208"/>
      <c r="M17" s="208"/>
      <c r="N17" s="208"/>
      <c r="O17" s="208"/>
      <c r="P17" s="208"/>
      <c r="Q17" s="208"/>
    </row>
    <row r="18" spans="1:17" x14ac:dyDescent="0.2">
      <c r="A18" s="430">
        <v>2012</v>
      </c>
      <c r="B18" s="431">
        <v>1298761.3646879997</v>
      </c>
      <c r="C18" s="431">
        <v>161544666.15318698</v>
      </c>
      <c r="D18" s="431">
        <v>1281282.4314850017</v>
      </c>
      <c r="E18" s="431">
        <v>3480856.9120259993</v>
      </c>
      <c r="F18" s="431">
        <v>249236.15747600028</v>
      </c>
      <c r="G18" s="431">
        <v>6684539.3917999994</v>
      </c>
      <c r="H18" s="431">
        <v>26104.854507</v>
      </c>
      <c r="I18" s="432">
        <v>16790.374244000006</v>
      </c>
      <c r="J18" s="433">
        <f t="shared" si="0"/>
        <v>1298.7613646879997</v>
      </c>
      <c r="K18" s="208"/>
      <c r="L18" s="208"/>
      <c r="M18" s="208"/>
      <c r="N18" s="208"/>
      <c r="O18" s="208"/>
      <c r="P18" s="208"/>
      <c r="Q18" s="208"/>
    </row>
    <row r="19" spans="1:17" x14ac:dyDescent="0.2">
      <c r="A19" s="430">
        <v>2013</v>
      </c>
      <c r="B19" s="431">
        <v>1375640.6942070012</v>
      </c>
      <c r="C19" s="431">
        <v>151486071.68989712</v>
      </c>
      <c r="D19" s="431">
        <v>1351273.4971280003</v>
      </c>
      <c r="E19" s="431">
        <v>3674282.5108390008</v>
      </c>
      <c r="F19" s="431">
        <v>266472.33039299975</v>
      </c>
      <c r="G19" s="431">
        <v>6680658.79</v>
      </c>
      <c r="H19" s="431">
        <v>23667.787451</v>
      </c>
      <c r="I19" s="432">
        <v>18139.597243999997</v>
      </c>
      <c r="J19" s="433">
        <f t="shared" si="0"/>
        <v>1375.6406942070012</v>
      </c>
      <c r="K19" s="208"/>
      <c r="L19" s="208"/>
      <c r="M19" s="208"/>
      <c r="N19" s="208"/>
      <c r="O19" s="208"/>
      <c r="P19" s="208"/>
      <c r="Q19" s="208"/>
    </row>
    <row r="20" spans="1:17" x14ac:dyDescent="0.2">
      <c r="A20" s="430">
        <v>2014</v>
      </c>
      <c r="B20" s="431">
        <v>1377642.4139869981</v>
      </c>
      <c r="C20" s="431">
        <v>140097028.09351778</v>
      </c>
      <c r="D20" s="431">
        <v>1315474.5571109999</v>
      </c>
      <c r="E20" s="431">
        <v>3768147.219242997</v>
      </c>
      <c r="F20" s="431">
        <v>277294.4825959999</v>
      </c>
      <c r="G20" s="431">
        <v>7192591.9308000002</v>
      </c>
      <c r="H20" s="431">
        <v>23105.261869000002</v>
      </c>
      <c r="I20" s="432">
        <v>17017.692464999996</v>
      </c>
      <c r="J20" s="433">
        <f t="shared" si="0"/>
        <v>1377.6424139869982</v>
      </c>
      <c r="K20" s="208"/>
      <c r="L20" s="208"/>
      <c r="M20" s="208"/>
      <c r="N20" s="208"/>
      <c r="O20" s="208"/>
      <c r="P20" s="208"/>
      <c r="Q20" s="208"/>
    </row>
    <row r="21" spans="1:17" x14ac:dyDescent="0.2">
      <c r="A21" s="430">
        <v>2015</v>
      </c>
      <c r="B21" s="431">
        <v>1700817.4199590012</v>
      </c>
      <c r="C21" s="431">
        <v>146822906.53714007</v>
      </c>
      <c r="D21" s="431">
        <v>1421217.9398520002</v>
      </c>
      <c r="E21" s="431">
        <v>4101567.7170700021</v>
      </c>
      <c r="F21" s="431">
        <v>315524.81577999995</v>
      </c>
      <c r="G21" s="431">
        <v>7320806.8477000007</v>
      </c>
      <c r="H21" s="431">
        <v>19510.729781000002</v>
      </c>
      <c r="I21" s="432">
        <v>20153.237616000006</v>
      </c>
      <c r="J21" s="433">
        <f t="shared" si="0"/>
        <v>1700.8174199590012</v>
      </c>
      <c r="K21" s="208"/>
      <c r="L21" s="208"/>
      <c r="M21" s="208"/>
      <c r="N21" s="208"/>
      <c r="O21" s="208"/>
      <c r="P21" s="208"/>
      <c r="Q21" s="208"/>
    </row>
    <row r="22" spans="1:17" x14ac:dyDescent="0.2">
      <c r="A22" s="430">
        <v>2016</v>
      </c>
      <c r="B22" s="431">
        <v>2353858.5579240001</v>
      </c>
      <c r="C22" s="431">
        <v>153005896.97612563</v>
      </c>
      <c r="D22" s="431">
        <v>1337081.4908790004</v>
      </c>
      <c r="E22" s="431">
        <v>4375336.6871660026</v>
      </c>
      <c r="F22" s="431">
        <v>314421.59763299988</v>
      </c>
      <c r="G22" s="431">
        <v>7663123.9877000004</v>
      </c>
      <c r="H22" s="431">
        <v>18789.004763000004</v>
      </c>
      <c r="I22" s="432">
        <v>25756.505004999995</v>
      </c>
      <c r="J22" s="433">
        <f t="shared" si="0"/>
        <v>2353.8585579240003</v>
      </c>
      <c r="K22" s="208"/>
      <c r="L22" s="208"/>
      <c r="M22" s="208"/>
      <c r="N22" s="208"/>
      <c r="O22" s="208"/>
      <c r="P22" s="208"/>
      <c r="Q22" s="208"/>
    </row>
    <row r="23" spans="1:17" x14ac:dyDescent="0.2">
      <c r="A23" s="430">
        <v>2017</v>
      </c>
      <c r="B23" s="431">
        <v>2445583.8150159996</v>
      </c>
      <c r="C23" s="431">
        <v>151964039.9564108</v>
      </c>
      <c r="D23" s="431">
        <v>1473072.7682369994</v>
      </c>
      <c r="E23" s="431">
        <v>4417986.7813469935</v>
      </c>
      <c r="F23" s="431">
        <v>306783.61933000013</v>
      </c>
      <c r="G23" s="431">
        <v>8806451.7127720006</v>
      </c>
      <c r="H23" s="431">
        <v>17790.363567</v>
      </c>
      <c r="I23" s="432">
        <v>28141.125214999985</v>
      </c>
      <c r="J23" s="433">
        <f t="shared" si="0"/>
        <v>2445.5838150159998</v>
      </c>
      <c r="K23" s="208"/>
      <c r="L23" s="208"/>
      <c r="M23" s="208"/>
      <c r="N23" s="208"/>
      <c r="O23" s="208"/>
      <c r="P23" s="208"/>
      <c r="Q23" s="208"/>
    </row>
    <row r="24" spans="1:17" x14ac:dyDescent="0.2">
      <c r="A24" s="430">
        <v>2018</v>
      </c>
      <c r="B24" s="431">
        <v>2437034.889293998</v>
      </c>
      <c r="C24" s="431">
        <v>140210984.41501182</v>
      </c>
      <c r="D24" s="431">
        <v>1474383.1280540007</v>
      </c>
      <c r="E24" s="431">
        <v>4160161.9325340018</v>
      </c>
      <c r="F24" s="431">
        <v>289122.51396000007</v>
      </c>
      <c r="G24" s="431">
        <v>9533871.1347550005</v>
      </c>
      <c r="H24" s="431">
        <v>18601.344508000002</v>
      </c>
      <c r="I24" s="432">
        <v>28033.511927000007</v>
      </c>
      <c r="J24" s="433">
        <f t="shared" si="0"/>
        <v>2437.0348892939978</v>
      </c>
      <c r="K24" s="208"/>
      <c r="L24" s="208"/>
      <c r="M24" s="208"/>
      <c r="N24" s="208"/>
      <c r="O24" s="208"/>
      <c r="P24" s="208"/>
      <c r="Q24" s="208"/>
    </row>
    <row r="25" spans="1:17" x14ac:dyDescent="0.2">
      <c r="A25" s="430">
        <v>2019</v>
      </c>
      <c r="B25" s="431">
        <v>2455439.9084949996</v>
      </c>
      <c r="C25" s="431">
        <v>128413463.35810542</v>
      </c>
      <c r="D25" s="431">
        <v>1404381.5470089999</v>
      </c>
      <c r="E25" s="431">
        <v>3860306.0494859996</v>
      </c>
      <c r="F25" s="431">
        <v>308115.57177399989</v>
      </c>
      <c r="G25" s="431">
        <v>10120007.399021</v>
      </c>
      <c r="H25" s="431">
        <v>19853.168399999995</v>
      </c>
      <c r="I25" s="432">
        <v>30441.359039000003</v>
      </c>
      <c r="J25" s="433">
        <f t="shared" si="0"/>
        <v>2455.4399084949996</v>
      </c>
      <c r="K25" s="208"/>
      <c r="L25" s="208"/>
      <c r="M25" s="208"/>
      <c r="N25" s="208"/>
      <c r="O25" s="208"/>
      <c r="P25" s="208"/>
      <c r="Q25" s="208"/>
    </row>
    <row r="26" spans="1:17" x14ac:dyDescent="0.2">
      <c r="A26" s="430">
        <v>2020</v>
      </c>
      <c r="B26" s="431">
        <v>2150125.9121280019</v>
      </c>
      <c r="C26" s="431">
        <v>88053944.209976867</v>
      </c>
      <c r="D26" s="431">
        <v>1334570.4777719995</v>
      </c>
      <c r="E26" s="431">
        <v>2723879.4816789986</v>
      </c>
      <c r="F26" s="431">
        <v>241547.91305100007</v>
      </c>
      <c r="G26" s="431">
        <v>8893971.5276180003</v>
      </c>
      <c r="H26" s="431">
        <v>20646.581029999998</v>
      </c>
      <c r="I26" s="432">
        <v>32184.625879999992</v>
      </c>
      <c r="J26" s="433">
        <f t="shared" si="0"/>
        <v>2150.1259121280018</v>
      </c>
      <c r="K26" s="208"/>
      <c r="L26" s="208"/>
      <c r="M26" s="208"/>
      <c r="N26" s="208"/>
      <c r="O26" s="208"/>
      <c r="P26" s="208"/>
      <c r="Q26" s="208"/>
    </row>
    <row r="27" spans="1:17" s="330" customFormat="1" x14ac:dyDescent="0.2">
      <c r="A27" s="430">
        <v>2021</v>
      </c>
      <c r="B27" s="431">
        <v>2326035.3089419976</v>
      </c>
      <c r="C27" s="431">
        <v>97492951.121062979</v>
      </c>
      <c r="D27" s="431">
        <v>1533134.9989980008</v>
      </c>
      <c r="E27" s="431">
        <v>3333632.4495000024</v>
      </c>
      <c r="F27" s="431">
        <v>264426.50705200015</v>
      </c>
      <c r="G27" s="431">
        <v>12149273.526027001</v>
      </c>
      <c r="H27" s="431">
        <v>26995.267701000004</v>
      </c>
      <c r="I27" s="434">
        <v>34148.029037000008</v>
      </c>
      <c r="J27" s="433">
        <f t="shared" si="0"/>
        <v>2326.0353089419978</v>
      </c>
      <c r="K27" s="435"/>
      <c r="L27" s="435"/>
      <c r="M27" s="435"/>
      <c r="N27" s="435"/>
      <c r="O27" s="435"/>
      <c r="P27" s="435"/>
      <c r="Q27" s="208"/>
    </row>
    <row r="28" spans="1:17" ht="25.5" x14ac:dyDescent="0.2">
      <c r="A28" s="436" t="s">
        <v>644</v>
      </c>
      <c r="B28" s="437">
        <f t="shared" ref="B28:I28" si="1">SUM(B29:B40)</f>
        <v>2438630.5404020003</v>
      </c>
      <c r="C28" s="437">
        <f t="shared" si="1"/>
        <v>96733064.200758994</v>
      </c>
      <c r="D28" s="437">
        <f t="shared" si="1"/>
        <v>1369532.04293</v>
      </c>
      <c r="E28" s="437">
        <f t="shared" si="1"/>
        <v>3079790.2205739995</v>
      </c>
      <c r="F28" s="437">
        <f t="shared" si="1"/>
        <v>255332.78548000005</v>
      </c>
      <c r="G28" s="437">
        <f t="shared" si="1"/>
        <v>12936826.381839</v>
      </c>
      <c r="H28" s="437">
        <f t="shared" si="1"/>
        <v>28231.359913000004</v>
      </c>
      <c r="I28" s="437">
        <f t="shared" si="1"/>
        <v>31587.568952999995</v>
      </c>
      <c r="J28" s="433">
        <f>B28/1000</f>
        <v>2438.6305404020004</v>
      </c>
      <c r="K28" s="435"/>
      <c r="L28" s="435"/>
      <c r="M28" s="435"/>
      <c r="N28" s="435"/>
      <c r="O28" s="435"/>
      <c r="P28" s="435"/>
      <c r="Q28" s="208"/>
    </row>
    <row r="29" spans="1:17" x14ac:dyDescent="0.2">
      <c r="A29" s="438" t="s">
        <v>525</v>
      </c>
      <c r="B29" s="431">
        <v>199254.54231200001</v>
      </c>
      <c r="C29" s="431">
        <v>7849499.7054919982</v>
      </c>
      <c r="D29" s="431">
        <v>106613.942102</v>
      </c>
      <c r="E29" s="431">
        <v>256519.48482099999</v>
      </c>
      <c r="F29" s="431">
        <v>20699.504582000001</v>
      </c>
      <c r="G29" s="431">
        <v>795347.81822000002</v>
      </c>
      <c r="H29" s="431">
        <v>2410.1115829999999</v>
      </c>
      <c r="I29" s="439">
        <v>2733.3522099999996</v>
      </c>
      <c r="J29" s="440"/>
      <c r="K29" s="435"/>
      <c r="L29" s="435"/>
      <c r="M29" s="435"/>
      <c r="N29" s="435"/>
      <c r="O29" s="435"/>
      <c r="P29" s="208"/>
    </row>
    <row r="30" spans="1:17" x14ac:dyDescent="0.2">
      <c r="A30" s="441" t="s">
        <v>526</v>
      </c>
      <c r="B30" s="431">
        <v>172335.13827600001</v>
      </c>
      <c r="C30" s="431">
        <v>7129265.6729909964</v>
      </c>
      <c r="D30" s="431">
        <v>117110.37029200001</v>
      </c>
      <c r="E30" s="431">
        <v>244143.53903600003</v>
      </c>
      <c r="F30" s="431">
        <v>20613.055182</v>
      </c>
      <c r="G30" s="431">
        <v>874253.2429699999</v>
      </c>
      <c r="H30" s="431">
        <v>2043.153607</v>
      </c>
      <c r="I30" s="432">
        <v>2759.9678269999999</v>
      </c>
      <c r="J30" s="440"/>
      <c r="K30" s="435"/>
      <c r="L30" s="435"/>
      <c r="M30" s="435"/>
      <c r="N30" s="435"/>
      <c r="O30" s="435"/>
      <c r="P30" s="208"/>
    </row>
    <row r="31" spans="1:17" x14ac:dyDescent="0.2">
      <c r="A31" s="441" t="s">
        <v>527</v>
      </c>
      <c r="B31" s="431">
        <v>182172.91726500003</v>
      </c>
      <c r="C31" s="431">
        <v>7720559.3699480006</v>
      </c>
      <c r="D31" s="431">
        <v>121016.36043900001</v>
      </c>
      <c r="E31" s="431">
        <v>244922.39958500006</v>
      </c>
      <c r="F31" s="431">
        <v>20542.484943000003</v>
      </c>
      <c r="G31" s="431">
        <v>1130343.972296</v>
      </c>
      <c r="H31" s="431">
        <v>2365.7229220000004</v>
      </c>
      <c r="I31" s="432">
        <v>2783.0976450000003</v>
      </c>
      <c r="J31" s="440"/>
      <c r="K31" s="435"/>
      <c r="L31" s="435"/>
      <c r="M31" s="435"/>
      <c r="N31" s="435"/>
      <c r="O31" s="435"/>
      <c r="P31" s="208"/>
    </row>
    <row r="32" spans="1:17" x14ac:dyDescent="0.2">
      <c r="A32" s="441" t="s">
        <v>528</v>
      </c>
      <c r="B32" s="431">
        <v>170168.39552700002</v>
      </c>
      <c r="C32" s="431">
        <v>7556061.0832409952</v>
      </c>
      <c r="D32" s="431">
        <v>99375.656799999997</v>
      </c>
      <c r="E32" s="431">
        <v>249159.44787899998</v>
      </c>
      <c r="F32" s="431">
        <v>21094.671061000005</v>
      </c>
      <c r="G32" s="431">
        <v>1106279.12616</v>
      </c>
      <c r="H32" s="431">
        <v>2372.7504709999998</v>
      </c>
      <c r="I32" s="432">
        <v>2645.3656989999999</v>
      </c>
      <c r="J32" s="440"/>
      <c r="K32" s="435"/>
      <c r="L32" s="435"/>
      <c r="M32" s="435"/>
      <c r="N32" s="435"/>
      <c r="O32" s="435"/>
      <c r="P32" s="208"/>
    </row>
    <row r="33" spans="1:21" x14ac:dyDescent="0.2">
      <c r="A33" s="441" t="s">
        <v>529</v>
      </c>
      <c r="B33" s="431">
        <v>174258.00081499998</v>
      </c>
      <c r="C33" s="431">
        <v>8291852.6098840013</v>
      </c>
      <c r="D33" s="431">
        <v>117209.73543600002</v>
      </c>
      <c r="E33" s="431">
        <v>254493.04622700016</v>
      </c>
      <c r="F33" s="431">
        <v>19346.639959000007</v>
      </c>
      <c r="G33" s="431">
        <v>1021111.2502039999</v>
      </c>
      <c r="H33" s="431">
        <v>2405.8468000000003</v>
      </c>
      <c r="I33" s="432">
        <v>2618.6538079999996</v>
      </c>
      <c r="J33" s="440"/>
      <c r="K33" s="435"/>
      <c r="L33" s="435"/>
      <c r="M33" s="435"/>
      <c r="N33" s="435"/>
      <c r="O33" s="435"/>
      <c r="P33" s="208"/>
    </row>
    <row r="34" spans="1:21" x14ac:dyDescent="0.2">
      <c r="A34" s="441" t="s">
        <v>530</v>
      </c>
      <c r="B34" s="431">
        <v>198466.83701799996</v>
      </c>
      <c r="C34" s="431">
        <v>8127241.3830210036</v>
      </c>
      <c r="D34" s="431">
        <v>102536.50628800002</v>
      </c>
      <c r="E34" s="431">
        <v>259305.06356499999</v>
      </c>
      <c r="F34" s="431">
        <v>21404.357778000001</v>
      </c>
      <c r="G34" s="431">
        <v>1166572.3207800002</v>
      </c>
      <c r="H34" s="431">
        <v>2287.0076999999997</v>
      </c>
      <c r="I34" s="432">
        <v>2680.1577160000002</v>
      </c>
      <c r="J34" s="440"/>
      <c r="K34" s="435"/>
      <c r="L34" s="435"/>
      <c r="M34" s="435"/>
      <c r="N34" s="435"/>
      <c r="O34" s="435"/>
      <c r="P34" s="208"/>
    </row>
    <row r="35" spans="1:21" x14ac:dyDescent="0.2">
      <c r="A35" s="441" t="s">
        <v>531</v>
      </c>
      <c r="B35" s="431">
        <v>195233.72050199998</v>
      </c>
      <c r="C35" s="431">
        <v>8045385.6594619984</v>
      </c>
      <c r="D35" s="431">
        <v>116773.300158</v>
      </c>
      <c r="E35" s="431">
        <v>251804.69122999988</v>
      </c>
      <c r="F35" s="431">
        <v>22384.845583000006</v>
      </c>
      <c r="G35" s="431">
        <v>1150063.0218</v>
      </c>
      <c r="H35" s="431">
        <v>2675.4319</v>
      </c>
      <c r="I35" s="432">
        <v>2208.498814</v>
      </c>
      <c r="J35" s="440"/>
      <c r="K35" s="435"/>
      <c r="L35" s="435"/>
      <c r="M35" s="435"/>
      <c r="N35" s="435"/>
      <c r="O35" s="435"/>
      <c r="P35" s="208"/>
    </row>
    <row r="36" spans="1:21" x14ac:dyDescent="0.2">
      <c r="A36" s="441" t="s">
        <v>532</v>
      </c>
      <c r="B36" s="431">
        <v>207587.71119599999</v>
      </c>
      <c r="C36" s="431">
        <v>8189295.175076995</v>
      </c>
      <c r="D36" s="431">
        <v>127023.83056599998</v>
      </c>
      <c r="E36" s="431">
        <v>275293.96629100008</v>
      </c>
      <c r="F36" s="431">
        <v>23280.072949999994</v>
      </c>
      <c r="G36" s="431">
        <v>1043999.178205</v>
      </c>
      <c r="H36" s="431">
        <v>1919.9090999999999</v>
      </c>
      <c r="I36" s="432">
        <v>2603.2988249999999</v>
      </c>
      <c r="J36" s="440"/>
      <c r="K36" s="435"/>
      <c r="L36" s="435"/>
      <c r="M36" s="435"/>
      <c r="N36" s="435"/>
      <c r="O36" s="435"/>
      <c r="P36" s="208"/>
    </row>
    <row r="37" spans="1:21" x14ac:dyDescent="0.2">
      <c r="A37" s="441" t="s">
        <v>533</v>
      </c>
      <c r="B37" s="431">
        <v>229962.37834900001</v>
      </c>
      <c r="C37" s="431">
        <v>7918229.1200319966</v>
      </c>
      <c r="D37" s="431">
        <v>109724.94805600001</v>
      </c>
      <c r="E37" s="431">
        <v>256904.97128199995</v>
      </c>
      <c r="F37" s="431">
        <v>19160.08815</v>
      </c>
      <c r="G37" s="431">
        <v>982041.59712000005</v>
      </c>
      <c r="H37" s="431">
        <v>2263.2563300000002</v>
      </c>
      <c r="I37" s="432">
        <v>2159.4435470000003</v>
      </c>
      <c r="J37" s="440"/>
      <c r="K37" s="435"/>
      <c r="L37" s="435"/>
      <c r="M37" s="435"/>
      <c r="N37" s="435"/>
      <c r="O37" s="435"/>
      <c r="P37" s="208"/>
    </row>
    <row r="38" spans="1:21" x14ac:dyDescent="0.2">
      <c r="A38" s="441" t="s">
        <v>534</v>
      </c>
      <c r="B38" s="431">
        <v>232470.47826800004</v>
      </c>
      <c r="C38" s="431">
        <v>8886215.932489004</v>
      </c>
      <c r="D38" s="431">
        <v>115112.18003499998</v>
      </c>
      <c r="E38" s="431">
        <v>266760.27341899998</v>
      </c>
      <c r="F38" s="431">
        <v>22502.135979999999</v>
      </c>
      <c r="G38" s="431">
        <v>1101471.302709</v>
      </c>
      <c r="H38" s="431">
        <v>2454.2676999999999</v>
      </c>
      <c r="I38" s="432">
        <v>2805.3518210000002</v>
      </c>
      <c r="J38" s="440"/>
      <c r="K38" s="435"/>
      <c r="L38" s="435"/>
      <c r="M38" s="435"/>
      <c r="N38" s="435"/>
      <c r="O38" s="435"/>
      <c r="P38" s="208"/>
    </row>
    <row r="39" spans="1:21" x14ac:dyDescent="0.2">
      <c r="A39" s="441" t="s">
        <v>535</v>
      </c>
      <c r="B39" s="431">
        <v>224976.12553000002</v>
      </c>
      <c r="C39" s="431">
        <v>8530170.3669949975</v>
      </c>
      <c r="D39" s="431">
        <v>114186.93107200001</v>
      </c>
      <c r="E39" s="431">
        <v>243790.14874199987</v>
      </c>
      <c r="F39" s="431">
        <v>21357.137873999996</v>
      </c>
      <c r="G39" s="431">
        <v>1060827.839985</v>
      </c>
      <c r="H39" s="431">
        <v>2368.0373</v>
      </c>
      <c r="I39" s="432">
        <v>2725.9005139999999</v>
      </c>
      <c r="J39" s="440"/>
      <c r="K39" s="435"/>
      <c r="L39" s="435"/>
      <c r="M39" s="435"/>
      <c r="N39" s="435"/>
      <c r="O39" s="435"/>
      <c r="P39" s="208"/>
    </row>
    <row r="40" spans="1:21" x14ac:dyDescent="0.2">
      <c r="A40" s="441" t="s">
        <v>536</v>
      </c>
      <c r="B40" s="431">
        <v>251744.29534400001</v>
      </c>
      <c r="C40" s="431">
        <v>8489288.122127004</v>
      </c>
      <c r="D40" s="431">
        <v>122848.28168600002</v>
      </c>
      <c r="E40" s="431">
        <v>276693.18849700002</v>
      </c>
      <c r="F40" s="431">
        <v>22947.791438000007</v>
      </c>
      <c r="G40" s="431">
        <v>1504515.7113900001</v>
      </c>
      <c r="H40" s="431">
        <v>2665.8644999999997</v>
      </c>
      <c r="I40" s="432">
        <v>2864.4805269999997</v>
      </c>
      <c r="J40" s="440"/>
      <c r="K40" s="435"/>
      <c r="L40" s="435"/>
      <c r="M40" s="435"/>
      <c r="N40" s="435"/>
      <c r="O40" s="435"/>
      <c r="P40" s="208"/>
    </row>
    <row r="41" spans="1:21" x14ac:dyDescent="0.2">
      <c r="A41" s="441"/>
      <c r="B41" s="431"/>
      <c r="C41" s="431"/>
      <c r="D41" s="431"/>
      <c r="E41" s="431"/>
      <c r="F41" s="431"/>
      <c r="G41" s="431"/>
      <c r="H41" s="431"/>
      <c r="I41" s="432"/>
      <c r="K41" s="435"/>
      <c r="L41" s="435"/>
      <c r="M41" s="435"/>
      <c r="N41" s="435"/>
      <c r="O41" s="435"/>
      <c r="P41" s="435"/>
      <c r="Q41" s="208"/>
    </row>
    <row r="42" spans="1:21" x14ac:dyDescent="0.2">
      <c r="A42" s="442" t="s">
        <v>645</v>
      </c>
      <c r="B42" s="417"/>
      <c r="C42" s="417"/>
      <c r="D42" s="443"/>
      <c r="E42" s="417"/>
      <c r="F42" s="417"/>
      <c r="G42" s="417"/>
      <c r="H42" s="417"/>
      <c r="I42" s="444"/>
      <c r="K42" s="435"/>
      <c r="L42" s="435"/>
      <c r="M42" s="435"/>
      <c r="N42" s="435"/>
      <c r="O42" s="435"/>
      <c r="P42" s="435"/>
    </row>
    <row r="43" spans="1:21" x14ac:dyDescent="0.2">
      <c r="A43" s="445" t="s">
        <v>541</v>
      </c>
      <c r="B43" s="446">
        <v>210106.34444599997</v>
      </c>
      <c r="C43" s="446">
        <v>8838470.6585639957</v>
      </c>
      <c r="D43" s="446">
        <v>126287.84611999999</v>
      </c>
      <c r="E43" s="446">
        <v>295621.78899499989</v>
      </c>
      <c r="F43" s="446">
        <v>22234.737604999998</v>
      </c>
      <c r="G43" s="446">
        <v>754595.65157799993</v>
      </c>
      <c r="H43" s="446">
        <v>2606.3128000000002</v>
      </c>
      <c r="I43" s="447">
        <v>3257.4147439999997</v>
      </c>
      <c r="K43" s="435"/>
      <c r="L43" s="435"/>
      <c r="M43" s="448"/>
      <c r="N43" s="448"/>
      <c r="O43" s="448"/>
      <c r="P43" s="448"/>
      <c r="Q43" s="448"/>
      <c r="R43" s="448"/>
      <c r="S43" s="448"/>
      <c r="T43" s="448"/>
      <c r="U43" s="448"/>
    </row>
    <row r="44" spans="1:21" ht="13.5" thickBot="1" x14ac:dyDescent="0.25">
      <c r="A44" s="449" t="s">
        <v>542</v>
      </c>
      <c r="B44" s="450">
        <v>251744.29534400001</v>
      </c>
      <c r="C44" s="450">
        <v>8489288.122127004</v>
      </c>
      <c r="D44" s="450">
        <v>122848.28168600002</v>
      </c>
      <c r="E44" s="450">
        <v>276693.18849700002</v>
      </c>
      <c r="F44" s="450">
        <v>22947.791438000007</v>
      </c>
      <c r="G44" s="450">
        <v>1504515.7113900001</v>
      </c>
      <c r="H44" s="450">
        <v>2665.8644999999997</v>
      </c>
      <c r="I44" s="451">
        <v>2864.4805269999997</v>
      </c>
      <c r="K44" s="435"/>
      <c r="L44" s="435"/>
      <c r="M44" s="448"/>
      <c r="N44" s="448"/>
      <c r="O44" s="448"/>
      <c r="P44" s="448"/>
      <c r="Q44" s="448"/>
      <c r="R44" s="448"/>
      <c r="S44" s="448"/>
      <c r="T44" s="448"/>
      <c r="U44" s="448"/>
    </row>
    <row r="45" spans="1:21" ht="13.5" thickBot="1" x14ac:dyDescent="0.25">
      <c r="A45" s="452" t="s">
        <v>543</v>
      </c>
      <c r="B45" s="453">
        <f t="shared" ref="B45:I45" si="2">+B44/B43-1</f>
        <v>0.19817560011235891</v>
      </c>
      <c r="C45" s="454">
        <f t="shared" si="2"/>
        <v>-3.9507121755125496E-2</v>
      </c>
      <c r="D45" s="453">
        <f t="shared" si="2"/>
        <v>-2.7235910181979572E-2</v>
      </c>
      <c r="E45" s="453">
        <f t="shared" si="2"/>
        <v>-6.4029788069241533E-2</v>
      </c>
      <c r="F45" s="453">
        <f t="shared" si="2"/>
        <v>3.2069361270072427E-2</v>
      </c>
      <c r="G45" s="453">
        <f t="shared" si="2"/>
        <v>0.99380384480586081</v>
      </c>
      <c r="H45" s="453">
        <f t="shared" si="2"/>
        <v>2.2849022573192102E-2</v>
      </c>
      <c r="I45" s="453">
        <f t="shared" si="2"/>
        <v>-0.12062762892682477</v>
      </c>
      <c r="J45" s="455"/>
      <c r="K45" s="435"/>
      <c r="M45" s="448"/>
      <c r="N45" s="448"/>
      <c r="O45" s="448"/>
      <c r="P45" s="448"/>
      <c r="Q45" s="448"/>
      <c r="R45" s="448"/>
      <c r="S45" s="448"/>
      <c r="T45" s="448"/>
      <c r="U45" s="448"/>
    </row>
    <row r="46" spans="1:21" x14ac:dyDescent="0.2">
      <c r="A46" s="456"/>
      <c r="B46" s="457"/>
      <c r="C46" s="458"/>
      <c r="D46" s="457"/>
      <c r="E46" s="457"/>
      <c r="F46" s="457"/>
      <c r="G46" s="457"/>
      <c r="H46" s="457"/>
      <c r="I46" s="459"/>
      <c r="K46" s="435"/>
      <c r="L46" s="435"/>
      <c r="M46" s="448"/>
      <c r="N46" s="448"/>
      <c r="O46" s="448"/>
      <c r="P46" s="448"/>
      <c r="Q46" s="448"/>
      <c r="R46" s="448"/>
      <c r="S46" s="448"/>
      <c r="T46" s="448"/>
      <c r="U46" s="448"/>
    </row>
    <row r="47" spans="1:21" x14ac:dyDescent="0.2">
      <c r="A47" s="460" t="s">
        <v>646</v>
      </c>
      <c r="B47" s="461"/>
      <c r="C47" s="461"/>
      <c r="D47" s="461"/>
      <c r="E47" s="461"/>
      <c r="F47" s="461"/>
      <c r="G47" s="461"/>
      <c r="H47" s="461"/>
      <c r="I47" s="462"/>
      <c r="K47" s="435"/>
      <c r="L47" s="435"/>
      <c r="M47" s="448"/>
      <c r="N47" s="448"/>
      <c r="O47" s="448"/>
      <c r="P47" s="448"/>
      <c r="Q47" s="448"/>
      <c r="R47" s="448"/>
      <c r="S47" s="448"/>
      <c r="T47" s="448"/>
      <c r="U47" s="448"/>
    </row>
    <row r="48" spans="1:21" x14ac:dyDescent="0.2">
      <c r="A48" s="463" t="s">
        <v>538</v>
      </c>
      <c r="B48" s="464">
        <v>2326035.3089419999</v>
      </c>
      <c r="C48" s="464">
        <v>97492951.121062979</v>
      </c>
      <c r="D48" s="464">
        <v>1533134.9989980001</v>
      </c>
      <c r="E48" s="464">
        <v>3333632.4494999992</v>
      </c>
      <c r="F48" s="464">
        <v>264426.50705200003</v>
      </c>
      <c r="G48" s="464">
        <v>12149273.526027</v>
      </c>
      <c r="H48" s="464">
        <v>26995.267701000001</v>
      </c>
      <c r="I48" s="465">
        <v>34148.029037</v>
      </c>
      <c r="J48" s="455"/>
      <c r="K48" s="435"/>
      <c r="L48" s="435"/>
      <c r="M48" s="448"/>
      <c r="N48" s="448"/>
      <c r="O48" s="448"/>
      <c r="P48" s="448"/>
      <c r="Q48" s="448"/>
      <c r="R48" s="448"/>
      <c r="S48" s="448"/>
      <c r="T48" s="448"/>
      <c r="U48" s="448"/>
    </row>
    <row r="49" spans="1:21" x14ac:dyDescent="0.2">
      <c r="A49" s="463" t="s">
        <v>539</v>
      </c>
      <c r="B49" s="464">
        <v>2438630.5404020003</v>
      </c>
      <c r="C49" s="464">
        <v>96733064.200758994</v>
      </c>
      <c r="D49" s="464">
        <v>1369532.04293</v>
      </c>
      <c r="E49" s="464">
        <v>3079790.2205739995</v>
      </c>
      <c r="F49" s="464">
        <v>255332.78548000005</v>
      </c>
      <c r="G49" s="464">
        <v>12936826.381839</v>
      </c>
      <c r="H49" s="464">
        <v>28231.359913000004</v>
      </c>
      <c r="I49" s="466">
        <v>31587.568952999995</v>
      </c>
      <c r="K49" s="435"/>
      <c r="L49" s="435"/>
      <c r="M49" s="448"/>
      <c r="N49" s="448"/>
      <c r="O49" s="448"/>
      <c r="P49" s="448"/>
      <c r="Q49" s="448"/>
      <c r="R49" s="448"/>
      <c r="S49" s="448"/>
      <c r="T49" s="448"/>
      <c r="U49" s="448"/>
    </row>
    <row r="50" spans="1:21" ht="13.5" thickBot="1" x14ac:dyDescent="0.25">
      <c r="A50" s="467" t="s">
        <v>543</v>
      </c>
      <c r="B50" s="468">
        <f t="shared" ref="B50:I50" si="3">+B49/B48-1</f>
        <v>4.8406501409135716E-2</v>
      </c>
      <c r="C50" s="468">
        <f t="shared" si="3"/>
        <v>-7.7942754995731223E-3</v>
      </c>
      <c r="D50" s="468">
        <f t="shared" si="3"/>
        <v>-0.10671138299949112</v>
      </c>
      <c r="E50" s="468">
        <f t="shared" si="3"/>
        <v>-7.6145835742651435E-2</v>
      </c>
      <c r="F50" s="468">
        <f t="shared" si="3"/>
        <v>-3.439035546542879E-2</v>
      </c>
      <c r="G50" s="468">
        <f t="shared" si="3"/>
        <v>6.4823040992932679E-2</v>
      </c>
      <c r="H50" s="468">
        <f t="shared" si="3"/>
        <v>4.5789218528631714E-2</v>
      </c>
      <c r="I50" s="468">
        <f t="shared" si="3"/>
        <v>-7.4981196754451029E-2</v>
      </c>
      <c r="K50" s="435"/>
      <c r="L50" s="435"/>
      <c r="M50" s="448"/>
      <c r="N50" s="448"/>
      <c r="O50" s="448"/>
      <c r="P50" s="448"/>
      <c r="Q50" s="448"/>
      <c r="R50" s="448"/>
      <c r="S50" s="448"/>
      <c r="T50" s="448"/>
      <c r="U50" s="448"/>
    </row>
    <row r="51" spans="1:21" x14ac:dyDescent="0.2">
      <c r="A51" s="452"/>
      <c r="B51" s="453"/>
      <c r="C51" s="454"/>
      <c r="D51" s="453"/>
      <c r="E51" s="453"/>
      <c r="F51" s="453"/>
      <c r="G51" s="453"/>
      <c r="H51" s="453"/>
      <c r="I51" s="459"/>
      <c r="K51" s="435"/>
      <c r="L51" s="435"/>
      <c r="M51" s="448"/>
      <c r="N51" s="448"/>
      <c r="O51" s="448"/>
      <c r="P51" s="448"/>
      <c r="Q51" s="448"/>
      <c r="R51" s="448"/>
      <c r="S51" s="448"/>
      <c r="T51" s="448"/>
      <c r="U51" s="448"/>
    </row>
    <row r="52" spans="1:21" x14ac:dyDescent="0.2">
      <c r="A52" s="442" t="s">
        <v>647</v>
      </c>
      <c r="B52" s="469"/>
      <c r="C52" s="469"/>
      <c r="D52" s="469"/>
      <c r="E52" s="469"/>
      <c r="F52" s="469"/>
      <c r="G52" s="469"/>
      <c r="H52" s="469"/>
      <c r="I52" s="470"/>
      <c r="K52" s="435"/>
      <c r="L52" s="435"/>
      <c r="M52" s="435"/>
      <c r="N52" s="448"/>
      <c r="O52" s="448"/>
      <c r="P52" s="448"/>
      <c r="Q52" s="448"/>
      <c r="R52" s="448"/>
      <c r="S52" s="448"/>
      <c r="T52" s="448"/>
      <c r="U52" s="448"/>
    </row>
    <row r="53" spans="1:21" x14ac:dyDescent="0.2">
      <c r="A53" s="471" t="s">
        <v>457</v>
      </c>
      <c r="B53" s="431">
        <v>224976.12553000002</v>
      </c>
      <c r="C53" s="431">
        <v>8530170.3669949975</v>
      </c>
      <c r="D53" s="431">
        <v>114186.93107200001</v>
      </c>
      <c r="E53" s="431">
        <v>243790.14874199987</v>
      </c>
      <c r="F53" s="431">
        <v>21357.137873999996</v>
      </c>
      <c r="G53" s="431">
        <v>1060827.839985</v>
      </c>
      <c r="H53" s="431">
        <v>2368.0373</v>
      </c>
      <c r="I53" s="432">
        <v>2725.9005139999999</v>
      </c>
      <c r="K53" s="435"/>
      <c r="L53" s="435"/>
      <c r="M53" s="435"/>
      <c r="N53" s="448"/>
      <c r="O53" s="448"/>
      <c r="P53" s="448"/>
      <c r="Q53" s="448"/>
      <c r="R53" s="448"/>
      <c r="S53" s="448"/>
      <c r="T53" s="448"/>
      <c r="U53" s="448"/>
    </row>
    <row r="54" spans="1:21" ht="13.5" thickBot="1" x14ac:dyDescent="0.25">
      <c r="A54" s="449" t="s">
        <v>542</v>
      </c>
      <c r="B54" s="450">
        <v>251744.29534400001</v>
      </c>
      <c r="C54" s="450">
        <v>8489288.122127004</v>
      </c>
      <c r="D54" s="450">
        <v>122848.28168600002</v>
      </c>
      <c r="E54" s="450">
        <v>276693.18849700002</v>
      </c>
      <c r="F54" s="450">
        <v>22947.791438000007</v>
      </c>
      <c r="G54" s="450">
        <v>1504515.7113900001</v>
      </c>
      <c r="H54" s="450">
        <v>2665.8644999999997</v>
      </c>
      <c r="I54" s="451">
        <v>2864.4805269999997</v>
      </c>
      <c r="K54" s="435"/>
      <c r="L54" s="435"/>
      <c r="M54" s="435"/>
      <c r="N54" s="448"/>
      <c r="O54" s="448"/>
      <c r="P54" s="448"/>
      <c r="Q54" s="448"/>
      <c r="R54" s="448"/>
      <c r="S54" s="448"/>
      <c r="T54" s="448"/>
      <c r="U54" s="448"/>
    </row>
    <row r="55" spans="1:21" ht="13.5" thickBot="1" x14ac:dyDescent="0.25">
      <c r="A55" s="472" t="s">
        <v>543</v>
      </c>
      <c r="B55" s="473">
        <f t="shared" ref="B55:I55" si="4">+B54/B53-1</f>
        <v>0.11898226867824047</v>
      </c>
      <c r="C55" s="473">
        <f t="shared" si="4"/>
        <v>-4.7926645200634388E-3</v>
      </c>
      <c r="D55" s="473">
        <f t="shared" si="4"/>
        <v>7.5852381114775991E-2</v>
      </c>
      <c r="E55" s="473">
        <f t="shared" si="4"/>
        <v>0.13496459936870142</v>
      </c>
      <c r="F55" s="473">
        <f t="shared" si="4"/>
        <v>7.4478779571698128E-2</v>
      </c>
      <c r="G55" s="473">
        <f t="shared" si="4"/>
        <v>0.41824682072000852</v>
      </c>
      <c r="H55" s="473">
        <f t="shared" si="4"/>
        <v>0.1257696405373343</v>
      </c>
      <c r="I55" s="473">
        <f t="shared" si="4"/>
        <v>5.0838250438071553E-2</v>
      </c>
      <c r="N55" s="448"/>
      <c r="O55" s="448"/>
      <c r="P55" s="448"/>
      <c r="Q55" s="448"/>
      <c r="R55" s="448"/>
      <c r="S55" s="448"/>
      <c r="T55" s="448"/>
      <c r="U55" s="448"/>
    </row>
    <row r="56" spans="1:21" x14ac:dyDescent="0.2">
      <c r="A56" s="474"/>
      <c r="B56" s="475"/>
      <c r="C56" s="475"/>
      <c r="D56" s="475"/>
      <c r="E56" s="475"/>
      <c r="F56" s="475"/>
      <c r="G56" s="475"/>
      <c r="H56" s="475"/>
      <c r="I56" s="475"/>
      <c r="N56" s="448"/>
      <c r="O56" s="448"/>
      <c r="P56" s="448"/>
      <c r="Q56" s="448"/>
      <c r="R56" s="448"/>
      <c r="S56" s="448"/>
      <c r="T56" s="448"/>
      <c r="U56" s="448"/>
    </row>
    <row r="57" spans="1:21" ht="40.9" customHeight="1" x14ac:dyDescent="0.2">
      <c r="A57" s="808" t="s">
        <v>648</v>
      </c>
      <c r="B57" s="809"/>
      <c r="C57" s="809"/>
      <c r="D57" s="809"/>
      <c r="E57" s="809"/>
      <c r="F57" s="809"/>
      <c r="G57" s="809"/>
      <c r="H57" s="809"/>
      <c r="I57" s="809"/>
    </row>
    <row r="58" spans="1:21" customFormat="1" ht="15" x14ac:dyDescent="0.25">
      <c r="J58" s="476"/>
    </row>
    <row r="59" spans="1:21" customFormat="1" ht="15" x14ac:dyDescent="0.25">
      <c r="J59" s="476"/>
    </row>
    <row r="60" spans="1:21" customFormat="1" ht="15" x14ac:dyDescent="0.25">
      <c r="J60" s="476"/>
    </row>
    <row r="61" spans="1:21" ht="36.6" customHeight="1" x14ac:dyDescent="0.2">
      <c r="A61" s="810" t="s">
        <v>649</v>
      </c>
      <c r="B61" s="810"/>
      <c r="C61" s="810"/>
      <c r="D61" s="810"/>
      <c r="E61" s="810"/>
      <c r="F61" s="810"/>
      <c r="G61" s="810"/>
      <c r="H61" s="810"/>
      <c r="I61" s="810"/>
    </row>
    <row r="62" spans="1:21" ht="21" customHeight="1" x14ac:dyDescent="0.2"/>
    <row r="65" spans="1:9" ht="47.25" customHeight="1" x14ac:dyDescent="0.2"/>
    <row r="66" spans="1:9" ht="22.5" customHeight="1" x14ac:dyDescent="0.2"/>
    <row r="68" spans="1:9" x14ac:dyDescent="0.2">
      <c r="A68" s="8"/>
    </row>
    <row r="69" spans="1:9" x14ac:dyDescent="0.2">
      <c r="I69" s="477"/>
    </row>
    <row r="70" spans="1:9" ht="45.75" customHeight="1" x14ac:dyDescent="0.2">
      <c r="A70" s="811" t="s">
        <v>648</v>
      </c>
      <c r="B70" s="811"/>
      <c r="C70" s="811"/>
      <c r="D70" s="811"/>
      <c r="E70" s="811"/>
      <c r="F70" s="811"/>
      <c r="G70" s="811"/>
      <c r="H70" s="811"/>
      <c r="I70" s="811"/>
    </row>
  </sheetData>
  <mergeCells count="4">
    <mergeCell ref="A2:I2"/>
    <mergeCell ref="A57:I57"/>
    <mergeCell ref="A61:I61"/>
    <mergeCell ref="A70:I70"/>
  </mergeCells>
  <conditionalFormatting sqref="B51:I51 B45:I46">
    <cfRule type="cellIs" dxfId="7" priority="2" operator="lessThan">
      <formula>0</formula>
    </cfRule>
  </conditionalFormatting>
  <conditionalFormatting sqref="B50:I50">
    <cfRule type="cellIs" priority="1" operator="lessThan">
      <formula>0</formula>
    </cfRule>
  </conditionalFormatting>
  <pageMargins left="0.7" right="0.7" top="0.75" bottom="0.75" header="0" footer="0"/>
  <pageSetup orientation="landscape" r:id="rId1"/>
  <rowBreaks count="1" manualBreakCount="1">
    <brk id="41" max="8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8"/>
  <sheetViews>
    <sheetView showGridLines="0" zoomScaleNormal="100" workbookViewId="0"/>
  </sheetViews>
  <sheetFormatPr baseColWidth="10" defaultColWidth="11.42578125" defaultRowHeight="12.75" x14ac:dyDescent="0.2"/>
  <cols>
    <col min="1" max="1" width="10" style="11" customWidth="1"/>
    <col min="2" max="2" width="52.85546875" style="11" bestFit="1" customWidth="1"/>
    <col min="3" max="3" width="12.28515625" style="11" customWidth="1"/>
    <col min="4" max="4" width="14.85546875" style="11" bestFit="1" customWidth="1"/>
    <col min="5" max="5" width="11.7109375" style="11" customWidth="1"/>
    <col min="6" max="16384" width="11.42578125" style="11"/>
  </cols>
  <sheetData>
    <row r="1" spans="1:6" x14ac:dyDescent="0.2">
      <c r="A1" s="125" t="s">
        <v>259</v>
      </c>
    </row>
    <row r="2" spans="1:6" ht="15.75" x14ac:dyDescent="0.25">
      <c r="A2" s="126" t="s">
        <v>289</v>
      </c>
    </row>
    <row r="3" spans="1:6" x14ac:dyDescent="0.2">
      <c r="A3" s="127"/>
    </row>
    <row r="4" spans="1:6" x14ac:dyDescent="0.2">
      <c r="A4" s="128" t="s">
        <v>260</v>
      </c>
      <c r="B4" s="128" t="s">
        <v>261</v>
      </c>
      <c r="C4" s="128" t="s">
        <v>0</v>
      </c>
      <c r="D4" s="128" t="s">
        <v>262</v>
      </c>
      <c r="E4" s="129" t="s">
        <v>263</v>
      </c>
    </row>
    <row r="5" spans="1:6" x14ac:dyDescent="0.2">
      <c r="A5" s="130">
        <v>1</v>
      </c>
      <c r="B5" s="131" t="s">
        <v>264</v>
      </c>
      <c r="C5" s="132">
        <v>28</v>
      </c>
      <c r="D5" s="133">
        <v>10729112.529099999</v>
      </c>
      <c r="E5" s="134">
        <f t="shared" ref="E5:E22" si="0">D5/$E$25*100</f>
        <v>8.3481032513922173</v>
      </c>
      <c r="F5" s="135"/>
    </row>
    <row r="6" spans="1:6" x14ac:dyDescent="0.2">
      <c r="A6" s="130">
        <v>2</v>
      </c>
      <c r="B6" s="136" t="s">
        <v>265</v>
      </c>
      <c r="C6" s="137">
        <v>19</v>
      </c>
      <c r="D6" s="138">
        <v>8392120</v>
      </c>
      <c r="E6" s="134">
        <f t="shared" si="0"/>
        <v>6.5297371118122127</v>
      </c>
      <c r="F6" s="135"/>
    </row>
    <row r="7" spans="1:6" x14ac:dyDescent="0.2">
      <c r="A7" s="139">
        <v>3</v>
      </c>
      <c r="B7" s="140" t="s">
        <v>267</v>
      </c>
      <c r="C7" s="132">
        <v>14</v>
      </c>
      <c r="D7" s="133">
        <v>6951686.2819999987</v>
      </c>
      <c r="E7" s="134">
        <f t="shared" si="0"/>
        <v>5.408965065472283</v>
      </c>
      <c r="F7" s="135"/>
    </row>
    <row r="8" spans="1:6" x14ac:dyDescent="0.2">
      <c r="A8" s="139">
        <v>4</v>
      </c>
      <c r="B8" s="141" t="s">
        <v>268</v>
      </c>
      <c r="C8" s="132">
        <v>187</v>
      </c>
      <c r="D8" s="142">
        <v>5092243.3960000053</v>
      </c>
      <c r="E8" s="134">
        <f t="shared" si="0"/>
        <v>3.9621705463270174</v>
      </c>
      <c r="F8" s="135"/>
    </row>
    <row r="9" spans="1:6" x14ac:dyDescent="0.2">
      <c r="A9" s="139">
        <v>5</v>
      </c>
      <c r="B9" s="143" t="s">
        <v>269</v>
      </c>
      <c r="C9" s="144">
        <v>11</v>
      </c>
      <c r="D9" s="138">
        <v>3450751.0950000002</v>
      </c>
      <c r="E9" s="134">
        <f t="shared" si="0"/>
        <v>2.684958924401478</v>
      </c>
      <c r="F9" s="135"/>
    </row>
    <row r="10" spans="1:6" x14ac:dyDescent="0.2">
      <c r="A10" s="139">
        <v>6</v>
      </c>
      <c r="B10" s="141" t="s">
        <v>270</v>
      </c>
      <c r="C10" s="132">
        <v>61</v>
      </c>
      <c r="D10" s="133">
        <v>3428668.614000001</v>
      </c>
      <c r="E10" s="134">
        <f t="shared" si="0"/>
        <v>2.6677769971046112</v>
      </c>
      <c r="F10" s="135"/>
    </row>
    <row r="11" spans="1:6" x14ac:dyDescent="0.2">
      <c r="A11" s="139">
        <v>7</v>
      </c>
      <c r="B11" s="143" t="s">
        <v>271</v>
      </c>
      <c r="C11" s="144">
        <v>5</v>
      </c>
      <c r="D11" s="138">
        <v>2829724.3470000001</v>
      </c>
      <c r="E11" s="134">
        <f t="shared" si="0"/>
        <v>2.201750700038188</v>
      </c>
      <c r="F11" s="135"/>
    </row>
    <row r="12" spans="1:6" x14ac:dyDescent="0.2">
      <c r="A12" s="139">
        <v>8</v>
      </c>
      <c r="B12" s="143" t="s">
        <v>266</v>
      </c>
      <c r="C12" s="144">
        <v>539</v>
      </c>
      <c r="D12" s="138">
        <v>7280483.8130000019</v>
      </c>
      <c r="E12" s="134">
        <f t="shared" si="0"/>
        <v>5.6647957066503096</v>
      </c>
      <c r="F12" s="135"/>
    </row>
    <row r="13" spans="1:6" x14ac:dyDescent="0.2">
      <c r="A13" s="139">
        <v>9</v>
      </c>
      <c r="B13" s="141" t="s">
        <v>272</v>
      </c>
      <c r="C13" s="132">
        <v>9851</v>
      </c>
      <c r="D13" s="133">
        <v>1702423.3964979353</v>
      </c>
      <c r="E13" s="134">
        <f t="shared" si="0"/>
        <v>1.3246208624435738</v>
      </c>
      <c r="F13" s="135"/>
    </row>
    <row r="14" spans="1:6" x14ac:dyDescent="0.2">
      <c r="A14" s="139">
        <v>10</v>
      </c>
      <c r="B14" s="141" t="s">
        <v>273</v>
      </c>
      <c r="C14" s="132">
        <v>2</v>
      </c>
      <c r="D14" s="133">
        <v>1324262.5959999999</v>
      </c>
      <c r="E14" s="134">
        <f t="shared" si="0"/>
        <v>1.0303816698147765</v>
      </c>
      <c r="F14" s="135"/>
    </row>
    <row r="15" spans="1:6" x14ac:dyDescent="0.2">
      <c r="A15" s="139">
        <v>11</v>
      </c>
      <c r="B15" s="141" t="s">
        <v>274</v>
      </c>
      <c r="C15" s="132">
        <v>206</v>
      </c>
      <c r="D15" s="133">
        <v>473013</v>
      </c>
      <c r="E15" s="134">
        <f t="shared" si="0"/>
        <v>0.36804175112720389</v>
      </c>
      <c r="F15" s="135"/>
    </row>
    <row r="16" spans="1:6" x14ac:dyDescent="0.2">
      <c r="A16" s="139">
        <v>12</v>
      </c>
      <c r="B16" s="141" t="s">
        <v>275</v>
      </c>
      <c r="C16" s="132">
        <v>44</v>
      </c>
      <c r="D16" s="133">
        <v>366300</v>
      </c>
      <c r="E16" s="134">
        <f t="shared" si="0"/>
        <v>0.28501054609047693</v>
      </c>
      <c r="F16" s="135"/>
    </row>
    <row r="17" spans="1:8" x14ac:dyDescent="0.2">
      <c r="A17" s="139">
        <v>13</v>
      </c>
      <c r="B17" s="141" t="s">
        <v>276</v>
      </c>
      <c r="C17" s="132">
        <v>6</v>
      </c>
      <c r="D17" s="133">
        <v>108611.5851</v>
      </c>
      <c r="E17" s="134">
        <f t="shared" si="0"/>
        <v>8.4508455312867353E-2</v>
      </c>
      <c r="F17" s="135"/>
    </row>
    <row r="18" spans="1:8" x14ac:dyDescent="0.2">
      <c r="A18" s="139">
        <v>14</v>
      </c>
      <c r="B18" s="141" t="s">
        <v>277</v>
      </c>
      <c r="C18" s="132">
        <v>83</v>
      </c>
      <c r="D18" s="145">
        <v>108442.02300000004</v>
      </c>
      <c r="E18" s="134">
        <f t="shared" si="0"/>
        <v>8.4376522507196489E-2</v>
      </c>
      <c r="F18" s="135"/>
    </row>
    <row r="19" spans="1:8" x14ac:dyDescent="0.2">
      <c r="A19" s="139">
        <v>15</v>
      </c>
      <c r="B19" s="146" t="s">
        <v>278</v>
      </c>
      <c r="C19" s="132">
        <v>145</v>
      </c>
      <c r="D19" s="145">
        <v>19356.261999999995</v>
      </c>
      <c r="E19" s="134">
        <f t="shared" si="0"/>
        <v>1.5060711992602638E-2</v>
      </c>
      <c r="F19" s="135"/>
    </row>
    <row r="20" spans="1:8" x14ac:dyDescent="0.2">
      <c r="A20" s="139">
        <v>16</v>
      </c>
      <c r="B20" s="146" t="s">
        <v>279</v>
      </c>
      <c r="C20" s="132">
        <v>3</v>
      </c>
      <c r="D20" s="145">
        <v>10729.449000000001</v>
      </c>
      <c r="E20" s="134">
        <f t="shared" si="0"/>
        <v>8.3483650525250398E-3</v>
      </c>
      <c r="F20" s="135"/>
    </row>
    <row r="21" spans="1:8" x14ac:dyDescent="0.2">
      <c r="A21" s="139">
        <v>17</v>
      </c>
      <c r="B21" s="146" t="s">
        <v>280</v>
      </c>
      <c r="C21" s="132">
        <v>2</v>
      </c>
      <c r="D21" s="145">
        <v>5165</v>
      </c>
      <c r="E21" s="134">
        <f t="shared" si="0"/>
        <v>4.018780973402439E-3</v>
      </c>
      <c r="F21" s="135"/>
    </row>
    <row r="22" spans="1:8" ht="25.5" x14ac:dyDescent="0.25">
      <c r="A22" s="139">
        <v>18</v>
      </c>
      <c r="B22" s="146" t="s">
        <v>281</v>
      </c>
      <c r="C22" s="132">
        <v>40</v>
      </c>
      <c r="D22" s="145">
        <v>1912</v>
      </c>
      <c r="E22" s="134">
        <f t="shared" si="0"/>
        <v>1.4876881357493638E-3</v>
      </c>
      <c r="F22" s="135"/>
      <c r="H22" s="147"/>
    </row>
    <row r="23" spans="1:8" x14ac:dyDescent="0.2">
      <c r="A23" s="866" t="s">
        <v>0</v>
      </c>
      <c r="B23" s="866"/>
      <c r="C23" s="148">
        <f>SUM(C5:C22)</f>
        <v>11246</v>
      </c>
      <c r="D23" s="149" t="s">
        <v>282</v>
      </c>
      <c r="E23" s="150" t="s">
        <v>282</v>
      </c>
    </row>
    <row r="25" spans="1:8" x14ac:dyDescent="0.2">
      <c r="C25" s="867" t="s">
        <v>283</v>
      </c>
      <c r="D25" s="867"/>
      <c r="E25" s="151">
        <v>128521560</v>
      </c>
    </row>
    <row r="27" spans="1:8" x14ac:dyDescent="0.2">
      <c r="A27" s="11" t="s">
        <v>284</v>
      </c>
    </row>
    <row r="28" spans="1:8" x14ac:dyDescent="0.2">
      <c r="A28" s="11" t="s">
        <v>285</v>
      </c>
    </row>
  </sheetData>
  <mergeCells count="2">
    <mergeCell ref="A23:B23"/>
    <mergeCell ref="C25:D25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47"/>
  <sheetViews>
    <sheetView showGridLines="0" zoomScaleNormal="100" workbookViewId="0">
      <selection activeCell="H8" sqref="H8"/>
    </sheetView>
  </sheetViews>
  <sheetFormatPr baseColWidth="10" defaultColWidth="14.42578125" defaultRowHeight="15" customHeight="1" x14ac:dyDescent="0.25"/>
  <cols>
    <col min="1" max="1" width="15.42578125" style="7" customWidth="1"/>
    <col min="2" max="7" width="19.42578125" style="7" customWidth="1"/>
    <col min="8" max="8" width="11.42578125" style="7" customWidth="1"/>
    <col min="9" max="9" width="14.5703125" style="7" customWidth="1"/>
    <col min="10" max="10" width="14.42578125" style="7" customWidth="1"/>
    <col min="11" max="16" width="11.42578125" style="7" customWidth="1"/>
    <col min="17" max="16384" width="14.42578125" style="7"/>
  </cols>
  <sheetData>
    <row r="1" spans="1:16" ht="14.25" customHeight="1" x14ac:dyDescent="0.25">
      <c r="A1" s="70" t="s">
        <v>217</v>
      </c>
      <c r="B1" s="71"/>
      <c r="C1" s="71"/>
      <c r="D1" s="71"/>
      <c r="E1" s="71"/>
      <c r="F1" s="71"/>
      <c r="G1" s="71"/>
      <c r="H1" s="72"/>
      <c r="I1" s="72"/>
      <c r="J1" s="72"/>
      <c r="K1" s="72"/>
      <c r="L1" s="72"/>
      <c r="M1" s="72"/>
      <c r="N1" s="72"/>
      <c r="O1" s="72"/>
      <c r="P1" s="72"/>
    </row>
    <row r="2" spans="1:16" ht="14.25" customHeight="1" x14ac:dyDescent="0.25">
      <c r="A2" s="73" t="s">
        <v>218</v>
      </c>
      <c r="B2" s="71"/>
      <c r="C2" s="71"/>
      <c r="D2" s="71"/>
      <c r="E2" s="71"/>
      <c r="F2" s="71"/>
      <c r="G2" s="71"/>
      <c r="H2" s="72"/>
      <c r="I2" s="72"/>
      <c r="J2" s="72"/>
      <c r="K2" s="72"/>
      <c r="L2" s="72"/>
      <c r="M2" s="72"/>
      <c r="N2" s="72"/>
      <c r="O2" s="72"/>
      <c r="P2" s="72"/>
    </row>
    <row r="3" spans="1:16" ht="14.25" customHeight="1" x14ac:dyDescent="0.25">
      <c r="A3" s="74"/>
      <c r="B3" s="71"/>
      <c r="C3" s="71"/>
      <c r="D3" s="71"/>
      <c r="E3" s="71"/>
      <c r="F3" s="71"/>
      <c r="G3" s="71"/>
      <c r="H3" s="72"/>
      <c r="I3" s="72"/>
      <c r="J3" s="72"/>
      <c r="K3" s="72"/>
      <c r="L3" s="72"/>
      <c r="M3" s="72"/>
      <c r="N3" s="72"/>
      <c r="O3" s="72"/>
      <c r="P3" s="72"/>
    </row>
    <row r="4" spans="1:16" ht="14.25" customHeight="1" x14ac:dyDescent="0.25">
      <c r="A4" s="868" t="s">
        <v>219</v>
      </c>
      <c r="B4" s="868" t="s">
        <v>220</v>
      </c>
      <c r="C4" s="870" t="s">
        <v>221</v>
      </c>
      <c r="D4" s="868" t="s">
        <v>222</v>
      </c>
      <c r="E4" s="868" t="s">
        <v>223</v>
      </c>
      <c r="F4" s="868" t="s">
        <v>224</v>
      </c>
      <c r="G4" s="868" t="s">
        <v>225</v>
      </c>
      <c r="H4" s="72"/>
      <c r="I4" s="72"/>
      <c r="J4" s="72"/>
      <c r="K4" s="72"/>
      <c r="L4" s="72"/>
      <c r="M4" s="72"/>
      <c r="N4" s="72"/>
      <c r="O4" s="72"/>
      <c r="P4" s="72"/>
    </row>
    <row r="5" spans="1:16" x14ac:dyDescent="0.25">
      <c r="A5" s="868"/>
      <c r="B5" s="870"/>
      <c r="C5" s="870"/>
      <c r="D5" s="868"/>
      <c r="E5" s="868"/>
      <c r="F5" s="868"/>
      <c r="G5" s="868"/>
      <c r="H5" s="72"/>
      <c r="I5" s="72"/>
      <c r="J5" s="72"/>
      <c r="K5" s="72"/>
      <c r="L5" s="72"/>
      <c r="M5" s="72"/>
      <c r="N5" s="72"/>
      <c r="O5" s="72"/>
      <c r="P5" s="72"/>
    </row>
    <row r="6" spans="1:16" ht="14.25" customHeight="1" x14ac:dyDescent="0.25">
      <c r="A6" s="74">
        <v>2011</v>
      </c>
      <c r="B6" s="75">
        <v>58.660562999999989</v>
      </c>
      <c r="C6" s="76">
        <v>769.89173540999991</v>
      </c>
      <c r="D6" s="76">
        <v>70.678228960000013</v>
      </c>
      <c r="E6" s="76">
        <v>135.62538000999999</v>
      </c>
      <c r="F6" s="76">
        <v>7764.4120740000017</v>
      </c>
      <c r="G6" s="77">
        <f>SUM(B6:F6)</f>
        <v>8799.2679813800023</v>
      </c>
      <c r="H6" s="72"/>
      <c r="I6" s="72"/>
      <c r="J6" s="72"/>
      <c r="K6" s="72"/>
      <c r="L6" s="72"/>
      <c r="M6" s="72"/>
      <c r="N6" s="72"/>
      <c r="O6" s="72"/>
      <c r="P6" s="72"/>
    </row>
    <row r="7" spans="1:16" ht="14.25" customHeight="1" x14ac:dyDescent="0.25">
      <c r="A7" s="74">
        <v>2012</v>
      </c>
      <c r="B7" s="78">
        <v>441.66</v>
      </c>
      <c r="C7" s="79">
        <v>12.71</v>
      </c>
      <c r="D7" s="79">
        <v>571.66999999999996</v>
      </c>
      <c r="E7" s="79">
        <v>941.67</v>
      </c>
      <c r="F7" s="79">
        <v>6456.43024264</v>
      </c>
      <c r="G7" s="77">
        <f t="shared" ref="G7:G16" si="0">SUM(B7:F7)</f>
        <v>8424.14024264</v>
      </c>
      <c r="H7" s="72"/>
      <c r="I7" s="72"/>
      <c r="J7" s="72"/>
      <c r="K7" s="72"/>
      <c r="L7" s="72"/>
      <c r="M7" s="72"/>
      <c r="N7" s="72"/>
      <c r="O7" s="72"/>
      <c r="P7" s="72"/>
    </row>
    <row r="8" spans="1:16" ht="14.25" customHeight="1" x14ac:dyDescent="0.25">
      <c r="A8" s="74">
        <v>2013</v>
      </c>
      <c r="B8" s="78">
        <v>336.98</v>
      </c>
      <c r="C8" s="79">
        <v>11.91</v>
      </c>
      <c r="D8" s="79">
        <v>505.37</v>
      </c>
      <c r="E8" s="79">
        <v>809.47</v>
      </c>
      <c r="F8" s="79">
        <v>3321.4067740099995</v>
      </c>
      <c r="G8" s="77">
        <f t="shared" si="0"/>
        <v>4985.1367740099995</v>
      </c>
      <c r="H8" s="72"/>
      <c r="I8" s="72"/>
      <c r="J8" s="72"/>
      <c r="K8" s="72"/>
      <c r="L8" s="72"/>
      <c r="M8" s="72"/>
      <c r="N8" s="72"/>
      <c r="O8" s="72"/>
      <c r="P8" s="72"/>
    </row>
    <row r="9" spans="1:16" ht="14.25" customHeight="1" x14ac:dyDescent="0.25">
      <c r="A9" s="74">
        <v>2014</v>
      </c>
      <c r="B9" s="78">
        <v>372.45</v>
      </c>
      <c r="C9" s="79">
        <v>120.64</v>
      </c>
      <c r="D9" s="79">
        <v>528.97</v>
      </c>
      <c r="E9" s="79">
        <v>535.11</v>
      </c>
      <c r="F9" s="79">
        <v>2250.9898769300003</v>
      </c>
      <c r="G9" s="77">
        <f t="shared" si="0"/>
        <v>3808.1598769300003</v>
      </c>
      <c r="H9" s="72"/>
      <c r="I9" s="72"/>
      <c r="J9" s="72"/>
      <c r="K9" s="72"/>
      <c r="L9" s="72"/>
      <c r="M9" s="72"/>
      <c r="N9" s="72"/>
      <c r="O9" s="72"/>
      <c r="P9" s="72"/>
    </row>
    <row r="10" spans="1:16" ht="14.25" customHeight="1" x14ac:dyDescent="0.25">
      <c r="A10" s="74">
        <v>2015</v>
      </c>
      <c r="B10" s="78">
        <v>208.18</v>
      </c>
      <c r="C10" s="79">
        <v>198.71</v>
      </c>
      <c r="D10" s="79">
        <v>352.16</v>
      </c>
      <c r="E10" s="79">
        <v>344.16</v>
      </c>
      <c r="F10" s="79">
        <v>1210.8085332800001</v>
      </c>
      <c r="G10" s="77">
        <f t="shared" si="0"/>
        <v>2314.0185332800002</v>
      </c>
      <c r="H10" s="72"/>
      <c r="I10" s="72"/>
      <c r="J10" s="72"/>
      <c r="K10" s="72"/>
      <c r="L10" s="72"/>
      <c r="M10" s="72"/>
      <c r="N10" s="72"/>
      <c r="O10" s="72"/>
      <c r="P10" s="72"/>
    </row>
    <row r="11" spans="1:16" ht="14.25" customHeight="1" x14ac:dyDescent="0.25">
      <c r="A11" s="74">
        <v>2016</v>
      </c>
      <c r="B11" s="78">
        <v>236.43</v>
      </c>
      <c r="C11" s="79">
        <v>205.76</v>
      </c>
      <c r="D11" s="79">
        <v>519.58000000000004</v>
      </c>
      <c r="E11" s="79">
        <v>101.5</v>
      </c>
      <c r="F11" s="79">
        <v>893.96452699999998</v>
      </c>
      <c r="G11" s="77">
        <f t="shared" si="0"/>
        <v>1957.2345270000001</v>
      </c>
      <c r="H11" s="72"/>
      <c r="I11" s="80"/>
      <c r="J11" s="72"/>
      <c r="K11" s="72"/>
      <c r="L11" s="72"/>
      <c r="M11" s="72"/>
      <c r="N11" s="72"/>
      <c r="O11" s="72"/>
      <c r="P11" s="72"/>
    </row>
    <row r="12" spans="1:16" ht="14.25" customHeight="1" x14ac:dyDescent="0.25">
      <c r="A12" s="74">
        <v>2017</v>
      </c>
      <c r="B12" s="78">
        <v>638.01203592000002</v>
      </c>
      <c r="C12" s="81">
        <v>260.90940907000004</v>
      </c>
      <c r="D12" s="81">
        <v>808.82568502999993</v>
      </c>
      <c r="E12" s="81">
        <v>66.167433000000003</v>
      </c>
      <c r="F12" s="81">
        <v>2569.22704316</v>
      </c>
      <c r="G12" s="77">
        <f t="shared" si="0"/>
        <v>4343.1416061800001</v>
      </c>
      <c r="H12" s="72"/>
      <c r="I12" s="72"/>
      <c r="J12" s="72"/>
      <c r="K12" s="72"/>
      <c r="L12" s="72"/>
      <c r="M12" s="72"/>
      <c r="N12" s="72"/>
      <c r="O12" s="72"/>
      <c r="P12" s="72"/>
    </row>
    <row r="13" spans="1:16" ht="14.25" customHeight="1" x14ac:dyDescent="0.25">
      <c r="A13" s="74">
        <v>2018</v>
      </c>
      <c r="B13" s="78">
        <v>770.44</v>
      </c>
      <c r="C13" s="81">
        <v>267.08999999999997</v>
      </c>
      <c r="D13" s="81">
        <v>980.07</v>
      </c>
      <c r="E13" s="81">
        <v>88.32</v>
      </c>
      <c r="F13" s="81">
        <v>4552.3344209999996</v>
      </c>
      <c r="G13" s="77">
        <f t="shared" si="0"/>
        <v>6658.2544209999996</v>
      </c>
      <c r="H13" s="72"/>
      <c r="I13" s="80"/>
      <c r="J13" s="72"/>
      <c r="K13" s="72"/>
      <c r="L13" s="72"/>
      <c r="M13" s="72"/>
      <c r="N13" s="72"/>
      <c r="O13" s="72"/>
      <c r="P13" s="72"/>
    </row>
    <row r="14" spans="1:16" ht="14.25" customHeight="1" x14ac:dyDescent="0.25">
      <c r="A14" s="74">
        <v>2019</v>
      </c>
      <c r="B14" s="78">
        <v>545.05397387999994</v>
      </c>
      <c r="C14" s="81">
        <v>586.45435012999997</v>
      </c>
      <c r="D14" s="81">
        <v>883.37402214999986</v>
      </c>
      <c r="E14" s="81">
        <v>40.147508939999994</v>
      </c>
      <c r="F14" s="81">
        <v>2707.2535119999998</v>
      </c>
      <c r="G14" s="77">
        <f t="shared" si="0"/>
        <v>4762.2833670999989</v>
      </c>
      <c r="H14" s="82"/>
      <c r="I14" s="82"/>
      <c r="J14" s="82"/>
      <c r="K14" s="72"/>
      <c r="L14" s="72"/>
      <c r="M14" s="72"/>
      <c r="N14" s="72"/>
      <c r="O14" s="72"/>
      <c r="P14" s="72"/>
    </row>
    <row r="15" spans="1:16" ht="14.25" customHeight="1" x14ac:dyDescent="0.25">
      <c r="A15" s="74">
        <v>2020</v>
      </c>
      <c r="B15" s="83">
        <v>429.86573403</v>
      </c>
      <c r="C15" s="81">
        <v>314.16726409999995</v>
      </c>
      <c r="D15" s="81">
        <v>888.78350480999995</v>
      </c>
      <c r="E15" s="81">
        <v>15.567802</v>
      </c>
      <c r="F15" s="81">
        <v>2151.350567</v>
      </c>
      <c r="G15" s="77">
        <f t="shared" si="0"/>
        <v>3799.7348719399997</v>
      </c>
      <c r="H15" s="82"/>
      <c r="I15" s="82"/>
      <c r="J15" s="82"/>
      <c r="K15" s="72"/>
      <c r="L15" s="72"/>
      <c r="M15" s="72"/>
      <c r="N15" s="72"/>
      <c r="O15" s="72"/>
      <c r="P15" s="72"/>
    </row>
    <row r="16" spans="1:16" ht="14.25" customHeight="1" x14ac:dyDescent="0.25">
      <c r="A16" s="74">
        <v>2021</v>
      </c>
      <c r="B16" s="83">
        <v>1801.7426618600002</v>
      </c>
      <c r="C16" s="81">
        <v>931.25443990999997</v>
      </c>
      <c r="D16" s="81">
        <v>2640.7105051199997</v>
      </c>
      <c r="E16" s="81">
        <v>199.02469897000003</v>
      </c>
      <c r="F16" s="81">
        <v>8537.7600170000005</v>
      </c>
      <c r="G16" s="77">
        <f t="shared" si="0"/>
        <v>14110.49232286</v>
      </c>
      <c r="H16" s="82"/>
      <c r="I16" s="82"/>
      <c r="J16" s="82"/>
      <c r="K16" s="72"/>
      <c r="L16" s="72"/>
      <c r="M16" s="72"/>
      <c r="N16" s="72"/>
      <c r="O16" s="72"/>
      <c r="P16" s="72"/>
    </row>
    <row r="17" spans="1:16" ht="26.25" customHeight="1" x14ac:dyDescent="0.25">
      <c r="A17" s="153">
        <v>2022</v>
      </c>
      <c r="B17" s="84">
        <f>SUM(B18:B29)</f>
        <v>1608.2782280000001</v>
      </c>
      <c r="C17" s="84">
        <f t="shared" ref="C17:G17" si="1">SUM(C18:C29)</f>
        <v>137.44492904999998</v>
      </c>
      <c r="D17" s="84">
        <f t="shared" si="1"/>
        <v>2065.0198647600005</v>
      </c>
      <c r="E17" s="84">
        <f t="shared" si="1"/>
        <v>168.29394698000002</v>
      </c>
      <c r="F17" s="84">
        <f t="shared" si="1"/>
        <v>11869.382096000001</v>
      </c>
      <c r="G17" s="84">
        <f t="shared" si="1"/>
        <v>15848.41906479</v>
      </c>
      <c r="H17" s="85"/>
      <c r="I17" s="86"/>
      <c r="J17" s="87"/>
      <c r="K17" s="88"/>
      <c r="L17" s="88"/>
      <c r="M17" s="88"/>
      <c r="N17" s="88"/>
      <c r="O17" s="88"/>
      <c r="P17" s="88"/>
    </row>
    <row r="18" spans="1:16" ht="14.25" customHeight="1" x14ac:dyDescent="0.25">
      <c r="A18" s="74" t="s">
        <v>226</v>
      </c>
      <c r="B18" s="89">
        <v>2.4954329999999998</v>
      </c>
      <c r="C18" s="90">
        <v>18.851783040000001</v>
      </c>
      <c r="D18" s="90">
        <v>0.69204900000000003</v>
      </c>
      <c r="E18" s="91">
        <v>0</v>
      </c>
      <c r="F18" s="92">
        <v>532.36150099999998</v>
      </c>
      <c r="G18" s="81">
        <f>+SUM(B18:F18)</f>
        <v>554.40076604000001</v>
      </c>
      <c r="H18" s="85"/>
      <c r="I18" s="86"/>
      <c r="J18" s="87"/>
      <c r="K18" s="88"/>
      <c r="L18" s="88"/>
      <c r="M18" s="88"/>
      <c r="N18" s="88"/>
      <c r="O18" s="88"/>
      <c r="P18" s="88"/>
    </row>
    <row r="19" spans="1:16" ht="14.25" customHeight="1" x14ac:dyDescent="0.25">
      <c r="A19" s="74" t="s">
        <v>227</v>
      </c>
      <c r="B19" s="89">
        <v>214.53995800999999</v>
      </c>
      <c r="C19" s="90">
        <v>0.58232600000000001</v>
      </c>
      <c r="D19" s="90">
        <v>260.57629600999996</v>
      </c>
      <c r="E19" s="90">
        <v>84.572823010000008</v>
      </c>
      <c r="F19" s="92">
        <v>468.00008700000001</v>
      </c>
      <c r="G19" s="81">
        <f t="shared" ref="G19:G29" si="2">+SUM(B19:F19)</f>
        <v>1028.27149003</v>
      </c>
      <c r="H19" s="85"/>
      <c r="I19" s="86"/>
      <c r="J19" s="87"/>
      <c r="K19" s="88"/>
      <c r="L19" s="88"/>
      <c r="M19" s="88"/>
      <c r="N19" s="88"/>
      <c r="O19" s="88"/>
      <c r="P19" s="88"/>
    </row>
    <row r="20" spans="1:16" ht="14.25" customHeight="1" x14ac:dyDescent="0.25">
      <c r="A20" s="74" t="s">
        <v>228</v>
      </c>
      <c r="B20" s="89">
        <v>343.63290998000002</v>
      </c>
      <c r="C20" s="90">
        <v>20.992203019999998</v>
      </c>
      <c r="D20" s="90">
        <v>439.02039694999996</v>
      </c>
      <c r="E20" s="90">
        <v>13.157351999999999</v>
      </c>
      <c r="F20" s="92">
        <v>3482.825707</v>
      </c>
      <c r="G20" s="81">
        <f t="shared" si="2"/>
        <v>4299.62856895</v>
      </c>
      <c r="H20" s="85"/>
      <c r="I20" s="86"/>
      <c r="J20" s="87"/>
      <c r="K20" s="88"/>
      <c r="L20" s="88"/>
      <c r="M20" s="88"/>
      <c r="N20" s="88"/>
      <c r="O20" s="88"/>
      <c r="P20" s="88"/>
    </row>
    <row r="21" spans="1:16" ht="14.25" customHeight="1" x14ac:dyDescent="0.25">
      <c r="A21" s="74" t="s">
        <v>229</v>
      </c>
      <c r="B21" s="89">
        <v>0.80815800000000004</v>
      </c>
      <c r="C21" s="90">
        <v>11.804759990000001</v>
      </c>
      <c r="D21" s="90">
        <v>1.3877390000000001</v>
      </c>
      <c r="E21" s="90">
        <v>0</v>
      </c>
      <c r="F21" s="92">
        <v>3595.8476649999998</v>
      </c>
      <c r="G21" s="81">
        <f t="shared" si="2"/>
        <v>3609.8483219899999</v>
      </c>
      <c r="H21" s="85"/>
      <c r="I21" s="86"/>
      <c r="J21" s="87"/>
      <c r="K21" s="88"/>
      <c r="L21" s="88"/>
      <c r="M21" s="88"/>
      <c r="N21" s="88"/>
      <c r="O21" s="88"/>
      <c r="P21" s="88"/>
    </row>
    <row r="22" spans="1:16" ht="14.25" customHeight="1" x14ac:dyDescent="0.25">
      <c r="A22" s="74" t="s">
        <v>230</v>
      </c>
      <c r="B22" s="89">
        <v>315.87935698000001</v>
      </c>
      <c r="C22" s="90">
        <v>0.58981899999999998</v>
      </c>
      <c r="D22" s="90">
        <v>385.35373496</v>
      </c>
      <c r="E22" s="90">
        <v>5.592155</v>
      </c>
      <c r="F22" s="92">
        <v>602.57275900000002</v>
      </c>
      <c r="G22" s="81">
        <f t="shared" si="2"/>
        <v>1309.9878249399999</v>
      </c>
      <c r="H22" s="85"/>
      <c r="I22" s="86"/>
      <c r="J22" s="87"/>
      <c r="K22" s="88"/>
      <c r="L22" s="88"/>
      <c r="M22" s="88"/>
      <c r="N22" s="88"/>
      <c r="O22" s="88"/>
      <c r="P22" s="88"/>
    </row>
    <row r="23" spans="1:16" ht="14.25" customHeight="1" x14ac:dyDescent="0.25">
      <c r="A23" s="74" t="s">
        <v>231</v>
      </c>
      <c r="B23" s="89">
        <v>166.16587100999999</v>
      </c>
      <c r="C23" s="90">
        <v>22.438028989999999</v>
      </c>
      <c r="D23" s="90">
        <v>214.70052697</v>
      </c>
      <c r="E23" s="93">
        <v>2.7E-4</v>
      </c>
      <c r="F23" s="92">
        <v>765.09899800000005</v>
      </c>
      <c r="G23" s="81">
        <f t="shared" si="2"/>
        <v>1168.4036949700001</v>
      </c>
      <c r="H23" s="85"/>
      <c r="I23" s="86"/>
      <c r="J23" s="87"/>
      <c r="K23" s="88"/>
      <c r="L23" s="88"/>
      <c r="M23" s="88"/>
      <c r="N23" s="88"/>
      <c r="O23" s="88"/>
      <c r="P23" s="88"/>
    </row>
    <row r="24" spans="1:16" ht="14.25" customHeight="1" x14ac:dyDescent="0.25">
      <c r="A24" s="74" t="s">
        <v>232</v>
      </c>
      <c r="B24" s="106">
        <v>1.1590000000000001E-3</v>
      </c>
      <c r="C24" s="90">
        <v>19.075702969999998</v>
      </c>
      <c r="D24" s="107">
        <v>2.5052999999999999E-2</v>
      </c>
      <c r="E24" s="93">
        <v>0</v>
      </c>
      <c r="F24" s="92">
        <v>632.143055</v>
      </c>
      <c r="G24" s="81">
        <f t="shared" si="2"/>
        <v>651.24496997000006</v>
      </c>
      <c r="H24" s="85"/>
      <c r="I24" s="86"/>
      <c r="J24" s="87"/>
      <c r="K24" s="88"/>
      <c r="L24" s="88"/>
      <c r="M24" s="88"/>
      <c r="N24" s="88"/>
      <c r="O24" s="88"/>
      <c r="P24" s="88"/>
    </row>
    <row r="25" spans="1:16" ht="14.25" customHeight="1" x14ac:dyDescent="0.25">
      <c r="A25" s="74" t="s">
        <v>233</v>
      </c>
      <c r="B25" s="89">
        <v>223.37296599999999</v>
      </c>
      <c r="C25" s="90">
        <v>6.2006760099999996</v>
      </c>
      <c r="D25" s="90">
        <v>279.70707087</v>
      </c>
      <c r="E25" s="90">
        <v>64.970886969999995</v>
      </c>
      <c r="F25" s="92">
        <v>350.39214800000002</v>
      </c>
      <c r="G25" s="81">
        <f t="shared" si="2"/>
        <v>924.64374785000007</v>
      </c>
      <c r="H25" s="85"/>
      <c r="I25" s="86"/>
      <c r="J25" s="87"/>
      <c r="K25" s="88"/>
      <c r="L25" s="88"/>
      <c r="M25" s="88"/>
      <c r="N25" s="88"/>
      <c r="O25" s="88"/>
      <c r="P25" s="88"/>
    </row>
    <row r="26" spans="1:16" ht="14.25" customHeight="1" x14ac:dyDescent="0.25">
      <c r="A26" s="74" t="s">
        <v>234</v>
      </c>
      <c r="B26" s="89">
        <v>206.088852</v>
      </c>
      <c r="C26" s="90">
        <v>5.6235950300000006</v>
      </c>
      <c r="D26" s="90">
        <v>262.11038797999998</v>
      </c>
      <c r="E26" s="93">
        <v>2.0000000000000001E-4</v>
      </c>
      <c r="F26" s="92">
        <v>239.230659</v>
      </c>
      <c r="G26" s="81">
        <f t="shared" si="2"/>
        <v>713.05369400999996</v>
      </c>
      <c r="H26" s="85"/>
      <c r="I26" s="86"/>
      <c r="J26" s="87"/>
      <c r="K26" s="88"/>
      <c r="L26" s="88"/>
      <c r="M26" s="88"/>
      <c r="N26" s="88"/>
      <c r="O26" s="88"/>
      <c r="P26" s="88"/>
    </row>
    <row r="27" spans="1:16" ht="14.25" customHeight="1" x14ac:dyDescent="0.25">
      <c r="A27" s="74" t="s">
        <v>235</v>
      </c>
      <c r="B27" s="89">
        <v>0</v>
      </c>
      <c r="C27" s="90">
        <v>9.3552209700000013</v>
      </c>
      <c r="D27" s="90">
        <v>7.3900999999999994E-2</v>
      </c>
      <c r="E27" s="93">
        <v>0</v>
      </c>
      <c r="F27" s="92">
        <v>399.59670499999999</v>
      </c>
      <c r="G27" s="81">
        <f t="shared" si="2"/>
        <v>409.02582696999997</v>
      </c>
      <c r="H27" s="154"/>
      <c r="I27" s="86"/>
      <c r="J27" s="87"/>
      <c r="K27" s="88"/>
      <c r="L27" s="88"/>
      <c r="M27" s="88"/>
      <c r="N27" s="88"/>
      <c r="O27" s="88"/>
      <c r="P27" s="88"/>
    </row>
    <row r="28" spans="1:16" ht="14.25" customHeight="1" x14ac:dyDescent="0.25">
      <c r="A28" s="74" t="s">
        <v>238</v>
      </c>
      <c r="B28" s="89">
        <v>37.544224999999997</v>
      </c>
      <c r="C28" s="90">
        <v>12.119476000000001</v>
      </c>
      <c r="D28" s="90">
        <v>87.340896010000009</v>
      </c>
      <c r="E28" s="93">
        <v>2.5999999999999998E-4</v>
      </c>
      <c r="F28" s="92">
        <v>361.764771</v>
      </c>
      <c r="G28" s="81">
        <f t="shared" si="2"/>
        <v>498.76962801000002</v>
      </c>
      <c r="H28" s="154"/>
      <c r="I28" s="86"/>
      <c r="J28" s="87"/>
      <c r="K28" s="88"/>
      <c r="L28" s="88"/>
      <c r="M28" s="88"/>
      <c r="N28" s="88"/>
      <c r="O28" s="88"/>
      <c r="P28" s="88"/>
    </row>
    <row r="29" spans="1:16" ht="14.25" customHeight="1" x14ac:dyDescent="0.25">
      <c r="A29" s="74" t="s">
        <v>290</v>
      </c>
      <c r="B29" s="89">
        <v>97.749339019999994</v>
      </c>
      <c r="C29" s="90">
        <v>9.8113380299999999</v>
      </c>
      <c r="D29" s="90">
        <v>134.03181301000001</v>
      </c>
      <c r="E29" s="93">
        <v>0</v>
      </c>
      <c r="F29" s="92">
        <v>439.54804100000001</v>
      </c>
      <c r="G29" s="81">
        <f t="shared" si="2"/>
        <v>681.14053106000006</v>
      </c>
      <c r="H29" s="154"/>
      <c r="I29" s="86"/>
      <c r="J29" s="87"/>
      <c r="K29" s="88"/>
      <c r="L29" s="88"/>
      <c r="M29" s="88"/>
      <c r="N29" s="88"/>
      <c r="O29" s="88"/>
      <c r="P29" s="88"/>
    </row>
    <row r="30" spans="1:16" ht="18.75" customHeight="1" x14ac:dyDescent="0.25">
      <c r="A30" s="94" t="s">
        <v>236</v>
      </c>
      <c r="B30" s="95">
        <f t="shared" ref="B30:G30" si="3">SUM(B6:B17)</f>
        <v>7447.7531966900006</v>
      </c>
      <c r="C30" s="95">
        <f t="shared" si="3"/>
        <v>3816.94212767</v>
      </c>
      <c r="D30" s="95">
        <f t="shared" si="3"/>
        <v>10815.21181083</v>
      </c>
      <c r="E30" s="95">
        <f t="shared" si="3"/>
        <v>3445.0567698999998</v>
      </c>
      <c r="F30" s="95">
        <f t="shared" si="3"/>
        <v>54285.319684020003</v>
      </c>
      <c r="G30" s="95">
        <f t="shared" si="3"/>
        <v>79810.283589109997</v>
      </c>
      <c r="H30" s="85"/>
      <c r="I30" s="86"/>
      <c r="J30" s="87"/>
      <c r="K30" s="72"/>
      <c r="L30" s="72"/>
      <c r="M30" s="72"/>
      <c r="N30" s="72"/>
      <c r="O30" s="72"/>
      <c r="P30" s="72"/>
    </row>
    <row r="31" spans="1:16" ht="14.25" customHeight="1" x14ac:dyDescent="0.25">
      <c r="A31" s="96"/>
      <c r="B31" s="97"/>
      <c r="C31" s="97"/>
      <c r="D31" s="97"/>
      <c r="E31" s="97"/>
      <c r="F31" s="97"/>
      <c r="G31" s="97"/>
      <c r="H31" s="85"/>
      <c r="I31" s="86"/>
      <c r="J31" s="87"/>
      <c r="K31" s="72"/>
      <c r="L31" s="72"/>
      <c r="M31" s="72"/>
      <c r="N31" s="72"/>
      <c r="O31" s="72"/>
      <c r="P31" s="72"/>
    </row>
    <row r="32" spans="1:16" ht="23.25" customHeight="1" x14ac:dyDescent="0.25">
      <c r="A32" s="842" t="s">
        <v>237</v>
      </c>
      <c r="B32" s="842"/>
      <c r="C32" s="842"/>
      <c r="D32" s="842"/>
      <c r="E32" s="842"/>
      <c r="F32" s="842"/>
      <c r="G32" s="842"/>
      <c r="H32" s="98"/>
      <c r="I32" s="72"/>
      <c r="J32" s="72"/>
      <c r="K32" s="72"/>
      <c r="L32" s="72"/>
      <c r="M32" s="72"/>
      <c r="N32" s="72"/>
      <c r="O32" s="72"/>
      <c r="P32" s="72"/>
    </row>
    <row r="33" spans="1:16" ht="14.25" customHeight="1" x14ac:dyDescent="0.25">
      <c r="A33" s="96"/>
      <c r="B33" s="99"/>
      <c r="C33" s="100"/>
      <c r="D33" s="101"/>
      <c r="E33" s="102"/>
      <c r="F33" s="102"/>
      <c r="G33" s="102"/>
      <c r="H33" s="72"/>
      <c r="I33" s="72"/>
      <c r="J33" s="72"/>
      <c r="K33" s="72"/>
      <c r="L33" s="72"/>
      <c r="M33" s="72"/>
      <c r="N33" s="72"/>
      <c r="O33" s="72"/>
      <c r="P33" s="72"/>
    </row>
    <row r="34" spans="1:16" ht="14.25" customHeight="1" x14ac:dyDescent="0.25">
      <c r="A34" s="96"/>
      <c r="B34" s="99"/>
      <c r="C34" s="100"/>
      <c r="D34" s="101"/>
      <c r="E34" s="102"/>
      <c r="F34" s="102"/>
      <c r="G34" s="102"/>
      <c r="H34" s="72"/>
      <c r="I34" s="72"/>
      <c r="J34" s="72"/>
      <c r="K34" s="72"/>
      <c r="L34" s="72"/>
      <c r="M34" s="72"/>
      <c r="N34" s="72"/>
      <c r="O34" s="72"/>
      <c r="P34" s="72"/>
    </row>
    <row r="35" spans="1:16" ht="14.25" customHeight="1" x14ac:dyDescent="0.25">
      <c r="A35" s="96"/>
      <c r="B35" s="99"/>
      <c r="C35" s="100"/>
      <c r="D35" s="101"/>
      <c r="E35" s="102"/>
      <c r="F35" s="102"/>
      <c r="G35" s="102"/>
      <c r="H35" s="72"/>
      <c r="I35" s="72"/>
      <c r="J35" s="72"/>
      <c r="K35" s="72"/>
      <c r="L35" s="72"/>
      <c r="M35" s="72"/>
      <c r="N35" s="72"/>
      <c r="O35" s="72"/>
      <c r="P35" s="72"/>
    </row>
    <row r="36" spans="1:16" ht="14.25" customHeight="1" x14ac:dyDescent="0.25">
      <c r="A36" s="96"/>
      <c r="B36" s="99"/>
      <c r="C36" s="100"/>
      <c r="D36" s="101"/>
      <c r="E36" s="102"/>
      <c r="F36" s="102"/>
      <c r="G36" s="102"/>
      <c r="H36" s="72"/>
      <c r="I36" s="72"/>
      <c r="J36" s="72"/>
      <c r="K36" s="72"/>
      <c r="L36" s="72"/>
      <c r="M36" s="72"/>
      <c r="N36" s="72"/>
      <c r="O36" s="72"/>
      <c r="P36" s="72"/>
    </row>
    <row r="37" spans="1:16" ht="14.25" customHeight="1" x14ac:dyDescent="0.25">
      <c r="A37" s="96"/>
      <c r="B37" s="101"/>
      <c r="C37" s="100"/>
      <c r="D37" s="101"/>
      <c r="E37" s="102"/>
      <c r="F37" s="102"/>
      <c r="G37" s="102"/>
      <c r="H37" s="72"/>
      <c r="I37" s="72"/>
      <c r="J37" s="72"/>
      <c r="K37" s="72"/>
      <c r="L37" s="72"/>
      <c r="M37" s="72"/>
      <c r="N37" s="72"/>
      <c r="O37" s="72"/>
      <c r="P37" s="72"/>
    </row>
    <row r="38" spans="1:16" ht="14.25" customHeight="1" x14ac:dyDescent="0.25">
      <c r="A38" s="96"/>
      <c r="B38" s="102"/>
      <c r="C38" s="100"/>
      <c r="D38" s="102"/>
      <c r="E38" s="102"/>
      <c r="F38" s="102"/>
      <c r="G38" s="102"/>
      <c r="H38" s="72"/>
      <c r="I38" s="72"/>
      <c r="J38" s="72"/>
      <c r="K38" s="72"/>
      <c r="L38" s="72"/>
      <c r="M38" s="72"/>
      <c r="N38" s="72"/>
      <c r="O38" s="72"/>
      <c r="P38" s="72"/>
    </row>
    <row r="39" spans="1:16" ht="14.25" customHeight="1" x14ac:dyDescent="0.25">
      <c r="A39" s="96"/>
      <c r="B39" s="102"/>
      <c r="C39" s="102"/>
      <c r="D39" s="102"/>
      <c r="E39" s="102"/>
      <c r="F39" s="102"/>
      <c r="G39" s="102"/>
      <c r="H39" s="72"/>
      <c r="I39" s="72"/>
      <c r="J39" s="72"/>
      <c r="K39" s="72"/>
      <c r="L39" s="72"/>
      <c r="M39" s="72"/>
      <c r="N39" s="72"/>
      <c r="O39" s="72"/>
      <c r="P39" s="72"/>
    </row>
    <row r="40" spans="1:16" ht="14.25" customHeight="1" x14ac:dyDescent="0.25">
      <c r="A40" s="96"/>
      <c r="B40" s="102"/>
      <c r="C40" s="102"/>
      <c r="D40" s="102"/>
      <c r="E40" s="102"/>
      <c r="F40" s="102"/>
      <c r="G40" s="102"/>
      <c r="H40" s="72"/>
      <c r="I40" s="72"/>
      <c r="J40" s="72"/>
      <c r="K40" s="72"/>
      <c r="L40" s="72"/>
      <c r="M40" s="72"/>
      <c r="N40" s="72"/>
      <c r="O40" s="72"/>
      <c r="P40" s="72"/>
    </row>
    <row r="41" spans="1:16" ht="14.25" customHeight="1" x14ac:dyDescent="0.25">
      <c r="A41" s="96"/>
      <c r="B41" s="102"/>
      <c r="C41" s="102"/>
      <c r="D41" s="102"/>
      <c r="E41" s="102"/>
      <c r="F41" s="102"/>
      <c r="G41" s="102"/>
      <c r="H41" s="72"/>
      <c r="I41" s="72"/>
      <c r="J41" s="72"/>
      <c r="K41" s="72"/>
      <c r="L41" s="72"/>
      <c r="M41" s="72"/>
      <c r="N41" s="72"/>
      <c r="O41" s="72"/>
      <c r="P41" s="72"/>
    </row>
    <row r="42" spans="1:16" ht="14.25" customHeight="1" x14ac:dyDescent="0.25">
      <c r="A42" s="96"/>
      <c r="B42" s="102"/>
      <c r="C42" s="102"/>
      <c r="D42" s="102"/>
      <c r="E42" s="102"/>
      <c r="F42" s="102"/>
      <c r="G42" s="102"/>
      <c r="H42" s="72"/>
      <c r="I42" s="72"/>
      <c r="J42" s="72"/>
      <c r="K42" s="72"/>
      <c r="L42" s="72"/>
      <c r="M42" s="72"/>
      <c r="N42" s="72"/>
      <c r="O42" s="72"/>
      <c r="P42" s="72"/>
    </row>
    <row r="43" spans="1:16" ht="14.25" customHeight="1" x14ac:dyDescent="0.25">
      <c r="A43" s="96"/>
      <c r="B43" s="102"/>
      <c r="C43" s="102"/>
      <c r="D43" s="102"/>
      <c r="E43" s="102"/>
      <c r="F43" s="102"/>
      <c r="G43" s="102"/>
      <c r="H43" s="72"/>
      <c r="I43" s="72"/>
      <c r="J43" s="72"/>
      <c r="K43" s="72"/>
      <c r="L43" s="72"/>
      <c r="M43" s="72"/>
      <c r="N43" s="72"/>
      <c r="O43" s="72"/>
      <c r="P43" s="72"/>
    </row>
    <row r="44" spans="1:16" ht="14.25" customHeight="1" x14ac:dyDescent="0.25">
      <c r="A44" s="96"/>
      <c r="B44" s="102"/>
      <c r="C44" s="102"/>
      <c r="D44" s="102"/>
      <c r="E44" s="102"/>
      <c r="F44" s="102"/>
      <c r="G44" s="102"/>
      <c r="H44" s="72"/>
      <c r="I44" s="72"/>
      <c r="J44" s="72"/>
      <c r="K44" s="72"/>
      <c r="L44" s="72"/>
      <c r="M44" s="72"/>
      <c r="N44" s="72"/>
      <c r="O44" s="72"/>
      <c r="P44" s="72"/>
    </row>
    <row r="45" spans="1:16" ht="14.25" customHeight="1" x14ac:dyDescent="0.25">
      <c r="A45" s="96"/>
      <c r="B45" s="97"/>
      <c r="C45" s="97"/>
      <c r="D45" s="97"/>
      <c r="E45" s="97"/>
      <c r="F45" s="97"/>
      <c r="G45" s="97"/>
      <c r="H45" s="85"/>
      <c r="I45" s="86"/>
      <c r="J45" s="87"/>
      <c r="K45" s="72"/>
      <c r="L45" s="72"/>
      <c r="M45" s="72"/>
      <c r="N45" s="72"/>
      <c r="O45" s="72"/>
      <c r="P45" s="72"/>
    </row>
    <row r="46" spans="1:16" ht="63.6" customHeight="1" x14ac:dyDescent="0.25">
      <c r="A46" s="869" t="s">
        <v>291</v>
      </c>
      <c r="B46" s="869"/>
      <c r="C46" s="869"/>
      <c r="D46" s="869"/>
      <c r="E46" s="869"/>
      <c r="F46" s="869"/>
      <c r="G46" s="869"/>
      <c r="H46" s="103"/>
      <c r="I46" s="103"/>
      <c r="J46" s="103"/>
      <c r="K46" s="104"/>
      <c r="L46" s="104"/>
      <c r="M46" s="104"/>
      <c r="N46" s="104"/>
      <c r="O46" s="104"/>
      <c r="P46" s="104"/>
    </row>
    <row r="47" spans="1:16" ht="14.25" customHeight="1" x14ac:dyDescent="0.25">
      <c r="A47" s="96"/>
      <c r="B47" s="99"/>
      <c r="C47" s="105"/>
      <c r="D47" s="102"/>
      <c r="E47" s="102"/>
      <c r="F47" s="102"/>
      <c r="G47" s="102"/>
      <c r="H47" s="72"/>
      <c r="I47" s="72"/>
      <c r="J47" s="72"/>
      <c r="K47" s="72"/>
      <c r="L47" s="72"/>
      <c r="M47" s="72"/>
      <c r="N47" s="72"/>
      <c r="O47" s="72"/>
      <c r="P47" s="72"/>
    </row>
  </sheetData>
  <mergeCells count="9">
    <mergeCell ref="G4:G5"/>
    <mergeCell ref="A32:G32"/>
    <mergeCell ref="A46:G46"/>
    <mergeCell ref="A4:A5"/>
    <mergeCell ref="B4:B5"/>
    <mergeCell ref="C4:C5"/>
    <mergeCell ref="D4:D5"/>
    <mergeCell ref="E4:E5"/>
    <mergeCell ref="F4:F5"/>
  </mergeCells>
  <pageMargins left="0.7" right="0.7" top="0.75" bottom="0.75" header="0" footer="0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K58"/>
  <sheetViews>
    <sheetView showGridLines="0" zoomScale="70" zoomScaleNormal="70" workbookViewId="0">
      <selection activeCell="K10" sqref="K10"/>
    </sheetView>
  </sheetViews>
  <sheetFormatPr baseColWidth="10" defaultColWidth="11.42578125" defaultRowHeight="15" x14ac:dyDescent="0.25"/>
  <cols>
    <col min="1" max="1" width="6" style="15" customWidth="1"/>
    <col min="2" max="2" width="20.7109375" style="15" customWidth="1"/>
    <col min="3" max="3" width="14.85546875" style="15" customWidth="1"/>
    <col min="4" max="4" width="35.140625" style="15" bestFit="1" customWidth="1"/>
    <col min="5" max="5" width="52" style="15" bestFit="1" customWidth="1"/>
    <col min="6" max="6" width="17.85546875" style="15" bestFit="1" customWidth="1"/>
    <col min="7" max="7" width="34.42578125" style="15" bestFit="1" customWidth="1"/>
    <col min="8" max="8" width="29.85546875" style="15" bestFit="1" customWidth="1"/>
    <col min="9" max="9" width="30.5703125" style="15" bestFit="1" customWidth="1"/>
    <col min="10" max="16384" width="11.42578125" style="15"/>
  </cols>
  <sheetData>
    <row r="2" spans="2:11" s="6" customFormat="1" ht="31.9" customHeight="1" x14ac:dyDescent="0.25">
      <c r="B2" s="874" t="s">
        <v>292</v>
      </c>
      <c r="C2" s="874"/>
      <c r="D2" s="874"/>
      <c r="E2" s="874"/>
      <c r="F2" s="874"/>
      <c r="G2" s="874"/>
      <c r="H2" s="874"/>
      <c r="I2" s="874"/>
    </row>
    <row r="3" spans="2:11" ht="15.75" thickBot="1" x14ac:dyDescent="0.3"/>
    <row r="4" spans="2:11" ht="47.25" customHeight="1" thickBot="1" x14ac:dyDescent="0.3">
      <c r="B4" s="166" t="s">
        <v>293</v>
      </c>
      <c r="C4" s="166" t="s">
        <v>294</v>
      </c>
      <c r="D4" s="166" t="s">
        <v>8</v>
      </c>
      <c r="E4" s="166" t="s">
        <v>9</v>
      </c>
      <c r="F4" s="166" t="s">
        <v>1</v>
      </c>
      <c r="G4" s="166" t="s">
        <v>11</v>
      </c>
      <c r="H4" s="166" t="s">
        <v>295</v>
      </c>
      <c r="I4" s="166" t="s">
        <v>296</v>
      </c>
      <c r="K4" s="155"/>
    </row>
    <row r="5" spans="2:11" ht="22.35" customHeight="1" x14ac:dyDescent="0.25">
      <c r="B5" s="163">
        <v>2018</v>
      </c>
      <c r="C5" s="163">
        <v>2024</v>
      </c>
      <c r="D5" s="164" t="s">
        <v>297</v>
      </c>
      <c r="E5" s="163" t="s">
        <v>298</v>
      </c>
      <c r="F5" s="163" t="s">
        <v>49</v>
      </c>
      <c r="G5" s="163" t="s">
        <v>2</v>
      </c>
      <c r="H5" s="163" t="s">
        <v>299</v>
      </c>
      <c r="I5" s="165">
        <v>1355</v>
      </c>
    </row>
    <row r="6" spans="2:11" ht="22.35" customHeight="1" x14ac:dyDescent="0.25">
      <c r="B6" s="156">
        <v>2019</v>
      </c>
      <c r="C6" s="156">
        <v>2023</v>
      </c>
      <c r="D6" s="157" t="s">
        <v>300</v>
      </c>
      <c r="E6" s="156" t="s">
        <v>14</v>
      </c>
      <c r="F6" s="156" t="s">
        <v>15</v>
      </c>
      <c r="G6" s="156" t="s">
        <v>3</v>
      </c>
      <c r="H6" s="156" t="s">
        <v>299</v>
      </c>
      <c r="I6" s="158">
        <v>121</v>
      </c>
    </row>
    <row r="7" spans="2:11" ht="22.35" customHeight="1" x14ac:dyDescent="0.25">
      <c r="B7" s="156">
        <v>2021</v>
      </c>
      <c r="C7" s="156">
        <v>2023</v>
      </c>
      <c r="D7" s="157" t="s">
        <v>301</v>
      </c>
      <c r="E7" s="156" t="s">
        <v>302</v>
      </c>
      <c r="F7" s="156" t="s">
        <v>87</v>
      </c>
      <c r="G7" s="156" t="s">
        <v>6</v>
      </c>
      <c r="H7" s="156" t="s">
        <v>299</v>
      </c>
      <c r="I7" s="158">
        <v>140</v>
      </c>
    </row>
    <row r="8" spans="2:11" ht="22.35" customHeight="1" x14ac:dyDescent="0.25">
      <c r="B8" s="156">
        <v>2022</v>
      </c>
      <c r="C8" s="156">
        <v>2025</v>
      </c>
      <c r="D8" s="157" t="s">
        <v>303</v>
      </c>
      <c r="E8" s="156" t="s">
        <v>304</v>
      </c>
      <c r="F8" s="156" t="s">
        <v>42</v>
      </c>
      <c r="G8" s="156" t="s">
        <v>3</v>
      </c>
      <c r="H8" s="156" t="s">
        <v>299</v>
      </c>
      <c r="I8" s="158">
        <v>470</v>
      </c>
    </row>
    <row r="9" spans="2:11" ht="22.35" customHeight="1" x14ac:dyDescent="0.25">
      <c r="B9" s="156">
        <v>2023</v>
      </c>
      <c r="C9" s="156">
        <v>2025</v>
      </c>
      <c r="D9" s="157" t="s">
        <v>305</v>
      </c>
      <c r="E9" s="156" t="s">
        <v>56</v>
      </c>
      <c r="F9" s="156" t="s">
        <v>23</v>
      </c>
      <c r="G9" s="156" t="s">
        <v>4</v>
      </c>
      <c r="H9" s="156" t="s">
        <v>306</v>
      </c>
      <c r="I9" s="158">
        <v>150</v>
      </c>
    </row>
    <row r="10" spans="2:11" ht="22.35" customHeight="1" x14ac:dyDescent="0.25">
      <c r="B10" s="156">
        <v>2023</v>
      </c>
      <c r="C10" s="156">
        <v>2026</v>
      </c>
      <c r="D10" s="157" t="s">
        <v>307</v>
      </c>
      <c r="E10" s="156" t="s">
        <v>308</v>
      </c>
      <c r="F10" s="156" t="s">
        <v>55</v>
      </c>
      <c r="G10" s="156" t="s">
        <v>5</v>
      </c>
      <c r="H10" s="156" t="s">
        <v>309</v>
      </c>
      <c r="I10" s="158">
        <v>700</v>
      </c>
    </row>
    <row r="11" spans="2:11" ht="22.35" customHeight="1" x14ac:dyDescent="0.25">
      <c r="B11" s="156">
        <v>2023</v>
      </c>
      <c r="C11" s="156">
        <v>2026</v>
      </c>
      <c r="D11" s="157" t="s">
        <v>310</v>
      </c>
      <c r="E11" s="156" t="s">
        <v>311</v>
      </c>
      <c r="F11" s="156" t="s">
        <v>54</v>
      </c>
      <c r="G11" s="156" t="s">
        <v>2</v>
      </c>
      <c r="H11" s="156" t="s">
        <v>306</v>
      </c>
      <c r="I11" s="158">
        <v>492.7</v>
      </c>
    </row>
    <row r="12" spans="2:11" ht="22.35" customHeight="1" x14ac:dyDescent="0.25">
      <c r="B12" s="156">
        <v>2023</v>
      </c>
      <c r="C12" s="156" t="s">
        <v>390</v>
      </c>
      <c r="D12" s="157" t="s">
        <v>312</v>
      </c>
      <c r="E12" s="156" t="s">
        <v>313</v>
      </c>
      <c r="F12" s="156" t="s">
        <v>54</v>
      </c>
      <c r="G12" s="156" t="s">
        <v>2</v>
      </c>
      <c r="H12" s="156" t="s">
        <v>306</v>
      </c>
      <c r="I12" s="158">
        <v>1604</v>
      </c>
    </row>
    <row r="13" spans="2:11" ht="22.35" customHeight="1" x14ac:dyDescent="0.25">
      <c r="B13" s="156">
        <v>2024</v>
      </c>
      <c r="C13" s="156">
        <v>2027</v>
      </c>
      <c r="D13" s="157" t="s">
        <v>314</v>
      </c>
      <c r="E13" s="156" t="s">
        <v>31</v>
      </c>
      <c r="F13" s="156" t="s">
        <v>32</v>
      </c>
      <c r="G13" s="156" t="s">
        <v>2</v>
      </c>
      <c r="H13" s="156" t="s">
        <v>309</v>
      </c>
      <c r="I13" s="158">
        <v>2500</v>
      </c>
    </row>
    <row r="14" spans="2:11" ht="22.35" customHeight="1" x14ac:dyDescent="0.25">
      <c r="B14" s="156">
        <v>2024</v>
      </c>
      <c r="C14" s="156">
        <v>2028</v>
      </c>
      <c r="D14" s="157" t="s">
        <v>315</v>
      </c>
      <c r="E14" s="156" t="s">
        <v>316</v>
      </c>
      <c r="F14" s="156" t="s">
        <v>29</v>
      </c>
      <c r="G14" s="156" t="s">
        <v>2</v>
      </c>
      <c r="H14" s="156" t="s">
        <v>306</v>
      </c>
      <c r="I14" s="158">
        <v>1473</v>
      </c>
    </row>
    <row r="15" spans="2:11" ht="22.35" customHeight="1" x14ac:dyDescent="0.25">
      <c r="B15" s="871" t="s">
        <v>317</v>
      </c>
      <c r="C15" s="156">
        <v>2026</v>
      </c>
      <c r="D15" s="157" t="s">
        <v>318</v>
      </c>
      <c r="E15" s="156" t="s">
        <v>319</v>
      </c>
      <c r="F15" s="156" t="s">
        <v>42</v>
      </c>
      <c r="G15" s="156" t="s">
        <v>2</v>
      </c>
      <c r="H15" s="156" t="s">
        <v>320</v>
      </c>
      <c r="I15" s="158">
        <v>1300</v>
      </c>
    </row>
    <row r="16" spans="2:11" ht="22.35" customHeight="1" x14ac:dyDescent="0.25">
      <c r="B16" s="872"/>
      <c r="C16" s="156">
        <v>2027</v>
      </c>
      <c r="D16" s="157" t="s">
        <v>321</v>
      </c>
      <c r="E16" s="156" t="s">
        <v>319</v>
      </c>
      <c r="F16" s="156" t="s">
        <v>61</v>
      </c>
      <c r="G16" s="156" t="s">
        <v>2</v>
      </c>
      <c r="H16" s="156" t="s">
        <v>322</v>
      </c>
      <c r="I16" s="158">
        <v>2600</v>
      </c>
    </row>
    <row r="17" spans="2:9" ht="22.35" customHeight="1" x14ac:dyDescent="0.25">
      <c r="B17" s="872"/>
      <c r="C17" s="156">
        <v>2028</v>
      </c>
      <c r="D17" s="157" t="s">
        <v>323</v>
      </c>
      <c r="E17" s="156" t="s">
        <v>324</v>
      </c>
      <c r="F17" s="156" t="s">
        <v>61</v>
      </c>
      <c r="G17" s="156" t="s">
        <v>2</v>
      </c>
      <c r="H17" s="156" t="s">
        <v>322</v>
      </c>
      <c r="I17" s="158">
        <v>973</v>
      </c>
    </row>
    <row r="18" spans="2:9" ht="22.35" customHeight="1" x14ac:dyDescent="0.25">
      <c r="B18" s="872"/>
      <c r="C18" s="156">
        <v>2029</v>
      </c>
      <c r="D18" s="157" t="s">
        <v>325</v>
      </c>
      <c r="E18" s="156" t="s">
        <v>319</v>
      </c>
      <c r="F18" s="156" t="s">
        <v>32</v>
      </c>
      <c r="G18" s="156" t="s">
        <v>2</v>
      </c>
      <c r="H18" s="156" t="s">
        <v>320</v>
      </c>
      <c r="I18" s="158">
        <v>2500</v>
      </c>
    </row>
    <row r="19" spans="2:9" ht="22.35" customHeight="1" x14ac:dyDescent="0.25">
      <c r="B19" s="872"/>
      <c r="C19" s="156" t="s">
        <v>326</v>
      </c>
      <c r="D19" s="157" t="s">
        <v>327</v>
      </c>
      <c r="E19" s="156" t="s">
        <v>328</v>
      </c>
      <c r="F19" s="156" t="s">
        <v>329</v>
      </c>
      <c r="G19" s="156" t="s">
        <v>330</v>
      </c>
      <c r="H19" s="156" t="s">
        <v>306</v>
      </c>
      <c r="I19" s="158">
        <v>450</v>
      </c>
    </row>
    <row r="20" spans="2:9" ht="22.35" customHeight="1" x14ac:dyDescent="0.25">
      <c r="B20" s="872"/>
      <c r="C20" s="156" t="s">
        <v>326</v>
      </c>
      <c r="D20" s="157" t="s">
        <v>331</v>
      </c>
      <c r="E20" s="156" t="s">
        <v>319</v>
      </c>
      <c r="F20" s="156" t="s">
        <v>42</v>
      </c>
      <c r="G20" s="156" t="s">
        <v>2</v>
      </c>
      <c r="H20" s="156" t="s">
        <v>320</v>
      </c>
      <c r="I20" s="158">
        <v>850</v>
      </c>
    </row>
    <row r="21" spans="2:9" ht="22.35" customHeight="1" x14ac:dyDescent="0.25">
      <c r="B21" s="872"/>
      <c r="C21" s="156" t="s">
        <v>326</v>
      </c>
      <c r="D21" s="157" t="s">
        <v>332</v>
      </c>
      <c r="E21" s="156" t="s">
        <v>333</v>
      </c>
      <c r="F21" s="156" t="s">
        <v>54</v>
      </c>
      <c r="G21" s="156" t="s">
        <v>4</v>
      </c>
      <c r="H21" s="156" t="s">
        <v>306</v>
      </c>
      <c r="I21" s="158">
        <v>116.5</v>
      </c>
    </row>
    <row r="22" spans="2:9" ht="22.35" customHeight="1" x14ac:dyDescent="0.25">
      <c r="B22" s="872"/>
      <c r="C22" s="156" t="s">
        <v>326</v>
      </c>
      <c r="D22" s="157" t="s">
        <v>334</v>
      </c>
      <c r="E22" s="156" t="s">
        <v>335</v>
      </c>
      <c r="F22" s="156" t="s">
        <v>61</v>
      </c>
      <c r="G22" s="156" t="s">
        <v>2</v>
      </c>
      <c r="H22" s="156" t="s">
        <v>322</v>
      </c>
      <c r="I22" s="158">
        <v>250</v>
      </c>
    </row>
    <row r="23" spans="2:9" ht="22.35" customHeight="1" x14ac:dyDescent="0.25">
      <c r="B23" s="872"/>
      <c r="C23" s="156" t="s">
        <v>326</v>
      </c>
      <c r="D23" s="157" t="s">
        <v>336</v>
      </c>
      <c r="E23" s="156" t="s">
        <v>337</v>
      </c>
      <c r="F23" s="156" t="s">
        <v>49</v>
      </c>
      <c r="G23" s="156" t="s">
        <v>2</v>
      </c>
      <c r="H23" s="156" t="s">
        <v>299</v>
      </c>
      <c r="I23" s="158">
        <v>140</v>
      </c>
    </row>
    <row r="24" spans="2:9" ht="22.35" customHeight="1" x14ac:dyDescent="0.25">
      <c r="B24" s="872"/>
      <c r="C24" s="156" t="s">
        <v>326</v>
      </c>
      <c r="D24" s="157" t="s">
        <v>338</v>
      </c>
      <c r="E24" s="156" t="s">
        <v>339</v>
      </c>
      <c r="F24" s="156" t="s">
        <v>19</v>
      </c>
      <c r="G24" s="156" t="s">
        <v>4</v>
      </c>
      <c r="H24" s="156" t="s">
        <v>320</v>
      </c>
      <c r="I24" s="158">
        <v>264</v>
      </c>
    </row>
    <row r="25" spans="2:9" ht="22.35" customHeight="1" x14ac:dyDescent="0.25">
      <c r="B25" s="872"/>
      <c r="C25" s="156" t="s">
        <v>326</v>
      </c>
      <c r="D25" s="157" t="s">
        <v>340</v>
      </c>
      <c r="E25" s="156" t="s">
        <v>341</v>
      </c>
      <c r="F25" s="156" t="s">
        <v>342</v>
      </c>
      <c r="G25" s="156" t="s">
        <v>2</v>
      </c>
      <c r="H25" s="156" t="s">
        <v>322</v>
      </c>
      <c r="I25" s="158">
        <v>1043</v>
      </c>
    </row>
    <row r="26" spans="2:9" ht="22.35" customHeight="1" x14ac:dyDescent="0.25">
      <c r="B26" s="872"/>
      <c r="C26" s="156" t="s">
        <v>326</v>
      </c>
      <c r="D26" s="157" t="s">
        <v>343</v>
      </c>
      <c r="E26" s="156" t="s">
        <v>311</v>
      </c>
      <c r="F26" s="156" t="s">
        <v>26</v>
      </c>
      <c r="G26" s="156" t="s">
        <v>4</v>
      </c>
      <c r="H26" s="156" t="s">
        <v>320</v>
      </c>
      <c r="I26" s="158">
        <v>214</v>
      </c>
    </row>
    <row r="27" spans="2:9" ht="22.35" customHeight="1" x14ac:dyDescent="0.25">
      <c r="B27" s="872"/>
      <c r="C27" s="156" t="s">
        <v>326</v>
      </c>
      <c r="D27" s="157" t="s">
        <v>344</v>
      </c>
      <c r="E27" s="156" t="s">
        <v>345</v>
      </c>
      <c r="F27" s="156" t="s">
        <v>61</v>
      </c>
      <c r="G27" s="156" t="s">
        <v>2</v>
      </c>
      <c r="H27" s="156" t="s">
        <v>309</v>
      </c>
      <c r="I27" s="158">
        <v>130</v>
      </c>
    </row>
    <row r="28" spans="2:9" ht="22.35" customHeight="1" x14ac:dyDescent="0.25">
      <c r="B28" s="872"/>
      <c r="C28" s="156" t="s">
        <v>326</v>
      </c>
      <c r="D28" s="157" t="s">
        <v>346</v>
      </c>
      <c r="E28" s="156" t="s">
        <v>31</v>
      </c>
      <c r="F28" s="156" t="s">
        <v>32</v>
      </c>
      <c r="G28" s="156" t="s">
        <v>3</v>
      </c>
      <c r="H28" s="156" t="s">
        <v>306</v>
      </c>
      <c r="I28" s="158">
        <v>4800</v>
      </c>
    </row>
    <row r="29" spans="2:9" ht="22.35" customHeight="1" x14ac:dyDescent="0.25">
      <c r="B29" s="872"/>
      <c r="C29" s="156" t="s">
        <v>326</v>
      </c>
      <c r="D29" s="157" t="s">
        <v>347</v>
      </c>
      <c r="E29" s="156" t="s">
        <v>335</v>
      </c>
      <c r="F29" s="156" t="s">
        <v>61</v>
      </c>
      <c r="G29" s="156" t="s">
        <v>2</v>
      </c>
      <c r="H29" s="156" t="s">
        <v>322</v>
      </c>
      <c r="I29" s="158">
        <v>1486</v>
      </c>
    </row>
    <row r="30" spans="2:9" ht="22.35" customHeight="1" x14ac:dyDescent="0.25">
      <c r="B30" s="872"/>
      <c r="C30" s="156" t="s">
        <v>326</v>
      </c>
      <c r="D30" s="157" t="s">
        <v>348</v>
      </c>
      <c r="E30" s="156" t="s">
        <v>349</v>
      </c>
      <c r="F30" s="156" t="s">
        <v>29</v>
      </c>
      <c r="G30" s="156" t="s">
        <v>2</v>
      </c>
      <c r="H30" s="156" t="s">
        <v>320</v>
      </c>
      <c r="I30" s="158">
        <v>600</v>
      </c>
    </row>
    <row r="31" spans="2:9" ht="22.35" customHeight="1" x14ac:dyDescent="0.25">
      <c r="B31" s="872"/>
      <c r="C31" s="156" t="s">
        <v>326</v>
      </c>
      <c r="D31" s="157" t="s">
        <v>350</v>
      </c>
      <c r="E31" s="156" t="s">
        <v>351</v>
      </c>
      <c r="F31" s="156" t="s">
        <v>32</v>
      </c>
      <c r="G31" s="156" t="s">
        <v>2</v>
      </c>
      <c r="H31" s="156" t="s">
        <v>322</v>
      </c>
      <c r="I31" s="158">
        <v>3500</v>
      </c>
    </row>
    <row r="32" spans="2:9" ht="22.35" customHeight="1" x14ac:dyDescent="0.25">
      <c r="B32" s="872"/>
      <c r="C32" s="156" t="s">
        <v>326</v>
      </c>
      <c r="D32" s="157" t="s">
        <v>352</v>
      </c>
      <c r="E32" s="156" t="s">
        <v>353</v>
      </c>
      <c r="F32" s="156" t="s">
        <v>61</v>
      </c>
      <c r="G32" s="156" t="s">
        <v>2</v>
      </c>
      <c r="H32" s="156" t="s">
        <v>322</v>
      </c>
      <c r="I32" s="158">
        <v>1860</v>
      </c>
    </row>
    <row r="33" spans="2:9" ht="22.35" customHeight="1" x14ac:dyDescent="0.25">
      <c r="B33" s="872"/>
      <c r="C33" s="156" t="s">
        <v>326</v>
      </c>
      <c r="D33" s="157" t="s">
        <v>354</v>
      </c>
      <c r="E33" s="156" t="s">
        <v>355</v>
      </c>
      <c r="F33" s="156" t="s">
        <v>61</v>
      </c>
      <c r="G33" s="156" t="s">
        <v>6</v>
      </c>
      <c r="H33" s="156" t="s">
        <v>322</v>
      </c>
      <c r="I33" s="158">
        <v>2900</v>
      </c>
    </row>
    <row r="34" spans="2:9" ht="22.35" customHeight="1" x14ac:dyDescent="0.25">
      <c r="B34" s="872"/>
      <c r="C34" s="156" t="s">
        <v>326</v>
      </c>
      <c r="D34" s="157" t="s">
        <v>356</v>
      </c>
      <c r="E34" s="156" t="s">
        <v>311</v>
      </c>
      <c r="F34" s="156" t="s">
        <v>54</v>
      </c>
      <c r="G34" s="156" t="s">
        <v>4</v>
      </c>
      <c r="H34" s="156" t="s">
        <v>322</v>
      </c>
      <c r="I34" s="158">
        <v>585</v>
      </c>
    </row>
    <row r="35" spans="2:9" ht="22.35" customHeight="1" x14ac:dyDescent="0.25">
      <c r="B35" s="872"/>
      <c r="C35" s="156" t="s">
        <v>326</v>
      </c>
      <c r="D35" s="157" t="s">
        <v>357</v>
      </c>
      <c r="E35" s="156" t="s">
        <v>358</v>
      </c>
      <c r="F35" s="156" t="s">
        <v>70</v>
      </c>
      <c r="G35" s="156" t="s">
        <v>2</v>
      </c>
      <c r="H35" s="156" t="s">
        <v>322</v>
      </c>
      <c r="I35" s="158">
        <v>590</v>
      </c>
    </row>
    <row r="36" spans="2:9" ht="22.35" customHeight="1" x14ac:dyDescent="0.25">
      <c r="B36" s="872"/>
      <c r="C36" s="156" t="s">
        <v>326</v>
      </c>
      <c r="D36" s="157" t="s">
        <v>359</v>
      </c>
      <c r="E36" s="156" t="s">
        <v>360</v>
      </c>
      <c r="F36" s="156" t="s">
        <v>15</v>
      </c>
      <c r="G36" s="156" t="s">
        <v>2</v>
      </c>
      <c r="H36" s="156" t="s">
        <v>320</v>
      </c>
      <c r="I36" s="158">
        <v>1364</v>
      </c>
    </row>
    <row r="37" spans="2:9" ht="22.35" customHeight="1" x14ac:dyDescent="0.25">
      <c r="B37" s="872"/>
      <c r="C37" s="156" t="s">
        <v>326</v>
      </c>
      <c r="D37" s="157" t="s">
        <v>361</v>
      </c>
      <c r="E37" s="156" t="s">
        <v>362</v>
      </c>
      <c r="F37" s="156" t="s">
        <v>32</v>
      </c>
      <c r="G37" s="156" t="s">
        <v>2</v>
      </c>
      <c r="H37" s="156" t="s">
        <v>320</v>
      </c>
      <c r="I37" s="158">
        <v>5000</v>
      </c>
    </row>
    <row r="38" spans="2:9" ht="22.35" customHeight="1" x14ac:dyDescent="0.25">
      <c r="B38" s="872"/>
      <c r="C38" s="156" t="s">
        <v>326</v>
      </c>
      <c r="D38" s="157" t="s">
        <v>363</v>
      </c>
      <c r="E38" s="156" t="s">
        <v>364</v>
      </c>
      <c r="F38" s="156" t="s">
        <v>42</v>
      </c>
      <c r="G38" s="156" t="s">
        <v>2</v>
      </c>
      <c r="H38" s="156" t="s">
        <v>322</v>
      </c>
      <c r="I38" s="158">
        <v>655</v>
      </c>
    </row>
    <row r="39" spans="2:9" ht="22.35" customHeight="1" x14ac:dyDescent="0.25">
      <c r="B39" s="872"/>
      <c r="C39" s="156" t="s">
        <v>326</v>
      </c>
      <c r="D39" s="157" t="s">
        <v>365</v>
      </c>
      <c r="E39" s="156" t="s">
        <v>366</v>
      </c>
      <c r="F39" s="156" t="s">
        <v>55</v>
      </c>
      <c r="G39" s="156" t="s">
        <v>3</v>
      </c>
      <c r="H39" s="156" t="s">
        <v>322</v>
      </c>
      <c r="I39" s="158">
        <v>89</v>
      </c>
    </row>
    <row r="40" spans="2:9" ht="22.35" customHeight="1" x14ac:dyDescent="0.25">
      <c r="B40" s="872"/>
      <c r="C40" s="156" t="s">
        <v>326</v>
      </c>
      <c r="D40" s="157" t="s">
        <v>367</v>
      </c>
      <c r="E40" s="156" t="s">
        <v>368</v>
      </c>
      <c r="F40" s="156" t="s">
        <v>29</v>
      </c>
      <c r="G40" s="156" t="s">
        <v>6</v>
      </c>
      <c r="H40" s="156" t="s">
        <v>322</v>
      </c>
      <c r="I40" s="158">
        <v>2343.6</v>
      </c>
    </row>
    <row r="41" spans="2:9" ht="22.35" customHeight="1" x14ac:dyDescent="0.25">
      <c r="B41" s="872"/>
      <c r="C41" s="156" t="s">
        <v>326</v>
      </c>
      <c r="D41" s="157" t="s">
        <v>369</v>
      </c>
      <c r="E41" s="156" t="s">
        <v>370</v>
      </c>
      <c r="F41" s="156" t="s">
        <v>23</v>
      </c>
      <c r="G41" s="156" t="s">
        <v>2</v>
      </c>
      <c r="H41" s="156" t="s">
        <v>306</v>
      </c>
      <c r="I41" s="158">
        <v>410</v>
      </c>
    </row>
    <row r="42" spans="2:9" ht="22.35" customHeight="1" x14ac:dyDescent="0.25">
      <c r="B42" s="872"/>
      <c r="C42" s="156" t="s">
        <v>326</v>
      </c>
      <c r="D42" s="157" t="s">
        <v>371</v>
      </c>
      <c r="E42" s="156" t="s">
        <v>311</v>
      </c>
      <c r="F42" s="156" t="s">
        <v>40</v>
      </c>
      <c r="G42" s="156" t="s">
        <v>2</v>
      </c>
      <c r="H42" s="156" t="s">
        <v>322</v>
      </c>
      <c r="I42" s="158">
        <v>654.9</v>
      </c>
    </row>
    <row r="43" spans="2:9" ht="22.35" customHeight="1" x14ac:dyDescent="0.25">
      <c r="B43" s="872"/>
      <c r="C43" s="156" t="s">
        <v>326</v>
      </c>
      <c r="D43" s="157" t="s">
        <v>372</v>
      </c>
      <c r="E43" s="156" t="s">
        <v>373</v>
      </c>
      <c r="F43" s="156" t="s">
        <v>70</v>
      </c>
      <c r="G43" s="156" t="s">
        <v>2</v>
      </c>
      <c r="H43" s="156" t="s">
        <v>322</v>
      </c>
      <c r="I43" s="158">
        <v>1290</v>
      </c>
    </row>
    <row r="44" spans="2:9" ht="22.35" customHeight="1" x14ac:dyDescent="0.25">
      <c r="B44" s="872"/>
      <c r="C44" s="156" t="s">
        <v>326</v>
      </c>
      <c r="D44" s="157" t="s">
        <v>374</v>
      </c>
      <c r="E44" s="156" t="s">
        <v>375</v>
      </c>
      <c r="F44" s="156" t="s">
        <v>45</v>
      </c>
      <c r="G44" s="156" t="s">
        <v>3</v>
      </c>
      <c r="H44" s="156" t="s">
        <v>306</v>
      </c>
      <c r="I44" s="158">
        <v>1318.5</v>
      </c>
    </row>
    <row r="45" spans="2:9" ht="22.35" customHeight="1" x14ac:dyDescent="0.25">
      <c r="B45" s="872"/>
      <c r="C45" s="156" t="s">
        <v>326</v>
      </c>
      <c r="D45" s="157" t="s">
        <v>376</v>
      </c>
      <c r="E45" s="156" t="s">
        <v>377</v>
      </c>
      <c r="F45" s="156" t="s">
        <v>37</v>
      </c>
      <c r="G45" s="156" t="s">
        <v>4</v>
      </c>
      <c r="H45" s="156" t="s">
        <v>306</v>
      </c>
      <c r="I45" s="158">
        <v>76.2</v>
      </c>
    </row>
    <row r="46" spans="2:9" ht="22.35" customHeight="1" x14ac:dyDescent="0.25">
      <c r="B46" s="872"/>
      <c r="C46" s="156" t="s">
        <v>326</v>
      </c>
      <c r="D46" s="157" t="s">
        <v>378</v>
      </c>
      <c r="E46" s="156" t="s">
        <v>379</v>
      </c>
      <c r="F46" s="156" t="s">
        <v>32</v>
      </c>
      <c r="G46" s="156" t="s">
        <v>3</v>
      </c>
      <c r="H46" s="156" t="s">
        <v>306</v>
      </c>
      <c r="I46" s="158">
        <v>194.3</v>
      </c>
    </row>
    <row r="47" spans="2:9" ht="22.35" customHeight="1" x14ac:dyDescent="0.25">
      <c r="B47" s="872"/>
      <c r="C47" s="156" t="s">
        <v>326</v>
      </c>
      <c r="D47" s="157" t="s">
        <v>380</v>
      </c>
      <c r="E47" s="156" t="s">
        <v>381</v>
      </c>
      <c r="F47" s="156" t="s">
        <v>329</v>
      </c>
      <c r="G47" s="156" t="s">
        <v>2</v>
      </c>
      <c r="H47" s="156" t="s">
        <v>306</v>
      </c>
      <c r="I47" s="158">
        <v>2500</v>
      </c>
    </row>
    <row r="48" spans="2:9" ht="22.35" customHeight="1" x14ac:dyDescent="0.25">
      <c r="B48" s="872"/>
      <c r="C48" s="156" t="s">
        <v>326</v>
      </c>
      <c r="D48" s="157" t="s">
        <v>382</v>
      </c>
      <c r="E48" s="156" t="s">
        <v>383</v>
      </c>
      <c r="F48" s="156" t="s">
        <v>54</v>
      </c>
      <c r="G48" s="156" t="s">
        <v>5</v>
      </c>
      <c r="H48" s="156" t="s">
        <v>306</v>
      </c>
      <c r="I48" s="158">
        <v>90.4</v>
      </c>
    </row>
    <row r="49" spans="2:9" ht="22.35" customHeight="1" x14ac:dyDescent="0.25">
      <c r="B49" s="872"/>
      <c r="C49" s="156" t="s">
        <v>326</v>
      </c>
      <c r="D49" s="157" t="s">
        <v>384</v>
      </c>
      <c r="E49" s="156" t="s">
        <v>311</v>
      </c>
      <c r="F49" s="156" t="s">
        <v>49</v>
      </c>
      <c r="G49" s="156" t="s">
        <v>4</v>
      </c>
      <c r="H49" s="156" t="s">
        <v>322</v>
      </c>
      <c r="I49" s="158">
        <v>91</v>
      </c>
    </row>
    <row r="50" spans="2:9" ht="22.35" customHeight="1" x14ac:dyDescent="0.25">
      <c r="B50" s="872"/>
      <c r="C50" s="156" t="s">
        <v>326</v>
      </c>
      <c r="D50" s="157" t="s">
        <v>385</v>
      </c>
      <c r="E50" s="156" t="s">
        <v>319</v>
      </c>
      <c r="F50" s="156" t="s">
        <v>29</v>
      </c>
      <c r="G50" s="156" t="s">
        <v>2</v>
      </c>
      <c r="H50" s="156" t="s">
        <v>309</v>
      </c>
      <c r="I50" s="158">
        <v>1400</v>
      </c>
    </row>
    <row r="51" spans="2:9" ht="22.35" customHeight="1" x14ac:dyDescent="0.25">
      <c r="B51" s="873"/>
      <c r="C51" s="156" t="s">
        <v>326</v>
      </c>
      <c r="D51" s="157" t="s">
        <v>386</v>
      </c>
      <c r="E51" s="156" t="s">
        <v>304</v>
      </c>
      <c r="F51" s="156" t="s">
        <v>19</v>
      </c>
      <c r="G51" s="156" t="s">
        <v>5</v>
      </c>
      <c r="H51" s="156" t="s">
        <v>306</v>
      </c>
      <c r="I51" s="158">
        <v>81</v>
      </c>
    </row>
    <row r="52" spans="2:9" x14ac:dyDescent="0.25">
      <c r="B52"/>
      <c r="C52"/>
      <c r="D52"/>
      <c r="E52"/>
      <c r="F52"/>
      <c r="G52"/>
      <c r="H52"/>
      <c r="I52"/>
    </row>
    <row r="53" spans="2:9" x14ac:dyDescent="0.25">
      <c r="B53" s="159" t="s">
        <v>0</v>
      </c>
      <c r="C53" s="160"/>
      <c r="D53" s="160">
        <f>COUNTA(D5:D51)</f>
        <v>47</v>
      </c>
      <c r="E53" s="160" t="s">
        <v>387</v>
      </c>
      <c r="F53" s="160"/>
      <c r="G53" s="160"/>
      <c r="H53" s="160"/>
      <c r="I53" s="161">
        <f>+SUM(I5:I51)</f>
        <v>53715.1</v>
      </c>
    </row>
    <row r="55" spans="2:9" x14ac:dyDescent="0.25">
      <c r="B55" s="162" t="s">
        <v>388</v>
      </c>
    </row>
    <row r="56" spans="2:9" x14ac:dyDescent="0.25">
      <c r="B56" s="162" t="s">
        <v>392</v>
      </c>
    </row>
    <row r="57" spans="2:9" x14ac:dyDescent="0.25">
      <c r="B57" s="162" t="s">
        <v>391</v>
      </c>
    </row>
    <row r="58" spans="2:9" x14ac:dyDescent="0.25">
      <c r="B58" s="162" t="s">
        <v>389</v>
      </c>
    </row>
  </sheetData>
  <autoFilter ref="B4:I51">
    <sortState ref="B5:I51">
      <sortCondition ref="B4:B51"/>
    </sortState>
  </autoFilter>
  <mergeCells count="2">
    <mergeCell ref="B15:B51"/>
    <mergeCell ref="B2:I2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92D050"/>
  </sheetPr>
  <dimension ref="B2:K84"/>
  <sheetViews>
    <sheetView showGridLines="0" zoomScale="85" zoomScaleNormal="85" workbookViewId="0">
      <selection activeCell="B2" sqref="B2:I2"/>
    </sheetView>
  </sheetViews>
  <sheetFormatPr baseColWidth="10" defaultColWidth="11.42578125" defaultRowHeight="15" x14ac:dyDescent="0.25"/>
  <cols>
    <col min="1" max="1" width="4.42578125" style="6" customWidth="1"/>
    <col min="2" max="2" width="11.42578125" style="6"/>
    <col min="3" max="3" width="24.42578125" style="6" bestFit="1" customWidth="1"/>
    <col min="4" max="4" width="47.7109375" style="6" customWidth="1"/>
    <col min="5" max="5" width="12.5703125" style="6" bestFit="1" customWidth="1"/>
    <col min="6" max="6" width="13.5703125" style="6" bestFit="1" customWidth="1"/>
    <col min="7" max="7" width="16" style="6" customWidth="1"/>
    <col min="8" max="8" width="14" style="6" bestFit="1" customWidth="1"/>
    <col min="9" max="9" width="20.42578125" style="6" bestFit="1" customWidth="1"/>
    <col min="10" max="10" width="13" style="6" customWidth="1"/>
    <col min="11" max="11" width="27.140625" style="6" customWidth="1"/>
    <col min="12" max="12" width="6.28515625" style="6" customWidth="1"/>
    <col min="13" max="16384" width="11.42578125" style="6"/>
  </cols>
  <sheetData>
    <row r="2" spans="2:11" ht="26.25" x14ac:dyDescent="0.25">
      <c r="B2" s="874" t="s">
        <v>88</v>
      </c>
      <c r="C2" s="874"/>
      <c r="D2" s="874"/>
      <c r="E2" s="874"/>
      <c r="F2" s="874"/>
      <c r="G2" s="874"/>
      <c r="H2" s="874"/>
      <c r="I2" s="874"/>
    </row>
    <row r="4" spans="2:11" s="15" customFormat="1" ht="48.75" customHeight="1" x14ac:dyDescent="0.25">
      <c r="B4" s="54" t="s">
        <v>7</v>
      </c>
      <c r="C4" s="55" t="s">
        <v>8</v>
      </c>
      <c r="D4" s="55" t="s">
        <v>9</v>
      </c>
      <c r="E4" s="55" t="s">
        <v>1</v>
      </c>
      <c r="F4" s="55" t="s">
        <v>10</v>
      </c>
      <c r="G4" s="55" t="s">
        <v>11</v>
      </c>
      <c r="H4" s="55" t="s">
        <v>12</v>
      </c>
      <c r="I4" s="55" t="s">
        <v>13</v>
      </c>
      <c r="J4" s="56" t="s">
        <v>167</v>
      </c>
    </row>
    <row r="5" spans="2:11" ht="15.75" thickBot="1" x14ac:dyDescent="0.3">
      <c r="B5" s="31"/>
      <c r="C5" s="45"/>
      <c r="D5" s="45"/>
      <c r="E5" s="45"/>
      <c r="F5" s="45"/>
      <c r="G5" s="45"/>
      <c r="H5" s="45"/>
      <c r="I5" s="45"/>
      <c r="J5" s="45"/>
    </row>
    <row r="6" spans="2:11" ht="18.75" customHeight="1" thickTop="1" x14ac:dyDescent="0.25">
      <c r="B6" s="875" t="s">
        <v>47</v>
      </c>
      <c r="C6" s="33" t="s">
        <v>89</v>
      </c>
      <c r="D6" s="33" t="s">
        <v>48</v>
      </c>
      <c r="E6" s="33" t="s">
        <v>49</v>
      </c>
      <c r="F6" s="33" t="s">
        <v>16</v>
      </c>
      <c r="G6" s="33" t="s">
        <v>20</v>
      </c>
      <c r="H6" s="34" t="s">
        <v>35</v>
      </c>
      <c r="I6" s="35">
        <v>43766</v>
      </c>
      <c r="J6" s="36">
        <v>3.5867800000000001</v>
      </c>
    </row>
    <row r="7" spans="2:11" ht="18.75" customHeight="1" x14ac:dyDescent="0.25">
      <c r="B7" s="876"/>
      <c r="C7" s="33" t="s">
        <v>90</v>
      </c>
      <c r="D7" s="33" t="s">
        <v>50</v>
      </c>
      <c r="E7" s="33" t="s">
        <v>29</v>
      </c>
      <c r="F7" s="33" t="s">
        <v>16</v>
      </c>
      <c r="G7" s="33" t="s">
        <v>38</v>
      </c>
      <c r="H7" s="34" t="s">
        <v>18</v>
      </c>
      <c r="I7" s="35">
        <v>43427</v>
      </c>
      <c r="J7" s="36">
        <v>10</v>
      </c>
    </row>
    <row r="8" spans="2:11" ht="18.75" customHeight="1" x14ac:dyDescent="0.25">
      <c r="B8" s="876"/>
      <c r="C8" s="33" t="s">
        <v>91</v>
      </c>
      <c r="D8" s="33" t="s">
        <v>51</v>
      </c>
      <c r="E8" s="33" t="s">
        <v>40</v>
      </c>
      <c r="F8" s="33" t="s">
        <v>16</v>
      </c>
      <c r="G8" s="33" t="s">
        <v>38</v>
      </c>
      <c r="H8" s="34" t="s">
        <v>35</v>
      </c>
      <c r="I8" s="35">
        <v>43593</v>
      </c>
      <c r="J8" s="36">
        <v>4.4072950000000004</v>
      </c>
    </row>
    <row r="9" spans="2:11" ht="18.75" customHeight="1" x14ac:dyDescent="0.25">
      <c r="B9" s="876"/>
      <c r="C9" s="33" t="s">
        <v>92</v>
      </c>
      <c r="D9" s="33" t="s">
        <v>52</v>
      </c>
      <c r="E9" s="33" t="s">
        <v>29</v>
      </c>
      <c r="F9" s="33" t="s">
        <v>30</v>
      </c>
      <c r="G9" s="33" t="s">
        <v>20</v>
      </c>
      <c r="H9" s="34" t="s">
        <v>33</v>
      </c>
      <c r="I9" s="35">
        <v>44047</v>
      </c>
      <c r="J9" s="36">
        <v>5.3</v>
      </c>
    </row>
    <row r="10" spans="2:11" ht="18.75" customHeight="1" x14ac:dyDescent="0.25">
      <c r="B10" s="876"/>
      <c r="C10" s="33" t="s">
        <v>93</v>
      </c>
      <c r="D10" s="33" t="s">
        <v>53</v>
      </c>
      <c r="E10" s="33" t="s">
        <v>54</v>
      </c>
      <c r="F10" s="33" t="s">
        <v>16</v>
      </c>
      <c r="G10" s="33" t="s">
        <v>27</v>
      </c>
      <c r="H10" s="33" t="s">
        <v>35</v>
      </c>
      <c r="I10" s="35">
        <v>43735</v>
      </c>
      <c r="J10" s="36">
        <v>6.9</v>
      </c>
      <c r="K10" s="25"/>
    </row>
    <row r="11" spans="2:11" ht="18.75" customHeight="1" x14ac:dyDescent="0.25">
      <c r="B11" s="876"/>
      <c r="C11" s="33" t="s">
        <v>94</v>
      </c>
      <c r="D11" s="33" t="s">
        <v>56</v>
      </c>
      <c r="E11" s="33" t="s">
        <v>49</v>
      </c>
      <c r="F11" s="33" t="s">
        <v>16</v>
      </c>
      <c r="G11" s="33" t="s">
        <v>27</v>
      </c>
      <c r="H11" s="34" t="s">
        <v>33</v>
      </c>
      <c r="I11" s="35">
        <v>44476</v>
      </c>
      <c r="J11" s="36">
        <v>11.123322999999999</v>
      </c>
    </row>
    <row r="12" spans="2:11" ht="18.75" customHeight="1" x14ac:dyDescent="0.25">
      <c r="B12" s="876"/>
      <c r="C12" s="33" t="s">
        <v>95</v>
      </c>
      <c r="D12" s="33" t="s">
        <v>57</v>
      </c>
      <c r="E12" s="33" t="s">
        <v>29</v>
      </c>
      <c r="F12" s="33" t="s">
        <v>16</v>
      </c>
      <c r="G12" s="33" t="s">
        <v>38</v>
      </c>
      <c r="H12" s="33" t="s">
        <v>18</v>
      </c>
      <c r="I12" s="35">
        <v>43585</v>
      </c>
      <c r="J12" s="36">
        <v>41.2986</v>
      </c>
    </row>
    <row r="13" spans="2:11" ht="18.75" customHeight="1" x14ac:dyDescent="0.25">
      <c r="B13" s="876"/>
      <c r="C13" s="33" t="s">
        <v>96</v>
      </c>
      <c r="D13" s="33" t="s">
        <v>58</v>
      </c>
      <c r="E13" s="34" t="s">
        <v>55</v>
      </c>
      <c r="F13" s="34" t="s">
        <v>30</v>
      </c>
      <c r="G13" s="33" t="s">
        <v>17</v>
      </c>
      <c r="H13" s="33" t="s">
        <v>35</v>
      </c>
      <c r="I13" s="35">
        <v>43830</v>
      </c>
      <c r="J13" s="36">
        <v>2.2199680000000002</v>
      </c>
    </row>
    <row r="14" spans="2:11" ht="18.75" customHeight="1" x14ac:dyDescent="0.25">
      <c r="B14" s="876"/>
      <c r="C14" s="33" t="s">
        <v>97</v>
      </c>
      <c r="D14" s="33" t="s">
        <v>52</v>
      </c>
      <c r="E14" s="33" t="s">
        <v>45</v>
      </c>
      <c r="F14" s="33" t="s">
        <v>16</v>
      </c>
      <c r="G14" s="33" t="s">
        <v>17</v>
      </c>
      <c r="H14" s="34" t="s">
        <v>35</v>
      </c>
      <c r="I14" s="35">
        <v>43551</v>
      </c>
      <c r="J14" s="36">
        <v>2.25</v>
      </c>
    </row>
    <row r="15" spans="2:11" ht="18.75" customHeight="1" x14ac:dyDescent="0.25">
      <c r="B15" s="876"/>
      <c r="C15" s="33" t="s">
        <v>98</v>
      </c>
      <c r="D15" s="33" t="s">
        <v>59</v>
      </c>
      <c r="E15" s="33" t="s">
        <v>54</v>
      </c>
      <c r="F15" s="33" t="s">
        <v>16</v>
      </c>
      <c r="G15" s="33" t="s">
        <v>17</v>
      </c>
      <c r="H15" s="33" t="s">
        <v>35</v>
      </c>
      <c r="I15" s="35">
        <v>44099</v>
      </c>
      <c r="J15" s="36">
        <v>12.45</v>
      </c>
    </row>
    <row r="16" spans="2:11" ht="18.75" customHeight="1" x14ac:dyDescent="0.25">
      <c r="B16" s="876"/>
      <c r="C16" s="33" t="s">
        <v>99</v>
      </c>
      <c r="D16" s="33" t="s">
        <v>51</v>
      </c>
      <c r="E16" s="33" t="s">
        <v>15</v>
      </c>
      <c r="F16" s="33" t="s">
        <v>16</v>
      </c>
      <c r="G16" s="33" t="s">
        <v>38</v>
      </c>
      <c r="H16" s="34" t="s">
        <v>35</v>
      </c>
      <c r="I16" s="35">
        <v>43532</v>
      </c>
      <c r="J16" s="36">
        <v>4.5518287500000003</v>
      </c>
    </row>
    <row r="17" spans="2:10" ht="18.75" customHeight="1" x14ac:dyDescent="0.25">
      <c r="B17" s="876"/>
      <c r="C17" s="33" t="s">
        <v>100</v>
      </c>
      <c r="D17" s="33" t="s">
        <v>52</v>
      </c>
      <c r="E17" s="33" t="s">
        <v>61</v>
      </c>
      <c r="F17" s="33" t="s">
        <v>16</v>
      </c>
      <c r="G17" s="33" t="s">
        <v>17</v>
      </c>
      <c r="H17" s="34" t="s">
        <v>35</v>
      </c>
      <c r="I17" s="35">
        <v>43509</v>
      </c>
      <c r="J17" s="36">
        <v>1.5</v>
      </c>
    </row>
    <row r="18" spans="2:10" ht="18.75" customHeight="1" x14ac:dyDescent="0.25">
      <c r="B18" s="876"/>
      <c r="C18" s="33" t="s">
        <v>101</v>
      </c>
      <c r="D18" s="33" t="s">
        <v>62</v>
      </c>
      <c r="E18" s="33" t="s">
        <v>23</v>
      </c>
      <c r="F18" s="33" t="s">
        <v>16</v>
      </c>
      <c r="G18" s="33" t="s">
        <v>17</v>
      </c>
      <c r="H18" s="34" t="s">
        <v>63</v>
      </c>
      <c r="I18" s="35">
        <v>43719</v>
      </c>
      <c r="J18" s="36">
        <v>7.3</v>
      </c>
    </row>
    <row r="19" spans="2:10" ht="18.75" customHeight="1" x14ac:dyDescent="0.25">
      <c r="B19" s="876"/>
      <c r="C19" s="33" t="s">
        <v>102</v>
      </c>
      <c r="D19" s="33" t="s">
        <v>62</v>
      </c>
      <c r="E19" s="33" t="s">
        <v>29</v>
      </c>
      <c r="F19" s="33" t="s">
        <v>16</v>
      </c>
      <c r="G19" s="26" t="s">
        <v>17</v>
      </c>
      <c r="H19" s="34" t="s">
        <v>35</v>
      </c>
      <c r="I19" s="35">
        <v>43837</v>
      </c>
      <c r="J19" s="36">
        <v>3.75</v>
      </c>
    </row>
    <row r="20" spans="2:10" ht="18.75" customHeight="1" x14ac:dyDescent="0.25">
      <c r="B20" s="876"/>
      <c r="C20" s="33" t="s">
        <v>103</v>
      </c>
      <c r="D20" s="33" t="s">
        <v>64</v>
      </c>
      <c r="E20" s="33" t="s">
        <v>15</v>
      </c>
      <c r="F20" s="33" t="s">
        <v>16</v>
      </c>
      <c r="G20" s="33" t="s">
        <v>38</v>
      </c>
      <c r="H20" s="33" t="s">
        <v>35</v>
      </c>
      <c r="I20" s="35">
        <v>44167</v>
      </c>
      <c r="J20" s="36">
        <v>3</v>
      </c>
    </row>
    <row r="21" spans="2:10" ht="18.75" customHeight="1" x14ac:dyDescent="0.25">
      <c r="B21" s="876"/>
      <c r="C21" s="33" t="s">
        <v>104</v>
      </c>
      <c r="D21" s="33" t="s">
        <v>66</v>
      </c>
      <c r="E21" s="33" t="s">
        <v>45</v>
      </c>
      <c r="F21" s="33" t="s">
        <v>16</v>
      </c>
      <c r="G21" s="33" t="s">
        <v>17</v>
      </c>
      <c r="H21" s="33" t="s">
        <v>35</v>
      </c>
      <c r="I21" s="35">
        <v>43636</v>
      </c>
      <c r="J21" s="36">
        <v>2</v>
      </c>
    </row>
    <row r="22" spans="2:10" ht="18.75" customHeight="1" x14ac:dyDescent="0.25">
      <c r="B22" s="876"/>
      <c r="C22" s="33" t="s">
        <v>106</v>
      </c>
      <c r="D22" s="33" t="s">
        <v>67</v>
      </c>
      <c r="E22" s="33" t="s">
        <v>37</v>
      </c>
      <c r="F22" s="33" t="s">
        <v>16</v>
      </c>
      <c r="G22" s="33" t="s">
        <v>20</v>
      </c>
      <c r="H22" s="33" t="s">
        <v>35</v>
      </c>
      <c r="I22" s="35">
        <v>43483</v>
      </c>
      <c r="J22" s="36">
        <v>3.1662650000000001</v>
      </c>
    </row>
    <row r="23" spans="2:10" ht="18.75" customHeight="1" x14ac:dyDescent="0.25">
      <c r="B23" s="876"/>
      <c r="C23" s="33" t="s">
        <v>107</v>
      </c>
      <c r="D23" s="33" t="s">
        <v>52</v>
      </c>
      <c r="E23" s="33" t="s">
        <v>45</v>
      </c>
      <c r="F23" s="33" t="s">
        <v>30</v>
      </c>
      <c r="G23" s="33" t="s">
        <v>17</v>
      </c>
      <c r="H23" s="33" t="s">
        <v>35</v>
      </c>
      <c r="I23" s="35">
        <v>43528</v>
      </c>
      <c r="J23" s="36">
        <v>2.75</v>
      </c>
    </row>
    <row r="24" spans="2:10" ht="18.75" customHeight="1" x14ac:dyDescent="0.25">
      <c r="B24" s="876"/>
      <c r="C24" s="33" t="s">
        <v>108</v>
      </c>
      <c r="D24" s="33" t="s">
        <v>52</v>
      </c>
      <c r="E24" s="33" t="s">
        <v>45</v>
      </c>
      <c r="F24" s="33" t="s">
        <v>30</v>
      </c>
      <c r="G24" s="33" t="s">
        <v>17</v>
      </c>
      <c r="H24" s="33" t="s">
        <v>35</v>
      </c>
      <c r="I24" s="35">
        <v>43543</v>
      </c>
      <c r="J24" s="36">
        <v>2.75</v>
      </c>
    </row>
    <row r="25" spans="2:10" ht="18.75" customHeight="1" x14ac:dyDescent="0.25">
      <c r="B25" s="876"/>
      <c r="C25" s="33" t="s">
        <v>109</v>
      </c>
      <c r="D25" s="33" t="s">
        <v>68</v>
      </c>
      <c r="E25" s="34" t="s">
        <v>29</v>
      </c>
      <c r="F25" s="34" t="s">
        <v>16</v>
      </c>
      <c r="G25" s="33" t="s">
        <v>38</v>
      </c>
      <c r="H25" s="34" t="s">
        <v>35</v>
      </c>
      <c r="I25" s="35">
        <v>44274</v>
      </c>
      <c r="J25" s="36">
        <v>3.9312299999999998</v>
      </c>
    </row>
    <row r="26" spans="2:10" ht="18.75" customHeight="1" x14ac:dyDescent="0.25">
      <c r="B26" s="876"/>
      <c r="C26" s="33" t="s">
        <v>110</v>
      </c>
      <c r="D26" s="33" t="s">
        <v>69</v>
      </c>
      <c r="E26" s="34" t="s">
        <v>54</v>
      </c>
      <c r="F26" s="34" t="s">
        <v>16</v>
      </c>
      <c r="G26" s="33" t="s">
        <v>38</v>
      </c>
      <c r="H26" s="34" t="s">
        <v>18</v>
      </c>
      <c r="I26" s="35">
        <v>43829</v>
      </c>
      <c r="J26" s="36">
        <v>2</v>
      </c>
    </row>
    <row r="27" spans="2:10" ht="18.75" customHeight="1" x14ac:dyDescent="0.25">
      <c r="B27" s="876"/>
      <c r="C27" s="33" t="s">
        <v>111</v>
      </c>
      <c r="D27" s="33" t="s">
        <v>64</v>
      </c>
      <c r="E27" s="34" t="s">
        <v>70</v>
      </c>
      <c r="F27" s="34" t="s">
        <v>30</v>
      </c>
      <c r="G27" s="33" t="s">
        <v>38</v>
      </c>
      <c r="H27" s="33" t="s">
        <v>35</v>
      </c>
      <c r="I27" s="35">
        <v>43823</v>
      </c>
      <c r="J27" s="36">
        <v>3</v>
      </c>
    </row>
    <row r="28" spans="2:10" ht="18.75" customHeight="1" x14ac:dyDescent="0.25">
      <c r="B28" s="876"/>
      <c r="C28" s="33" t="s">
        <v>112</v>
      </c>
      <c r="D28" s="33" t="s">
        <v>71</v>
      </c>
      <c r="E28" s="33" t="s">
        <v>55</v>
      </c>
      <c r="F28" s="33" t="s">
        <v>30</v>
      </c>
      <c r="G28" s="33" t="s">
        <v>72</v>
      </c>
      <c r="H28" s="33" t="s">
        <v>33</v>
      </c>
      <c r="I28" s="35">
        <v>43413</v>
      </c>
      <c r="J28" s="36">
        <v>6</v>
      </c>
    </row>
    <row r="29" spans="2:10" ht="18.75" customHeight="1" x14ac:dyDescent="0.25">
      <c r="B29" s="876"/>
      <c r="C29" s="33" t="s">
        <v>113</v>
      </c>
      <c r="D29" s="33" t="s">
        <v>56</v>
      </c>
      <c r="E29" s="34" t="s">
        <v>23</v>
      </c>
      <c r="F29" s="34" t="s">
        <v>16</v>
      </c>
      <c r="G29" s="33" t="s">
        <v>27</v>
      </c>
      <c r="H29" s="33" t="s">
        <v>33</v>
      </c>
      <c r="I29" s="35">
        <v>44225</v>
      </c>
      <c r="J29" s="36">
        <v>27.873743999999999</v>
      </c>
    </row>
    <row r="30" spans="2:10" ht="18.75" customHeight="1" x14ac:dyDescent="0.25">
      <c r="B30" s="876"/>
      <c r="C30" s="33" t="s">
        <v>114</v>
      </c>
      <c r="D30" s="33" t="s">
        <v>73</v>
      </c>
      <c r="E30" s="34" t="s">
        <v>61</v>
      </c>
      <c r="F30" s="34" t="s">
        <v>16</v>
      </c>
      <c r="G30" s="33" t="s">
        <v>38</v>
      </c>
      <c r="H30" s="33" t="s">
        <v>35</v>
      </c>
      <c r="I30" s="35">
        <v>43817</v>
      </c>
      <c r="J30" s="36">
        <v>8</v>
      </c>
    </row>
    <row r="31" spans="2:10" ht="18.75" customHeight="1" x14ac:dyDescent="0.25">
      <c r="B31" s="876"/>
      <c r="C31" s="33" t="s">
        <v>115</v>
      </c>
      <c r="D31" s="33" t="s">
        <v>74</v>
      </c>
      <c r="E31" s="34" t="s">
        <v>61</v>
      </c>
      <c r="F31" s="34" t="s">
        <v>16</v>
      </c>
      <c r="G31" s="33" t="s">
        <v>17</v>
      </c>
      <c r="H31" s="33" t="s">
        <v>35</v>
      </c>
      <c r="I31" s="35">
        <v>43817</v>
      </c>
      <c r="J31" s="36">
        <v>1.3</v>
      </c>
    </row>
    <row r="32" spans="2:10" ht="18.75" customHeight="1" x14ac:dyDescent="0.25">
      <c r="B32" s="876"/>
      <c r="C32" s="33" t="s">
        <v>116</v>
      </c>
      <c r="D32" s="33" t="s">
        <v>117</v>
      </c>
      <c r="E32" s="34" t="s">
        <v>70</v>
      </c>
      <c r="F32" s="34" t="s">
        <v>16</v>
      </c>
      <c r="G32" s="33" t="s">
        <v>20</v>
      </c>
      <c r="H32" s="33" t="s">
        <v>35</v>
      </c>
      <c r="I32" s="35">
        <v>43433</v>
      </c>
      <c r="J32" s="36">
        <v>1.3794999999999999</v>
      </c>
    </row>
    <row r="33" spans="2:10" ht="18.75" customHeight="1" x14ac:dyDescent="0.25">
      <c r="B33" s="876"/>
      <c r="C33" s="33" t="s">
        <v>118</v>
      </c>
      <c r="D33" s="33" t="s">
        <v>76</v>
      </c>
      <c r="E33" s="34" t="s">
        <v>77</v>
      </c>
      <c r="F33" s="34" t="s">
        <v>16</v>
      </c>
      <c r="G33" s="33" t="s">
        <v>38</v>
      </c>
      <c r="H33" s="33" t="s">
        <v>60</v>
      </c>
      <c r="I33" s="35">
        <v>43829</v>
      </c>
      <c r="J33" s="36">
        <v>15</v>
      </c>
    </row>
    <row r="34" spans="2:10" ht="18.75" customHeight="1" x14ac:dyDescent="0.25">
      <c r="B34" s="876"/>
      <c r="C34" s="33" t="s">
        <v>119</v>
      </c>
      <c r="D34" s="33" t="s">
        <v>78</v>
      </c>
      <c r="E34" s="34" t="s">
        <v>61</v>
      </c>
      <c r="F34" s="34" t="s">
        <v>16</v>
      </c>
      <c r="G34" s="33" t="s">
        <v>17</v>
      </c>
      <c r="H34" s="33" t="s">
        <v>35</v>
      </c>
      <c r="I34" s="35">
        <v>43178</v>
      </c>
      <c r="J34" s="36">
        <v>2</v>
      </c>
    </row>
    <row r="35" spans="2:10" ht="18.75" customHeight="1" x14ac:dyDescent="0.25">
      <c r="B35" s="876"/>
      <c r="C35" s="33" t="s">
        <v>120</v>
      </c>
      <c r="D35" s="33" t="s">
        <v>79</v>
      </c>
      <c r="E35" s="33" t="s">
        <v>55</v>
      </c>
      <c r="F35" s="33" t="s">
        <v>16</v>
      </c>
      <c r="G35" s="33" t="s">
        <v>17</v>
      </c>
      <c r="H35" s="33" t="s">
        <v>35</v>
      </c>
      <c r="I35" s="35">
        <v>43823</v>
      </c>
      <c r="J35" s="36">
        <v>3.8359999999999999</v>
      </c>
    </row>
    <row r="36" spans="2:10" ht="18.75" customHeight="1" x14ac:dyDescent="0.25">
      <c r="B36" s="876"/>
      <c r="C36" s="33" t="s">
        <v>121</v>
      </c>
      <c r="D36" s="33" t="s">
        <v>52</v>
      </c>
      <c r="E36" s="34" t="s">
        <v>45</v>
      </c>
      <c r="F36" s="34" t="s">
        <v>16</v>
      </c>
      <c r="G36" s="33" t="s">
        <v>17</v>
      </c>
      <c r="H36" s="33" t="s">
        <v>35</v>
      </c>
      <c r="I36" s="35">
        <v>44012</v>
      </c>
      <c r="J36" s="36">
        <v>2.75</v>
      </c>
    </row>
    <row r="37" spans="2:10" ht="18.75" customHeight="1" x14ac:dyDescent="0.25">
      <c r="B37" s="876"/>
      <c r="C37" s="33" t="s">
        <v>122</v>
      </c>
      <c r="D37" s="33" t="s">
        <v>80</v>
      </c>
      <c r="E37" s="34" t="s">
        <v>23</v>
      </c>
      <c r="F37" s="34" t="s">
        <v>30</v>
      </c>
      <c r="G37" s="33" t="s">
        <v>38</v>
      </c>
      <c r="H37" s="33" t="s">
        <v>35</v>
      </c>
      <c r="I37" s="35">
        <v>43633</v>
      </c>
      <c r="J37" s="36">
        <v>3.6217999999999999</v>
      </c>
    </row>
    <row r="38" spans="2:10" ht="18.75" customHeight="1" thickBot="1" x14ac:dyDescent="0.3">
      <c r="B38" s="877"/>
      <c r="C38" s="46" t="s">
        <v>123</v>
      </c>
      <c r="D38" s="46" t="s">
        <v>81</v>
      </c>
      <c r="E38" s="47" t="s">
        <v>49</v>
      </c>
      <c r="F38" s="47" t="s">
        <v>30</v>
      </c>
      <c r="G38" s="46" t="s">
        <v>20</v>
      </c>
      <c r="H38" s="46" t="s">
        <v>60</v>
      </c>
      <c r="I38" s="48">
        <v>43726</v>
      </c>
      <c r="J38" s="49">
        <v>1.7</v>
      </c>
    </row>
    <row r="39" spans="2:10" ht="18.75" customHeight="1" thickTop="1" x14ac:dyDescent="0.25">
      <c r="B39" s="878" t="s">
        <v>22</v>
      </c>
      <c r="C39" s="37" t="s">
        <v>124</v>
      </c>
      <c r="D39" s="37" t="s">
        <v>25</v>
      </c>
      <c r="E39" s="37" t="s">
        <v>26</v>
      </c>
      <c r="F39" s="37" t="s">
        <v>16</v>
      </c>
      <c r="G39" s="37" t="s">
        <v>27</v>
      </c>
      <c r="H39" s="37" t="s">
        <v>18</v>
      </c>
      <c r="I39" s="38">
        <v>43735</v>
      </c>
      <c r="J39" s="39">
        <v>3.1</v>
      </c>
    </row>
    <row r="40" spans="2:10" ht="18.75" customHeight="1" x14ac:dyDescent="0.25">
      <c r="B40" s="878"/>
      <c r="C40" s="37" t="s">
        <v>125</v>
      </c>
      <c r="D40" s="37" t="s">
        <v>28</v>
      </c>
      <c r="E40" s="37" t="s">
        <v>29</v>
      </c>
      <c r="F40" s="37" t="s">
        <v>30</v>
      </c>
      <c r="G40" s="37" t="s">
        <v>20</v>
      </c>
      <c r="H40" s="37" t="s">
        <v>24</v>
      </c>
      <c r="I40" s="38">
        <v>44547</v>
      </c>
      <c r="J40" s="39">
        <v>21.171430000000001</v>
      </c>
    </row>
    <row r="41" spans="2:10" ht="25.5" customHeight="1" x14ac:dyDescent="0.25">
      <c r="B41" s="878"/>
      <c r="C41" s="37" t="s">
        <v>126</v>
      </c>
      <c r="D41" s="37" t="s">
        <v>31</v>
      </c>
      <c r="E41" s="37" t="s">
        <v>32</v>
      </c>
      <c r="F41" s="37" t="s">
        <v>16</v>
      </c>
      <c r="G41" s="37" t="s">
        <v>17</v>
      </c>
      <c r="H41" s="37" t="s">
        <v>33</v>
      </c>
      <c r="I41" s="38">
        <v>43619</v>
      </c>
      <c r="J41" s="39">
        <v>5</v>
      </c>
    </row>
    <row r="42" spans="2:10" ht="18.75" customHeight="1" x14ac:dyDescent="0.25">
      <c r="B42" s="878"/>
      <c r="C42" s="37" t="s">
        <v>127</v>
      </c>
      <c r="D42" s="37" t="s">
        <v>31</v>
      </c>
      <c r="E42" s="37" t="s">
        <v>32</v>
      </c>
      <c r="F42" s="37" t="s">
        <v>30</v>
      </c>
      <c r="G42" s="37" t="s">
        <v>17</v>
      </c>
      <c r="H42" s="37" t="s">
        <v>33</v>
      </c>
      <c r="I42" s="38">
        <v>44356</v>
      </c>
      <c r="J42" s="39">
        <v>5</v>
      </c>
    </row>
    <row r="43" spans="2:10" ht="18.75" customHeight="1" x14ac:dyDescent="0.25">
      <c r="B43" s="878"/>
      <c r="C43" s="37" t="s">
        <v>128</v>
      </c>
      <c r="D43" s="37" t="s">
        <v>53</v>
      </c>
      <c r="E43" s="37" t="s">
        <v>87</v>
      </c>
      <c r="F43" s="37" t="s">
        <v>16</v>
      </c>
      <c r="G43" s="37" t="s">
        <v>27</v>
      </c>
      <c r="H43" s="37" t="s">
        <v>35</v>
      </c>
      <c r="I43" s="38">
        <v>44424</v>
      </c>
      <c r="J43" s="39">
        <v>1.5760000000000001</v>
      </c>
    </row>
    <row r="44" spans="2:10" ht="18.75" customHeight="1" x14ac:dyDescent="0.25">
      <c r="B44" s="878"/>
      <c r="C44" s="37" t="s">
        <v>129</v>
      </c>
      <c r="D44" s="37" t="s">
        <v>34</v>
      </c>
      <c r="E44" s="37" t="s">
        <v>19</v>
      </c>
      <c r="F44" s="37" t="s">
        <v>30</v>
      </c>
      <c r="G44" s="37" t="s">
        <v>27</v>
      </c>
      <c r="H44" s="37" t="s">
        <v>35</v>
      </c>
      <c r="I44" s="38">
        <v>43830</v>
      </c>
      <c r="J44" s="39">
        <v>2.22942858</v>
      </c>
    </row>
    <row r="45" spans="2:10" ht="18.600000000000001" customHeight="1" x14ac:dyDescent="0.25">
      <c r="B45" s="878"/>
      <c r="C45" s="37" t="s">
        <v>130</v>
      </c>
      <c r="D45" s="37" t="s">
        <v>36</v>
      </c>
      <c r="E45" s="37" t="s">
        <v>37</v>
      </c>
      <c r="F45" s="37" t="s">
        <v>16</v>
      </c>
      <c r="G45" s="37" t="s">
        <v>38</v>
      </c>
      <c r="H45" s="37" t="s">
        <v>35</v>
      </c>
      <c r="I45" s="38">
        <v>44021</v>
      </c>
      <c r="J45" s="39">
        <v>2</v>
      </c>
    </row>
    <row r="46" spans="2:10" ht="18.75" customHeight="1" x14ac:dyDescent="0.25">
      <c r="B46" s="878"/>
      <c r="C46" s="37" t="s">
        <v>104</v>
      </c>
      <c r="D46" s="37" t="s">
        <v>105</v>
      </c>
      <c r="E46" s="37" t="s">
        <v>29</v>
      </c>
      <c r="F46" s="37" t="s">
        <v>16</v>
      </c>
      <c r="G46" s="37" t="s">
        <v>38</v>
      </c>
      <c r="H46" s="37" t="s">
        <v>35</v>
      </c>
      <c r="I46" s="38">
        <v>44568</v>
      </c>
      <c r="J46" s="39">
        <v>1.8</v>
      </c>
    </row>
    <row r="47" spans="2:10" ht="18.75" customHeight="1" x14ac:dyDescent="0.25">
      <c r="B47" s="878"/>
      <c r="C47" s="37" t="s">
        <v>131</v>
      </c>
      <c r="D47" s="37" t="s">
        <v>39</v>
      </c>
      <c r="E47" s="40" t="s">
        <v>40</v>
      </c>
      <c r="F47" s="40" t="s">
        <v>16</v>
      </c>
      <c r="G47" s="37" t="s">
        <v>20</v>
      </c>
      <c r="H47" s="37" t="s">
        <v>21</v>
      </c>
      <c r="I47" s="38">
        <v>43607</v>
      </c>
      <c r="J47" s="39">
        <v>2.5</v>
      </c>
    </row>
    <row r="48" spans="2:10" ht="18.75" customHeight="1" x14ac:dyDescent="0.25">
      <c r="B48" s="878"/>
      <c r="C48" s="37" t="s">
        <v>132</v>
      </c>
      <c r="D48" s="37" t="s">
        <v>41</v>
      </c>
      <c r="E48" s="37" t="s">
        <v>42</v>
      </c>
      <c r="F48" s="37" t="s">
        <v>16</v>
      </c>
      <c r="G48" s="37" t="s">
        <v>38</v>
      </c>
      <c r="H48" s="37" t="s">
        <v>33</v>
      </c>
      <c r="I48" s="38">
        <v>43384</v>
      </c>
      <c r="J48" s="39">
        <v>45.46096</v>
      </c>
    </row>
    <row r="49" spans="2:10" ht="18.75" customHeight="1" x14ac:dyDescent="0.25">
      <c r="B49" s="878"/>
      <c r="C49" s="37" t="s">
        <v>133</v>
      </c>
      <c r="D49" s="37" t="s">
        <v>134</v>
      </c>
      <c r="E49" s="37" t="s">
        <v>87</v>
      </c>
      <c r="F49" s="37" t="s">
        <v>30</v>
      </c>
      <c r="G49" s="37" t="s">
        <v>27</v>
      </c>
      <c r="H49" s="37" t="s">
        <v>35</v>
      </c>
      <c r="I49" s="38">
        <v>44552</v>
      </c>
      <c r="J49" s="39">
        <v>3.1700940000000002</v>
      </c>
    </row>
    <row r="50" spans="2:10" ht="18.75" customHeight="1" x14ac:dyDescent="0.25">
      <c r="B50" s="878"/>
      <c r="C50" s="37" t="s">
        <v>135</v>
      </c>
      <c r="D50" s="37" t="s">
        <v>31</v>
      </c>
      <c r="E50" s="37" t="s">
        <v>32</v>
      </c>
      <c r="F50" s="37" t="s">
        <v>30</v>
      </c>
      <c r="G50" s="37" t="s">
        <v>17</v>
      </c>
      <c r="H50" s="37" t="s">
        <v>24</v>
      </c>
      <c r="I50" s="38">
        <v>43567</v>
      </c>
      <c r="J50" s="39">
        <v>1.8</v>
      </c>
    </row>
    <row r="51" spans="2:10" ht="18.75" customHeight="1" x14ac:dyDescent="0.25">
      <c r="B51" s="878"/>
      <c r="C51" s="37" t="s">
        <v>136</v>
      </c>
      <c r="D51" s="37" t="s">
        <v>43</v>
      </c>
      <c r="E51" s="40" t="s">
        <v>23</v>
      </c>
      <c r="F51" s="40" t="s">
        <v>30</v>
      </c>
      <c r="G51" s="37" t="s">
        <v>27</v>
      </c>
      <c r="H51" s="37" t="s">
        <v>35</v>
      </c>
      <c r="I51" s="38">
        <v>44036</v>
      </c>
      <c r="J51" s="39">
        <v>2</v>
      </c>
    </row>
    <row r="52" spans="2:10" ht="18.75" customHeight="1" x14ac:dyDescent="0.25">
      <c r="B52" s="878"/>
      <c r="C52" s="37" t="s">
        <v>137</v>
      </c>
      <c r="D52" s="37" t="s">
        <v>44</v>
      </c>
      <c r="E52" s="40" t="s">
        <v>45</v>
      </c>
      <c r="F52" s="40" t="s">
        <v>16</v>
      </c>
      <c r="G52" s="37" t="s">
        <v>17</v>
      </c>
      <c r="H52" s="37" t="s">
        <v>35</v>
      </c>
      <c r="I52" s="38">
        <v>43829</v>
      </c>
      <c r="J52" s="39">
        <v>1.7674129999999999</v>
      </c>
    </row>
    <row r="53" spans="2:10" ht="18.75" customHeight="1" thickBot="1" x14ac:dyDescent="0.3">
      <c r="B53" s="879"/>
      <c r="C53" s="50" t="s">
        <v>138</v>
      </c>
      <c r="D53" s="50" t="s">
        <v>46</v>
      </c>
      <c r="E53" s="51" t="s">
        <v>45</v>
      </c>
      <c r="F53" s="51" t="s">
        <v>16</v>
      </c>
      <c r="G53" s="50" t="s">
        <v>38</v>
      </c>
      <c r="H53" s="50" t="s">
        <v>35</v>
      </c>
      <c r="I53" s="52">
        <v>43865</v>
      </c>
      <c r="J53" s="53">
        <v>2.3769999999999998</v>
      </c>
    </row>
    <row r="54" spans="2:10" ht="15.75" thickTop="1" x14ac:dyDescent="0.25">
      <c r="B54" s="880" t="s">
        <v>139</v>
      </c>
      <c r="C54" s="41" t="s">
        <v>140</v>
      </c>
      <c r="D54" s="41" t="s">
        <v>52</v>
      </c>
      <c r="E54" s="42" t="s">
        <v>77</v>
      </c>
      <c r="F54" s="42" t="s">
        <v>16</v>
      </c>
      <c r="G54" s="41" t="s">
        <v>38</v>
      </c>
      <c r="H54" s="41" t="s">
        <v>35</v>
      </c>
      <c r="I54" s="43" t="s">
        <v>141</v>
      </c>
      <c r="J54" s="44">
        <v>2.2999999999999998</v>
      </c>
    </row>
    <row r="55" spans="2:10" x14ac:dyDescent="0.25">
      <c r="B55" s="880"/>
      <c r="C55" s="41" t="s">
        <v>142</v>
      </c>
      <c r="D55" s="41" t="s">
        <v>52</v>
      </c>
      <c r="E55" s="42" t="s">
        <v>70</v>
      </c>
      <c r="F55" s="42" t="s">
        <v>16</v>
      </c>
      <c r="G55" s="41" t="s">
        <v>17</v>
      </c>
      <c r="H55" s="41" t="s">
        <v>35</v>
      </c>
      <c r="I55" s="43" t="s">
        <v>141</v>
      </c>
      <c r="J55" s="44">
        <v>3.1580539999999999</v>
      </c>
    </row>
    <row r="56" spans="2:10" x14ac:dyDescent="0.25">
      <c r="B56" s="880"/>
      <c r="C56" s="41" t="s">
        <v>143</v>
      </c>
      <c r="D56" s="41" t="s">
        <v>144</v>
      </c>
      <c r="E56" s="42" t="s">
        <v>77</v>
      </c>
      <c r="F56" s="42" t="s">
        <v>16</v>
      </c>
      <c r="G56" s="41" t="s">
        <v>20</v>
      </c>
      <c r="H56" s="41" t="s">
        <v>35</v>
      </c>
      <c r="I56" s="43" t="s">
        <v>141</v>
      </c>
      <c r="J56" s="44">
        <v>4.7409999999999997</v>
      </c>
    </row>
    <row r="57" spans="2:10" x14ac:dyDescent="0.25">
      <c r="B57" s="880"/>
      <c r="C57" s="41" t="s">
        <v>145</v>
      </c>
      <c r="D57" s="41" t="s">
        <v>146</v>
      </c>
      <c r="E57" s="42" t="s">
        <v>40</v>
      </c>
      <c r="F57" s="42" t="s">
        <v>16</v>
      </c>
      <c r="G57" s="41" t="s">
        <v>20</v>
      </c>
      <c r="H57" s="41" t="s">
        <v>35</v>
      </c>
      <c r="I57" s="43" t="s">
        <v>141</v>
      </c>
      <c r="J57" s="44">
        <v>5.1735199999999999</v>
      </c>
    </row>
    <row r="58" spans="2:10" x14ac:dyDescent="0.25">
      <c r="B58" s="880"/>
      <c r="C58" s="41" t="s">
        <v>147</v>
      </c>
      <c r="D58" s="41" t="s">
        <v>148</v>
      </c>
      <c r="E58" s="42" t="s">
        <v>55</v>
      </c>
      <c r="F58" s="42" t="s">
        <v>16</v>
      </c>
      <c r="G58" s="41" t="s">
        <v>17</v>
      </c>
      <c r="H58" s="41" t="s">
        <v>35</v>
      </c>
      <c r="I58" s="43" t="s">
        <v>141</v>
      </c>
      <c r="J58" s="44">
        <v>1.5873699999999999</v>
      </c>
    </row>
    <row r="59" spans="2:10" x14ac:dyDescent="0.25">
      <c r="B59" s="880"/>
      <c r="C59" s="41" t="s">
        <v>149</v>
      </c>
      <c r="D59" s="41" t="s">
        <v>150</v>
      </c>
      <c r="E59" s="42" t="s">
        <v>32</v>
      </c>
      <c r="F59" s="42" t="s">
        <v>30</v>
      </c>
      <c r="G59" s="41" t="s">
        <v>17</v>
      </c>
      <c r="H59" s="41" t="s">
        <v>151</v>
      </c>
      <c r="I59" s="43" t="s">
        <v>141</v>
      </c>
      <c r="J59" s="44">
        <v>114.32545636</v>
      </c>
    </row>
    <row r="60" spans="2:10" x14ac:dyDescent="0.25">
      <c r="B60" s="880"/>
      <c r="C60" s="41" t="s">
        <v>152</v>
      </c>
      <c r="D60" s="41" t="s">
        <v>14</v>
      </c>
      <c r="E60" s="42" t="s">
        <v>15</v>
      </c>
      <c r="F60" s="42" t="s">
        <v>16</v>
      </c>
      <c r="G60" s="41" t="s">
        <v>17</v>
      </c>
      <c r="H60" s="41" t="s">
        <v>18</v>
      </c>
      <c r="I60" s="43" t="s">
        <v>141</v>
      </c>
      <c r="J60" s="44">
        <v>68.600048000000001</v>
      </c>
    </row>
    <row r="61" spans="2:10" x14ac:dyDescent="0.25">
      <c r="B61" s="880"/>
      <c r="C61" s="41" t="s">
        <v>153</v>
      </c>
      <c r="D61" s="41" t="s">
        <v>154</v>
      </c>
      <c r="E61" s="42" t="s">
        <v>23</v>
      </c>
      <c r="F61" s="42" t="s">
        <v>16</v>
      </c>
      <c r="G61" s="41" t="s">
        <v>27</v>
      </c>
      <c r="H61" s="41" t="s">
        <v>35</v>
      </c>
      <c r="I61" s="43" t="s">
        <v>141</v>
      </c>
      <c r="J61" s="44">
        <v>1</v>
      </c>
    </row>
    <row r="62" spans="2:10" x14ac:dyDescent="0.25">
      <c r="B62" s="880"/>
      <c r="C62" s="41" t="s">
        <v>155</v>
      </c>
      <c r="D62" s="41" t="s">
        <v>65</v>
      </c>
      <c r="E62" s="42" t="s">
        <v>19</v>
      </c>
      <c r="F62" s="42" t="s">
        <v>16</v>
      </c>
      <c r="G62" s="41" t="s">
        <v>17</v>
      </c>
      <c r="H62" s="41" t="s">
        <v>156</v>
      </c>
      <c r="I62" s="43" t="s">
        <v>141</v>
      </c>
      <c r="J62" s="44">
        <v>4.5</v>
      </c>
    </row>
    <row r="63" spans="2:10" x14ac:dyDescent="0.25">
      <c r="B63" s="880"/>
      <c r="C63" s="41" t="s">
        <v>157</v>
      </c>
      <c r="D63" s="41" t="s">
        <v>53</v>
      </c>
      <c r="E63" s="42" t="s">
        <v>54</v>
      </c>
      <c r="F63" s="42" t="s">
        <v>16</v>
      </c>
      <c r="G63" s="41" t="s">
        <v>27</v>
      </c>
      <c r="H63" s="41" t="s">
        <v>35</v>
      </c>
      <c r="I63" s="43" t="s">
        <v>141</v>
      </c>
      <c r="J63" s="44">
        <v>6.8250000000000002</v>
      </c>
    </row>
    <row r="64" spans="2:10" x14ac:dyDescent="0.25">
      <c r="B64" s="880"/>
      <c r="C64" s="41" t="s">
        <v>158</v>
      </c>
      <c r="D64" s="41" t="s">
        <v>159</v>
      </c>
      <c r="E64" s="42" t="s">
        <v>54</v>
      </c>
      <c r="F64" s="42" t="s">
        <v>16</v>
      </c>
      <c r="G64" s="41" t="s">
        <v>38</v>
      </c>
      <c r="H64" s="41" t="s">
        <v>35</v>
      </c>
      <c r="I64" s="43" t="s">
        <v>141</v>
      </c>
      <c r="J64" s="44">
        <v>4.9740979699999999</v>
      </c>
    </row>
    <row r="65" spans="2:10" x14ac:dyDescent="0.25">
      <c r="B65" s="880"/>
      <c r="C65" s="41" t="s">
        <v>160</v>
      </c>
      <c r="D65" s="41" t="s">
        <v>73</v>
      </c>
      <c r="E65" s="42" t="s">
        <v>45</v>
      </c>
      <c r="F65" s="42" t="s">
        <v>16</v>
      </c>
      <c r="G65" s="41" t="s">
        <v>17</v>
      </c>
      <c r="H65" s="41" t="s">
        <v>35</v>
      </c>
      <c r="I65" s="43" t="s">
        <v>141</v>
      </c>
      <c r="J65" s="44">
        <v>1.4892000000000001</v>
      </c>
    </row>
    <row r="66" spans="2:10" x14ac:dyDescent="0.25">
      <c r="B66" s="880"/>
      <c r="C66" s="41" t="s">
        <v>161</v>
      </c>
      <c r="D66" s="41" t="s">
        <v>71</v>
      </c>
      <c r="E66" s="42" t="s">
        <v>29</v>
      </c>
      <c r="F66" s="42" t="s">
        <v>16</v>
      </c>
      <c r="G66" s="41" t="s">
        <v>38</v>
      </c>
      <c r="H66" s="41" t="s">
        <v>35</v>
      </c>
      <c r="I66" s="43" t="s">
        <v>141</v>
      </c>
      <c r="J66" s="44">
        <v>2</v>
      </c>
    </row>
    <row r="67" spans="2:10" x14ac:dyDescent="0.25">
      <c r="B67" s="880"/>
      <c r="C67" s="41" t="s">
        <v>162</v>
      </c>
      <c r="D67" s="41" t="s">
        <v>163</v>
      </c>
      <c r="E67" s="42" t="s">
        <v>40</v>
      </c>
      <c r="F67" s="42" t="s">
        <v>16</v>
      </c>
      <c r="G67" s="41" t="s">
        <v>38</v>
      </c>
      <c r="H67" s="41" t="s">
        <v>35</v>
      </c>
      <c r="I67" s="43" t="s">
        <v>141</v>
      </c>
      <c r="J67" s="44">
        <v>4.6376140299999999</v>
      </c>
    </row>
    <row r="68" spans="2:10" ht="15.75" thickBot="1" x14ac:dyDescent="0.3">
      <c r="B68" s="881"/>
      <c r="C68" s="22" t="s">
        <v>164</v>
      </c>
      <c r="D68" s="22" t="s">
        <v>75</v>
      </c>
      <c r="E68" s="21" t="s">
        <v>54</v>
      </c>
      <c r="F68" s="21" t="s">
        <v>16</v>
      </c>
      <c r="G68" s="22" t="s">
        <v>38</v>
      </c>
      <c r="H68" s="22" t="s">
        <v>165</v>
      </c>
      <c r="I68" s="23" t="s">
        <v>141</v>
      </c>
      <c r="J68" s="24">
        <v>47</v>
      </c>
    </row>
    <row r="69" spans="2:10" s="28" customFormat="1" ht="30.75" customHeight="1" thickTop="1" thickBot="1" x14ac:dyDescent="0.3">
      <c r="B69" s="882" t="s">
        <v>166</v>
      </c>
      <c r="C69" s="882"/>
      <c r="D69" s="882"/>
      <c r="E69" s="882"/>
      <c r="F69" s="882"/>
      <c r="G69" s="882"/>
      <c r="H69" s="882"/>
      <c r="I69" s="882"/>
      <c r="J69" s="27">
        <f>SUM(J6:J68)</f>
        <v>585.96001969000008</v>
      </c>
    </row>
    <row r="70" spans="2:10" ht="15.75" thickTop="1" x14ac:dyDescent="0.25"/>
    <row r="71" spans="2:10" x14ac:dyDescent="0.25">
      <c r="B71" s="6" t="s">
        <v>82</v>
      </c>
    </row>
    <row r="72" spans="2:10" x14ac:dyDescent="0.25">
      <c r="B72" s="6" t="s">
        <v>168</v>
      </c>
    </row>
    <row r="74" spans="2:10" x14ac:dyDescent="0.25">
      <c r="J74" s="32"/>
    </row>
    <row r="75" spans="2:10" x14ac:dyDescent="0.25">
      <c r="B75" s="29" t="s">
        <v>83</v>
      </c>
    </row>
    <row r="76" spans="2:10" x14ac:dyDescent="0.25">
      <c r="B76" s="29" t="s">
        <v>84</v>
      </c>
    </row>
    <row r="77" spans="2:10" x14ac:dyDescent="0.25">
      <c r="B77" s="29" t="s">
        <v>85</v>
      </c>
    </row>
    <row r="78" spans="2:10" x14ac:dyDescent="0.25">
      <c r="B78" s="29" t="s">
        <v>86</v>
      </c>
    </row>
    <row r="83" spans="2:10" s="20" customFormat="1" x14ac:dyDescent="0.25">
      <c r="B83" s="6"/>
      <c r="C83" s="6"/>
      <c r="D83" s="6"/>
      <c r="E83" s="6"/>
      <c r="F83" s="6"/>
      <c r="G83" s="6"/>
      <c r="H83" s="6"/>
      <c r="I83" s="6"/>
      <c r="J83" s="6"/>
    </row>
    <row r="84" spans="2:10" s="20" customFormat="1" x14ac:dyDescent="0.25">
      <c r="B84" s="6"/>
      <c r="C84" s="6"/>
      <c r="D84" s="6"/>
      <c r="E84" s="6"/>
      <c r="F84" s="6"/>
      <c r="G84" s="6"/>
      <c r="H84" s="6"/>
      <c r="I84" s="6"/>
      <c r="J84" s="6"/>
    </row>
  </sheetData>
  <mergeCells count="5">
    <mergeCell ref="B2:I2"/>
    <mergeCell ref="B6:B38"/>
    <mergeCell ref="B39:B53"/>
    <mergeCell ref="B54:B68"/>
    <mergeCell ref="B69:I6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14"/>
  <sheetViews>
    <sheetView showGridLines="0" zoomScaleNormal="100" zoomScaleSheetLayoutView="85" workbookViewId="0"/>
  </sheetViews>
  <sheetFormatPr baseColWidth="10" defaultColWidth="11.5703125" defaultRowHeight="12" customHeight="1" x14ac:dyDescent="0.25"/>
  <cols>
    <col min="1" max="1" width="58.28515625" bestFit="1" customWidth="1"/>
    <col min="2" max="2" width="13.140625" style="6" customWidth="1"/>
    <col min="3" max="3" width="14.140625" style="6" customWidth="1"/>
    <col min="4" max="4" width="7.7109375" style="57" customWidth="1"/>
    <col min="5" max="5" width="14" style="15" bestFit="1" customWidth="1"/>
    <col min="6" max="6" width="13.28515625" style="15" bestFit="1" customWidth="1"/>
    <col min="7" max="7" width="7.5703125" style="57" bestFit="1" customWidth="1"/>
    <col min="8" max="8" width="7.85546875" style="58" customWidth="1"/>
  </cols>
  <sheetData>
    <row r="1" spans="1:13" ht="15" customHeight="1" x14ac:dyDescent="0.25">
      <c r="A1" s="108" t="s">
        <v>650</v>
      </c>
      <c r="B1" s="478"/>
      <c r="C1" s="478"/>
      <c r="D1" s="479"/>
      <c r="E1" s="478"/>
      <c r="F1" s="478"/>
      <c r="G1" s="479"/>
      <c r="H1" s="480"/>
    </row>
    <row r="2" spans="1:13" ht="15.75" x14ac:dyDescent="0.25">
      <c r="A2" s="220" t="s">
        <v>651</v>
      </c>
      <c r="B2" s="478"/>
      <c r="C2" s="478"/>
      <c r="D2" s="479"/>
      <c r="E2" s="478"/>
      <c r="F2" s="478"/>
      <c r="G2" s="479"/>
      <c r="H2" s="480"/>
    </row>
    <row r="3" spans="1:13" ht="12" customHeight="1" thickBot="1" x14ac:dyDescent="0.3">
      <c r="A3" s="481"/>
      <c r="B3" s="482"/>
      <c r="C3" s="482"/>
      <c r="D3" s="483"/>
      <c r="E3" s="482"/>
      <c r="F3" s="482"/>
      <c r="G3" s="483"/>
      <c r="H3" s="484"/>
    </row>
    <row r="4" spans="1:13" ht="12" customHeight="1" thickBot="1" x14ac:dyDescent="0.3">
      <c r="A4" s="485"/>
      <c r="B4" s="812" t="s">
        <v>652</v>
      </c>
      <c r="C4" s="813"/>
      <c r="D4" s="814"/>
      <c r="E4" s="812" t="s">
        <v>653</v>
      </c>
      <c r="F4" s="813"/>
      <c r="G4" s="813"/>
      <c r="H4" s="814"/>
    </row>
    <row r="5" spans="1:13" ht="12" customHeight="1" x14ac:dyDescent="0.25">
      <c r="A5" s="486" t="s">
        <v>654</v>
      </c>
      <c r="B5" s="487">
        <v>2021</v>
      </c>
      <c r="C5" s="488">
        <v>2022</v>
      </c>
      <c r="D5" s="489" t="s">
        <v>543</v>
      </c>
      <c r="E5" s="487">
        <v>2021</v>
      </c>
      <c r="F5" s="488">
        <v>2022</v>
      </c>
      <c r="G5" s="489" t="s">
        <v>543</v>
      </c>
      <c r="H5" s="490" t="s">
        <v>550</v>
      </c>
    </row>
    <row r="6" spans="1:13" ht="12.75" customHeight="1" x14ac:dyDescent="0.25">
      <c r="A6" s="491" t="s">
        <v>655</v>
      </c>
      <c r="B6" s="492">
        <f>SUM(B7:B17)</f>
        <v>210106.34444600003</v>
      </c>
      <c r="C6" s="493">
        <f>SUM(C7:C17)</f>
        <v>251744.29534400001</v>
      </c>
      <c r="D6" s="494">
        <f t="shared" ref="D6:D69" si="0">(C6-B6)/B6</f>
        <v>0.1981756001123586</v>
      </c>
      <c r="E6" s="492">
        <f>SUM(E7:E17)</f>
        <v>2326035.3089419999</v>
      </c>
      <c r="F6" s="493">
        <f>SUM(F7:F17)</f>
        <v>2438630.5404019994</v>
      </c>
      <c r="G6" s="494">
        <f t="shared" ref="G6:G69" si="1">(F6-E6)/E6</f>
        <v>4.8406501409135334E-2</v>
      </c>
      <c r="H6" s="399">
        <f>SUM(H7:H17)</f>
        <v>1.0000000000000002</v>
      </c>
    </row>
    <row r="7" spans="1:13" ht="12.75" customHeight="1" x14ac:dyDescent="0.25">
      <c r="A7" s="495" t="s">
        <v>656</v>
      </c>
      <c r="B7" s="404">
        <v>44396.557127</v>
      </c>
      <c r="C7" s="362">
        <v>37521.913318999999</v>
      </c>
      <c r="D7" s="376">
        <f t="shared" si="0"/>
        <v>-0.15484632712249549</v>
      </c>
      <c r="E7" s="404">
        <v>460651.68328499998</v>
      </c>
      <c r="F7" s="362">
        <v>467904.59676899994</v>
      </c>
      <c r="G7" s="376">
        <f t="shared" si="1"/>
        <v>1.5744897385977129E-2</v>
      </c>
      <c r="H7" s="378">
        <f t="shared" ref="H7:H17" si="2">(F7/$F$6)</f>
        <v>0.19187186784426458</v>
      </c>
      <c r="J7" s="496"/>
      <c r="K7" s="496"/>
      <c r="L7" s="497"/>
      <c r="M7" s="497"/>
    </row>
    <row r="8" spans="1:13" ht="12.75" customHeight="1" x14ac:dyDescent="0.25">
      <c r="A8" s="495" t="s">
        <v>583</v>
      </c>
      <c r="B8" s="404">
        <v>40229.244355000003</v>
      </c>
      <c r="C8" s="362">
        <v>43495.795588000001</v>
      </c>
      <c r="D8" s="376">
        <f t="shared" si="0"/>
        <v>8.1198423817622767E-2</v>
      </c>
      <c r="E8" s="404">
        <v>418595.99830199999</v>
      </c>
      <c r="F8" s="362">
        <v>459109.23681699991</v>
      </c>
      <c r="G8" s="376">
        <f t="shared" si="1"/>
        <v>9.678362592891121E-2</v>
      </c>
      <c r="H8" s="378">
        <f t="shared" si="2"/>
        <v>0.18826518786290497</v>
      </c>
      <c r="J8" s="496"/>
      <c r="K8" s="496"/>
      <c r="L8" s="497"/>
      <c r="M8" s="497"/>
    </row>
    <row r="9" spans="1:13" ht="12.75" customHeight="1" x14ac:dyDescent="0.25">
      <c r="A9" s="495" t="s">
        <v>657</v>
      </c>
      <c r="B9" s="404">
        <v>34054.175488000001</v>
      </c>
      <c r="C9" s="362">
        <v>34940.814426999998</v>
      </c>
      <c r="D9" s="376">
        <f t="shared" si="0"/>
        <v>2.603612996921421E-2</v>
      </c>
      <c r="E9" s="404">
        <v>398362.28810499993</v>
      </c>
      <c r="F9" s="362">
        <v>341898.30700600002</v>
      </c>
      <c r="G9" s="376">
        <f t="shared" si="1"/>
        <v>-0.14174027709198514</v>
      </c>
      <c r="H9" s="378">
        <f t="shared" si="2"/>
        <v>0.14020094530171812</v>
      </c>
      <c r="J9" s="496"/>
      <c r="K9" s="496"/>
      <c r="L9" s="497"/>
      <c r="M9" s="497"/>
    </row>
    <row r="10" spans="1:13" ht="12.75" customHeight="1" x14ac:dyDescent="0.25">
      <c r="A10" s="495" t="s">
        <v>584</v>
      </c>
      <c r="B10" s="404">
        <v>12066.681498</v>
      </c>
      <c r="C10" s="362">
        <v>22298.331377999999</v>
      </c>
      <c r="D10" s="376">
        <f t="shared" si="0"/>
        <v>0.84792574343624227</v>
      </c>
      <c r="E10" s="404">
        <v>290106.00907299999</v>
      </c>
      <c r="F10" s="362">
        <v>254838.025123</v>
      </c>
      <c r="G10" s="376">
        <f t="shared" si="1"/>
        <v>-0.12156929828063449</v>
      </c>
      <c r="H10" s="378">
        <f t="shared" si="2"/>
        <v>0.10450046487197313</v>
      </c>
      <c r="J10" s="496"/>
      <c r="K10" s="496"/>
      <c r="L10" s="497"/>
      <c r="M10" s="497"/>
    </row>
    <row r="11" spans="1:13" ht="12.75" customHeight="1" x14ac:dyDescent="0.25">
      <c r="A11" s="495" t="s">
        <v>658</v>
      </c>
      <c r="B11" s="404">
        <v>27249.664000000001</v>
      </c>
      <c r="C11" s="362">
        <v>26791.59</v>
      </c>
      <c r="D11" s="376">
        <f t="shared" si="0"/>
        <v>-1.6810262321032676E-2</v>
      </c>
      <c r="E11" s="404">
        <v>235691.38978999999</v>
      </c>
      <c r="F11" s="362">
        <v>244711.57391999997</v>
      </c>
      <c r="G11" s="376">
        <f t="shared" si="1"/>
        <v>3.827116526419113E-2</v>
      </c>
      <c r="H11" s="378">
        <f t="shared" si="2"/>
        <v>0.10034794933703248</v>
      </c>
      <c r="J11" s="496"/>
      <c r="K11" s="496"/>
      <c r="L11" s="497"/>
      <c r="M11" s="497"/>
    </row>
    <row r="12" spans="1:13" ht="12.75" customHeight="1" x14ac:dyDescent="0.25">
      <c r="A12" s="495" t="s">
        <v>659</v>
      </c>
      <c r="B12" s="404">
        <v>15732.969439999999</v>
      </c>
      <c r="C12" s="362">
        <v>15049.799953</v>
      </c>
      <c r="D12" s="376">
        <f t="shared" si="0"/>
        <v>-4.3422793745666821E-2</v>
      </c>
      <c r="E12" s="404">
        <v>170870.490181</v>
      </c>
      <c r="F12" s="362">
        <v>151037.12330599999</v>
      </c>
      <c r="G12" s="376">
        <f t="shared" si="1"/>
        <v>-0.11607251113981637</v>
      </c>
      <c r="H12" s="378">
        <f t="shared" si="2"/>
        <v>6.1935221758152047E-2</v>
      </c>
      <c r="J12" s="496"/>
      <c r="K12" s="496"/>
      <c r="L12" s="497"/>
      <c r="M12" s="497"/>
    </row>
    <row r="13" spans="1:13" ht="12.75" customHeight="1" x14ac:dyDescent="0.25">
      <c r="A13" s="495" t="s">
        <v>587</v>
      </c>
      <c r="B13" s="404">
        <v>10869.030042999999</v>
      </c>
      <c r="C13" s="362">
        <v>15470.764981</v>
      </c>
      <c r="D13" s="376">
        <f t="shared" si="0"/>
        <v>0.42338045987495132</v>
      </c>
      <c r="E13" s="404">
        <v>85104.524673999986</v>
      </c>
      <c r="F13" s="362">
        <v>126035.74630299999</v>
      </c>
      <c r="G13" s="376">
        <f t="shared" si="1"/>
        <v>0.48095235577415518</v>
      </c>
      <c r="H13" s="378">
        <f t="shared" si="2"/>
        <v>5.1683001674465809E-2</v>
      </c>
      <c r="J13" s="496"/>
      <c r="K13" s="496"/>
      <c r="L13" s="497"/>
      <c r="M13" s="497"/>
    </row>
    <row r="14" spans="1:13" ht="12.75" customHeight="1" x14ac:dyDescent="0.25">
      <c r="A14" s="495" t="s">
        <v>578</v>
      </c>
      <c r="B14" s="404">
        <v>0</v>
      </c>
      <c r="C14" s="362">
        <v>30006.51</v>
      </c>
      <c r="D14" s="376" t="s">
        <v>571</v>
      </c>
      <c r="E14" s="404">
        <v>0</v>
      </c>
      <c r="F14" s="362">
        <v>94201.134999999995</v>
      </c>
      <c r="G14" s="376" t="s">
        <v>571</v>
      </c>
      <c r="H14" s="378">
        <f t="shared" si="2"/>
        <v>3.8628703052521959E-2</v>
      </c>
      <c r="J14" s="496"/>
      <c r="K14" s="496"/>
      <c r="L14" s="497"/>
      <c r="M14" s="497"/>
    </row>
    <row r="15" spans="1:13" ht="12.75" customHeight="1" x14ac:dyDescent="0.25">
      <c r="A15" s="495" t="s">
        <v>660</v>
      </c>
      <c r="B15" s="404">
        <v>8088.1661400000003</v>
      </c>
      <c r="C15" s="362">
        <v>8280.2494060000008</v>
      </c>
      <c r="D15" s="376">
        <f t="shared" si="0"/>
        <v>2.3748679573983199E-2</v>
      </c>
      <c r="E15" s="404">
        <v>77812.780610999995</v>
      </c>
      <c r="F15" s="362">
        <v>89395.057313000012</v>
      </c>
      <c r="G15" s="376">
        <f t="shared" si="1"/>
        <v>0.14884799914684826</v>
      </c>
      <c r="H15" s="378">
        <f t="shared" si="2"/>
        <v>3.6657892957521789E-2</v>
      </c>
      <c r="J15" s="496"/>
      <c r="K15" s="496"/>
      <c r="L15" s="497"/>
      <c r="M15" s="497"/>
    </row>
    <row r="16" spans="1:13" ht="12.75" customHeight="1" x14ac:dyDescent="0.25">
      <c r="A16" s="495" t="s">
        <v>604</v>
      </c>
      <c r="B16" s="404">
        <v>4109.7620669999997</v>
      </c>
      <c r="C16" s="362">
        <v>5728.8769359999997</v>
      </c>
      <c r="D16" s="376">
        <f t="shared" si="0"/>
        <v>0.39396803089914745</v>
      </c>
      <c r="E16" s="404">
        <v>41606.563326999996</v>
      </c>
      <c r="F16" s="362">
        <v>49714.940639</v>
      </c>
      <c r="G16" s="376">
        <f t="shared" si="1"/>
        <v>0.19488216914897621</v>
      </c>
      <c r="H16" s="378">
        <f t="shared" si="2"/>
        <v>2.0386417628807631E-2</v>
      </c>
      <c r="J16" s="496"/>
      <c r="K16" s="496"/>
      <c r="L16" s="497"/>
      <c r="M16" s="497"/>
    </row>
    <row r="17" spans="1:8" ht="12.75" customHeight="1" x14ac:dyDescent="0.25">
      <c r="A17" s="405" t="s">
        <v>661</v>
      </c>
      <c r="B17" s="498">
        <v>13310.094288000022</v>
      </c>
      <c r="C17" s="362">
        <v>12159.649356000038</v>
      </c>
      <c r="D17" s="376">
        <f>(C17-B17)/B17</f>
        <v>-8.6434018205054364E-2</v>
      </c>
      <c r="E17" s="498">
        <v>147233.58159400057</v>
      </c>
      <c r="F17" s="362">
        <v>159784.79820600012</v>
      </c>
      <c r="G17" s="376">
        <f t="shared" si="1"/>
        <v>8.5246969313086285E-2</v>
      </c>
      <c r="H17" s="378">
        <f t="shared" si="2"/>
        <v>6.5522347710637696E-2</v>
      </c>
    </row>
    <row r="18" spans="1:8" ht="12.75" customHeight="1" x14ac:dyDescent="0.25">
      <c r="A18" s="491" t="s">
        <v>662</v>
      </c>
      <c r="B18" s="492">
        <f>SUM(B19:B29)</f>
        <v>8838470.6585639957</v>
      </c>
      <c r="C18" s="493">
        <f>SUM(C19:C29)</f>
        <v>8489288.1221269947</v>
      </c>
      <c r="D18" s="494">
        <f t="shared" si="0"/>
        <v>-3.9507121755126523E-2</v>
      </c>
      <c r="E18" s="492">
        <f>SUM(E19:E29)</f>
        <v>97492951.121062994</v>
      </c>
      <c r="F18" s="493">
        <f>SUM(F19:F29)</f>
        <v>96733064.200758994</v>
      </c>
      <c r="G18" s="494">
        <f t="shared" si="1"/>
        <v>-7.7942754995733183E-3</v>
      </c>
      <c r="H18" s="399">
        <f>SUM(H19:H29)</f>
        <v>1</v>
      </c>
    </row>
    <row r="19" spans="1:8" ht="12.75" customHeight="1" x14ac:dyDescent="0.25">
      <c r="A19" s="495" t="s">
        <v>663</v>
      </c>
      <c r="B19" s="404">
        <v>858331.00450000004</v>
      </c>
      <c r="C19" s="362">
        <v>803841.50650000002</v>
      </c>
      <c r="D19" s="376">
        <f t="shared" si="0"/>
        <v>-6.348308253380823E-2</v>
      </c>
      <c r="E19" s="404">
        <v>9284313.9954799991</v>
      </c>
      <c r="F19" s="362">
        <v>9428665.9094299991</v>
      </c>
      <c r="G19" s="376">
        <f t="shared" si="1"/>
        <v>1.5547935369298866E-2</v>
      </c>
      <c r="H19" s="378">
        <f t="shared" ref="H19:H29" si="3">(F19/$F$18)</f>
        <v>9.7470973212032491E-2</v>
      </c>
    </row>
    <row r="20" spans="1:8" ht="12.75" customHeight="1" x14ac:dyDescent="0.25">
      <c r="A20" s="495" t="s">
        <v>580</v>
      </c>
      <c r="B20" s="404">
        <v>774295.48800000001</v>
      </c>
      <c r="C20" s="362">
        <v>666065.26949999994</v>
      </c>
      <c r="D20" s="376">
        <f t="shared" si="0"/>
        <v>-0.13977896058720166</v>
      </c>
      <c r="E20" s="404">
        <v>8213953.8959999997</v>
      </c>
      <c r="F20" s="362">
        <v>7579155.0917999987</v>
      </c>
      <c r="G20" s="376">
        <f t="shared" si="1"/>
        <v>-7.728297629100804E-2</v>
      </c>
      <c r="H20" s="378">
        <f t="shared" si="3"/>
        <v>7.8351235479011433E-2</v>
      </c>
    </row>
    <row r="21" spans="1:8" ht="12.75" customHeight="1" x14ac:dyDescent="0.25">
      <c r="A21" s="495" t="s">
        <v>605</v>
      </c>
      <c r="B21" s="404">
        <v>699688.61100000003</v>
      </c>
      <c r="C21" s="362">
        <v>632476.89</v>
      </c>
      <c r="D21" s="376">
        <f t="shared" si="0"/>
        <v>-9.6059475520032467E-2</v>
      </c>
      <c r="E21" s="404">
        <v>7297138.557</v>
      </c>
      <c r="F21" s="362">
        <v>6464578.9500000002</v>
      </c>
      <c r="G21" s="376">
        <f t="shared" si="1"/>
        <v>-0.11409398362065387</v>
      </c>
      <c r="H21" s="378">
        <f t="shared" si="3"/>
        <v>6.6829051714762874E-2</v>
      </c>
    </row>
    <row r="22" spans="1:8" ht="12.75" customHeight="1" x14ac:dyDescent="0.25">
      <c r="A22" s="495" t="s">
        <v>599</v>
      </c>
      <c r="B22" s="404">
        <v>465163.06286000001</v>
      </c>
      <c r="C22" s="362">
        <v>502624.72661999997</v>
      </c>
      <c r="D22" s="376">
        <f t="shared" si="0"/>
        <v>8.0534476511680358E-2</v>
      </c>
      <c r="E22" s="404">
        <v>5306699.2364700008</v>
      </c>
      <c r="F22" s="362">
        <v>5834072.9889779994</v>
      </c>
      <c r="G22" s="376">
        <f t="shared" si="1"/>
        <v>9.9378866034775679E-2</v>
      </c>
      <c r="H22" s="378">
        <f t="shared" si="3"/>
        <v>6.0311053280293209E-2</v>
      </c>
    </row>
    <row r="23" spans="1:8" ht="12.75" customHeight="1" x14ac:dyDescent="0.25">
      <c r="A23" s="495" t="s">
        <v>664</v>
      </c>
      <c r="B23" s="404">
        <v>482998.00075999997</v>
      </c>
      <c r="C23" s="362">
        <v>453658.93927000003</v>
      </c>
      <c r="D23" s="376">
        <f t="shared" si="0"/>
        <v>-6.0743649960941379E-2</v>
      </c>
      <c r="E23" s="404">
        <v>5559423.9715700001</v>
      </c>
      <c r="F23" s="362">
        <v>5157764.6570700007</v>
      </c>
      <c r="G23" s="376">
        <f t="shared" si="1"/>
        <v>-7.2248368995424805E-2</v>
      </c>
      <c r="H23" s="378">
        <f t="shared" si="3"/>
        <v>5.331956244418784E-2</v>
      </c>
    </row>
    <row r="24" spans="1:8" ht="12.75" customHeight="1" x14ac:dyDescent="0.25">
      <c r="A24" s="495" t="s">
        <v>598</v>
      </c>
      <c r="B24" s="404">
        <v>406335.69465600001</v>
      </c>
      <c r="C24" s="362">
        <v>549902.28596400004</v>
      </c>
      <c r="D24" s="376">
        <f t="shared" si="0"/>
        <v>0.35332015669837269</v>
      </c>
      <c r="E24" s="404">
        <v>4246478.6002799999</v>
      </c>
      <c r="F24" s="362">
        <v>4754736.6900929995</v>
      </c>
      <c r="G24" s="376">
        <f t="shared" si="1"/>
        <v>0.11968930910884294</v>
      </c>
      <c r="H24" s="378">
        <f t="shared" si="3"/>
        <v>4.9153169388132467E-2</v>
      </c>
    </row>
    <row r="25" spans="1:8" ht="12.75" customHeight="1" x14ac:dyDescent="0.25">
      <c r="A25" s="495" t="s">
        <v>600</v>
      </c>
      <c r="B25" s="404">
        <v>418446.61300000001</v>
      </c>
      <c r="C25" s="362">
        <v>400392.47</v>
      </c>
      <c r="D25" s="376">
        <f t="shared" si="0"/>
        <v>-4.3145630623135284E-2</v>
      </c>
      <c r="E25" s="404">
        <v>3670226.2810999998</v>
      </c>
      <c r="F25" s="362">
        <v>4185551.5950999996</v>
      </c>
      <c r="G25" s="376">
        <f t="shared" si="1"/>
        <v>0.1404069598252542</v>
      </c>
      <c r="H25" s="378">
        <f t="shared" si="3"/>
        <v>4.3269089320000662E-2</v>
      </c>
    </row>
    <row r="26" spans="1:8" ht="12.75" customHeight="1" x14ac:dyDescent="0.25">
      <c r="A26" s="495" t="s">
        <v>665</v>
      </c>
      <c r="B26" s="404">
        <v>427428.81595999998</v>
      </c>
      <c r="C26" s="362">
        <v>428792.70987000002</v>
      </c>
      <c r="D26" s="376">
        <f t="shared" si="0"/>
        <v>3.1909264398488277E-3</v>
      </c>
      <c r="E26" s="404">
        <v>3746126.8547669994</v>
      </c>
      <c r="F26" s="362">
        <v>4128408.644905</v>
      </c>
      <c r="G26" s="376">
        <f t="shared" si="1"/>
        <v>0.10204720901310153</v>
      </c>
      <c r="H26" s="378">
        <f t="shared" si="3"/>
        <v>4.2678361106569883E-2</v>
      </c>
    </row>
    <row r="27" spans="1:8" ht="12.75" customHeight="1" x14ac:dyDescent="0.25">
      <c r="A27" s="495" t="s">
        <v>666</v>
      </c>
      <c r="B27" s="404">
        <v>266300.76928299997</v>
      </c>
      <c r="C27" s="362">
        <v>304086.668053</v>
      </c>
      <c r="D27" s="376">
        <f t="shared" si="0"/>
        <v>0.14189181229831391</v>
      </c>
      <c r="E27" s="404">
        <v>3295025.2555200001</v>
      </c>
      <c r="F27" s="362">
        <v>3357784.9989820002</v>
      </c>
      <c r="G27" s="376">
        <f t="shared" si="1"/>
        <v>1.9046817124348778E-2</v>
      </c>
      <c r="H27" s="378">
        <f t="shared" si="3"/>
        <v>3.4711864311599609E-2</v>
      </c>
    </row>
    <row r="28" spans="1:8" ht="12.75" customHeight="1" x14ac:dyDescent="0.25">
      <c r="A28" s="495" t="s">
        <v>667</v>
      </c>
      <c r="B28" s="404">
        <v>161471.49776999999</v>
      </c>
      <c r="C28" s="362">
        <v>27920.30904</v>
      </c>
      <c r="D28" s="376">
        <f t="shared" si="0"/>
        <v>-0.8270883132590392</v>
      </c>
      <c r="E28" s="404">
        <v>2090323.2496580002</v>
      </c>
      <c r="F28" s="362">
        <v>3239111.4545530002</v>
      </c>
      <c r="G28" s="376">
        <f t="shared" si="1"/>
        <v>0.54957442830095982</v>
      </c>
      <c r="H28" s="378">
        <f t="shared" si="3"/>
        <v>3.3485049618924255E-2</v>
      </c>
    </row>
    <row r="29" spans="1:8" ht="12.75" customHeight="1" x14ac:dyDescent="0.25">
      <c r="A29" s="405" t="s">
        <v>668</v>
      </c>
      <c r="B29" s="498">
        <v>3878011.1007749951</v>
      </c>
      <c r="C29" s="362">
        <v>3719526.3473099945</v>
      </c>
      <c r="D29" s="376">
        <f t="shared" si="0"/>
        <v>-4.0867534761137844E-2</v>
      </c>
      <c r="E29" s="498">
        <v>44783241.223217987</v>
      </c>
      <c r="F29" s="362">
        <v>42603233.219848</v>
      </c>
      <c r="G29" s="376">
        <f t="shared" si="1"/>
        <v>-4.867910280329947E-2</v>
      </c>
      <c r="H29" s="378">
        <f t="shared" si="3"/>
        <v>0.44042059012448531</v>
      </c>
    </row>
    <row r="30" spans="1:8" ht="12.75" customHeight="1" x14ac:dyDescent="0.25">
      <c r="A30" s="491" t="s">
        <v>669</v>
      </c>
      <c r="B30" s="492">
        <f>SUM(B31:B41)</f>
        <v>126287.84611703604</v>
      </c>
      <c r="C30" s="493">
        <f>SUM(C31:C41)</f>
        <v>122848.28168376</v>
      </c>
      <c r="D30" s="494">
        <f t="shared" si="0"/>
        <v>-2.7235910176886372E-2</v>
      </c>
      <c r="E30" s="492">
        <f>SUM(E31:E41)</f>
        <v>1533134.9989912321</v>
      </c>
      <c r="F30" s="493">
        <f>SUM(F31:F41)</f>
        <v>1369532.0429189943</v>
      </c>
      <c r="G30" s="494">
        <f t="shared" si="1"/>
        <v>-0.10671138300272633</v>
      </c>
      <c r="H30" s="399">
        <f>SUM(H31:H41)</f>
        <v>0.99999999999999989</v>
      </c>
    </row>
    <row r="31" spans="1:8" ht="12.75" customHeight="1" x14ac:dyDescent="0.25">
      <c r="A31" s="495" t="s">
        <v>579</v>
      </c>
      <c r="B31" s="404">
        <v>44872.296324800001</v>
      </c>
      <c r="C31" s="362">
        <v>43487.116577100001</v>
      </c>
      <c r="D31" s="376">
        <f t="shared" si="0"/>
        <v>-3.0869375118973787E-2</v>
      </c>
      <c r="E31" s="404">
        <v>532603.12340379995</v>
      </c>
      <c r="F31" s="362">
        <v>499969.10950299999</v>
      </c>
      <c r="G31" s="376">
        <f t="shared" si="1"/>
        <v>-6.127266714517194E-2</v>
      </c>
      <c r="H31" s="378">
        <f t="shared" ref="H31:H41" si="4">(F31/$F$30)</f>
        <v>0.36506565296374915</v>
      </c>
    </row>
    <row r="32" spans="1:8" ht="12.75" customHeight="1" x14ac:dyDescent="0.25">
      <c r="A32" s="495" t="s">
        <v>588</v>
      </c>
      <c r="B32" s="404">
        <v>14569.495551677001</v>
      </c>
      <c r="C32" s="362">
        <v>14171.419806397</v>
      </c>
      <c r="D32" s="376">
        <f t="shared" si="0"/>
        <v>-2.7322548256255918E-2</v>
      </c>
      <c r="E32" s="404">
        <v>142505.69188216419</v>
      </c>
      <c r="F32" s="362">
        <v>151215.52955154801</v>
      </c>
      <c r="G32" s="376">
        <f t="shared" si="1"/>
        <v>6.1119226568057752E-2</v>
      </c>
      <c r="H32" s="378">
        <f t="shared" si="4"/>
        <v>0.11041401355549896</v>
      </c>
    </row>
    <row r="33" spans="1:8" ht="12.75" customHeight="1" x14ac:dyDescent="0.25">
      <c r="A33" s="495" t="s">
        <v>597</v>
      </c>
      <c r="B33" s="404">
        <v>7607.8259040000003</v>
      </c>
      <c r="C33" s="362">
        <v>5354.9433339999996</v>
      </c>
      <c r="D33" s="376">
        <f t="shared" si="0"/>
        <v>-0.29612698797635373</v>
      </c>
      <c r="E33" s="404">
        <v>107650.96318380001</v>
      </c>
      <c r="F33" s="362">
        <v>90131.665037769999</v>
      </c>
      <c r="G33" s="376">
        <f t="shared" si="1"/>
        <v>-0.16274167576297563</v>
      </c>
      <c r="H33" s="378">
        <f t="shared" si="4"/>
        <v>6.5812016231226761E-2</v>
      </c>
    </row>
    <row r="34" spans="1:8" ht="12.75" customHeight="1" x14ac:dyDescent="0.25">
      <c r="A34" s="495" t="s">
        <v>619</v>
      </c>
      <c r="B34" s="404">
        <v>5665.05825052</v>
      </c>
      <c r="C34" s="362">
        <v>6026.0248430600004</v>
      </c>
      <c r="D34" s="376">
        <f t="shared" si="0"/>
        <v>6.3718072538242132E-2</v>
      </c>
      <c r="E34" s="404">
        <v>55709.467635610003</v>
      </c>
      <c r="F34" s="362">
        <v>55152.589768730002</v>
      </c>
      <c r="G34" s="376">
        <f t="shared" si="1"/>
        <v>-9.9961082113094735E-3</v>
      </c>
      <c r="H34" s="378">
        <f t="shared" si="4"/>
        <v>4.0271120382973175E-2</v>
      </c>
    </row>
    <row r="35" spans="1:8" ht="12.75" customHeight="1" x14ac:dyDescent="0.25">
      <c r="A35" s="495" t="s">
        <v>595</v>
      </c>
      <c r="B35" s="404">
        <v>5299.6091850759994</v>
      </c>
      <c r="C35" s="362">
        <v>5904.1613738140004</v>
      </c>
      <c r="D35" s="376">
        <f t="shared" si="0"/>
        <v>0.11407486243333834</v>
      </c>
      <c r="E35" s="404">
        <v>60628.294959623803</v>
      </c>
      <c r="F35" s="362">
        <v>54922.892001918</v>
      </c>
      <c r="G35" s="376">
        <f t="shared" si="1"/>
        <v>-9.4104624936350093E-2</v>
      </c>
      <c r="H35" s="378">
        <f t="shared" si="4"/>
        <v>4.0103400490620431E-2</v>
      </c>
    </row>
    <row r="36" spans="1:8" ht="12.75" customHeight="1" x14ac:dyDescent="0.25">
      <c r="A36" s="495" t="s">
        <v>601</v>
      </c>
      <c r="B36" s="404">
        <v>4459.2295999999997</v>
      </c>
      <c r="C36" s="362">
        <v>4407.7553170000001</v>
      </c>
      <c r="D36" s="376">
        <f t="shared" si="0"/>
        <v>-1.1543312997384024E-2</v>
      </c>
      <c r="E36" s="404">
        <v>54148.490059000003</v>
      </c>
      <c r="F36" s="362">
        <v>54900.224550999999</v>
      </c>
      <c r="G36" s="376">
        <f t="shared" si="1"/>
        <v>1.3882833873685281E-2</v>
      </c>
      <c r="H36" s="378">
        <f t="shared" si="4"/>
        <v>4.0086849252527687E-2</v>
      </c>
    </row>
    <row r="37" spans="1:8" ht="12.75" customHeight="1" x14ac:dyDescent="0.25">
      <c r="A37" s="495" t="s">
        <v>610</v>
      </c>
      <c r="B37" s="404">
        <v>3890.270481</v>
      </c>
      <c r="C37" s="362">
        <v>6061.2825320000002</v>
      </c>
      <c r="D37" s="376">
        <f t="shared" si="0"/>
        <v>0.55806198093504755</v>
      </c>
      <c r="E37" s="404">
        <v>25240.410013000001</v>
      </c>
      <c r="F37" s="362">
        <v>42685.101817000002</v>
      </c>
      <c r="G37" s="376">
        <f t="shared" si="1"/>
        <v>0.6911413798355559</v>
      </c>
      <c r="H37" s="378">
        <f t="shared" si="4"/>
        <v>3.1167654701982579E-2</v>
      </c>
    </row>
    <row r="38" spans="1:8" ht="12.75" customHeight="1" x14ac:dyDescent="0.25">
      <c r="A38" s="495" t="s">
        <v>602</v>
      </c>
      <c r="B38" s="404">
        <v>3788.7367895000002</v>
      </c>
      <c r="C38" s="362">
        <v>3738.0037505999999</v>
      </c>
      <c r="D38" s="376">
        <f t="shared" si="0"/>
        <v>-1.3390489157388941E-2</v>
      </c>
      <c r="E38" s="404">
        <v>32616.217468800001</v>
      </c>
      <c r="F38" s="362">
        <v>37207.694127700001</v>
      </c>
      <c r="G38" s="376">
        <f t="shared" si="1"/>
        <v>0.14077281227635027</v>
      </c>
      <c r="H38" s="378">
        <f t="shared" si="4"/>
        <v>2.7168180781222347E-2</v>
      </c>
    </row>
    <row r="39" spans="1:8" ht="12.75" customHeight="1" x14ac:dyDescent="0.25">
      <c r="A39" s="495" t="s">
        <v>670</v>
      </c>
      <c r="B39" s="404">
        <v>3117.5267065600001</v>
      </c>
      <c r="C39" s="362">
        <v>3012.4682767700001</v>
      </c>
      <c r="D39" s="376">
        <f t="shared" si="0"/>
        <v>-3.3699287826125968E-2</v>
      </c>
      <c r="E39" s="404">
        <v>36055.180815489999</v>
      </c>
      <c r="F39" s="362">
        <v>36839.572078750003</v>
      </c>
      <c r="G39" s="376">
        <f t="shared" si="1"/>
        <v>2.1755299668973355E-2</v>
      </c>
      <c r="H39" s="378">
        <f t="shared" si="4"/>
        <v>2.6899386742518887E-2</v>
      </c>
    </row>
    <row r="40" spans="1:8" ht="12.75" customHeight="1" x14ac:dyDescent="0.25">
      <c r="A40" s="495" t="s">
        <v>604</v>
      </c>
      <c r="B40" s="404">
        <v>2629.276719</v>
      </c>
      <c r="C40" s="362">
        <v>2875.1054952999998</v>
      </c>
      <c r="D40" s="376">
        <f t="shared" si="0"/>
        <v>9.3496730307449941E-2</v>
      </c>
      <c r="E40" s="404">
        <v>41186.306670999998</v>
      </c>
      <c r="F40" s="362">
        <v>28729.505485599999</v>
      </c>
      <c r="G40" s="376">
        <f t="shared" si="1"/>
        <v>-0.30245006635108296</v>
      </c>
      <c r="H40" s="378">
        <f t="shared" si="4"/>
        <v>2.0977607376287802E-2</v>
      </c>
    </row>
    <row r="41" spans="1:8" ht="12.75" customHeight="1" x14ac:dyDescent="0.25">
      <c r="A41" s="405" t="s">
        <v>671</v>
      </c>
      <c r="B41" s="498">
        <v>30388.520604903024</v>
      </c>
      <c r="C41" s="362">
        <v>27810.000377719</v>
      </c>
      <c r="D41" s="376">
        <f t="shared" si="0"/>
        <v>-8.4851785340547117E-2</v>
      </c>
      <c r="E41" s="498">
        <v>444790.85289894417</v>
      </c>
      <c r="F41" s="362">
        <v>317778.15899597807</v>
      </c>
      <c r="G41" s="376">
        <f t="shared" si="1"/>
        <v>-0.28555599350830896</v>
      </c>
      <c r="H41" s="378">
        <f t="shared" si="4"/>
        <v>0.23203411752139205</v>
      </c>
    </row>
    <row r="42" spans="1:8" ht="12.75" customHeight="1" x14ac:dyDescent="0.25">
      <c r="A42" s="491" t="s">
        <v>672</v>
      </c>
      <c r="B42" s="492">
        <f>SUM(B43:B53)</f>
        <v>22234.737604999998</v>
      </c>
      <c r="C42" s="493">
        <f>SUM(C43:C53)</f>
        <v>22947.791437999997</v>
      </c>
      <c r="D42" s="494">
        <f t="shared" si="0"/>
        <v>3.20693612700719E-2</v>
      </c>
      <c r="E42" s="492">
        <f>SUM(E43:E53)</f>
        <v>264426.50705200003</v>
      </c>
      <c r="F42" s="493">
        <f>SUM(F43:F53)</f>
        <v>255332.78547999999</v>
      </c>
      <c r="G42" s="494">
        <f t="shared" si="1"/>
        <v>-3.4390355465428957E-2</v>
      </c>
      <c r="H42" s="399">
        <f>SUM(H43:H53)</f>
        <v>1.0000000000000002</v>
      </c>
    </row>
    <row r="43" spans="1:8" ht="12.75" customHeight="1" x14ac:dyDescent="0.25">
      <c r="A43" s="495" t="s">
        <v>601</v>
      </c>
      <c r="B43" s="404">
        <v>1837.3384000000001</v>
      </c>
      <c r="C43" s="362">
        <v>2052.171621</v>
      </c>
      <c r="D43" s="376">
        <f t="shared" si="0"/>
        <v>0.1169263217924362</v>
      </c>
      <c r="E43" s="404">
        <v>19709.596256000001</v>
      </c>
      <c r="F43" s="362">
        <v>24941.774600999997</v>
      </c>
      <c r="G43" s="376">
        <f t="shared" si="1"/>
        <v>0.26546349692004551</v>
      </c>
      <c r="H43" s="378">
        <f t="shared" ref="H43:H53" si="5">(F43/$F$42)</f>
        <v>9.7683399936721663E-2</v>
      </c>
    </row>
    <row r="44" spans="1:8" ht="12.75" customHeight="1" x14ac:dyDescent="0.25">
      <c r="A44" s="495" t="s">
        <v>588</v>
      </c>
      <c r="B44" s="404">
        <v>2318.3906699999998</v>
      </c>
      <c r="C44" s="362">
        <v>2557.9692409999998</v>
      </c>
      <c r="D44" s="376">
        <f t="shared" si="0"/>
        <v>0.10333830881056817</v>
      </c>
      <c r="E44" s="404">
        <v>24970.893055000004</v>
      </c>
      <c r="F44" s="362">
        <v>24757.991803000001</v>
      </c>
      <c r="G44" s="376">
        <f t="shared" si="1"/>
        <v>-8.5259766853782344E-3</v>
      </c>
      <c r="H44" s="378">
        <f t="shared" si="5"/>
        <v>9.6963622421059104E-2</v>
      </c>
    </row>
    <row r="45" spans="1:8" ht="12.75" customHeight="1" x14ac:dyDescent="0.25">
      <c r="A45" s="495" t="s">
        <v>673</v>
      </c>
      <c r="B45" s="404">
        <v>2577.3127500000001</v>
      </c>
      <c r="C45" s="362">
        <v>2455.628252</v>
      </c>
      <c r="D45" s="376">
        <f t="shared" si="0"/>
        <v>-4.7213710481973939E-2</v>
      </c>
      <c r="E45" s="404">
        <v>25988.892309999999</v>
      </c>
      <c r="F45" s="362">
        <v>24117.390964000002</v>
      </c>
      <c r="G45" s="376">
        <f t="shared" si="1"/>
        <v>-7.2011585706555165E-2</v>
      </c>
      <c r="H45" s="378">
        <f t="shared" si="5"/>
        <v>9.4454736467397757E-2</v>
      </c>
    </row>
    <row r="46" spans="1:8" ht="12.75" customHeight="1" x14ac:dyDescent="0.25">
      <c r="A46" s="495" t="s">
        <v>674</v>
      </c>
      <c r="B46" s="404">
        <v>1094.2455789999999</v>
      </c>
      <c r="C46" s="362">
        <v>496.33453200000002</v>
      </c>
      <c r="D46" s="376">
        <f t="shared" si="0"/>
        <v>-0.54641394808870403</v>
      </c>
      <c r="E46" s="404">
        <v>14909.829089000001</v>
      </c>
      <c r="F46" s="362">
        <v>17827.511735</v>
      </c>
      <c r="G46" s="376">
        <f t="shared" si="1"/>
        <v>0.19568853731211266</v>
      </c>
      <c r="H46" s="378">
        <f t="shared" si="5"/>
        <v>6.9820691853128336E-2</v>
      </c>
    </row>
    <row r="47" spans="1:8" ht="12.75" customHeight="1" x14ac:dyDescent="0.25">
      <c r="A47" s="495" t="s">
        <v>675</v>
      </c>
      <c r="B47" s="404">
        <v>1244.5885579999999</v>
      </c>
      <c r="C47" s="362">
        <v>1517.3246059999999</v>
      </c>
      <c r="D47" s="376">
        <f t="shared" si="0"/>
        <v>0.21913751837657502</v>
      </c>
      <c r="E47" s="404">
        <v>14151.798184999998</v>
      </c>
      <c r="F47" s="362">
        <v>17116.274726</v>
      </c>
      <c r="G47" s="376">
        <f t="shared" si="1"/>
        <v>0.20947702208911922</v>
      </c>
      <c r="H47" s="378">
        <f t="shared" si="5"/>
        <v>6.7035162342443111E-2</v>
      </c>
    </row>
    <row r="48" spans="1:8" ht="12.75" customHeight="1" x14ac:dyDescent="0.25">
      <c r="A48" s="495" t="s">
        <v>614</v>
      </c>
      <c r="B48" s="404">
        <v>1262.457588</v>
      </c>
      <c r="C48" s="362">
        <v>1465.412407</v>
      </c>
      <c r="D48" s="376">
        <f t="shared" si="0"/>
        <v>0.16076169285141961</v>
      </c>
      <c r="E48" s="404">
        <v>15254.351248999999</v>
      </c>
      <c r="F48" s="362">
        <v>15917.684532000001</v>
      </c>
      <c r="G48" s="376">
        <f t="shared" si="1"/>
        <v>4.3484857020287024E-2</v>
      </c>
      <c r="H48" s="378">
        <f t="shared" si="5"/>
        <v>6.2340934800348309E-2</v>
      </c>
    </row>
    <row r="49" spans="1:8" ht="12.75" customHeight="1" x14ac:dyDescent="0.25">
      <c r="A49" s="495" t="s">
        <v>618</v>
      </c>
      <c r="B49" s="404">
        <v>843.020445</v>
      </c>
      <c r="C49" s="362">
        <v>1274.7582649999999</v>
      </c>
      <c r="D49" s="376">
        <f t="shared" si="0"/>
        <v>0.5121320871405437</v>
      </c>
      <c r="E49" s="404">
        <v>9424.8068859999985</v>
      </c>
      <c r="F49" s="362">
        <v>13153.379294999999</v>
      </c>
      <c r="G49" s="376">
        <f t="shared" si="1"/>
        <v>0.39561260555254213</v>
      </c>
      <c r="H49" s="378">
        <f t="shared" si="5"/>
        <v>5.1514650851722653E-2</v>
      </c>
    </row>
    <row r="50" spans="1:8" ht="12.75" customHeight="1" x14ac:dyDescent="0.25">
      <c r="A50" s="495" t="s">
        <v>676</v>
      </c>
      <c r="B50" s="404">
        <v>1049.0207109999999</v>
      </c>
      <c r="C50" s="362">
        <v>1021.363185</v>
      </c>
      <c r="D50" s="376">
        <f t="shared" si="0"/>
        <v>-2.6365090517264201E-2</v>
      </c>
      <c r="E50" s="404">
        <v>11893.775019999999</v>
      </c>
      <c r="F50" s="362">
        <v>12308.466290999999</v>
      </c>
      <c r="G50" s="376">
        <f t="shared" si="1"/>
        <v>3.4866244762716193E-2</v>
      </c>
      <c r="H50" s="378">
        <f t="shared" si="5"/>
        <v>4.8205584989257526E-2</v>
      </c>
    </row>
    <row r="51" spans="1:8" ht="12.75" customHeight="1" x14ac:dyDescent="0.25">
      <c r="A51" s="495" t="s">
        <v>665</v>
      </c>
      <c r="B51" s="404">
        <v>1147.7230129999998</v>
      </c>
      <c r="C51" s="362">
        <v>728.23632599999996</v>
      </c>
      <c r="D51" s="376">
        <f t="shared" si="0"/>
        <v>-0.36549470756320884</v>
      </c>
      <c r="E51" s="404">
        <v>16656.247233000002</v>
      </c>
      <c r="F51" s="362">
        <v>11517.446198</v>
      </c>
      <c r="G51" s="376">
        <f t="shared" si="1"/>
        <v>-0.30852093890746352</v>
      </c>
      <c r="H51" s="378">
        <f t="shared" si="5"/>
        <v>4.5107588421707603E-2</v>
      </c>
    </row>
    <row r="52" spans="1:8" ht="12.75" customHeight="1" x14ac:dyDescent="0.25">
      <c r="A52" s="495" t="s">
        <v>677</v>
      </c>
      <c r="B52" s="404">
        <v>875.17409999999995</v>
      </c>
      <c r="C52" s="362">
        <v>1227.3421000000001</v>
      </c>
      <c r="D52" s="376">
        <f t="shared" si="0"/>
        <v>0.40239764865070865</v>
      </c>
      <c r="E52" s="404">
        <v>8932.4030619999994</v>
      </c>
      <c r="F52" s="362">
        <v>11452.363375999999</v>
      </c>
      <c r="G52" s="376">
        <f t="shared" si="1"/>
        <v>0.28211448772619213</v>
      </c>
      <c r="H52" s="378">
        <f t="shared" si="5"/>
        <v>4.4852694316049962E-2</v>
      </c>
    </row>
    <row r="53" spans="1:8" ht="12.75" customHeight="1" x14ac:dyDescent="0.25">
      <c r="A53" s="405" t="s">
        <v>678</v>
      </c>
      <c r="B53" s="498">
        <v>7985.4657910000024</v>
      </c>
      <c r="C53" s="362">
        <v>8151.2509029999965</v>
      </c>
      <c r="D53" s="376">
        <f t="shared" si="0"/>
        <v>2.0760856829020766E-2</v>
      </c>
      <c r="E53" s="498">
        <v>102533.91470700002</v>
      </c>
      <c r="F53" s="362">
        <v>82222.501959000016</v>
      </c>
      <c r="G53" s="376">
        <f t="shared" si="1"/>
        <v>-0.19809457978895773</v>
      </c>
      <c r="H53" s="378">
        <f t="shared" si="5"/>
        <v>0.32202093360016409</v>
      </c>
    </row>
    <row r="54" spans="1:8" ht="12.75" customHeight="1" x14ac:dyDescent="0.25">
      <c r="A54" s="491" t="s">
        <v>679</v>
      </c>
      <c r="B54" s="492">
        <f>SUM(B55:B65)</f>
        <v>295621.78899500007</v>
      </c>
      <c r="C54" s="493">
        <f>SUM(C55:C65)</f>
        <v>276693.18849700002</v>
      </c>
      <c r="D54" s="494">
        <f t="shared" si="0"/>
        <v>-6.4029788069242047E-2</v>
      </c>
      <c r="E54" s="492">
        <f>SUM(E55:E65)</f>
        <v>3333632.4495000001</v>
      </c>
      <c r="F54" s="493">
        <f>SUM(F55:F65)</f>
        <v>3079790.2205740013</v>
      </c>
      <c r="G54" s="494">
        <f t="shared" si="1"/>
        <v>-7.6145835742651144E-2</v>
      </c>
      <c r="H54" s="399">
        <f>SUM(H55:H65)</f>
        <v>1</v>
      </c>
    </row>
    <row r="55" spans="1:8" ht="12.6" customHeight="1" x14ac:dyDescent="0.25">
      <c r="A55" s="495" t="s">
        <v>656</v>
      </c>
      <c r="B55" s="404">
        <v>50800.39847</v>
      </c>
      <c r="C55" s="362">
        <v>34355.830905000003</v>
      </c>
      <c r="D55" s="376">
        <f t="shared" si="0"/>
        <v>-0.32370942079738368</v>
      </c>
      <c r="E55" s="404">
        <v>521005.894149</v>
      </c>
      <c r="F55" s="362">
        <v>504364.24554699997</v>
      </c>
      <c r="G55" s="376">
        <f t="shared" si="1"/>
        <v>-3.1941382600252817E-2</v>
      </c>
      <c r="H55" s="378">
        <f t="shared" ref="H55:H65" si="6">(F55/$F$54)</f>
        <v>0.16376577929811018</v>
      </c>
    </row>
    <row r="56" spans="1:8" ht="12.75" customHeight="1" x14ac:dyDescent="0.25">
      <c r="A56" s="495" t="s">
        <v>664</v>
      </c>
      <c r="B56" s="404">
        <v>26927.676183999996</v>
      </c>
      <c r="C56" s="362">
        <v>15950.966323999999</v>
      </c>
      <c r="D56" s="376">
        <f t="shared" si="0"/>
        <v>-0.40763672977180954</v>
      </c>
      <c r="E56" s="404">
        <v>285658.76388799999</v>
      </c>
      <c r="F56" s="362">
        <v>241259.93260800003</v>
      </c>
      <c r="G56" s="376">
        <f t="shared" si="1"/>
        <v>-0.15542611287573757</v>
      </c>
      <c r="H56" s="378">
        <f t="shared" si="6"/>
        <v>7.8336482464391607E-2</v>
      </c>
    </row>
    <row r="57" spans="1:8" ht="12.75" customHeight="1" x14ac:dyDescent="0.25">
      <c r="A57" s="495" t="s">
        <v>588</v>
      </c>
      <c r="B57" s="404">
        <v>19901.963405999999</v>
      </c>
      <c r="C57" s="362">
        <v>19360.977825000002</v>
      </c>
      <c r="D57" s="376">
        <f t="shared" si="0"/>
        <v>-2.7182523149294008E-2</v>
      </c>
      <c r="E57" s="404">
        <v>229865.17597500002</v>
      </c>
      <c r="F57" s="362">
        <v>207030.10857300003</v>
      </c>
      <c r="G57" s="376">
        <f t="shared" si="1"/>
        <v>-9.9341134667930348E-2</v>
      </c>
      <c r="H57" s="378">
        <f t="shared" si="6"/>
        <v>6.722214623254906E-2</v>
      </c>
    </row>
    <row r="58" spans="1:8" ht="12.75" customHeight="1" x14ac:dyDescent="0.25">
      <c r="A58" s="495" t="s">
        <v>658</v>
      </c>
      <c r="B58" s="404">
        <v>21253.429433000001</v>
      </c>
      <c r="C58" s="362">
        <v>18626.966555999999</v>
      </c>
      <c r="D58" s="376">
        <f t="shared" si="0"/>
        <v>-0.12357830933966438</v>
      </c>
      <c r="E58" s="404">
        <v>208950.07129200001</v>
      </c>
      <c r="F58" s="362">
        <v>203534.32539200003</v>
      </c>
      <c r="G58" s="376">
        <f t="shared" si="1"/>
        <v>-2.5918851649644449E-2</v>
      </c>
      <c r="H58" s="378">
        <f t="shared" si="6"/>
        <v>6.6087074383288993E-2</v>
      </c>
    </row>
    <row r="59" spans="1:8" ht="12.75" customHeight="1" x14ac:dyDescent="0.25">
      <c r="A59" s="495" t="s">
        <v>665</v>
      </c>
      <c r="B59" s="404">
        <v>13522.507333000001</v>
      </c>
      <c r="C59" s="362">
        <v>14123.032883</v>
      </c>
      <c r="D59" s="376">
        <f t="shared" si="0"/>
        <v>4.440933439425767E-2</v>
      </c>
      <c r="E59" s="404">
        <v>241884.36754599994</v>
      </c>
      <c r="F59" s="362">
        <v>142634.14047699998</v>
      </c>
      <c r="G59" s="376">
        <f t="shared" si="1"/>
        <v>-0.4103209648309547</v>
      </c>
      <c r="H59" s="378">
        <f t="shared" si="6"/>
        <v>4.6312940252929397E-2</v>
      </c>
    </row>
    <row r="60" spans="1:8" ht="12.75" customHeight="1" x14ac:dyDescent="0.25">
      <c r="A60" s="495" t="s">
        <v>657</v>
      </c>
      <c r="B60" s="404">
        <v>14002.764416</v>
      </c>
      <c r="C60" s="362">
        <v>14022.742786999999</v>
      </c>
      <c r="D60" s="376">
        <f t="shared" si="0"/>
        <v>1.4267447774220442E-3</v>
      </c>
      <c r="E60" s="404">
        <v>167123.10698000001</v>
      </c>
      <c r="F60" s="362">
        <v>140992.70005800002</v>
      </c>
      <c r="G60" s="376">
        <f t="shared" si="1"/>
        <v>-0.15635424325331074</v>
      </c>
      <c r="H60" s="378">
        <f t="shared" si="6"/>
        <v>4.5779968751158077E-2</v>
      </c>
    </row>
    <row r="61" spans="1:8" ht="12.75" customHeight="1" x14ac:dyDescent="0.25">
      <c r="A61" s="495" t="s">
        <v>601</v>
      </c>
      <c r="B61" s="404">
        <v>9673.4724260000003</v>
      </c>
      <c r="C61" s="362">
        <v>11286.762918</v>
      </c>
      <c r="D61" s="376">
        <f t="shared" si="0"/>
        <v>0.16677470312148279</v>
      </c>
      <c r="E61" s="404">
        <v>107848.31474099998</v>
      </c>
      <c r="F61" s="362">
        <v>130500.80911599999</v>
      </c>
      <c r="G61" s="376">
        <f t="shared" si="1"/>
        <v>0.21004031847322285</v>
      </c>
      <c r="H61" s="378">
        <f t="shared" si="6"/>
        <v>4.2373278622749075E-2</v>
      </c>
    </row>
    <row r="62" spans="1:8" ht="12.75" customHeight="1" x14ac:dyDescent="0.25">
      <c r="A62" s="495" t="s">
        <v>674</v>
      </c>
      <c r="B62" s="404">
        <v>9155.9356000000007</v>
      </c>
      <c r="C62" s="362">
        <v>6427.0960619999996</v>
      </c>
      <c r="D62" s="376">
        <f t="shared" si="0"/>
        <v>-0.29804049058623794</v>
      </c>
      <c r="E62" s="404">
        <v>118621.00909700002</v>
      </c>
      <c r="F62" s="362">
        <v>123628.816379</v>
      </c>
      <c r="G62" s="376">
        <f t="shared" si="1"/>
        <v>4.2216866304896655E-2</v>
      </c>
      <c r="H62" s="378">
        <f t="shared" si="6"/>
        <v>4.0141960174144085E-2</v>
      </c>
    </row>
    <row r="63" spans="1:8" ht="12.75" customHeight="1" x14ac:dyDescent="0.25">
      <c r="A63" s="495" t="s">
        <v>680</v>
      </c>
      <c r="B63" s="404">
        <v>10425.319867</v>
      </c>
      <c r="C63" s="362">
        <v>7360.0093150000002</v>
      </c>
      <c r="D63" s="376">
        <f t="shared" si="0"/>
        <v>-0.29402556382973377</v>
      </c>
      <c r="E63" s="404">
        <v>85669.123017999998</v>
      </c>
      <c r="F63" s="362">
        <v>115507.05451100001</v>
      </c>
      <c r="G63" s="376">
        <f t="shared" si="1"/>
        <v>0.34829271552985014</v>
      </c>
      <c r="H63" s="378">
        <f t="shared" si="6"/>
        <v>3.7504844888257415E-2</v>
      </c>
    </row>
    <row r="64" spans="1:8" ht="12.75" customHeight="1" x14ac:dyDescent="0.25">
      <c r="A64" s="495" t="s">
        <v>604</v>
      </c>
      <c r="B64" s="404">
        <v>15628.836297</v>
      </c>
      <c r="C64" s="362">
        <v>10236.280532000001</v>
      </c>
      <c r="D64" s="376">
        <f t="shared" si="0"/>
        <v>-0.34503885398269324</v>
      </c>
      <c r="E64" s="404">
        <v>193443.45818099997</v>
      </c>
      <c r="F64" s="362">
        <v>110400.59418299999</v>
      </c>
      <c r="G64" s="376">
        <f t="shared" si="1"/>
        <v>-0.42928752814323112</v>
      </c>
      <c r="H64" s="378">
        <f t="shared" si="6"/>
        <v>3.5846790292886864E-2</v>
      </c>
    </row>
    <row r="65" spans="1:8" ht="12.75" customHeight="1" x14ac:dyDescent="0.25">
      <c r="A65" s="405" t="s">
        <v>681</v>
      </c>
      <c r="B65" s="498">
        <v>104329.48556300008</v>
      </c>
      <c r="C65" s="362">
        <v>124942.52239000003</v>
      </c>
      <c r="D65" s="376">
        <f t="shared" si="0"/>
        <v>0.19757632960389343</v>
      </c>
      <c r="E65" s="498">
        <v>1173563.1646330003</v>
      </c>
      <c r="F65" s="362">
        <v>1159937.4937300012</v>
      </c>
      <c r="G65" s="376">
        <f t="shared" si="1"/>
        <v>-1.1610513446253379E-2</v>
      </c>
      <c r="H65" s="378">
        <f t="shared" si="6"/>
        <v>0.37662873463953522</v>
      </c>
    </row>
    <row r="66" spans="1:8" ht="12.75" customHeight="1" x14ac:dyDescent="0.25">
      <c r="A66" s="499" t="s">
        <v>682</v>
      </c>
      <c r="B66" s="492">
        <f>SUM(B67:B68)</f>
        <v>754595.65157799993</v>
      </c>
      <c r="C66" s="493">
        <f>SUM(C67:C68)</f>
        <v>1504515.7113900001</v>
      </c>
      <c r="D66" s="494">
        <f t="shared" si="0"/>
        <v>0.99380384480586093</v>
      </c>
      <c r="E66" s="492">
        <f>SUM(E67:E68)</f>
        <v>12149273.526027</v>
      </c>
      <c r="F66" s="493">
        <f>SUM(F67:F68)</f>
        <v>12936826.381839002</v>
      </c>
      <c r="G66" s="494">
        <f t="shared" si="1"/>
        <v>6.4823040992932845E-2</v>
      </c>
      <c r="H66" s="399">
        <f>SUM(H67:H68)</f>
        <v>1</v>
      </c>
    </row>
    <row r="67" spans="1:8" ht="12.75" customHeight="1" x14ac:dyDescent="0.25">
      <c r="A67" s="495" t="s">
        <v>683</v>
      </c>
      <c r="B67" s="404">
        <v>747287.26379999996</v>
      </c>
      <c r="C67" s="362">
        <v>1504515.7113900001</v>
      </c>
      <c r="D67" s="376">
        <f t="shared" si="0"/>
        <v>1.0133030285294153</v>
      </c>
      <c r="E67" s="404">
        <v>11952306.5495</v>
      </c>
      <c r="F67" s="362">
        <v>12783080.929085001</v>
      </c>
      <c r="G67" s="376">
        <f t="shared" si="1"/>
        <v>6.950745248579282E-2</v>
      </c>
      <c r="H67" s="378">
        <f>(F67/$F$66)</f>
        <v>0.98811567472453432</v>
      </c>
    </row>
    <row r="68" spans="1:8" ht="12.75" customHeight="1" x14ac:dyDescent="0.25">
      <c r="A68" s="500" t="s">
        <v>684</v>
      </c>
      <c r="B68" s="501">
        <v>7308.3877780000003</v>
      </c>
      <c r="C68" s="502">
        <v>0</v>
      </c>
      <c r="D68" s="376" t="s">
        <v>573</v>
      </c>
      <c r="E68" s="501">
        <v>196966.97652699999</v>
      </c>
      <c r="F68" s="502">
        <v>153745.452754</v>
      </c>
      <c r="G68" s="376">
        <f t="shared" si="1"/>
        <v>-0.2194353821899441</v>
      </c>
      <c r="H68" s="378">
        <f>(F68/$F$66)</f>
        <v>1.1884325275465644E-2</v>
      </c>
    </row>
    <row r="69" spans="1:8" ht="12.75" customHeight="1" x14ac:dyDescent="0.25">
      <c r="A69" s="499" t="s">
        <v>685</v>
      </c>
      <c r="B69" s="492">
        <f>B70</f>
        <v>2606.3128000000002</v>
      </c>
      <c r="C69" s="493">
        <f>C70</f>
        <v>2665.8644999999997</v>
      </c>
      <c r="D69" s="494">
        <f t="shared" si="0"/>
        <v>2.2849022573192105E-2</v>
      </c>
      <c r="E69" s="492">
        <f>E70</f>
        <v>26995.267701000001</v>
      </c>
      <c r="F69" s="493">
        <f>F70</f>
        <v>28231.359913000004</v>
      </c>
      <c r="G69" s="494">
        <f t="shared" si="1"/>
        <v>4.5789218528631742E-2</v>
      </c>
      <c r="H69" s="399">
        <f>SUM(H70)</f>
        <v>1</v>
      </c>
    </row>
    <row r="70" spans="1:8" ht="12.75" customHeight="1" x14ac:dyDescent="0.25">
      <c r="A70" s="495" t="s">
        <v>582</v>
      </c>
      <c r="B70" s="503">
        <v>2606.3128000000002</v>
      </c>
      <c r="C70" s="362">
        <v>2665.8644999999997</v>
      </c>
      <c r="D70" s="376">
        <f t="shared" ref="D70:D101" si="7">(C70-B70)/B70</f>
        <v>2.2849022573192105E-2</v>
      </c>
      <c r="E70" s="503">
        <v>26995.267701000001</v>
      </c>
      <c r="F70" s="362">
        <v>28231.359913000004</v>
      </c>
      <c r="G70" s="376">
        <f t="shared" ref="G70:G86" si="8">(F70-E70)/E70</f>
        <v>4.5789218528631742E-2</v>
      </c>
      <c r="H70" s="378">
        <f>(F70/$F$69)</f>
        <v>1</v>
      </c>
    </row>
    <row r="71" spans="1:8" ht="12.75" customHeight="1" x14ac:dyDescent="0.25">
      <c r="A71" s="499" t="s">
        <v>686</v>
      </c>
      <c r="B71" s="492">
        <f>SUM(B72:B77)</f>
        <v>3257.4147439999997</v>
      </c>
      <c r="C71" s="493">
        <f>SUM(C72:C77)</f>
        <v>2864.4805269999997</v>
      </c>
      <c r="D71" s="494">
        <f t="shared" si="7"/>
        <v>-0.12062762892682481</v>
      </c>
      <c r="E71" s="492">
        <f>SUM(E72:E77)</f>
        <v>34148.029037</v>
      </c>
      <c r="F71" s="493">
        <f>SUM(F72:F77)</f>
        <v>31587.568952999998</v>
      </c>
      <c r="G71" s="494">
        <f t="shared" si="8"/>
        <v>-7.4981196754450974E-2</v>
      </c>
      <c r="H71" s="399">
        <f>SUM(H72:H77)</f>
        <v>1</v>
      </c>
    </row>
    <row r="72" spans="1:8" ht="12.75" customHeight="1" x14ac:dyDescent="0.25">
      <c r="A72" s="495" t="s">
        <v>657</v>
      </c>
      <c r="B72" s="404">
        <v>1479.3074839999999</v>
      </c>
      <c r="C72" s="362">
        <v>971.85798599999998</v>
      </c>
      <c r="D72" s="376">
        <f t="shared" si="7"/>
        <v>-0.34303179257085403</v>
      </c>
      <c r="E72" s="404">
        <v>14831.577505000001</v>
      </c>
      <c r="F72" s="362">
        <v>11306.458070000001</v>
      </c>
      <c r="G72" s="376">
        <f t="shared" si="8"/>
        <v>-0.2376766351260759</v>
      </c>
      <c r="H72" s="378">
        <f>(F72/$F$71)</f>
        <v>0.35794011520238189</v>
      </c>
    </row>
    <row r="73" spans="1:8" ht="12.75" customHeight="1" x14ac:dyDescent="0.25">
      <c r="A73" s="495" t="s">
        <v>583</v>
      </c>
      <c r="B73" s="404">
        <v>1023.796525</v>
      </c>
      <c r="C73" s="362">
        <v>901.826324</v>
      </c>
      <c r="D73" s="376">
        <f t="shared" si="7"/>
        <v>-0.11913519729909219</v>
      </c>
      <c r="E73" s="404">
        <v>9445.6096020000005</v>
      </c>
      <c r="F73" s="362">
        <v>10668.505539</v>
      </c>
      <c r="G73" s="376">
        <f t="shared" si="8"/>
        <v>0.12946712690105941</v>
      </c>
      <c r="H73" s="378">
        <f>(F73/$F$71)</f>
        <v>0.33774379898858181</v>
      </c>
    </row>
    <row r="74" spans="1:8" ht="12.75" customHeight="1" x14ac:dyDescent="0.25">
      <c r="A74" s="500" t="s">
        <v>584</v>
      </c>
      <c r="B74" s="501">
        <v>161.56355199999999</v>
      </c>
      <c r="C74" s="502">
        <v>398.14869599999997</v>
      </c>
      <c r="D74" s="376">
        <f t="shared" si="7"/>
        <v>1.4643472557473853</v>
      </c>
      <c r="E74" s="501">
        <v>5097.8957</v>
      </c>
      <c r="F74" s="502">
        <v>3532.4996510000001</v>
      </c>
      <c r="G74" s="376">
        <f t="shared" si="8"/>
        <v>-0.30706710005855942</v>
      </c>
      <c r="H74" s="378">
        <f t="shared" ref="H74:H77" si="9">(F74/$F$71)</f>
        <v>0.11183195694027934</v>
      </c>
    </row>
    <row r="75" spans="1:8" ht="12.75" customHeight="1" x14ac:dyDescent="0.25">
      <c r="A75" s="504" t="s">
        <v>656</v>
      </c>
      <c r="B75" s="502">
        <v>370.35280799999998</v>
      </c>
      <c r="C75" s="502">
        <v>315.18277499999999</v>
      </c>
      <c r="D75" s="376">
        <f t="shared" si="7"/>
        <v>-0.14896615283662165</v>
      </c>
      <c r="E75" s="501">
        <v>2233.9159010000003</v>
      </c>
      <c r="F75" s="502">
        <v>3109.3226050000003</v>
      </c>
      <c r="G75" s="376">
        <f t="shared" si="8"/>
        <v>0.39187093104450749</v>
      </c>
      <c r="H75" s="378">
        <f t="shared" si="9"/>
        <v>9.8435008076324132E-2</v>
      </c>
    </row>
    <row r="76" spans="1:8" ht="12.75" customHeight="1" x14ac:dyDescent="0.25">
      <c r="A76" s="505" t="s">
        <v>658</v>
      </c>
      <c r="B76" s="362">
        <v>144.1088</v>
      </c>
      <c r="C76" s="362">
        <v>153.09479999999999</v>
      </c>
      <c r="D76" s="376">
        <f t="shared" si="7"/>
        <v>6.2355664608962046E-2</v>
      </c>
      <c r="E76" s="404">
        <v>1393.1523050000001</v>
      </c>
      <c r="F76" s="362">
        <v>1591.572664</v>
      </c>
      <c r="G76" s="376">
        <f t="shared" si="8"/>
        <v>0.1424254607969801</v>
      </c>
      <c r="H76" s="378">
        <f t="shared" si="9"/>
        <v>5.0386044787686705E-2</v>
      </c>
    </row>
    <row r="77" spans="1:8" ht="12.75" customHeight="1" x14ac:dyDescent="0.25">
      <c r="A77" s="506" t="s">
        <v>660</v>
      </c>
      <c r="B77" s="507">
        <v>78.285574999999994</v>
      </c>
      <c r="C77" s="507">
        <v>124.369946</v>
      </c>
      <c r="D77" s="508">
        <f t="shared" si="7"/>
        <v>0.58867001998771817</v>
      </c>
      <c r="E77" s="498">
        <v>1145.8780240000001</v>
      </c>
      <c r="F77" s="507">
        <v>1379.2104240000001</v>
      </c>
      <c r="G77" s="376">
        <f t="shared" si="8"/>
        <v>0.20362760705148142</v>
      </c>
      <c r="H77" s="378">
        <f t="shared" si="9"/>
        <v>4.3663076004746192E-2</v>
      </c>
    </row>
    <row r="78" spans="1:8" ht="12.75" customHeight="1" x14ac:dyDescent="0.25">
      <c r="A78" s="499" t="s">
        <v>687</v>
      </c>
      <c r="B78" s="492">
        <f>SUM(B79:B87)</f>
        <v>2043.0931270000001</v>
      </c>
      <c r="C78" s="493">
        <f>SUM(C79:C87)</f>
        <v>2623.534173</v>
      </c>
      <c r="D78" s="494">
        <f t="shared" si="7"/>
        <v>0.2840991623579574</v>
      </c>
      <c r="E78" s="492">
        <f>SUM(E79:E87)</f>
        <v>21876.501142000001</v>
      </c>
      <c r="F78" s="493">
        <f>SUM(F79:F87)</f>
        <v>25378.500622</v>
      </c>
      <c r="G78" s="494">
        <f t="shared" si="8"/>
        <v>0.16008041949983587</v>
      </c>
      <c r="H78" s="399">
        <f>SUM(H79:H87)</f>
        <v>1.0000000000000002</v>
      </c>
    </row>
    <row r="79" spans="1:8" ht="12.75" customHeight="1" x14ac:dyDescent="0.25">
      <c r="A79" s="495" t="s">
        <v>604</v>
      </c>
      <c r="B79" s="509">
        <v>1191.2837999999999</v>
      </c>
      <c r="C79" s="362">
        <v>1954.415082</v>
      </c>
      <c r="D79" s="376">
        <f t="shared" si="7"/>
        <v>0.64059570188060988</v>
      </c>
      <c r="E79" s="509">
        <v>12142.166753000001</v>
      </c>
      <c r="F79" s="362">
        <v>16700.954722000002</v>
      </c>
      <c r="G79" s="376">
        <f t="shared" si="8"/>
        <v>0.37545094394899886</v>
      </c>
      <c r="H79" s="378">
        <f>(F79/$F$78)</f>
        <v>0.65807491824486886</v>
      </c>
    </row>
    <row r="80" spans="1:8" ht="12.75" customHeight="1" x14ac:dyDescent="0.25">
      <c r="A80" s="495" t="s">
        <v>658</v>
      </c>
      <c r="B80" s="404">
        <v>720.54399999999998</v>
      </c>
      <c r="C80" s="362">
        <v>548.58969999999999</v>
      </c>
      <c r="D80" s="376">
        <f t="shared" si="7"/>
        <v>-0.2386451070302438</v>
      </c>
      <c r="E80" s="404">
        <v>8055.449662</v>
      </c>
      <c r="F80" s="362">
        <v>7206.3072460000003</v>
      </c>
      <c r="G80" s="376">
        <f t="shared" si="8"/>
        <v>-0.105412168361707</v>
      </c>
      <c r="H80" s="378">
        <f t="shared" ref="H80:H86" si="10">(F80/$F$78)</f>
        <v>0.28395323086002289</v>
      </c>
    </row>
    <row r="81" spans="1:8" ht="12.75" customHeight="1" x14ac:dyDescent="0.25">
      <c r="A81" s="495" t="s">
        <v>676</v>
      </c>
      <c r="B81" s="404">
        <v>114.684226</v>
      </c>
      <c r="C81" s="362">
        <v>94.530704999999998</v>
      </c>
      <c r="D81" s="376">
        <f t="shared" si="7"/>
        <v>-0.17573054030987662</v>
      </c>
      <c r="E81" s="404">
        <v>1354.2947919999999</v>
      </c>
      <c r="F81" s="362">
        <v>1125.6100469999999</v>
      </c>
      <c r="G81" s="376">
        <f t="shared" si="8"/>
        <v>-0.16885891192292204</v>
      </c>
      <c r="H81" s="378">
        <f t="shared" si="10"/>
        <v>4.4352897902259686E-2</v>
      </c>
    </row>
    <row r="82" spans="1:8" ht="12.75" customHeight="1" x14ac:dyDescent="0.25">
      <c r="A82" s="495" t="s">
        <v>665</v>
      </c>
      <c r="B82" s="404">
        <v>9.0640660000000004</v>
      </c>
      <c r="C82" s="362">
        <v>15.201091</v>
      </c>
      <c r="D82" s="376">
        <f t="shared" si="7"/>
        <v>0.67707196748126053</v>
      </c>
      <c r="E82" s="404">
        <v>166.56164500000003</v>
      </c>
      <c r="F82" s="362">
        <v>186.726528</v>
      </c>
      <c r="G82" s="376">
        <f t="shared" si="8"/>
        <v>0.12106558505711186</v>
      </c>
      <c r="H82" s="378">
        <f t="shared" si="10"/>
        <v>7.3576658755849173E-3</v>
      </c>
    </row>
    <row r="83" spans="1:8" ht="12.75" customHeight="1" x14ac:dyDescent="0.25">
      <c r="A83" s="495" t="s">
        <v>688</v>
      </c>
      <c r="B83" s="404">
        <v>6.8552759999999999</v>
      </c>
      <c r="C83" s="362">
        <v>10.119194999999999</v>
      </c>
      <c r="D83" s="376">
        <f t="shared" si="7"/>
        <v>0.47611781057392871</v>
      </c>
      <c r="E83" s="404">
        <v>126.28157</v>
      </c>
      <c r="F83" s="362">
        <v>149.24848899999998</v>
      </c>
      <c r="G83" s="376">
        <f t="shared" si="8"/>
        <v>0.1818707116169048</v>
      </c>
      <c r="H83" s="378">
        <f t="shared" si="10"/>
        <v>5.8809025490899223E-3</v>
      </c>
    </row>
    <row r="84" spans="1:8" ht="12.75" customHeight="1" x14ac:dyDescent="0.25">
      <c r="A84" s="495" t="s">
        <v>689</v>
      </c>
      <c r="B84" s="510">
        <v>0.66175899999999999</v>
      </c>
      <c r="C84" s="511">
        <v>0.6784</v>
      </c>
      <c r="D84" s="376">
        <f>(C84-B84)/B84</f>
        <v>2.5146616819718384E-2</v>
      </c>
      <c r="E84" s="404">
        <v>8.0674519999999994</v>
      </c>
      <c r="F84" s="362">
        <v>8.545814</v>
      </c>
      <c r="G84" s="376">
        <f t="shared" si="8"/>
        <v>5.9295301664019896E-2</v>
      </c>
      <c r="H84" s="512">
        <f t="shared" si="10"/>
        <v>3.3673439291334036E-4</v>
      </c>
    </row>
    <row r="85" spans="1:8" ht="12.75" customHeight="1" x14ac:dyDescent="0.25">
      <c r="A85" s="495" t="s">
        <v>690</v>
      </c>
      <c r="B85" s="510">
        <v>0</v>
      </c>
      <c r="C85" s="511">
        <v>0</v>
      </c>
      <c r="D85" s="376" t="s">
        <v>573</v>
      </c>
      <c r="E85" s="510">
        <v>0.117005</v>
      </c>
      <c r="F85" s="511">
        <v>0.70818199999999998</v>
      </c>
      <c r="G85" s="376">
        <f t="shared" si="8"/>
        <v>5.0525789496175371</v>
      </c>
      <c r="H85" s="513">
        <f t="shared" si="10"/>
        <v>2.7904800624277005E-5</v>
      </c>
    </row>
    <row r="86" spans="1:8" ht="12.75" customHeight="1" x14ac:dyDescent="0.25">
      <c r="A86" s="495" t="s">
        <v>691</v>
      </c>
      <c r="B86" s="510">
        <v>0</v>
      </c>
      <c r="C86" s="511">
        <v>0</v>
      </c>
      <c r="D86" s="376" t="s">
        <v>573</v>
      </c>
      <c r="E86" s="510">
        <v>7.1628999999999998E-2</v>
      </c>
      <c r="F86" s="511">
        <v>0.399594</v>
      </c>
      <c r="G86" s="376">
        <f t="shared" si="8"/>
        <v>4.5786622736601101</v>
      </c>
      <c r="H86" s="513">
        <f t="shared" si="10"/>
        <v>1.5745374636262072E-5</v>
      </c>
    </row>
    <row r="87" spans="1:8" ht="12.75" customHeight="1" x14ac:dyDescent="0.25">
      <c r="A87" s="495" t="s">
        <v>692</v>
      </c>
      <c r="B87" s="404">
        <v>0</v>
      </c>
      <c r="C87" s="362">
        <v>0</v>
      </c>
      <c r="D87" s="376" t="s">
        <v>573</v>
      </c>
      <c r="E87" s="510">
        <v>23.490634</v>
      </c>
      <c r="F87" s="511">
        <v>0</v>
      </c>
      <c r="G87" s="514" t="s">
        <v>573</v>
      </c>
      <c r="H87" s="515" t="s">
        <v>573</v>
      </c>
    </row>
    <row r="88" spans="1:8" ht="12.75" customHeight="1" x14ac:dyDescent="0.25">
      <c r="A88" s="499" t="s">
        <v>693</v>
      </c>
      <c r="B88" s="492">
        <f>SUM(B89:B94)</f>
        <v>23.246593000000001</v>
      </c>
      <c r="C88" s="493">
        <f>SUM(C89:C94)</f>
        <v>15.204930000000001</v>
      </c>
      <c r="D88" s="494">
        <f>(C88-B88)/B88</f>
        <v>-0.34592867006360889</v>
      </c>
      <c r="E88" s="492">
        <f>SUM(E89:E94)</f>
        <v>247.486253</v>
      </c>
      <c r="F88" s="493">
        <f>SUM(F89:F94)</f>
        <v>251.24793700000004</v>
      </c>
      <c r="G88" s="494">
        <f t="shared" ref="G88:G101" si="11">(F88-E88)/E88</f>
        <v>1.5199567468501093E-2</v>
      </c>
      <c r="H88" s="399">
        <f>SUM(H89:H94)</f>
        <v>1</v>
      </c>
    </row>
    <row r="89" spans="1:8" ht="12.75" customHeight="1" x14ac:dyDescent="0.25">
      <c r="A89" s="495" t="s">
        <v>601</v>
      </c>
      <c r="B89" s="404">
        <v>20.692</v>
      </c>
      <c r="C89" s="362">
        <v>14.147555000000001</v>
      </c>
      <c r="D89" s="376">
        <f t="shared" si="7"/>
        <v>-0.31627899671370574</v>
      </c>
      <c r="E89" s="404">
        <v>222.80823900000001</v>
      </c>
      <c r="F89" s="362">
        <v>195.55412300000003</v>
      </c>
      <c r="G89" s="376">
        <f t="shared" si="11"/>
        <v>-0.12232095241325425</v>
      </c>
      <c r="H89" s="378">
        <f>(F89/$F$88)</f>
        <v>0.77833125849705986</v>
      </c>
    </row>
    <row r="90" spans="1:8" ht="12.75" customHeight="1" x14ac:dyDescent="0.25">
      <c r="A90" s="495" t="s">
        <v>677</v>
      </c>
      <c r="B90" s="404">
        <v>1.3231999999999999</v>
      </c>
      <c r="C90" s="362">
        <v>0</v>
      </c>
      <c r="D90" s="376" t="s">
        <v>573</v>
      </c>
      <c r="E90" s="404">
        <v>12.918299999999999</v>
      </c>
      <c r="F90" s="362">
        <v>43.150874999999999</v>
      </c>
      <c r="G90" s="376">
        <f t="shared" si="11"/>
        <v>2.3402905181022273</v>
      </c>
      <c r="H90" s="378">
        <f t="shared" ref="H90:H94" si="12">(F90/$F$88)</f>
        <v>0.17174618631793978</v>
      </c>
    </row>
    <row r="91" spans="1:8" ht="12.75" customHeight="1" x14ac:dyDescent="0.25">
      <c r="A91" s="495" t="s">
        <v>676</v>
      </c>
      <c r="B91" s="510">
        <v>0.88569799999999999</v>
      </c>
      <c r="C91" s="511">
        <v>0.84007500000000002</v>
      </c>
      <c r="D91" s="376">
        <f t="shared" si="7"/>
        <v>-5.1510785843481607E-2</v>
      </c>
      <c r="E91" s="510">
        <v>10.138793</v>
      </c>
      <c r="F91" s="511">
        <v>10.18403</v>
      </c>
      <c r="G91" s="376">
        <f t="shared" si="11"/>
        <v>4.4617737042269429E-3</v>
      </c>
      <c r="H91" s="378">
        <f t="shared" si="12"/>
        <v>4.0533785557013341E-2</v>
      </c>
    </row>
    <row r="92" spans="1:8" ht="12.75" customHeight="1" x14ac:dyDescent="0.25">
      <c r="A92" s="495" t="s">
        <v>689</v>
      </c>
      <c r="B92" s="510">
        <v>0.34569499999999997</v>
      </c>
      <c r="C92" s="511">
        <v>0.21729999999999999</v>
      </c>
      <c r="D92" s="376">
        <f t="shared" si="7"/>
        <v>-0.37141121508844499</v>
      </c>
      <c r="E92" s="510">
        <v>1.168102</v>
      </c>
      <c r="F92" s="511">
        <v>1.4512970000000001</v>
      </c>
      <c r="G92" s="376">
        <f t="shared" si="11"/>
        <v>0.24244030059018826</v>
      </c>
      <c r="H92" s="378">
        <f>(F92/$F$88)</f>
        <v>5.7763538969874207E-3</v>
      </c>
    </row>
    <row r="93" spans="1:8" ht="12.75" customHeight="1" x14ac:dyDescent="0.25">
      <c r="A93" s="495" t="s">
        <v>690</v>
      </c>
      <c r="B93" s="510">
        <v>0</v>
      </c>
      <c r="C93" s="511">
        <v>0</v>
      </c>
      <c r="D93" s="376" t="s">
        <v>573</v>
      </c>
      <c r="E93" s="510">
        <v>0.20801</v>
      </c>
      <c r="F93" s="511">
        <v>0.8705139999999999</v>
      </c>
      <c r="G93" s="376">
        <f t="shared" si="11"/>
        <v>3.1849622614297384</v>
      </c>
      <c r="H93" s="378">
        <f t="shared" si="12"/>
        <v>3.4647607872696673E-3</v>
      </c>
    </row>
    <row r="94" spans="1:8" ht="12.75" customHeight="1" x14ac:dyDescent="0.25">
      <c r="A94" s="495" t="s">
        <v>694</v>
      </c>
      <c r="B94" s="516">
        <v>0</v>
      </c>
      <c r="C94" s="511">
        <v>0</v>
      </c>
      <c r="D94" s="376" t="s">
        <v>573</v>
      </c>
      <c r="E94" s="510">
        <v>0.244809</v>
      </c>
      <c r="F94" s="517">
        <v>3.7097999999999999E-2</v>
      </c>
      <c r="G94" s="376">
        <f t="shared" si="11"/>
        <v>-0.84846145362302861</v>
      </c>
      <c r="H94" s="512">
        <f t="shared" si="12"/>
        <v>1.4765494372994591E-4</v>
      </c>
    </row>
    <row r="95" spans="1:8" ht="12.75" customHeight="1" x14ac:dyDescent="0.25">
      <c r="A95" s="499" t="s">
        <v>695</v>
      </c>
      <c r="B95" s="492">
        <f>SUM(B96:B97)</f>
        <v>22.148397000000003</v>
      </c>
      <c r="C95" s="493">
        <f>SUM(C96:C97)</f>
        <v>26.676016000000001</v>
      </c>
      <c r="D95" s="494">
        <f>(C95-B95)/B95</f>
        <v>0.20442197238924323</v>
      </c>
      <c r="E95" s="492">
        <f>SUM(E96:E97)</f>
        <v>278.81458100000003</v>
      </c>
      <c r="F95" s="493">
        <f>SUM(F96:F97)</f>
        <v>263.99886900000001</v>
      </c>
      <c r="G95" s="494">
        <f t="shared" si="11"/>
        <v>-5.3138225220724797E-2</v>
      </c>
      <c r="H95" s="399">
        <f>SUM(H96:H97)</f>
        <v>1</v>
      </c>
    </row>
    <row r="96" spans="1:8" ht="12.75" customHeight="1" x14ac:dyDescent="0.25">
      <c r="A96" s="495" t="s">
        <v>614</v>
      </c>
      <c r="B96" s="404">
        <v>12.244937</v>
      </c>
      <c r="C96" s="362">
        <v>17.200216000000001</v>
      </c>
      <c r="D96" s="376">
        <f t="shared" si="7"/>
        <v>0.40467982807914821</v>
      </c>
      <c r="E96" s="404">
        <v>169.87249700000001</v>
      </c>
      <c r="F96" s="362">
        <v>152.09707700000001</v>
      </c>
      <c r="G96" s="376">
        <f t="shared" si="11"/>
        <v>-0.10463977579607837</v>
      </c>
      <c r="H96" s="378">
        <f>(F96/$F$95)</f>
        <v>0.57612775985036513</v>
      </c>
    </row>
    <row r="97" spans="1:8" ht="12.75" customHeight="1" x14ac:dyDescent="0.25">
      <c r="A97" s="495" t="s">
        <v>676</v>
      </c>
      <c r="B97" s="404">
        <v>9.9034600000000008</v>
      </c>
      <c r="C97" s="362">
        <v>9.4757999999999996</v>
      </c>
      <c r="D97" s="376">
        <f t="shared" si="7"/>
        <v>-4.318288759686021E-2</v>
      </c>
      <c r="E97" s="404">
        <v>108.94208400000001</v>
      </c>
      <c r="F97" s="362">
        <v>111.901792</v>
      </c>
      <c r="G97" s="376">
        <f t="shared" si="11"/>
        <v>2.7167719684892313E-2</v>
      </c>
      <c r="H97" s="378">
        <f>(F97/$F$95)</f>
        <v>0.42387224014963487</v>
      </c>
    </row>
    <row r="98" spans="1:8" ht="12.75" customHeight="1" x14ac:dyDescent="0.25">
      <c r="A98" s="499" t="s">
        <v>696</v>
      </c>
      <c r="B98" s="492">
        <f>SUM(B99:B102)</f>
        <v>82.946827000000013</v>
      </c>
      <c r="C98" s="493">
        <f>SUM(C99:C102)</f>
        <v>89.930665000000005</v>
      </c>
      <c r="D98" s="494">
        <f>(C98-B98)/B98</f>
        <v>8.4196566072382614E-2</v>
      </c>
      <c r="E98" s="492">
        <f>SUM(E99:E102)</f>
        <v>11390.682836999998</v>
      </c>
      <c r="F98" s="493">
        <f>SUM(F99:F102)</f>
        <v>1169.1241909999999</v>
      </c>
      <c r="G98" s="494">
        <f t="shared" si="11"/>
        <v>-0.89736136035652125</v>
      </c>
      <c r="H98" s="399">
        <f>SUM(H99:H102)</f>
        <v>1.0000000000000002</v>
      </c>
    </row>
    <row r="99" spans="1:8" ht="12.75" customHeight="1" x14ac:dyDescent="0.25">
      <c r="A99" s="495" t="s">
        <v>614</v>
      </c>
      <c r="B99" s="404">
        <v>63.220322000000003</v>
      </c>
      <c r="C99" s="362">
        <v>75.615250000000003</v>
      </c>
      <c r="D99" s="376">
        <f t="shared" si="7"/>
        <v>0.19605923550974638</v>
      </c>
      <c r="E99" s="404">
        <v>839.75104800000008</v>
      </c>
      <c r="F99" s="362">
        <v>799.29360199999996</v>
      </c>
      <c r="G99" s="376">
        <f t="shared" si="11"/>
        <v>-4.8177904744931159E-2</v>
      </c>
      <c r="H99" s="378">
        <f>(F99/$F$98)</f>
        <v>0.68366868819670168</v>
      </c>
    </row>
    <row r="100" spans="1:8" ht="12.75" customHeight="1" x14ac:dyDescent="0.25">
      <c r="A100" s="495" t="s">
        <v>688</v>
      </c>
      <c r="B100" s="404">
        <v>8.5851120000000005</v>
      </c>
      <c r="C100" s="362">
        <v>4.8396150000000002</v>
      </c>
      <c r="D100" s="376">
        <f t="shared" si="7"/>
        <v>-0.43627817552059894</v>
      </c>
      <c r="E100" s="404">
        <v>130.42767300000003</v>
      </c>
      <c r="F100" s="362">
        <v>254.52813500000002</v>
      </c>
      <c r="G100" s="376">
        <f t="shared" si="11"/>
        <v>0.95148873812998236</v>
      </c>
      <c r="H100" s="378">
        <f t="shared" ref="H100:H101" si="13">(F100/$F$98)</f>
        <v>0.21770838116204888</v>
      </c>
    </row>
    <row r="101" spans="1:8" ht="12.75" customHeight="1" x14ac:dyDescent="0.25">
      <c r="A101" s="495" t="s">
        <v>676</v>
      </c>
      <c r="B101" s="404">
        <v>11.141393000000001</v>
      </c>
      <c r="C101" s="362">
        <v>9.4757999999999996</v>
      </c>
      <c r="D101" s="376">
        <f t="shared" si="7"/>
        <v>-0.14949593825475874</v>
      </c>
      <c r="E101" s="404">
        <v>137.202032</v>
      </c>
      <c r="F101" s="362">
        <v>115.30245400000001</v>
      </c>
      <c r="G101" s="376">
        <f t="shared" si="11"/>
        <v>-0.159615551466468</v>
      </c>
      <c r="H101" s="378">
        <f t="shared" si="13"/>
        <v>9.8622930641249579E-2</v>
      </c>
    </row>
    <row r="102" spans="1:8" ht="12.75" customHeight="1" thickBot="1" x14ac:dyDescent="0.3">
      <c r="A102" s="495" t="s">
        <v>665</v>
      </c>
      <c r="B102" s="404">
        <v>0</v>
      </c>
      <c r="C102" s="362">
        <v>0</v>
      </c>
      <c r="D102" s="376" t="s">
        <v>573</v>
      </c>
      <c r="E102" s="404">
        <v>10283.302083999999</v>
      </c>
      <c r="F102" s="362">
        <v>0</v>
      </c>
      <c r="G102" s="376" t="s">
        <v>573</v>
      </c>
      <c r="H102" s="376" t="s">
        <v>573</v>
      </c>
    </row>
    <row r="103" spans="1:8" ht="46.35" customHeight="1" thickBot="1" x14ac:dyDescent="0.3">
      <c r="A103" s="815" t="s">
        <v>648</v>
      </c>
      <c r="B103" s="816"/>
      <c r="C103" s="816"/>
      <c r="D103" s="816"/>
      <c r="E103" s="816"/>
      <c r="F103" s="816"/>
      <c r="G103" s="816"/>
      <c r="H103" s="817"/>
    </row>
    <row r="104" spans="1:8" ht="12" customHeight="1" x14ac:dyDescent="0.25">
      <c r="B104"/>
      <c r="C104"/>
      <c r="D104"/>
      <c r="E104"/>
      <c r="F104"/>
      <c r="G104"/>
    </row>
    <row r="105" spans="1:8" ht="12" customHeight="1" x14ac:dyDescent="0.25">
      <c r="B105"/>
      <c r="C105"/>
      <c r="D105"/>
      <c r="E105"/>
      <c r="F105"/>
      <c r="G105"/>
    </row>
    <row r="106" spans="1:8" ht="12" customHeight="1" x14ac:dyDescent="0.25">
      <c r="B106"/>
      <c r="C106"/>
      <c r="D106"/>
      <c r="E106"/>
      <c r="F106"/>
      <c r="G106"/>
    </row>
    <row r="107" spans="1:8" ht="12" customHeight="1" x14ac:dyDescent="0.25">
      <c r="B107"/>
      <c r="C107"/>
      <c r="D107"/>
      <c r="E107"/>
      <c r="F107"/>
      <c r="G107"/>
    </row>
    <row r="108" spans="1:8" ht="12" customHeight="1" x14ac:dyDescent="0.25">
      <c r="B108"/>
      <c r="C108"/>
      <c r="D108"/>
      <c r="E108"/>
      <c r="F108"/>
      <c r="G108"/>
    </row>
    <row r="109" spans="1:8" ht="12" customHeight="1" x14ac:dyDescent="0.25">
      <c r="B109"/>
      <c r="C109"/>
      <c r="D109"/>
      <c r="E109"/>
      <c r="F109"/>
      <c r="G109"/>
    </row>
    <row r="110" spans="1:8" ht="12" customHeight="1" x14ac:dyDescent="0.25">
      <c r="B110"/>
      <c r="C110"/>
      <c r="D110"/>
      <c r="E110"/>
      <c r="F110"/>
      <c r="G110"/>
    </row>
    <row r="111" spans="1:8" ht="12" customHeight="1" x14ac:dyDescent="0.25">
      <c r="B111"/>
      <c r="C111"/>
      <c r="D111"/>
      <c r="E111"/>
      <c r="F111"/>
    </row>
    <row r="112" spans="1:8" ht="12" customHeight="1" x14ac:dyDescent="0.25">
      <c r="B112"/>
      <c r="C112"/>
      <c r="D112"/>
      <c r="E112"/>
      <c r="F112"/>
    </row>
    <row r="113" spans="2:6" ht="12" customHeight="1" x14ac:dyDescent="0.25">
      <c r="B113"/>
      <c r="C113"/>
      <c r="D113"/>
      <c r="E113"/>
      <c r="F113"/>
    </row>
    <row r="114" spans="2:6" ht="12" customHeight="1" x14ac:dyDescent="0.25">
      <c r="B114"/>
      <c r="C114"/>
      <c r="D114"/>
      <c r="E114"/>
      <c r="F114"/>
    </row>
  </sheetData>
  <mergeCells count="3">
    <mergeCell ref="B4:D4"/>
    <mergeCell ref="E4:H4"/>
    <mergeCell ref="A103:H103"/>
  </mergeCells>
  <printOptions horizontalCentered="1" verticalCentered="1"/>
  <pageMargins left="0" right="0" top="0" bottom="0" header="0.31496062992125984" footer="0.31496062992125984"/>
  <pageSetup paperSize="9"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25"/>
  <sheetViews>
    <sheetView showGridLines="0" zoomScaleNormal="100" zoomScaleSheetLayoutView="70" workbookViewId="0"/>
  </sheetViews>
  <sheetFormatPr baseColWidth="10" defaultColWidth="11.42578125" defaultRowHeight="12" customHeight="1" x14ac:dyDescent="0.25"/>
  <cols>
    <col min="1" max="1" width="23" customWidth="1"/>
    <col min="2" max="2" width="10.7109375" style="6" bestFit="1" customWidth="1"/>
    <col min="3" max="3" width="9.7109375" style="6" bestFit="1" customWidth="1"/>
    <col min="4" max="4" width="7.5703125" style="59" bestFit="1" customWidth="1"/>
    <col min="5" max="6" width="10.7109375" style="6" bestFit="1" customWidth="1"/>
    <col min="7" max="7" width="7.7109375" style="15" bestFit="1" customWidth="1"/>
    <col min="8" max="8" width="7.5703125" style="6" bestFit="1" customWidth="1"/>
    <col min="10" max="11" width="13.140625" bestFit="1" customWidth="1"/>
  </cols>
  <sheetData>
    <row r="1" spans="1:13" ht="12" customHeight="1" x14ac:dyDescent="0.25">
      <c r="A1" s="108" t="s">
        <v>697</v>
      </c>
      <c r="B1" s="464"/>
      <c r="C1" s="464"/>
      <c r="D1" s="518"/>
      <c r="E1" s="519"/>
      <c r="F1" s="519"/>
      <c r="G1" s="520"/>
      <c r="H1" s="519"/>
    </row>
    <row r="2" spans="1:13" ht="15.75" x14ac:dyDescent="0.25">
      <c r="A2" s="196" t="s">
        <v>698</v>
      </c>
      <c r="B2" s="464"/>
      <c r="C2" s="464"/>
      <c r="D2" s="518"/>
      <c r="E2" s="519"/>
      <c r="F2" s="519"/>
      <c r="G2" s="520"/>
      <c r="H2" s="519"/>
    </row>
    <row r="3" spans="1:13" ht="12" customHeight="1" thickBot="1" x14ac:dyDescent="0.3">
      <c r="A3" s="521"/>
      <c r="B3" s="522"/>
      <c r="C3" s="522"/>
      <c r="D3" s="518"/>
      <c r="E3" s="522"/>
      <c r="F3" s="522"/>
      <c r="G3" s="523"/>
      <c r="H3" s="524"/>
    </row>
    <row r="4" spans="1:13" ht="12" customHeight="1" thickBot="1" x14ac:dyDescent="0.3">
      <c r="A4" s="525"/>
      <c r="B4" s="818" t="s">
        <v>652</v>
      </c>
      <c r="C4" s="819"/>
      <c r="D4" s="819"/>
      <c r="E4" s="818" t="s">
        <v>699</v>
      </c>
      <c r="F4" s="819"/>
      <c r="G4" s="819"/>
      <c r="H4" s="820"/>
    </row>
    <row r="5" spans="1:13" ht="15.75" thickBot="1" x14ac:dyDescent="0.3">
      <c r="A5" s="526" t="s">
        <v>700</v>
      </c>
      <c r="B5" s="527">
        <v>2021</v>
      </c>
      <c r="C5" s="528">
        <v>2022</v>
      </c>
      <c r="D5" s="529" t="s">
        <v>543</v>
      </c>
      <c r="E5" s="527">
        <v>2021</v>
      </c>
      <c r="F5" s="528">
        <v>2022</v>
      </c>
      <c r="G5" s="489" t="s">
        <v>543</v>
      </c>
      <c r="H5" s="530" t="s">
        <v>550</v>
      </c>
    </row>
    <row r="6" spans="1:13" ht="15" x14ac:dyDescent="0.25">
      <c r="A6" s="491" t="s">
        <v>701</v>
      </c>
      <c r="B6" s="531">
        <f>+SUM(B7:B22)</f>
        <v>210106.344446</v>
      </c>
      <c r="C6" s="532">
        <f>+SUM(C7:C22)</f>
        <v>251744.29534399998</v>
      </c>
      <c r="D6" s="533">
        <f>(C6-B6)/B6</f>
        <v>0.19817560011235863</v>
      </c>
      <c r="E6" s="531">
        <f>+SUM(E7:E22)</f>
        <v>2326035.3089419999</v>
      </c>
      <c r="F6" s="532">
        <f>+SUM(F7:F22)</f>
        <v>2438630.5404019994</v>
      </c>
      <c r="G6" s="533">
        <f>(F6-E6)/E6</f>
        <v>4.8406501409135334E-2</v>
      </c>
      <c r="H6" s="534">
        <f>SUM(H7:H22)</f>
        <v>1</v>
      </c>
    </row>
    <row r="7" spans="1:13" ht="15" x14ac:dyDescent="0.25">
      <c r="A7" s="535" t="s">
        <v>553</v>
      </c>
      <c r="B7" s="355">
        <v>44777.786865000002</v>
      </c>
      <c r="C7" s="522">
        <v>37863.486829999994</v>
      </c>
      <c r="D7" s="358">
        <f>+C7/B7-1</f>
        <v>-0.1544136170875493</v>
      </c>
      <c r="E7" s="355">
        <v>464908.50657199998</v>
      </c>
      <c r="F7" s="522">
        <v>472739.53363999998</v>
      </c>
      <c r="G7" s="358">
        <f t="shared" ref="G7:G38" si="0">+F7/E7-1</f>
        <v>1.6844232698046468E-2</v>
      </c>
      <c r="H7" s="536">
        <f t="shared" ref="H7:H20" si="1">(F7/$F$6)</f>
        <v>0.19385451211566906</v>
      </c>
      <c r="J7" s="496"/>
      <c r="K7" s="496"/>
      <c r="L7" s="537"/>
      <c r="M7" s="537"/>
    </row>
    <row r="8" spans="1:13" ht="15" x14ac:dyDescent="0.25">
      <c r="A8" s="538" t="s">
        <v>556</v>
      </c>
      <c r="B8" s="355">
        <v>40578.92671900001</v>
      </c>
      <c r="C8" s="522">
        <v>43866.013900000005</v>
      </c>
      <c r="D8" s="358">
        <f t="shared" ref="D8:D20" si="2">+C8/B8-1</f>
        <v>8.1004783683963355E-2</v>
      </c>
      <c r="E8" s="355">
        <v>422575.373655</v>
      </c>
      <c r="F8" s="522">
        <v>463474.61431000003</v>
      </c>
      <c r="G8" s="358">
        <f t="shared" si="0"/>
        <v>9.6785669977046629E-2</v>
      </c>
      <c r="H8" s="536">
        <f t="shared" si="1"/>
        <v>0.19005528169658611</v>
      </c>
      <c r="J8" s="496"/>
      <c r="K8" s="496"/>
      <c r="L8" s="537"/>
      <c r="M8" s="537"/>
    </row>
    <row r="9" spans="1:13" ht="15" x14ac:dyDescent="0.25">
      <c r="A9" s="535" t="s">
        <v>559</v>
      </c>
      <c r="B9" s="355">
        <v>12066.681498</v>
      </c>
      <c r="C9" s="522">
        <v>22298.331377999999</v>
      </c>
      <c r="D9" s="358">
        <f t="shared" si="2"/>
        <v>0.84792574343624216</v>
      </c>
      <c r="E9" s="355">
        <v>290106.00907299999</v>
      </c>
      <c r="F9" s="522">
        <v>254838.025123</v>
      </c>
      <c r="G9" s="358">
        <f t="shared" si="0"/>
        <v>-0.12156929828063445</v>
      </c>
      <c r="H9" s="536">
        <f t="shared" si="1"/>
        <v>0.10450046487197313</v>
      </c>
      <c r="J9" s="496"/>
      <c r="K9" s="496"/>
      <c r="L9" s="537"/>
      <c r="M9" s="537"/>
    </row>
    <row r="10" spans="1:13" ht="15" x14ac:dyDescent="0.25">
      <c r="A10" s="538" t="s">
        <v>555</v>
      </c>
      <c r="B10" s="355">
        <v>28116.823994999999</v>
      </c>
      <c r="C10" s="522">
        <v>27306.962275999998</v>
      </c>
      <c r="D10" s="358">
        <f t="shared" si="2"/>
        <v>-2.8803456576177222E-2</v>
      </c>
      <c r="E10" s="355">
        <v>245041.51507000002</v>
      </c>
      <c r="F10" s="522">
        <v>250786.34722299999</v>
      </c>
      <c r="G10" s="358">
        <f t="shared" si="0"/>
        <v>2.3444321878922647E-2</v>
      </c>
      <c r="H10" s="536">
        <f t="shared" si="1"/>
        <v>0.10283900864362126</v>
      </c>
      <c r="J10" s="496"/>
      <c r="K10" s="496"/>
      <c r="L10" s="537"/>
      <c r="M10" s="537"/>
    </row>
    <row r="11" spans="1:13" ht="15" x14ac:dyDescent="0.25">
      <c r="A11" s="535" t="s">
        <v>560</v>
      </c>
      <c r="B11" s="355">
        <v>23840.717624000001</v>
      </c>
      <c r="C11" s="539">
        <v>23330.049359000001</v>
      </c>
      <c r="D11" s="358">
        <f t="shared" si="2"/>
        <v>-2.1420003921606812E-2</v>
      </c>
      <c r="E11" s="355">
        <v>248885.18064700003</v>
      </c>
      <c r="F11" s="539">
        <v>240639.68620999999</v>
      </c>
      <c r="G11" s="358">
        <f t="shared" si="0"/>
        <v>-3.3129712325840832E-2</v>
      </c>
      <c r="H11" s="536">
        <f t="shared" si="1"/>
        <v>9.8678205748350636E-2</v>
      </c>
      <c r="J11" s="496"/>
      <c r="K11" s="496"/>
      <c r="L11" s="537"/>
      <c r="M11" s="537"/>
    </row>
    <row r="12" spans="1:13" ht="15" x14ac:dyDescent="0.25">
      <c r="A12" s="535" t="s">
        <v>551</v>
      </c>
      <c r="B12" s="355">
        <v>15233.189053999999</v>
      </c>
      <c r="C12" s="539">
        <v>44990.762436999998</v>
      </c>
      <c r="D12" s="358">
        <f t="shared" si="2"/>
        <v>1.953469708641614</v>
      </c>
      <c r="E12" s="355">
        <v>172594.138928</v>
      </c>
      <c r="F12" s="539">
        <v>237928.07835999998</v>
      </c>
      <c r="G12" s="358">
        <f t="shared" si="0"/>
        <v>0.37854089274291591</v>
      </c>
      <c r="H12" s="536">
        <f t="shared" si="1"/>
        <v>9.7566266975717617E-2</v>
      </c>
      <c r="J12" s="496"/>
      <c r="K12" s="496"/>
      <c r="L12" s="537"/>
      <c r="M12" s="537"/>
    </row>
    <row r="13" spans="1:13" ht="15" x14ac:dyDescent="0.25">
      <c r="A13" s="535" t="s">
        <v>561</v>
      </c>
      <c r="B13" s="355">
        <v>18820.986433999999</v>
      </c>
      <c r="C13" s="539">
        <v>19956.561989999998</v>
      </c>
      <c r="D13" s="358">
        <f t="shared" si="2"/>
        <v>6.0335602492576523E-2</v>
      </c>
      <c r="E13" s="355">
        <v>225768.14917700001</v>
      </c>
      <c r="F13" s="539">
        <v>198171.36364599998</v>
      </c>
      <c r="G13" s="358">
        <f t="shared" si="0"/>
        <v>-0.12223507005571643</v>
      </c>
      <c r="H13" s="536">
        <f t="shared" si="1"/>
        <v>8.1263381378522459E-2</v>
      </c>
      <c r="J13" s="496"/>
      <c r="K13" s="496"/>
      <c r="L13" s="537"/>
      <c r="M13" s="537"/>
    </row>
    <row r="14" spans="1:13" ht="15" x14ac:dyDescent="0.25">
      <c r="A14" s="535" t="s">
        <v>554</v>
      </c>
      <c r="B14" s="355">
        <v>15563.851696</v>
      </c>
      <c r="C14" s="539">
        <v>19297.419728000001</v>
      </c>
      <c r="D14" s="358">
        <f t="shared" si="2"/>
        <v>0.23988715036134334</v>
      </c>
      <c r="E14" s="355">
        <v>134518.61358999999</v>
      </c>
      <c r="F14" s="539">
        <v>192136.65803600001</v>
      </c>
      <c r="G14" s="358">
        <f t="shared" si="0"/>
        <v>0.42832767085761358</v>
      </c>
      <c r="H14" s="536">
        <f t="shared" si="1"/>
        <v>7.8788752479220153E-2</v>
      </c>
      <c r="J14" s="496"/>
      <c r="K14" s="496"/>
      <c r="L14" s="537"/>
      <c r="M14" s="537"/>
    </row>
    <row r="15" spans="1:13" ht="15" x14ac:dyDescent="0.25">
      <c r="A15" s="535" t="s">
        <v>563</v>
      </c>
      <c r="B15" s="355">
        <v>5212.9722729999994</v>
      </c>
      <c r="C15" s="539">
        <v>6692.654861</v>
      </c>
      <c r="D15" s="358">
        <f t="shared" si="2"/>
        <v>0.28384624174270967</v>
      </c>
      <c r="E15" s="355">
        <v>53925.355992000004</v>
      </c>
      <c r="F15" s="539">
        <v>60388.986428999997</v>
      </c>
      <c r="G15" s="358">
        <f t="shared" si="0"/>
        <v>0.11986254551493158</v>
      </c>
      <c r="H15" s="536">
        <f t="shared" si="1"/>
        <v>2.4763483204407459E-2</v>
      </c>
      <c r="J15" s="496"/>
      <c r="K15" s="496"/>
      <c r="L15" s="537"/>
      <c r="M15" s="537"/>
    </row>
    <row r="16" spans="1:13" ht="15" x14ac:dyDescent="0.25">
      <c r="A16" s="535" t="s">
        <v>562</v>
      </c>
      <c r="B16" s="355">
        <v>2688.522586</v>
      </c>
      <c r="C16" s="539">
        <v>3124.4343399999993</v>
      </c>
      <c r="D16" s="358">
        <f t="shared" si="2"/>
        <v>0.16213802936599153</v>
      </c>
      <c r="E16" s="355">
        <v>35961.859658999994</v>
      </c>
      <c r="F16" s="539">
        <v>35373.508436000004</v>
      </c>
      <c r="G16" s="358">
        <f t="shared" si="0"/>
        <v>-1.6360422641623518E-2</v>
      </c>
      <c r="H16" s="536">
        <f t="shared" si="1"/>
        <v>1.4505480781098071E-2</v>
      </c>
      <c r="J16" s="496"/>
      <c r="K16" s="496"/>
      <c r="L16" s="537"/>
      <c r="M16" s="537"/>
    </row>
    <row r="17" spans="1:13" ht="15" x14ac:dyDescent="0.25">
      <c r="A17" s="535" t="s">
        <v>552</v>
      </c>
      <c r="B17" s="355">
        <v>2786.0824600000001</v>
      </c>
      <c r="C17" s="522">
        <v>2613.0612000000001</v>
      </c>
      <c r="D17" s="358">
        <f t="shared" si="2"/>
        <v>-6.2101988180206291E-2</v>
      </c>
      <c r="E17" s="355">
        <v>27028.641372000006</v>
      </c>
      <c r="F17" s="522">
        <v>28061.356421000004</v>
      </c>
      <c r="G17" s="358">
        <f t="shared" si="0"/>
        <v>3.8208174609539514E-2</v>
      </c>
      <c r="H17" s="536">
        <f t="shared" si="1"/>
        <v>1.1507014267267477E-2</v>
      </c>
      <c r="J17" s="496"/>
      <c r="K17" s="496"/>
      <c r="L17" s="537"/>
      <c r="M17" s="537"/>
    </row>
    <row r="18" spans="1:13" ht="15" x14ac:dyDescent="0.25">
      <c r="A18" s="535" t="s">
        <v>565</v>
      </c>
      <c r="B18" s="355">
        <v>151.29610299999999</v>
      </c>
      <c r="C18" s="539">
        <v>136.333135</v>
      </c>
      <c r="D18" s="358">
        <f t="shared" si="2"/>
        <v>-9.8898568458171021E-2</v>
      </c>
      <c r="E18" s="355">
        <v>2240.8814480000001</v>
      </c>
      <c r="F18" s="539">
        <v>1675.2769660000001</v>
      </c>
      <c r="G18" s="358">
        <f t="shared" si="0"/>
        <v>-0.25240267953702111</v>
      </c>
      <c r="H18" s="536">
        <f t="shared" si="1"/>
        <v>6.8697448762527059E-4</v>
      </c>
      <c r="J18" s="496"/>
      <c r="K18" s="496"/>
      <c r="L18" s="537"/>
      <c r="M18" s="537"/>
    </row>
    <row r="19" spans="1:13" ht="15" x14ac:dyDescent="0.25">
      <c r="A19" s="535" t="s">
        <v>557</v>
      </c>
      <c r="B19" s="355">
        <v>208.79183</v>
      </c>
      <c r="C19" s="539">
        <v>30.947279999999999</v>
      </c>
      <c r="D19" s="358">
        <f t="shared" si="2"/>
        <v>-0.85177925783781872</v>
      </c>
      <c r="E19" s="355">
        <v>1876.1830909999999</v>
      </c>
      <c r="F19" s="539">
        <v>1249.7276909999998</v>
      </c>
      <c r="G19" s="358">
        <f t="shared" si="0"/>
        <v>-0.33389886253910395</v>
      </c>
      <c r="H19" s="536">
        <f t="shared" si="1"/>
        <v>5.1247110634232722E-4</v>
      </c>
      <c r="J19" s="496"/>
      <c r="K19" s="496"/>
      <c r="L19" s="537"/>
      <c r="M19" s="537"/>
    </row>
    <row r="20" spans="1:13" ht="15" x14ac:dyDescent="0.25">
      <c r="A20" s="535" t="s">
        <v>564</v>
      </c>
      <c r="B20" s="355">
        <v>59.715308999999998</v>
      </c>
      <c r="C20" s="539">
        <v>76.789021000000005</v>
      </c>
      <c r="D20" s="358">
        <f t="shared" si="2"/>
        <v>0.28591850709505673</v>
      </c>
      <c r="E20" s="355">
        <v>562.14405399999998</v>
      </c>
      <c r="F20" s="539">
        <v>611.78684399999997</v>
      </c>
      <c r="G20" s="358">
        <f t="shared" si="0"/>
        <v>8.8309730658469254E-2</v>
      </c>
      <c r="H20" s="540">
        <f t="shared" si="1"/>
        <v>2.5087311663830354E-4</v>
      </c>
      <c r="J20" s="496"/>
      <c r="K20" s="496"/>
      <c r="L20" s="537"/>
      <c r="M20" s="537"/>
    </row>
    <row r="21" spans="1:13" ht="15" x14ac:dyDescent="0.25">
      <c r="A21" s="535" t="s">
        <v>566</v>
      </c>
      <c r="B21" s="541">
        <v>0</v>
      </c>
      <c r="C21" s="539">
        <v>160.48760899999999</v>
      </c>
      <c r="D21" s="358" t="s">
        <v>571</v>
      </c>
      <c r="E21" s="355">
        <v>0</v>
      </c>
      <c r="F21" s="539">
        <v>555.59106700000007</v>
      </c>
      <c r="G21" s="358" t="s">
        <v>571</v>
      </c>
      <c r="H21" s="540">
        <f>(F21/$F$6)</f>
        <v>2.2782912696091016E-4</v>
      </c>
      <c r="J21" s="496"/>
      <c r="K21" s="496"/>
      <c r="L21" s="537"/>
      <c r="M21" s="537"/>
    </row>
    <row r="22" spans="1:13" ht="15.75" thickBot="1" x14ac:dyDescent="0.3">
      <c r="A22" s="535" t="s">
        <v>558</v>
      </c>
      <c r="B22" s="541">
        <v>0</v>
      </c>
      <c r="C22" s="542">
        <v>0</v>
      </c>
      <c r="D22" s="358" t="s">
        <v>573</v>
      </c>
      <c r="E22" s="355">
        <v>42.756613999999999</v>
      </c>
      <c r="F22" s="539">
        <v>0</v>
      </c>
      <c r="G22" s="358" t="s">
        <v>573</v>
      </c>
      <c r="H22" s="543" t="s">
        <v>573</v>
      </c>
      <c r="J22" s="496"/>
      <c r="K22" s="496"/>
      <c r="L22" s="537"/>
      <c r="M22" s="537"/>
    </row>
    <row r="23" spans="1:13" ht="15" x14ac:dyDescent="0.25">
      <c r="A23" s="491" t="s">
        <v>702</v>
      </c>
      <c r="B23" s="544">
        <f>+SUM(B24:B39)</f>
        <v>8838470.6585639995</v>
      </c>
      <c r="C23" s="545">
        <f>+SUM(C24:C39)</f>
        <v>8489288.1221270002</v>
      </c>
      <c r="D23" s="533">
        <f>+C23/B23-1</f>
        <v>-3.9507121755126273E-2</v>
      </c>
      <c r="E23" s="544">
        <f>+SUM(E24:E39)</f>
        <v>97492951.121062979</v>
      </c>
      <c r="F23" s="545">
        <f>+SUM(F24:F39)</f>
        <v>96733064.200759009</v>
      </c>
      <c r="G23" s="533">
        <f>+F23/E23-1</f>
        <v>-7.7942754995730112E-3</v>
      </c>
      <c r="H23" s="534">
        <f>SUM(H24:H39)</f>
        <v>0.99999999999999967</v>
      </c>
    </row>
    <row r="24" spans="1:13" ht="15" x14ac:dyDescent="0.25">
      <c r="A24" s="535" t="s">
        <v>558</v>
      </c>
      <c r="B24" s="546">
        <v>2986457.5518899993</v>
      </c>
      <c r="C24" s="539">
        <v>2763422.150874</v>
      </c>
      <c r="D24" s="358">
        <f>+C24/B24-1</f>
        <v>-7.4682260551418134E-2</v>
      </c>
      <c r="E24" s="546">
        <v>31174230.060465001</v>
      </c>
      <c r="F24" s="539">
        <v>32095187.486809999</v>
      </c>
      <c r="G24" s="358">
        <f>+F24/E24-1</f>
        <v>2.9542266948012097E-2</v>
      </c>
      <c r="H24" s="536">
        <f t="shared" ref="H24:H39" si="3">(F24/$F$23)</f>
        <v>0.33179128307359218</v>
      </c>
      <c r="J24" s="496"/>
      <c r="K24" s="496"/>
      <c r="L24" s="497"/>
      <c r="M24" s="497"/>
    </row>
    <row r="25" spans="1:13" ht="15" x14ac:dyDescent="0.25">
      <c r="A25" s="535" t="s">
        <v>552</v>
      </c>
      <c r="B25" s="546">
        <v>1901663.7509359999</v>
      </c>
      <c r="C25" s="539">
        <v>1929730.8705039998</v>
      </c>
      <c r="D25" s="358">
        <f t="shared" ref="D25:D38" si="4">+C25/B25-1</f>
        <v>1.475924413776375E-2</v>
      </c>
      <c r="E25" s="546">
        <v>20241406.505680002</v>
      </c>
      <c r="F25" s="539">
        <v>19998233.238472998</v>
      </c>
      <c r="G25" s="358">
        <f t="shared" si="0"/>
        <v>-1.2013654640983917E-2</v>
      </c>
      <c r="H25" s="536">
        <f t="shared" si="3"/>
        <v>0.20673627372093609</v>
      </c>
      <c r="J25" s="496"/>
      <c r="K25" s="496"/>
      <c r="L25" s="497"/>
      <c r="M25" s="497"/>
    </row>
    <row r="26" spans="1:13" ht="15" x14ac:dyDescent="0.25">
      <c r="A26" s="535" t="s">
        <v>556</v>
      </c>
      <c r="B26" s="546">
        <v>1690886.149984</v>
      </c>
      <c r="C26" s="539">
        <v>1693146.510188</v>
      </c>
      <c r="D26" s="358">
        <f t="shared" si="4"/>
        <v>1.3367903001757497E-3</v>
      </c>
      <c r="E26" s="546">
        <v>18042334.039924998</v>
      </c>
      <c r="F26" s="547">
        <v>18839997.140473995</v>
      </c>
      <c r="G26" s="358">
        <f t="shared" si="0"/>
        <v>4.4210638090608878E-2</v>
      </c>
      <c r="H26" s="536">
        <f t="shared" si="3"/>
        <v>0.19476274525299456</v>
      </c>
      <c r="J26" s="496"/>
      <c r="K26" s="496"/>
      <c r="L26" s="497"/>
      <c r="M26" s="497"/>
    </row>
    <row r="27" spans="1:13" ht="15" x14ac:dyDescent="0.25">
      <c r="A27" s="535" t="s">
        <v>564</v>
      </c>
      <c r="B27" s="546">
        <v>948756.5406810001</v>
      </c>
      <c r="C27" s="539">
        <v>731796.25740399992</v>
      </c>
      <c r="D27" s="358">
        <f t="shared" si="4"/>
        <v>-0.22867856396675812</v>
      </c>
      <c r="E27" s="546">
        <v>10198090.14381</v>
      </c>
      <c r="F27" s="539">
        <v>9489006.3989749979</v>
      </c>
      <c r="G27" s="358">
        <f t="shared" si="0"/>
        <v>-6.9531033246004292E-2</v>
      </c>
      <c r="H27" s="536">
        <f t="shared" si="3"/>
        <v>9.8094756714018613E-2</v>
      </c>
      <c r="J27" s="496"/>
      <c r="K27" s="496"/>
      <c r="L27" s="497"/>
      <c r="M27" s="497"/>
    </row>
    <row r="28" spans="1:13" ht="15" x14ac:dyDescent="0.25">
      <c r="A28" s="535" t="s">
        <v>560</v>
      </c>
      <c r="B28" s="546">
        <v>328200.11703000002</v>
      </c>
      <c r="C28" s="539">
        <v>451808.33522499999</v>
      </c>
      <c r="D28" s="358">
        <f t="shared" si="4"/>
        <v>0.37662454027614256</v>
      </c>
      <c r="E28" s="546">
        <v>4398170.9957920006</v>
      </c>
      <c r="F28" s="547">
        <v>3750312.4949579998</v>
      </c>
      <c r="G28" s="358">
        <f t="shared" si="0"/>
        <v>-0.14730179919194741</v>
      </c>
      <c r="H28" s="536">
        <f t="shared" si="3"/>
        <v>3.8769706366115229E-2</v>
      </c>
      <c r="J28" s="496"/>
      <c r="K28" s="496"/>
      <c r="L28" s="497"/>
      <c r="M28" s="497"/>
    </row>
    <row r="29" spans="1:13" ht="15" x14ac:dyDescent="0.25">
      <c r="A29" s="535" t="s">
        <v>557</v>
      </c>
      <c r="B29" s="546">
        <v>189348.16431599998</v>
      </c>
      <c r="C29" s="539">
        <v>172894.344919</v>
      </c>
      <c r="D29" s="358">
        <f t="shared" si="4"/>
        <v>-8.6897168802442026E-2</v>
      </c>
      <c r="E29" s="546">
        <v>3590246.3835059996</v>
      </c>
      <c r="F29" s="539">
        <v>3202233.385797</v>
      </c>
      <c r="G29" s="358">
        <f t="shared" si="0"/>
        <v>-0.10807419777416261</v>
      </c>
      <c r="H29" s="536">
        <f t="shared" si="3"/>
        <v>3.3103814215490072E-2</v>
      </c>
      <c r="J29" s="496"/>
      <c r="K29" s="496"/>
      <c r="L29" s="497"/>
      <c r="M29" s="497"/>
    </row>
    <row r="30" spans="1:13" ht="15" x14ac:dyDescent="0.25">
      <c r="A30" s="535" t="s">
        <v>561</v>
      </c>
      <c r="B30" s="546">
        <v>166200.24846</v>
      </c>
      <c r="C30" s="539">
        <v>170818.25281199999</v>
      </c>
      <c r="D30" s="358">
        <f t="shared" si="4"/>
        <v>2.7785784887748965E-2</v>
      </c>
      <c r="E30" s="546">
        <v>2277103.1739509995</v>
      </c>
      <c r="F30" s="539">
        <v>2153231.3781969994</v>
      </c>
      <c r="G30" s="358">
        <f t="shared" si="0"/>
        <v>-5.4398850772787055E-2</v>
      </c>
      <c r="H30" s="536">
        <f t="shared" si="3"/>
        <v>2.2259517942367676E-2</v>
      </c>
      <c r="J30" s="496"/>
      <c r="K30" s="496"/>
      <c r="L30" s="497"/>
      <c r="M30" s="497"/>
    </row>
    <row r="31" spans="1:13" ht="15" x14ac:dyDescent="0.25">
      <c r="A31" s="535" t="s">
        <v>563</v>
      </c>
      <c r="B31" s="546">
        <v>179559.25123000002</v>
      </c>
      <c r="C31" s="539">
        <v>148997.596662</v>
      </c>
      <c r="D31" s="358">
        <f t="shared" si="4"/>
        <v>-0.17020373140703937</v>
      </c>
      <c r="E31" s="546">
        <v>1794626.1633619999</v>
      </c>
      <c r="F31" s="539">
        <v>1928227.9996940002</v>
      </c>
      <c r="G31" s="358">
        <f t="shared" si="0"/>
        <v>7.444549681684931E-2</v>
      </c>
      <c r="H31" s="536">
        <f t="shared" si="3"/>
        <v>1.9933494463611447E-2</v>
      </c>
      <c r="J31" s="496"/>
      <c r="K31" s="496"/>
      <c r="L31" s="497"/>
      <c r="M31" s="497"/>
    </row>
    <row r="32" spans="1:13" ht="15" x14ac:dyDescent="0.25">
      <c r="A32" s="535" t="s">
        <v>572</v>
      </c>
      <c r="B32" s="546">
        <v>133044.15555799997</v>
      </c>
      <c r="C32" s="539">
        <v>103091.439883</v>
      </c>
      <c r="D32" s="358">
        <f t="shared" si="4"/>
        <v>-0.22513364491191212</v>
      </c>
      <c r="E32" s="546">
        <v>1622409.2896930003</v>
      </c>
      <c r="F32" s="539">
        <v>1368123.3708529999</v>
      </c>
      <c r="G32" s="358">
        <f t="shared" si="0"/>
        <v>-0.15673351999119622</v>
      </c>
      <c r="H32" s="536">
        <f t="shared" si="3"/>
        <v>1.4143285774692383E-2</v>
      </c>
      <c r="J32" s="496"/>
      <c r="K32" s="496"/>
      <c r="L32" s="497"/>
      <c r="M32" s="497"/>
    </row>
    <row r="33" spans="1:13" ht="15" x14ac:dyDescent="0.25">
      <c r="A33" s="535" t="s">
        <v>562</v>
      </c>
      <c r="B33" s="546">
        <v>98119.317770000009</v>
      </c>
      <c r="C33" s="539">
        <v>95190.025651000004</v>
      </c>
      <c r="D33" s="358">
        <f t="shared" si="4"/>
        <v>-2.9854387347724054E-2</v>
      </c>
      <c r="E33" s="546">
        <v>1265397.5067640003</v>
      </c>
      <c r="F33" s="539">
        <v>1168246.840082</v>
      </c>
      <c r="G33" s="358">
        <f t="shared" si="0"/>
        <v>-7.6774820688910284E-2</v>
      </c>
      <c r="H33" s="536">
        <f t="shared" si="3"/>
        <v>1.2077016785671444E-2</v>
      </c>
      <c r="J33" s="496"/>
      <c r="K33" s="496"/>
      <c r="L33" s="497"/>
      <c r="M33" s="497"/>
    </row>
    <row r="34" spans="1:13" ht="15" x14ac:dyDescent="0.25">
      <c r="A34" s="535" t="s">
        <v>553</v>
      </c>
      <c r="B34" s="546">
        <v>54291.516020000003</v>
      </c>
      <c r="C34" s="539">
        <v>66183.049700000003</v>
      </c>
      <c r="D34" s="358">
        <f t="shared" si="4"/>
        <v>0.21903115904185433</v>
      </c>
      <c r="E34" s="546">
        <v>853416.6029399999</v>
      </c>
      <c r="F34" s="539">
        <v>856737.66589999991</v>
      </c>
      <c r="G34" s="358">
        <f t="shared" si="0"/>
        <v>3.8914909184553093E-3</v>
      </c>
      <c r="H34" s="536">
        <f t="shared" si="3"/>
        <v>8.8567200158358832E-3</v>
      </c>
      <c r="J34" s="496"/>
      <c r="K34" s="496"/>
      <c r="L34" s="497"/>
      <c r="M34" s="497"/>
    </row>
    <row r="35" spans="1:13" ht="15" x14ac:dyDescent="0.25">
      <c r="A35" s="535" t="s">
        <v>559</v>
      </c>
      <c r="B35" s="546">
        <v>56322.768016000002</v>
      </c>
      <c r="C35" s="539">
        <v>42848.085965000006</v>
      </c>
      <c r="D35" s="358">
        <f t="shared" si="4"/>
        <v>-0.23924040890838583</v>
      </c>
      <c r="E35" s="546">
        <v>888637.82487500005</v>
      </c>
      <c r="F35" s="539">
        <v>622204.75824999996</v>
      </c>
      <c r="G35" s="358">
        <f t="shared" si="0"/>
        <v>-0.29982188374940921</v>
      </c>
      <c r="H35" s="536">
        <f t="shared" si="3"/>
        <v>6.4321828672632688E-3</v>
      </c>
      <c r="J35" s="496"/>
      <c r="K35" s="496"/>
      <c r="L35" s="497"/>
      <c r="M35" s="497"/>
    </row>
    <row r="36" spans="1:13" ht="15" x14ac:dyDescent="0.25">
      <c r="A36" s="535" t="s">
        <v>565</v>
      </c>
      <c r="B36" s="546">
        <v>42316.628032999994</v>
      </c>
      <c r="C36" s="539">
        <v>67081.736669999998</v>
      </c>
      <c r="D36" s="358">
        <f t="shared" si="4"/>
        <v>0.58523350720873379</v>
      </c>
      <c r="E36" s="546">
        <v>458821.51616100001</v>
      </c>
      <c r="F36" s="539">
        <v>561292.05665600009</v>
      </c>
      <c r="G36" s="358">
        <f t="shared" si="0"/>
        <v>0.22333420924192948</v>
      </c>
      <c r="H36" s="536">
        <f t="shared" si="3"/>
        <v>5.8024839933851283E-3</v>
      </c>
      <c r="J36" s="496"/>
      <c r="K36" s="496"/>
      <c r="L36" s="497"/>
      <c r="M36" s="497"/>
    </row>
    <row r="37" spans="1:13" ht="15" x14ac:dyDescent="0.25">
      <c r="A37" s="535" t="s">
        <v>554</v>
      </c>
      <c r="B37" s="546">
        <v>45771.788439999997</v>
      </c>
      <c r="C37" s="539">
        <v>36104.404269999999</v>
      </c>
      <c r="D37" s="358">
        <f t="shared" si="4"/>
        <v>-0.21120835561565399</v>
      </c>
      <c r="E37" s="546">
        <v>437264.80080299999</v>
      </c>
      <c r="F37" s="539">
        <v>522905.85897</v>
      </c>
      <c r="G37" s="358">
        <f t="shared" si="0"/>
        <v>0.1958562820737626</v>
      </c>
      <c r="H37" s="536">
        <f t="shared" si="3"/>
        <v>5.4056579649411855E-3</v>
      </c>
      <c r="J37" s="496"/>
      <c r="K37" s="496"/>
      <c r="L37" s="497"/>
      <c r="M37" s="497"/>
    </row>
    <row r="38" spans="1:13" ht="15" x14ac:dyDescent="0.25">
      <c r="A38" s="535" t="s">
        <v>551</v>
      </c>
      <c r="B38" s="546">
        <v>11842.7102</v>
      </c>
      <c r="C38" s="539">
        <v>12048.061400000001</v>
      </c>
      <c r="D38" s="358">
        <f t="shared" si="4"/>
        <v>1.7339882217163538E-2</v>
      </c>
      <c r="E38" s="546">
        <v>143445.35241600001</v>
      </c>
      <c r="F38" s="539">
        <v>116785.12667</v>
      </c>
      <c r="G38" s="358">
        <f t="shared" si="0"/>
        <v>-0.18585632296181875</v>
      </c>
      <c r="H38" s="536">
        <f t="shared" si="3"/>
        <v>1.207292745607904E-3</v>
      </c>
      <c r="J38" s="496"/>
      <c r="K38" s="496"/>
      <c r="L38" s="497"/>
      <c r="M38" s="497"/>
    </row>
    <row r="39" spans="1:13" ht="15.75" thickBot="1" x14ac:dyDescent="0.3">
      <c r="A39" s="535" t="s">
        <v>567</v>
      </c>
      <c r="B39" s="546">
        <v>5690</v>
      </c>
      <c r="C39" s="539">
        <v>4127</v>
      </c>
      <c r="D39" s="358">
        <f>+C39/B39-1</f>
        <v>-0.27469244288224959</v>
      </c>
      <c r="E39" s="546">
        <v>107350.76092</v>
      </c>
      <c r="F39" s="539">
        <v>60339</v>
      </c>
      <c r="G39" s="358">
        <f>+F39/E39-1</f>
        <v>-0.43792666691048543</v>
      </c>
      <c r="H39" s="536">
        <f t="shared" si="3"/>
        <v>6.2376810347672786E-4</v>
      </c>
      <c r="J39" s="496"/>
      <c r="K39" s="496"/>
      <c r="L39" s="497"/>
      <c r="M39" s="497"/>
    </row>
    <row r="40" spans="1:13" ht="15" x14ac:dyDescent="0.25">
      <c r="A40" s="491" t="s">
        <v>703</v>
      </c>
      <c r="B40" s="544">
        <f>+SUM(B41:B51)</f>
        <v>126287.84612</v>
      </c>
      <c r="C40" s="545">
        <f>+SUM(C41:C51)</f>
        <v>122848.28168599999</v>
      </c>
      <c r="D40" s="533">
        <f>+C40/B40-1</f>
        <v>-2.7235910181979905E-2</v>
      </c>
      <c r="E40" s="544">
        <f>+SUM(E41:E51)</f>
        <v>1533134.9989979996</v>
      </c>
      <c r="F40" s="545">
        <f>+SUM(F41:F51)</f>
        <v>1369532.0429300002</v>
      </c>
      <c r="G40" s="533">
        <f>+F40/E40-1</f>
        <v>-0.10671138299949068</v>
      </c>
      <c r="H40" s="534">
        <f>SUM(H41:H51)</f>
        <v>0.99999999999999989</v>
      </c>
    </row>
    <row r="41" spans="1:13" ht="15" x14ac:dyDescent="0.25">
      <c r="A41" s="535" t="s">
        <v>553</v>
      </c>
      <c r="B41" s="546">
        <v>48777.715595000001</v>
      </c>
      <c r="C41" s="539">
        <v>47169.538446999999</v>
      </c>
      <c r="D41" s="358">
        <f t="shared" ref="D41:D50" si="5">+C41/B41-1</f>
        <v>-3.2969505200953875E-2</v>
      </c>
      <c r="E41" s="546">
        <v>579624.41638499999</v>
      </c>
      <c r="F41" s="539">
        <v>546378.50466800004</v>
      </c>
      <c r="G41" s="358">
        <f t="shared" ref="G41:G51" si="6">+F41/E41-1</f>
        <v>-5.7357679865089106E-2</v>
      </c>
      <c r="H41" s="359">
        <f t="shared" ref="H41:H51" si="7">(F41/$F$40)</f>
        <v>0.39895269883504775</v>
      </c>
    </row>
    <row r="42" spans="1:13" ht="15" x14ac:dyDescent="0.25">
      <c r="A42" s="535" t="s">
        <v>555</v>
      </c>
      <c r="B42" s="546">
        <v>26802.310944000001</v>
      </c>
      <c r="C42" s="539">
        <v>26394.415163000001</v>
      </c>
      <c r="D42" s="358">
        <f t="shared" si="5"/>
        <v>-1.5218679532979285E-2</v>
      </c>
      <c r="E42" s="546">
        <v>265428.10533799999</v>
      </c>
      <c r="F42" s="539">
        <v>257616.51796600001</v>
      </c>
      <c r="G42" s="358">
        <f t="shared" si="6"/>
        <v>-2.9430144038637529E-2</v>
      </c>
      <c r="H42" s="359">
        <f t="shared" si="7"/>
        <v>0.18810550603463855</v>
      </c>
    </row>
    <row r="43" spans="1:13" ht="15" x14ac:dyDescent="0.25">
      <c r="A43" s="535" t="s">
        <v>563</v>
      </c>
      <c r="B43" s="546">
        <v>16495.631152999998</v>
      </c>
      <c r="C43" s="539">
        <v>17684.586836000002</v>
      </c>
      <c r="D43" s="358">
        <f t="shared" si="5"/>
        <v>7.2077004630633601E-2</v>
      </c>
      <c r="E43" s="546">
        <v>197785.106202</v>
      </c>
      <c r="F43" s="539">
        <v>187393.32146499999</v>
      </c>
      <c r="G43" s="358">
        <f t="shared" si="6"/>
        <v>-5.2540784978959754E-2</v>
      </c>
      <c r="H43" s="359">
        <f t="shared" si="7"/>
        <v>0.1368301840270108</v>
      </c>
    </row>
    <row r="44" spans="1:13" ht="15" x14ac:dyDescent="0.25">
      <c r="A44" s="535" t="s">
        <v>562</v>
      </c>
      <c r="B44" s="546">
        <v>13070.084878000001</v>
      </c>
      <c r="C44" s="539">
        <v>11940.529692</v>
      </c>
      <c r="D44" s="358">
        <f t="shared" si="5"/>
        <v>-8.6422941896980743E-2</v>
      </c>
      <c r="E44" s="546">
        <v>213941.42219299998</v>
      </c>
      <c r="F44" s="539">
        <v>131418.27581699999</v>
      </c>
      <c r="G44" s="358">
        <f t="shared" si="6"/>
        <v>-0.38572776384348118</v>
      </c>
      <c r="H44" s="359">
        <f t="shared" si="7"/>
        <v>9.5958525757339333E-2</v>
      </c>
    </row>
    <row r="45" spans="1:13" ht="15" x14ac:dyDescent="0.25">
      <c r="A45" s="535" t="s">
        <v>554</v>
      </c>
      <c r="B45" s="546">
        <v>9946.9796569999999</v>
      </c>
      <c r="C45" s="539">
        <v>5354.9433339999996</v>
      </c>
      <c r="D45" s="358">
        <f t="shared" si="5"/>
        <v>-0.46165132345158066</v>
      </c>
      <c r="E45" s="546">
        <v>157602.049726</v>
      </c>
      <c r="F45" s="539">
        <v>116946.11143499998</v>
      </c>
      <c r="G45" s="358">
        <f t="shared" si="6"/>
        <v>-0.25796579652157214</v>
      </c>
      <c r="H45" s="359">
        <f t="shared" si="7"/>
        <v>8.5391292623430315E-2</v>
      </c>
    </row>
    <row r="46" spans="1:13" ht="15" x14ac:dyDescent="0.25">
      <c r="A46" s="535" t="s">
        <v>564</v>
      </c>
      <c r="B46" s="546">
        <v>5963.7242510000005</v>
      </c>
      <c r="C46" s="539">
        <v>6205.4844430000003</v>
      </c>
      <c r="D46" s="358">
        <f t="shared" si="5"/>
        <v>4.0538459161565177E-2</v>
      </c>
      <c r="E46" s="546">
        <v>58994.266661000009</v>
      </c>
      <c r="F46" s="539">
        <v>57633.202167000003</v>
      </c>
      <c r="G46" s="358">
        <f t="shared" si="6"/>
        <v>-2.3071131671508316E-2</v>
      </c>
      <c r="H46" s="359">
        <f t="shared" si="7"/>
        <v>4.2082405055451313E-2</v>
      </c>
    </row>
    <row r="47" spans="1:13" ht="15" x14ac:dyDescent="0.25">
      <c r="A47" s="535" t="s">
        <v>556</v>
      </c>
      <c r="B47" s="546">
        <v>3478.5546530000001</v>
      </c>
      <c r="C47" s="539">
        <v>3119.8727459999996</v>
      </c>
      <c r="D47" s="358">
        <f t="shared" si="5"/>
        <v>-0.10311233911206874</v>
      </c>
      <c r="E47" s="546">
        <v>38543.199752</v>
      </c>
      <c r="F47" s="539">
        <v>37169.876649999998</v>
      </c>
      <c r="G47" s="358">
        <f t="shared" si="6"/>
        <v>-3.563074967403923E-2</v>
      </c>
      <c r="H47" s="359">
        <f t="shared" si="7"/>
        <v>2.7140567350639078E-2</v>
      </c>
    </row>
    <row r="48" spans="1:13" ht="15" x14ac:dyDescent="0.25">
      <c r="A48" s="535" t="s">
        <v>566</v>
      </c>
      <c r="B48" s="546">
        <v>0</v>
      </c>
      <c r="C48" s="539">
        <v>3430.5570090000001</v>
      </c>
      <c r="D48" s="358" t="s">
        <v>571</v>
      </c>
      <c r="E48" s="546">
        <v>0</v>
      </c>
      <c r="F48" s="539">
        <v>16417.317826999999</v>
      </c>
      <c r="G48" s="358" t="s">
        <v>571</v>
      </c>
      <c r="H48" s="359">
        <f t="shared" si="7"/>
        <v>1.1987538306790186E-2</v>
      </c>
    </row>
    <row r="49" spans="1:13" ht="15" x14ac:dyDescent="0.25">
      <c r="A49" s="535" t="s">
        <v>565</v>
      </c>
      <c r="B49" s="546">
        <v>1110.490029</v>
      </c>
      <c r="C49" s="539">
        <v>1195.614002</v>
      </c>
      <c r="D49" s="358">
        <f t="shared" si="5"/>
        <v>7.6654423522068305E-2</v>
      </c>
      <c r="E49" s="546">
        <v>15494.152763</v>
      </c>
      <c r="F49" s="539">
        <v>13136.491547000001</v>
      </c>
      <c r="G49" s="358">
        <f t="shared" si="6"/>
        <v>-0.15216457795808547</v>
      </c>
      <c r="H49" s="359">
        <f t="shared" si="7"/>
        <v>9.5919563290359881E-3</v>
      </c>
    </row>
    <row r="50" spans="1:13" ht="15" x14ac:dyDescent="0.25">
      <c r="A50" s="535" t="s">
        <v>560</v>
      </c>
      <c r="B50" s="548">
        <v>642.35496000000001</v>
      </c>
      <c r="C50" s="539">
        <v>0.78439999999999999</v>
      </c>
      <c r="D50" s="358">
        <f t="shared" si="5"/>
        <v>-0.99877886830670692</v>
      </c>
      <c r="E50" s="546">
        <v>5175.4722579999998</v>
      </c>
      <c r="F50" s="539">
        <v>3825.7323980000001</v>
      </c>
      <c r="G50" s="358">
        <f t="shared" si="6"/>
        <v>-0.26079549705123739</v>
      </c>
      <c r="H50" s="359">
        <f t="shared" si="7"/>
        <v>2.7934595745676477E-3</v>
      </c>
    </row>
    <row r="51" spans="1:13" ht="15.75" thickBot="1" x14ac:dyDescent="0.3">
      <c r="A51" s="535" t="s">
        <v>557</v>
      </c>
      <c r="B51" s="548">
        <v>0</v>
      </c>
      <c r="C51" s="539">
        <v>351.95561400000003</v>
      </c>
      <c r="D51" s="358" t="s">
        <v>571</v>
      </c>
      <c r="E51" s="546">
        <v>546.80772000000002</v>
      </c>
      <c r="F51" s="539">
        <v>1596.6909899999998</v>
      </c>
      <c r="G51" s="358">
        <f t="shared" si="6"/>
        <v>1.9200227641262999</v>
      </c>
      <c r="H51" s="359">
        <f t="shared" si="7"/>
        <v>1.165866106048904E-3</v>
      </c>
    </row>
    <row r="52" spans="1:13" ht="15" x14ac:dyDescent="0.25">
      <c r="A52" s="549" t="s">
        <v>704</v>
      </c>
      <c r="B52" s="544">
        <f>+SUM(B53:B63)</f>
        <v>22234.737605000002</v>
      </c>
      <c r="C52" s="545">
        <f>+SUM(C53:C63)</f>
        <v>22947.791437999997</v>
      </c>
      <c r="D52" s="533">
        <f>+C52/B52-1</f>
        <v>3.2069361270071761E-2</v>
      </c>
      <c r="E52" s="544">
        <f>+SUM(E53:E63)</f>
        <v>264426.50705199997</v>
      </c>
      <c r="F52" s="545">
        <f>+SUM(F53:F63)</f>
        <v>255332.78547999999</v>
      </c>
      <c r="G52" s="533">
        <f>+F52/E52-1</f>
        <v>-3.439035546542879E-2</v>
      </c>
      <c r="H52" s="534">
        <f>SUM(H53:H63)</f>
        <v>1</v>
      </c>
    </row>
    <row r="53" spans="1:13" ht="15" x14ac:dyDescent="0.25">
      <c r="A53" s="535" t="s">
        <v>563</v>
      </c>
      <c r="B53" s="546">
        <v>7353.1435239999992</v>
      </c>
      <c r="C53" s="539">
        <v>9010.6877050000003</v>
      </c>
      <c r="D53" s="358">
        <f t="shared" ref="D53:D60" si="8">+C53/B53-1</f>
        <v>0.22541980522886917</v>
      </c>
      <c r="E53" s="546">
        <v>79966.943474999993</v>
      </c>
      <c r="F53" s="539">
        <v>90823.882769000003</v>
      </c>
      <c r="G53" s="358">
        <f t="shared" ref="G53:G63" si="9">+F53/E53-1</f>
        <v>0.13576784133801745</v>
      </c>
      <c r="H53" s="359">
        <f t="shared" ref="H53:H63" si="10">(F53/$F$52)</f>
        <v>0.3557078758932592</v>
      </c>
      <c r="J53" s="496"/>
      <c r="K53" s="496"/>
      <c r="L53" s="497"/>
      <c r="M53" s="497"/>
    </row>
    <row r="54" spans="1:13" ht="15" x14ac:dyDescent="0.25">
      <c r="A54" s="535" t="s">
        <v>555</v>
      </c>
      <c r="B54" s="546">
        <v>3982.5959440000001</v>
      </c>
      <c r="C54" s="539">
        <v>3037.6852749999998</v>
      </c>
      <c r="D54" s="358">
        <f t="shared" si="8"/>
        <v>-0.23725998878283405</v>
      </c>
      <c r="E54" s="546">
        <v>42190.500090000009</v>
      </c>
      <c r="F54" s="539">
        <v>33241.849897</v>
      </c>
      <c r="G54" s="358">
        <f t="shared" si="9"/>
        <v>-0.21210106952775887</v>
      </c>
      <c r="H54" s="359">
        <f t="shared" si="10"/>
        <v>0.13019029199289336</v>
      </c>
      <c r="J54" s="496"/>
      <c r="K54" s="496"/>
      <c r="L54" s="497"/>
      <c r="M54" s="497"/>
    </row>
    <row r="55" spans="1:13" ht="15" x14ac:dyDescent="0.25">
      <c r="A55" s="535" t="s">
        <v>562</v>
      </c>
      <c r="B55" s="546">
        <v>3294.1360749999999</v>
      </c>
      <c r="C55" s="539">
        <v>2960.3471340000001</v>
      </c>
      <c r="D55" s="358">
        <f t="shared" si="8"/>
        <v>-0.10132821881075449</v>
      </c>
      <c r="E55" s="546">
        <v>47777.155806000002</v>
      </c>
      <c r="F55" s="539">
        <v>28910.326963</v>
      </c>
      <c r="G55" s="358">
        <f t="shared" si="9"/>
        <v>-0.3948922560315038</v>
      </c>
      <c r="H55" s="359">
        <f t="shared" si="10"/>
        <v>0.11322606655722448</v>
      </c>
      <c r="J55" s="496"/>
      <c r="K55" s="496"/>
      <c r="L55" s="497"/>
      <c r="M55" s="497"/>
    </row>
    <row r="56" spans="1:13" ht="15" x14ac:dyDescent="0.25">
      <c r="A56" s="535" t="s">
        <v>556</v>
      </c>
      <c r="B56" s="546">
        <v>2397.6101009999998</v>
      </c>
      <c r="C56" s="539">
        <v>2140.8207500000003</v>
      </c>
      <c r="D56" s="358">
        <f t="shared" si="8"/>
        <v>-0.10710221436458633</v>
      </c>
      <c r="E56" s="546">
        <v>25523.972698000001</v>
      </c>
      <c r="F56" s="539">
        <v>27152.095245</v>
      </c>
      <c r="G56" s="358">
        <f t="shared" si="9"/>
        <v>6.3787975573550648E-2</v>
      </c>
      <c r="H56" s="359">
        <f t="shared" si="10"/>
        <v>0.10634002677704231</v>
      </c>
      <c r="J56" s="496"/>
      <c r="K56" s="496"/>
      <c r="L56" s="497"/>
      <c r="M56" s="497"/>
    </row>
    <row r="57" spans="1:13" ht="15" x14ac:dyDescent="0.25">
      <c r="A57" s="535" t="s">
        <v>553</v>
      </c>
      <c r="B57" s="546">
        <v>1807.1465149999999</v>
      </c>
      <c r="C57" s="539">
        <v>1681.646009</v>
      </c>
      <c r="D57" s="358">
        <f t="shared" si="8"/>
        <v>-6.944677974823743E-2</v>
      </c>
      <c r="E57" s="546">
        <v>23549.146788000002</v>
      </c>
      <c r="F57" s="539">
        <v>21715.123306999998</v>
      </c>
      <c r="G57" s="358">
        <f t="shared" si="9"/>
        <v>-7.7880676421558159E-2</v>
      </c>
      <c r="H57" s="359">
        <f t="shared" si="10"/>
        <v>8.5046357310432141E-2</v>
      </c>
      <c r="J57" s="496"/>
      <c r="K57" s="496"/>
      <c r="L57" s="497"/>
      <c r="M57" s="497"/>
    </row>
    <row r="58" spans="1:13" ht="15" x14ac:dyDescent="0.25">
      <c r="A58" s="535" t="s">
        <v>554</v>
      </c>
      <c r="B58" s="546">
        <v>1310.5161389999998</v>
      </c>
      <c r="C58" s="539">
        <v>496.33453200000002</v>
      </c>
      <c r="D58" s="358">
        <f t="shared" si="8"/>
        <v>-0.62126789802166638</v>
      </c>
      <c r="E58" s="546">
        <v>19535.934613000001</v>
      </c>
      <c r="F58" s="539">
        <v>20275.836626999997</v>
      </c>
      <c r="G58" s="358">
        <f t="shared" si="9"/>
        <v>3.7873898979352338E-2</v>
      </c>
      <c r="H58" s="359">
        <f t="shared" si="10"/>
        <v>7.9409452213053885E-2</v>
      </c>
      <c r="J58" s="496"/>
      <c r="K58" s="496"/>
      <c r="L58" s="497"/>
      <c r="M58" s="497"/>
    </row>
    <row r="59" spans="1:13" ht="15" x14ac:dyDescent="0.25">
      <c r="A59" s="535" t="s">
        <v>565</v>
      </c>
      <c r="B59" s="546">
        <v>1371.7421359999998</v>
      </c>
      <c r="C59" s="539">
        <v>1736.2456239999999</v>
      </c>
      <c r="D59" s="358">
        <f t="shared" si="8"/>
        <v>0.26572303819644438</v>
      </c>
      <c r="E59" s="546">
        <v>16322.166700999998</v>
      </c>
      <c r="F59" s="539">
        <v>18999.018540999998</v>
      </c>
      <c r="G59" s="358">
        <f t="shared" si="9"/>
        <v>0.16400101095867359</v>
      </c>
      <c r="H59" s="359">
        <f t="shared" si="10"/>
        <v>7.4408848457450341E-2</v>
      </c>
      <c r="J59" s="496"/>
      <c r="K59" s="496"/>
      <c r="L59" s="497"/>
      <c r="M59" s="497"/>
    </row>
    <row r="60" spans="1:13" ht="15" x14ac:dyDescent="0.25">
      <c r="A60" s="535" t="s">
        <v>564</v>
      </c>
      <c r="B60" s="546">
        <v>380.893508</v>
      </c>
      <c r="C60" s="539">
        <v>884.94383599999992</v>
      </c>
      <c r="D60" s="358">
        <f t="shared" si="8"/>
        <v>1.3233366214264799</v>
      </c>
      <c r="E60" s="546">
        <v>4706.8030559999997</v>
      </c>
      <c r="F60" s="539">
        <v>5664.8592389999994</v>
      </c>
      <c r="G60" s="358">
        <f t="shared" si="9"/>
        <v>0.2035471150165753</v>
      </c>
      <c r="H60" s="359">
        <f t="shared" si="10"/>
        <v>2.2186180393366377E-2</v>
      </c>
      <c r="J60" s="496"/>
      <c r="K60" s="496"/>
      <c r="L60" s="497"/>
      <c r="M60" s="497"/>
    </row>
    <row r="61" spans="1:13" ht="15" x14ac:dyDescent="0.25">
      <c r="A61" s="535" t="s">
        <v>566</v>
      </c>
      <c r="B61" s="546">
        <v>0</v>
      </c>
      <c r="C61" s="539">
        <v>533.80308300000002</v>
      </c>
      <c r="D61" s="358" t="s">
        <v>571</v>
      </c>
      <c r="E61" s="546">
        <v>0</v>
      </c>
      <c r="F61" s="539">
        <v>3038.3644549999999</v>
      </c>
      <c r="G61" s="358" t="s">
        <v>571</v>
      </c>
      <c r="H61" s="359">
        <f t="shared" si="10"/>
        <v>1.1899625225519629E-2</v>
      </c>
      <c r="J61" s="496"/>
      <c r="K61" s="496"/>
      <c r="L61" s="497"/>
      <c r="M61" s="497"/>
    </row>
    <row r="62" spans="1:13" ht="15" x14ac:dyDescent="0.25">
      <c r="A62" s="535" t="s">
        <v>557</v>
      </c>
      <c r="B62" s="546">
        <v>0</v>
      </c>
      <c r="C62" s="539">
        <v>448.98131599999999</v>
      </c>
      <c r="D62" s="358" t="s">
        <v>571</v>
      </c>
      <c r="E62" s="546">
        <v>1459.568499</v>
      </c>
      <c r="F62" s="539">
        <v>2757.9147439999997</v>
      </c>
      <c r="G62" s="358">
        <f t="shared" si="9"/>
        <v>0.8895411526691217</v>
      </c>
      <c r="H62" s="359">
        <f t="shared" si="10"/>
        <v>1.0801255854454402E-2</v>
      </c>
      <c r="J62" s="496"/>
      <c r="K62" s="496"/>
      <c r="L62" s="497"/>
      <c r="M62" s="497"/>
    </row>
    <row r="63" spans="1:13" ht="15.75" thickBot="1" x14ac:dyDescent="0.3">
      <c r="A63" s="535" t="s">
        <v>560</v>
      </c>
      <c r="B63" s="546">
        <v>336.95366300000001</v>
      </c>
      <c r="C63" s="539">
        <v>16.296174000000001</v>
      </c>
      <c r="D63" s="358">
        <f t="shared" ref="D63" si="11">+C63/B63-1</f>
        <v>-0.95163675071845111</v>
      </c>
      <c r="E63" s="546">
        <v>3394.3153259999999</v>
      </c>
      <c r="F63" s="539">
        <v>2753.5136930000003</v>
      </c>
      <c r="G63" s="358">
        <f t="shared" si="9"/>
        <v>-0.18878671291719573</v>
      </c>
      <c r="H63" s="359">
        <f t="shared" si="10"/>
        <v>1.0784019325303922E-2</v>
      </c>
      <c r="J63" s="496"/>
      <c r="K63" s="496"/>
      <c r="L63" s="497"/>
      <c r="M63" s="497"/>
    </row>
    <row r="64" spans="1:13" ht="15" x14ac:dyDescent="0.25">
      <c r="A64" s="549" t="s">
        <v>705</v>
      </c>
      <c r="B64" s="544">
        <f>+SUM(B65:B81)</f>
        <v>295621.78899500001</v>
      </c>
      <c r="C64" s="545">
        <f>+SUM(C65:C81)</f>
        <v>276693.18849700008</v>
      </c>
      <c r="D64" s="533">
        <f>+C64/B64-1</f>
        <v>-6.4029788069241644E-2</v>
      </c>
      <c r="E64" s="544">
        <f>+SUM(E65:E81)</f>
        <v>3333632.4494999992</v>
      </c>
      <c r="F64" s="545">
        <f>+SUM(F65:F81)</f>
        <v>3079790.2205740004</v>
      </c>
      <c r="G64" s="533">
        <f>+F64/E64-1</f>
        <v>-7.6145835742651213E-2</v>
      </c>
      <c r="H64" s="534">
        <f>SUM(H65:H81)</f>
        <v>1</v>
      </c>
    </row>
    <row r="65" spans="1:13" ht="15" x14ac:dyDescent="0.25">
      <c r="A65" s="535" t="s">
        <v>553</v>
      </c>
      <c r="B65" s="546">
        <v>60752.442187999994</v>
      </c>
      <c r="C65" s="539">
        <v>45086.619964999998</v>
      </c>
      <c r="D65" s="358">
        <f t="shared" ref="D65:D78" si="12">+C65/B65-1</f>
        <v>-0.25786325057553583</v>
      </c>
      <c r="E65" s="546">
        <v>650494.96138999995</v>
      </c>
      <c r="F65" s="539">
        <v>641330.73346100003</v>
      </c>
      <c r="G65" s="358">
        <f t="shared" ref="G65:G80" si="13">+F65/E65-1</f>
        <v>-1.4088084417160585E-2</v>
      </c>
      <c r="H65" s="359">
        <f t="shared" ref="H65:H80" si="14">(F65/$F$64)</f>
        <v>0.20823844727368188</v>
      </c>
      <c r="J65" s="496"/>
      <c r="K65" s="496"/>
      <c r="L65" s="497"/>
      <c r="M65" s="497"/>
    </row>
    <row r="66" spans="1:13" ht="15" x14ac:dyDescent="0.25">
      <c r="A66" s="535" t="s">
        <v>563</v>
      </c>
      <c r="B66" s="546">
        <v>56658.200267000007</v>
      </c>
      <c r="C66" s="539">
        <v>54481.613336000009</v>
      </c>
      <c r="D66" s="358">
        <f t="shared" si="12"/>
        <v>-3.8416097241756653E-2</v>
      </c>
      <c r="E66" s="546">
        <v>627610.01360000006</v>
      </c>
      <c r="F66" s="539">
        <v>620695.046951</v>
      </c>
      <c r="G66" s="358">
        <f t="shared" si="13"/>
        <v>-1.1017935500001852E-2</v>
      </c>
      <c r="H66" s="359">
        <f t="shared" si="14"/>
        <v>0.20153809269363712</v>
      </c>
      <c r="J66" s="496"/>
      <c r="K66" s="496"/>
      <c r="L66" s="497"/>
      <c r="M66" s="497"/>
    </row>
    <row r="67" spans="1:13" ht="15" x14ac:dyDescent="0.25">
      <c r="A67" s="535" t="s">
        <v>555</v>
      </c>
      <c r="B67" s="546">
        <v>50934.942970999997</v>
      </c>
      <c r="C67" s="539">
        <v>39421.623201000002</v>
      </c>
      <c r="D67" s="358">
        <f t="shared" si="12"/>
        <v>-0.22603971062763628</v>
      </c>
      <c r="E67" s="546">
        <v>568198.73480999994</v>
      </c>
      <c r="F67" s="539">
        <v>444490.99537100008</v>
      </c>
      <c r="G67" s="358">
        <f t="shared" si="13"/>
        <v>-0.21771913920288211</v>
      </c>
      <c r="H67" s="359">
        <f t="shared" si="14"/>
        <v>0.14432508824843188</v>
      </c>
      <c r="J67" s="496"/>
      <c r="K67" s="496"/>
      <c r="L67" s="497"/>
      <c r="M67" s="497"/>
    </row>
    <row r="68" spans="1:13" ht="15" x14ac:dyDescent="0.25">
      <c r="A68" s="535" t="s">
        <v>562</v>
      </c>
      <c r="B68" s="546">
        <v>27952.514712000004</v>
      </c>
      <c r="C68" s="539">
        <v>30466.044618000004</v>
      </c>
      <c r="D68" s="358">
        <f t="shared" si="12"/>
        <v>8.9921423238566112E-2</v>
      </c>
      <c r="E68" s="546">
        <v>414810.38947199995</v>
      </c>
      <c r="F68" s="539">
        <v>277499.72095800005</v>
      </c>
      <c r="G68" s="358">
        <f t="shared" si="13"/>
        <v>-0.33102032157096795</v>
      </c>
      <c r="H68" s="359">
        <f t="shared" si="14"/>
        <v>9.0103448963572794E-2</v>
      </c>
      <c r="J68" s="496"/>
      <c r="K68" s="496"/>
      <c r="L68" s="497"/>
      <c r="M68" s="497"/>
    </row>
    <row r="69" spans="1:13" ht="15" x14ac:dyDescent="0.25">
      <c r="A69" s="535" t="s">
        <v>554</v>
      </c>
      <c r="B69" s="546">
        <v>18437.744622000002</v>
      </c>
      <c r="C69" s="539">
        <v>20506.739614000002</v>
      </c>
      <c r="D69" s="358">
        <f t="shared" si="12"/>
        <v>0.11221518870216185</v>
      </c>
      <c r="E69" s="546">
        <v>188293.29374200001</v>
      </c>
      <c r="F69" s="539">
        <v>223539.29545999996</v>
      </c>
      <c r="G69" s="358">
        <f t="shared" si="13"/>
        <v>0.18718670759615108</v>
      </c>
      <c r="H69" s="359">
        <f t="shared" si="14"/>
        <v>7.2582636949323612E-2</v>
      </c>
      <c r="J69" s="496"/>
      <c r="K69" s="496"/>
      <c r="L69" s="497"/>
      <c r="M69" s="497"/>
    </row>
    <row r="70" spans="1:13" ht="15" x14ac:dyDescent="0.25">
      <c r="A70" s="535" t="s">
        <v>564</v>
      </c>
      <c r="B70" s="546">
        <v>23254.877199999995</v>
      </c>
      <c r="C70" s="539">
        <v>19117.485237999997</v>
      </c>
      <c r="D70" s="358">
        <f t="shared" si="12"/>
        <v>-0.17791502085420596</v>
      </c>
      <c r="E70" s="546">
        <v>227872.47669500002</v>
      </c>
      <c r="F70" s="539">
        <v>219189.95069900004</v>
      </c>
      <c r="G70" s="358">
        <f t="shared" si="13"/>
        <v>-3.8102565618845063E-2</v>
      </c>
      <c r="H70" s="359">
        <f t="shared" si="14"/>
        <v>7.117041584025427E-2</v>
      </c>
      <c r="J70" s="496"/>
      <c r="K70" s="496"/>
      <c r="L70" s="497"/>
      <c r="M70" s="497"/>
    </row>
    <row r="71" spans="1:13" ht="15" x14ac:dyDescent="0.25">
      <c r="A71" s="535" t="s">
        <v>565</v>
      </c>
      <c r="B71" s="546">
        <v>11383.173243000001</v>
      </c>
      <c r="C71" s="539">
        <v>12827.731608</v>
      </c>
      <c r="D71" s="358">
        <f t="shared" si="12"/>
        <v>0.12690295879387747</v>
      </c>
      <c r="E71" s="546">
        <v>122055.68558300001</v>
      </c>
      <c r="F71" s="539">
        <v>138334.484532</v>
      </c>
      <c r="G71" s="358">
        <f t="shared" si="13"/>
        <v>0.13337190210553618</v>
      </c>
      <c r="H71" s="359">
        <f t="shared" si="14"/>
        <v>4.4916852975206117E-2</v>
      </c>
      <c r="J71" s="496"/>
      <c r="K71" s="496"/>
      <c r="L71" s="497"/>
      <c r="M71" s="497"/>
    </row>
    <row r="72" spans="1:13" ht="15" x14ac:dyDescent="0.25">
      <c r="A72" s="535" t="s">
        <v>560</v>
      </c>
      <c r="B72" s="546">
        <v>10270.264158</v>
      </c>
      <c r="C72" s="539">
        <v>10029.883164000001</v>
      </c>
      <c r="D72" s="358">
        <f t="shared" si="12"/>
        <v>-2.3405531766459431E-2</v>
      </c>
      <c r="E72" s="546">
        <v>103200.581343</v>
      </c>
      <c r="F72" s="539">
        <v>115960.732298</v>
      </c>
      <c r="G72" s="358">
        <f t="shared" si="13"/>
        <v>0.12364417708646469</v>
      </c>
      <c r="H72" s="359">
        <f t="shared" si="14"/>
        <v>3.765215290422854E-2</v>
      </c>
      <c r="J72" s="496"/>
      <c r="K72" s="496"/>
      <c r="L72" s="497"/>
      <c r="M72" s="497"/>
    </row>
    <row r="73" spans="1:13" ht="15" x14ac:dyDescent="0.25">
      <c r="A73" s="535" t="s">
        <v>556</v>
      </c>
      <c r="B73" s="546">
        <v>9867.4073320000007</v>
      </c>
      <c r="C73" s="539">
        <v>10923.463091000001</v>
      </c>
      <c r="D73" s="358">
        <f t="shared" si="12"/>
        <v>0.10702464421177904</v>
      </c>
      <c r="E73" s="546">
        <v>102583.898564</v>
      </c>
      <c r="F73" s="539">
        <v>110920.21326500001</v>
      </c>
      <c r="G73" s="358">
        <f t="shared" si="13"/>
        <v>8.1263383607897755E-2</v>
      </c>
      <c r="H73" s="359">
        <f t="shared" si="14"/>
        <v>3.6015509278527126E-2</v>
      </c>
      <c r="J73" s="496"/>
      <c r="K73" s="496"/>
      <c r="L73" s="497"/>
      <c r="M73" s="497"/>
    </row>
    <row r="74" spans="1:13" ht="15" x14ac:dyDescent="0.25">
      <c r="A74" s="535" t="s">
        <v>551</v>
      </c>
      <c r="B74" s="546">
        <v>7385.4067219999997</v>
      </c>
      <c r="C74" s="539">
        <v>6951.3639059999996</v>
      </c>
      <c r="D74" s="358">
        <f t="shared" si="12"/>
        <v>-5.8770333488479709E-2</v>
      </c>
      <c r="E74" s="546">
        <v>83781.858831999998</v>
      </c>
      <c r="F74" s="539">
        <v>71914.862248999998</v>
      </c>
      <c r="G74" s="358">
        <f t="shared" si="13"/>
        <v>-0.14164160056171338</v>
      </c>
      <c r="H74" s="359">
        <f t="shared" si="14"/>
        <v>2.3350571661857139E-2</v>
      </c>
      <c r="J74" s="496"/>
      <c r="K74" s="496"/>
      <c r="L74" s="497"/>
      <c r="M74" s="497"/>
    </row>
    <row r="75" spans="1:13" ht="15" x14ac:dyDescent="0.25">
      <c r="A75" s="535" t="s">
        <v>561</v>
      </c>
      <c r="B75" s="546">
        <v>6828.1089200000006</v>
      </c>
      <c r="C75" s="539">
        <v>7252.5530519999993</v>
      </c>
      <c r="D75" s="358">
        <f t="shared" si="12"/>
        <v>6.2161300730978697E-2</v>
      </c>
      <c r="E75" s="546">
        <v>86273.652124</v>
      </c>
      <c r="F75" s="539">
        <v>71410.422256999998</v>
      </c>
      <c r="G75" s="358">
        <f t="shared" si="13"/>
        <v>-0.17228005887170827</v>
      </c>
      <c r="H75" s="359">
        <f t="shared" si="14"/>
        <v>2.3186781287879658E-2</v>
      </c>
      <c r="J75" s="496"/>
      <c r="K75" s="496"/>
      <c r="L75" s="497"/>
      <c r="M75" s="497"/>
    </row>
    <row r="76" spans="1:13" ht="15" x14ac:dyDescent="0.25">
      <c r="A76" s="535" t="s">
        <v>559</v>
      </c>
      <c r="B76" s="546">
        <v>7148.7375349999993</v>
      </c>
      <c r="C76" s="539">
        <v>251.99926299999998</v>
      </c>
      <c r="D76" s="358">
        <f t="shared" si="12"/>
        <v>-0.9647491236366954</v>
      </c>
      <c r="E76" s="546">
        <v>97558.071413999991</v>
      </c>
      <c r="F76" s="539">
        <v>56933.181070999992</v>
      </c>
      <c r="G76" s="358">
        <f t="shared" si="13"/>
        <v>-0.41641752193524972</v>
      </c>
      <c r="H76" s="359">
        <f t="shared" si="14"/>
        <v>1.8486058138202994E-2</v>
      </c>
      <c r="J76" s="496"/>
      <c r="K76" s="496"/>
      <c r="L76" s="497"/>
      <c r="M76" s="497"/>
    </row>
    <row r="77" spans="1:13" ht="15" x14ac:dyDescent="0.25">
      <c r="A77" s="535" t="s">
        <v>558</v>
      </c>
      <c r="B77" s="546">
        <v>2092.4257790000001</v>
      </c>
      <c r="C77" s="539">
        <v>10561.293236</v>
      </c>
      <c r="D77" s="358">
        <f t="shared" si="12"/>
        <v>4.0473920470657703</v>
      </c>
      <c r="E77" s="546">
        <v>23120.468327000002</v>
      </c>
      <c r="F77" s="539">
        <v>30075.069263999998</v>
      </c>
      <c r="G77" s="358">
        <f t="shared" si="13"/>
        <v>0.3007984457165358</v>
      </c>
      <c r="H77" s="359">
        <f t="shared" si="14"/>
        <v>9.7652979943532361E-3</v>
      </c>
      <c r="J77" s="496"/>
      <c r="K77" s="496"/>
      <c r="L77" s="497"/>
      <c r="M77" s="497"/>
    </row>
    <row r="78" spans="1:13" ht="15" x14ac:dyDescent="0.25">
      <c r="A78" s="535" t="s">
        <v>552</v>
      </c>
      <c r="B78" s="546">
        <v>2628.378565</v>
      </c>
      <c r="C78" s="539">
        <v>2471.879938</v>
      </c>
      <c r="D78" s="358">
        <f t="shared" si="12"/>
        <v>-5.9541889849493601E-2</v>
      </c>
      <c r="E78" s="546">
        <v>34915.854850000003</v>
      </c>
      <c r="F78" s="539">
        <v>23975.207972999997</v>
      </c>
      <c r="G78" s="358">
        <f t="shared" si="13"/>
        <v>-0.31334323401221276</v>
      </c>
      <c r="H78" s="359">
        <f t="shared" si="14"/>
        <v>7.7846886495183372E-3</v>
      </c>
      <c r="J78" s="496"/>
      <c r="K78" s="496"/>
      <c r="L78" s="497"/>
      <c r="M78" s="497"/>
    </row>
    <row r="79" spans="1:13" ht="15" x14ac:dyDescent="0.25">
      <c r="A79" s="535" t="s">
        <v>566</v>
      </c>
      <c r="B79" s="550">
        <v>0</v>
      </c>
      <c r="C79" s="539">
        <v>4434.100641</v>
      </c>
      <c r="D79" s="358" t="s">
        <v>571</v>
      </c>
      <c r="E79" s="546">
        <v>0</v>
      </c>
      <c r="F79" s="539">
        <v>22756.618642000001</v>
      </c>
      <c r="G79" s="358" t="s">
        <v>571</v>
      </c>
      <c r="H79" s="359">
        <f t="shared" si="14"/>
        <v>7.3890158134727445E-3</v>
      </c>
      <c r="J79" s="496"/>
      <c r="K79" s="496"/>
      <c r="L79" s="497"/>
      <c r="M79" s="497"/>
    </row>
    <row r="80" spans="1:13" ht="15" x14ac:dyDescent="0.25">
      <c r="A80" s="535" t="s">
        <v>557</v>
      </c>
      <c r="B80" s="546">
        <v>27.164781000000001</v>
      </c>
      <c r="C80" s="539">
        <v>1908.7946259999999</v>
      </c>
      <c r="D80" s="358" t="s">
        <v>571</v>
      </c>
      <c r="E80" s="546">
        <v>2856.9175930000006</v>
      </c>
      <c r="F80" s="539">
        <v>10763.686122999999</v>
      </c>
      <c r="G80" s="358">
        <f t="shared" si="13"/>
        <v>2.7675871888545571</v>
      </c>
      <c r="H80" s="359">
        <f t="shared" si="14"/>
        <v>3.4949413278524866E-3</v>
      </c>
      <c r="J80" s="496"/>
      <c r="K80" s="496"/>
      <c r="L80" s="497"/>
      <c r="M80" s="497"/>
    </row>
    <row r="81" spans="1:13" ht="15.75" thickBot="1" x14ac:dyDescent="0.3">
      <c r="A81" s="535" t="s">
        <v>567</v>
      </c>
      <c r="B81" s="546">
        <v>0</v>
      </c>
      <c r="C81" s="539">
        <v>0</v>
      </c>
      <c r="D81" s="358" t="s">
        <v>573</v>
      </c>
      <c r="E81" s="546">
        <v>5.5911609999999996</v>
      </c>
      <c r="F81" s="539">
        <v>0</v>
      </c>
      <c r="G81" s="358" t="s">
        <v>573</v>
      </c>
      <c r="H81" s="551" t="s">
        <v>573</v>
      </c>
      <c r="J81" s="496"/>
      <c r="K81" s="496"/>
      <c r="L81" s="497"/>
      <c r="M81" s="497"/>
    </row>
    <row r="82" spans="1:13" ht="15" x14ac:dyDescent="0.25">
      <c r="A82" s="549" t="s">
        <v>706</v>
      </c>
      <c r="B82" s="544">
        <f>+B83</f>
        <v>754595.65157799993</v>
      </c>
      <c r="C82" s="545">
        <f>+C83</f>
        <v>1504515.7113900001</v>
      </c>
      <c r="D82" s="533">
        <f>+C82/B82-1</f>
        <v>0.99380384480586081</v>
      </c>
      <c r="E82" s="544">
        <f>+E83</f>
        <v>12149273.526027</v>
      </c>
      <c r="F82" s="545">
        <f>+F83</f>
        <v>12936826.381839</v>
      </c>
      <c r="G82" s="533">
        <f>+F82/E82-1</f>
        <v>6.4823040992932679E-2</v>
      </c>
      <c r="H82" s="534">
        <f>SUM(H83)</f>
        <v>1</v>
      </c>
    </row>
    <row r="83" spans="1:13" ht="15.75" thickBot="1" x14ac:dyDescent="0.3">
      <c r="A83" s="535" t="s">
        <v>554</v>
      </c>
      <c r="B83" s="546">
        <v>754595.65157799993</v>
      </c>
      <c r="C83" s="539">
        <v>1504515.7113900001</v>
      </c>
      <c r="D83" s="358">
        <f t="shared" ref="D83" si="15">+C83/B83-1</f>
        <v>0.99380384480586081</v>
      </c>
      <c r="E83" s="546">
        <v>12149273.526027</v>
      </c>
      <c r="F83" s="539">
        <v>12936826.381839</v>
      </c>
      <c r="G83" s="358">
        <f>+F83/E83-1</f>
        <v>6.4823040992932679E-2</v>
      </c>
      <c r="H83" s="359">
        <f>(F83/$F$82)</f>
        <v>1</v>
      </c>
    </row>
    <row r="84" spans="1:13" ht="15" x14ac:dyDescent="0.25">
      <c r="A84" s="549" t="s">
        <v>707</v>
      </c>
      <c r="B84" s="544">
        <f>+B85</f>
        <v>2606.3128000000002</v>
      </c>
      <c r="C84" s="545">
        <f>+C85</f>
        <v>2665.8644999999997</v>
      </c>
      <c r="D84" s="533">
        <f>(C84-B84)/B84</f>
        <v>2.2849022573192105E-2</v>
      </c>
      <c r="E84" s="544">
        <f>+E85</f>
        <v>26995.267701000001</v>
      </c>
      <c r="F84" s="545">
        <f>+F85</f>
        <v>28231.359913000004</v>
      </c>
      <c r="G84" s="533">
        <f>+F84/E84-1</f>
        <v>4.5789218528631714E-2</v>
      </c>
      <c r="H84" s="534">
        <f>SUM(H85)</f>
        <v>1</v>
      </c>
    </row>
    <row r="85" spans="1:13" ht="15.75" thickBot="1" x14ac:dyDescent="0.3">
      <c r="A85" s="535" t="s">
        <v>557</v>
      </c>
      <c r="B85" s="546">
        <v>2606.3128000000002</v>
      </c>
      <c r="C85" s="539">
        <v>2665.8644999999997</v>
      </c>
      <c r="D85" s="358">
        <f>+C85/B85-1</f>
        <v>2.2849022573192102E-2</v>
      </c>
      <c r="E85" s="546">
        <v>26995.267701000001</v>
      </c>
      <c r="F85" s="539">
        <v>28231.359913000004</v>
      </c>
      <c r="G85" s="358">
        <f>+F85/E85-1</f>
        <v>4.5789218528631714E-2</v>
      </c>
      <c r="H85" s="359">
        <f>(F85/$F$84)</f>
        <v>1</v>
      </c>
    </row>
    <row r="86" spans="1:13" ht="15" x14ac:dyDescent="0.25">
      <c r="A86" s="549" t="s">
        <v>708</v>
      </c>
      <c r="B86" s="544">
        <f>SUM(B87:B93)</f>
        <v>3257.4147439999997</v>
      </c>
      <c r="C86" s="545">
        <f>SUM(C87:C93)</f>
        <v>2864.4805269999997</v>
      </c>
      <c r="D86" s="533">
        <f>(C86-B86)/B86</f>
        <v>-0.12062762892682481</v>
      </c>
      <c r="E86" s="544">
        <f>SUM(E87:E93)</f>
        <v>34148.029037</v>
      </c>
      <c r="F86" s="545">
        <f>SUM(F87:F93)</f>
        <v>31587.568952999998</v>
      </c>
      <c r="G86" s="533">
        <f>+F86/E86-1</f>
        <v>-7.4981196754451029E-2</v>
      </c>
      <c r="H86" s="534">
        <f>SUM(H87:H93)</f>
        <v>1</v>
      </c>
    </row>
    <row r="87" spans="1:13" ht="15" x14ac:dyDescent="0.25">
      <c r="A87" s="535" t="s">
        <v>556</v>
      </c>
      <c r="B87" s="404">
        <v>1023.796525</v>
      </c>
      <c r="C87" s="478">
        <v>901.826324</v>
      </c>
      <c r="D87" s="358">
        <f t="shared" ref="D87:D93" si="16">(C87-B87)/B87</f>
        <v>-0.11913519729909219</v>
      </c>
      <c r="E87" s="404">
        <v>9445.6096020000005</v>
      </c>
      <c r="F87" s="478">
        <v>10668.505539</v>
      </c>
      <c r="G87" s="358">
        <f t="shared" ref="G87:G106" si="17">(F87-E87)/E87</f>
        <v>0.12946712690105941</v>
      </c>
      <c r="H87" s="359">
        <f t="shared" ref="H87:H93" si="18">(F87/$F$86)</f>
        <v>0.33774379898858181</v>
      </c>
    </row>
    <row r="88" spans="1:13" ht="15" x14ac:dyDescent="0.25">
      <c r="A88" s="535" t="s">
        <v>561</v>
      </c>
      <c r="B88" s="546">
        <v>1108.1745989999999</v>
      </c>
      <c r="C88" s="539">
        <v>590.82238600000005</v>
      </c>
      <c r="D88" s="358">
        <f t="shared" si="16"/>
        <v>-0.4668508134610293</v>
      </c>
      <c r="E88" s="546">
        <v>10641.652840000001</v>
      </c>
      <c r="F88" s="539">
        <v>7681.2227750000002</v>
      </c>
      <c r="G88" s="358">
        <f t="shared" si="17"/>
        <v>-0.2781926933260116</v>
      </c>
      <c r="H88" s="359">
        <f t="shared" si="18"/>
        <v>0.24317233106571451</v>
      </c>
    </row>
    <row r="89" spans="1:13" ht="15" x14ac:dyDescent="0.25">
      <c r="A89" s="535" t="s">
        <v>551</v>
      </c>
      <c r="B89" s="546">
        <v>371.13288499999999</v>
      </c>
      <c r="C89" s="552">
        <v>381.03559999999999</v>
      </c>
      <c r="D89" s="358">
        <f t="shared" si="16"/>
        <v>2.6682397061095788E-2</v>
      </c>
      <c r="E89" s="546">
        <v>4189.9246650000005</v>
      </c>
      <c r="F89" s="552">
        <v>3625.2352950000004</v>
      </c>
      <c r="G89" s="358">
        <f t="shared" si="17"/>
        <v>-0.13477315587964156</v>
      </c>
      <c r="H89" s="359">
        <f t="shared" si="18"/>
        <v>0.11476778413666738</v>
      </c>
    </row>
    <row r="90" spans="1:13" ht="15" x14ac:dyDescent="0.25">
      <c r="A90" s="535" t="s">
        <v>559</v>
      </c>
      <c r="B90" s="546">
        <v>161.56355199999999</v>
      </c>
      <c r="C90" s="539">
        <v>398.14869599999997</v>
      </c>
      <c r="D90" s="358">
        <f t="shared" si="16"/>
        <v>1.4643472557473853</v>
      </c>
      <c r="E90" s="546">
        <v>5097.8957</v>
      </c>
      <c r="F90" s="539">
        <v>3532.4996510000001</v>
      </c>
      <c r="G90" s="358">
        <f t="shared" si="17"/>
        <v>-0.30706710005855942</v>
      </c>
      <c r="H90" s="359">
        <f t="shared" si="18"/>
        <v>0.11183195694027934</v>
      </c>
    </row>
    <row r="91" spans="1:13" ht="15" x14ac:dyDescent="0.25">
      <c r="A91" s="535" t="s">
        <v>553</v>
      </c>
      <c r="B91" s="546">
        <v>370.35280799999998</v>
      </c>
      <c r="C91" s="539">
        <v>315.18277499999999</v>
      </c>
      <c r="D91" s="358">
        <f t="shared" si="16"/>
        <v>-0.14896615283662165</v>
      </c>
      <c r="E91" s="546">
        <v>2233.9159010000003</v>
      </c>
      <c r="F91" s="539">
        <v>3109.3226050000003</v>
      </c>
      <c r="G91" s="358">
        <f t="shared" si="17"/>
        <v>0.39187093104450749</v>
      </c>
      <c r="H91" s="359">
        <f t="shared" si="18"/>
        <v>9.8435008076324132E-2</v>
      </c>
    </row>
    <row r="92" spans="1:13" ht="15" customHeight="1" x14ac:dyDescent="0.25">
      <c r="A92" s="535" t="s">
        <v>555</v>
      </c>
      <c r="B92" s="546">
        <v>144.1088</v>
      </c>
      <c r="C92" s="539">
        <v>153.09479999999999</v>
      </c>
      <c r="D92" s="358">
        <f t="shared" si="16"/>
        <v>6.2355664608962046E-2</v>
      </c>
      <c r="E92" s="546">
        <v>1393.1523050000001</v>
      </c>
      <c r="F92" s="539">
        <v>1591.572664</v>
      </c>
      <c r="G92" s="358">
        <f t="shared" si="17"/>
        <v>0.1424254607969801</v>
      </c>
      <c r="H92" s="359">
        <f t="shared" si="18"/>
        <v>5.0386044787686705E-2</v>
      </c>
    </row>
    <row r="93" spans="1:13" ht="15" customHeight="1" thickBot="1" x14ac:dyDescent="0.3">
      <c r="A93" s="553" t="s">
        <v>560</v>
      </c>
      <c r="B93" s="554">
        <v>78.285574999999994</v>
      </c>
      <c r="C93" s="555">
        <v>124.369946</v>
      </c>
      <c r="D93" s="358">
        <f t="shared" si="16"/>
        <v>0.58867001998771817</v>
      </c>
      <c r="E93" s="554">
        <v>1145.8780240000001</v>
      </c>
      <c r="F93" s="555">
        <v>1379.2104240000001</v>
      </c>
      <c r="G93" s="358">
        <f t="shared" si="17"/>
        <v>0.20362760705148142</v>
      </c>
      <c r="H93" s="359">
        <f t="shared" si="18"/>
        <v>4.3663076004746192E-2</v>
      </c>
    </row>
    <row r="94" spans="1:13" ht="15" customHeight="1" x14ac:dyDescent="0.25">
      <c r="A94" s="549" t="s">
        <v>709</v>
      </c>
      <c r="B94" s="544">
        <f>SUM(B95:B101)</f>
        <v>2043.0931269999999</v>
      </c>
      <c r="C94" s="545">
        <f>SUM(C95:C101)</f>
        <v>2623.534173</v>
      </c>
      <c r="D94" s="533">
        <f>(C94-B94)/B94</f>
        <v>0.28409916235795757</v>
      </c>
      <c r="E94" s="544">
        <f>SUM(E95:E101)</f>
        <v>21876.501142000001</v>
      </c>
      <c r="F94" s="545">
        <f>SUM(F95:F101)</f>
        <v>25378.500622000003</v>
      </c>
      <c r="G94" s="533">
        <f t="shared" si="17"/>
        <v>0.16008041949983604</v>
      </c>
      <c r="H94" s="534">
        <f>SUM(H95:H101)</f>
        <v>0.99999999999999989</v>
      </c>
    </row>
    <row r="95" spans="1:13" ht="15" customHeight="1" x14ac:dyDescent="0.25">
      <c r="A95" s="495" t="s">
        <v>563</v>
      </c>
      <c r="B95" s="509">
        <v>1191.2837999999999</v>
      </c>
      <c r="C95" s="362">
        <v>1954.415082</v>
      </c>
      <c r="D95" s="376">
        <f t="shared" ref="D95:D113" si="19">(C95-B95)/B95</f>
        <v>0.64059570188060988</v>
      </c>
      <c r="E95" s="509">
        <v>12142.166753000001</v>
      </c>
      <c r="F95" s="362">
        <v>16700.954722000002</v>
      </c>
      <c r="G95" s="376">
        <f t="shared" si="17"/>
        <v>0.37545094394899886</v>
      </c>
      <c r="H95" s="359">
        <f>(F95/$F$94)</f>
        <v>0.65807491824486875</v>
      </c>
    </row>
    <row r="96" spans="1:13" ht="15" customHeight="1" x14ac:dyDescent="0.25">
      <c r="A96" s="495" t="s">
        <v>555</v>
      </c>
      <c r="B96" s="404">
        <v>727.39927599999999</v>
      </c>
      <c r="C96" s="362">
        <v>558.70889499999998</v>
      </c>
      <c r="D96" s="376">
        <f t="shared" si="19"/>
        <v>-0.23190892067921168</v>
      </c>
      <c r="E96" s="404">
        <v>8181.7312319999992</v>
      </c>
      <c r="F96" s="362">
        <v>7355.5557349999999</v>
      </c>
      <c r="G96" s="376">
        <f t="shared" si="17"/>
        <v>-0.10097807830312255</v>
      </c>
      <c r="H96" s="359">
        <f t="shared" ref="H96:H101" si="20">(F96/$F$94)</f>
        <v>0.28983413340911274</v>
      </c>
    </row>
    <row r="97" spans="1:8" ht="15" customHeight="1" x14ac:dyDescent="0.25">
      <c r="A97" s="495" t="s">
        <v>553</v>
      </c>
      <c r="B97" s="404">
        <v>114.684226</v>
      </c>
      <c r="C97" s="362">
        <v>94.530704999999998</v>
      </c>
      <c r="D97" s="376">
        <f t="shared" si="19"/>
        <v>-0.17573054030987662</v>
      </c>
      <c r="E97" s="404">
        <v>1354.411797</v>
      </c>
      <c r="F97" s="362">
        <v>1126.318229</v>
      </c>
      <c r="G97" s="376">
        <f t="shared" si="17"/>
        <v>-0.16840784206489012</v>
      </c>
      <c r="H97" s="359">
        <f t="shared" si="20"/>
        <v>4.4380802702883956E-2</v>
      </c>
    </row>
    <row r="98" spans="1:8" ht="15" customHeight="1" x14ac:dyDescent="0.25">
      <c r="A98" s="495" t="s">
        <v>565</v>
      </c>
      <c r="B98" s="404">
        <v>9.0640660000000004</v>
      </c>
      <c r="C98" s="362">
        <v>15.201091</v>
      </c>
      <c r="D98" s="376">
        <f t="shared" si="19"/>
        <v>0.67707196748126053</v>
      </c>
      <c r="E98" s="404">
        <v>166.56164500000003</v>
      </c>
      <c r="F98" s="362">
        <v>186.726528</v>
      </c>
      <c r="G98" s="376">
        <f t="shared" si="17"/>
        <v>0.12106558505711186</v>
      </c>
      <c r="H98" s="359">
        <f t="shared" si="20"/>
        <v>7.3576658755849164E-3</v>
      </c>
    </row>
    <row r="99" spans="1:8" ht="15" customHeight="1" x14ac:dyDescent="0.25">
      <c r="A99" s="495" t="s">
        <v>560</v>
      </c>
      <c r="B99" s="510">
        <v>0.66175899999999999</v>
      </c>
      <c r="C99" s="511">
        <v>0.6784</v>
      </c>
      <c r="D99" s="376">
        <f t="shared" si="19"/>
        <v>2.5146616819718384E-2</v>
      </c>
      <c r="E99" s="404">
        <v>8.0674519999999994</v>
      </c>
      <c r="F99" s="362">
        <v>8.545814</v>
      </c>
      <c r="G99" s="376">
        <f t="shared" si="17"/>
        <v>5.9295301664019896E-2</v>
      </c>
      <c r="H99" s="363">
        <f t="shared" si="20"/>
        <v>3.3673439291334031E-4</v>
      </c>
    </row>
    <row r="100" spans="1:8" ht="15" customHeight="1" x14ac:dyDescent="0.25">
      <c r="A100" s="495" t="s">
        <v>554</v>
      </c>
      <c r="B100" s="510">
        <v>0</v>
      </c>
      <c r="C100" s="511">
        <v>0</v>
      </c>
      <c r="D100" s="376" t="s">
        <v>573</v>
      </c>
      <c r="E100" s="510">
        <v>7.1628999999999998E-2</v>
      </c>
      <c r="F100" s="511">
        <v>0.399594</v>
      </c>
      <c r="G100" s="376">
        <f t="shared" si="17"/>
        <v>4.5786622736601101</v>
      </c>
      <c r="H100" s="364">
        <f t="shared" si="20"/>
        <v>1.5745374636262069E-5</v>
      </c>
    </row>
    <row r="101" spans="1:8" ht="15" customHeight="1" thickBot="1" x14ac:dyDescent="0.3">
      <c r="A101" s="495" t="s">
        <v>558</v>
      </c>
      <c r="B101" s="404">
        <v>0</v>
      </c>
      <c r="C101" s="362">
        <v>0</v>
      </c>
      <c r="D101" s="376" t="s">
        <v>573</v>
      </c>
      <c r="E101" s="404">
        <v>23.490634</v>
      </c>
      <c r="F101" s="362">
        <v>0</v>
      </c>
      <c r="G101" s="376" t="s">
        <v>573</v>
      </c>
      <c r="H101" s="556">
        <f t="shared" si="20"/>
        <v>0</v>
      </c>
    </row>
    <row r="102" spans="1:8" ht="15" customHeight="1" x14ac:dyDescent="0.25">
      <c r="A102" s="549" t="s">
        <v>710</v>
      </c>
      <c r="B102" s="557">
        <f>SUM(B103:B106)</f>
        <v>23.246593000000001</v>
      </c>
      <c r="C102" s="558">
        <f>SUM(C103:C106)</f>
        <v>15.204930000000001</v>
      </c>
      <c r="D102" s="533">
        <f>(C102-B102)/B102</f>
        <v>-0.34592867006360889</v>
      </c>
      <c r="E102" s="557">
        <f>SUM(E103:E106)</f>
        <v>247.486253</v>
      </c>
      <c r="F102" s="558">
        <f>SUM(F103:F106)</f>
        <v>251.24793700000001</v>
      </c>
      <c r="G102" s="533">
        <f t="shared" si="17"/>
        <v>1.5199567468500976E-2</v>
      </c>
      <c r="H102" s="534">
        <f>SUM(H103:H106)</f>
        <v>1</v>
      </c>
    </row>
    <row r="103" spans="1:8" ht="15" customHeight="1" x14ac:dyDescent="0.25">
      <c r="A103" s="495" t="s">
        <v>563</v>
      </c>
      <c r="B103" s="510">
        <v>22.0152</v>
      </c>
      <c r="C103" s="511">
        <v>14.147555000000001</v>
      </c>
      <c r="D103" s="376">
        <f t="shared" si="19"/>
        <v>-0.35737331480068313</v>
      </c>
      <c r="E103" s="510">
        <v>235.726539</v>
      </c>
      <c r="F103" s="511">
        <v>238.70499800000002</v>
      </c>
      <c r="G103" s="376">
        <f t="shared" si="17"/>
        <v>1.263522984147328E-2</v>
      </c>
      <c r="H103" s="359">
        <f>(F103/$F$102)</f>
        <v>0.95007744481499967</v>
      </c>
    </row>
    <row r="104" spans="1:8" ht="15" customHeight="1" x14ac:dyDescent="0.25">
      <c r="A104" s="495" t="s">
        <v>553</v>
      </c>
      <c r="B104" s="510">
        <v>0.88569799999999999</v>
      </c>
      <c r="C104" s="511">
        <v>0.84007500000000002</v>
      </c>
      <c r="D104" s="376">
        <f t="shared" si="19"/>
        <v>-5.1510785843481607E-2</v>
      </c>
      <c r="E104" s="510">
        <v>10.346803</v>
      </c>
      <c r="F104" s="511">
        <v>11.054544</v>
      </c>
      <c r="G104" s="376">
        <f t="shared" si="17"/>
        <v>6.8401901534222737E-2</v>
      </c>
      <c r="H104" s="359">
        <f t="shared" ref="H104:H106" si="21">(F104/$F$102)</f>
        <v>4.3998546344283018E-2</v>
      </c>
    </row>
    <row r="105" spans="1:8" ht="15" customHeight="1" x14ac:dyDescent="0.25">
      <c r="A105" s="495" t="s">
        <v>560</v>
      </c>
      <c r="B105" s="516">
        <v>0.34569499999999997</v>
      </c>
      <c r="C105" s="511">
        <v>0.21729999999999999</v>
      </c>
      <c r="D105" s="376">
        <f t="shared" si="19"/>
        <v>-0.37141121508844499</v>
      </c>
      <c r="E105" s="510">
        <v>1.168102</v>
      </c>
      <c r="F105" s="511">
        <v>1.4512970000000001</v>
      </c>
      <c r="G105" s="376">
        <f t="shared" si="17"/>
        <v>0.24244030059018826</v>
      </c>
      <c r="H105" s="359">
        <f t="shared" si="21"/>
        <v>5.7763538969874207E-3</v>
      </c>
    </row>
    <row r="106" spans="1:8" ht="15" customHeight="1" thickBot="1" x14ac:dyDescent="0.3">
      <c r="A106" s="495" t="s">
        <v>565</v>
      </c>
      <c r="B106" s="516">
        <v>0</v>
      </c>
      <c r="C106" s="362">
        <v>0</v>
      </c>
      <c r="D106" s="559" t="s">
        <v>573</v>
      </c>
      <c r="E106" s="510">
        <v>0.244809</v>
      </c>
      <c r="F106" s="517">
        <v>3.7097999999999999E-2</v>
      </c>
      <c r="G106" s="376">
        <f t="shared" si="17"/>
        <v>-0.84846145362302861</v>
      </c>
      <c r="H106" s="363">
        <f t="shared" si="21"/>
        <v>1.4765494372994591E-4</v>
      </c>
    </row>
    <row r="107" spans="1:8" ht="15" customHeight="1" x14ac:dyDescent="0.25">
      <c r="A107" s="549" t="s">
        <v>711</v>
      </c>
      <c r="B107" s="557">
        <f>SUM(B108:B109)</f>
        <v>22.148397000000003</v>
      </c>
      <c r="C107" s="558">
        <f>SUM(C108:C109)</f>
        <v>26.676016000000001</v>
      </c>
      <c r="D107" s="533">
        <f>(C107-B107)/B107</f>
        <v>0.20442197238924323</v>
      </c>
      <c r="E107" s="557">
        <f>SUM(E108:E109)</f>
        <v>278.81458100000003</v>
      </c>
      <c r="F107" s="558">
        <f>SUM(F108:F109)</f>
        <v>263.99886900000001</v>
      </c>
      <c r="G107" s="533">
        <f>(F107-E107)/E107</f>
        <v>-5.3138225220724797E-2</v>
      </c>
      <c r="H107" s="534">
        <f>SUM(H108:H109)</f>
        <v>1</v>
      </c>
    </row>
    <row r="108" spans="1:8" ht="15" customHeight="1" x14ac:dyDescent="0.25">
      <c r="A108" s="495" t="s">
        <v>556</v>
      </c>
      <c r="B108" s="510">
        <v>12.244937</v>
      </c>
      <c r="C108" s="511">
        <v>17.200216000000001</v>
      </c>
      <c r="D108" s="376">
        <f t="shared" si="19"/>
        <v>0.40467982807914821</v>
      </c>
      <c r="E108" s="510">
        <v>169.87249700000001</v>
      </c>
      <c r="F108" s="511">
        <v>152.09707700000001</v>
      </c>
      <c r="G108" s="376">
        <f>(F108-E108)/E108</f>
        <v>-0.10463977579607837</v>
      </c>
      <c r="H108" s="359">
        <f>(F108/$F$107)</f>
        <v>0.57612775985036513</v>
      </c>
    </row>
    <row r="109" spans="1:8" ht="15" customHeight="1" thickBot="1" x14ac:dyDescent="0.3">
      <c r="A109" s="495" t="s">
        <v>553</v>
      </c>
      <c r="B109" s="510">
        <v>9.9034600000000008</v>
      </c>
      <c r="C109" s="511">
        <v>9.4757999999999996</v>
      </c>
      <c r="D109" s="376">
        <f t="shared" si="19"/>
        <v>-4.318288759686021E-2</v>
      </c>
      <c r="E109" s="510">
        <v>108.94208400000001</v>
      </c>
      <c r="F109" s="511">
        <v>111.901792</v>
      </c>
      <c r="G109" s="376">
        <f>(F109-E109)/E109</f>
        <v>2.7167719684892313E-2</v>
      </c>
      <c r="H109" s="359">
        <f>(F109/$F$107)</f>
        <v>0.42387224014963487</v>
      </c>
    </row>
    <row r="110" spans="1:8" ht="15" customHeight="1" x14ac:dyDescent="0.25">
      <c r="A110" s="549" t="s">
        <v>712</v>
      </c>
      <c r="B110" s="544">
        <f>SUM(B111:B114)</f>
        <v>82.946827000000013</v>
      </c>
      <c r="C110" s="545">
        <f>SUM(C111:C114)</f>
        <v>89.930665000000005</v>
      </c>
      <c r="D110" s="533">
        <f>(C110-B110)/B110</f>
        <v>8.4196566072382614E-2</v>
      </c>
      <c r="E110" s="544">
        <f>SUM(E111:E114)</f>
        <v>11390.682836999998</v>
      </c>
      <c r="F110" s="545">
        <f>SUM(F111:F114)</f>
        <v>1169.1241909999999</v>
      </c>
      <c r="G110" s="533">
        <f t="shared" ref="G110:G113" si="22">(F110-E110)/E110</f>
        <v>-0.89736136035652125</v>
      </c>
      <c r="H110" s="534">
        <f>SUM(H111:H114)</f>
        <v>1.0000000000000002</v>
      </c>
    </row>
    <row r="111" spans="1:8" ht="15" customHeight="1" x14ac:dyDescent="0.25">
      <c r="A111" s="495" t="s">
        <v>556</v>
      </c>
      <c r="B111" s="404">
        <v>63.220322000000003</v>
      </c>
      <c r="C111" s="362">
        <v>75.615250000000003</v>
      </c>
      <c r="D111" s="376">
        <f t="shared" si="19"/>
        <v>0.19605923550974638</v>
      </c>
      <c r="E111" s="404">
        <v>839.75104800000008</v>
      </c>
      <c r="F111" s="362">
        <v>799.29360199999996</v>
      </c>
      <c r="G111" s="376">
        <f t="shared" si="22"/>
        <v>-4.8177904744931159E-2</v>
      </c>
      <c r="H111" s="359">
        <f>(F111/$F$110)</f>
        <v>0.68366868819670168</v>
      </c>
    </row>
    <row r="112" spans="1:8" ht="15" customHeight="1" x14ac:dyDescent="0.25">
      <c r="A112" s="495" t="s">
        <v>555</v>
      </c>
      <c r="B112" s="404">
        <v>8.5851120000000005</v>
      </c>
      <c r="C112" s="362">
        <v>4.8396150000000002</v>
      </c>
      <c r="D112" s="376">
        <f t="shared" si="19"/>
        <v>-0.43627817552059894</v>
      </c>
      <c r="E112" s="404">
        <v>130.42767300000003</v>
      </c>
      <c r="F112" s="362">
        <v>254.52813500000002</v>
      </c>
      <c r="G112" s="376">
        <f t="shared" si="22"/>
        <v>0.95148873812998236</v>
      </c>
      <c r="H112" s="359">
        <f t="shared" ref="H112:H113" si="23">(F112/$F$110)</f>
        <v>0.21770838116204888</v>
      </c>
    </row>
    <row r="113" spans="1:8" ht="15" customHeight="1" x14ac:dyDescent="0.25">
      <c r="A113" s="495" t="s">
        <v>553</v>
      </c>
      <c r="B113" s="404">
        <v>11.141393000000001</v>
      </c>
      <c r="C113" s="362">
        <v>9.4757999999999996</v>
      </c>
      <c r="D113" s="376">
        <f t="shared" si="19"/>
        <v>-0.14949593825475874</v>
      </c>
      <c r="E113" s="404">
        <v>137.202032</v>
      </c>
      <c r="F113" s="362">
        <v>115.30245400000001</v>
      </c>
      <c r="G113" s="376">
        <f t="shared" si="22"/>
        <v>-0.159615551466468</v>
      </c>
      <c r="H113" s="359">
        <f t="shared" si="23"/>
        <v>9.8622930641249579E-2</v>
      </c>
    </row>
    <row r="114" spans="1:8" ht="15" customHeight="1" thickBot="1" x14ac:dyDescent="0.3">
      <c r="A114" s="495" t="s">
        <v>562</v>
      </c>
      <c r="B114" s="404">
        <v>0</v>
      </c>
      <c r="C114" s="362">
        <v>0</v>
      </c>
      <c r="D114" s="376" t="s">
        <v>573</v>
      </c>
      <c r="E114" s="404">
        <v>10283.302083999999</v>
      </c>
      <c r="F114" s="362">
        <v>0</v>
      </c>
      <c r="G114" s="376" t="s">
        <v>573</v>
      </c>
      <c r="H114" s="358" t="s">
        <v>573</v>
      </c>
    </row>
    <row r="115" spans="1:8" ht="54" customHeight="1" thickBot="1" x14ac:dyDescent="0.3">
      <c r="A115" s="821" t="s">
        <v>648</v>
      </c>
      <c r="B115" s="822"/>
      <c r="C115" s="822"/>
      <c r="D115" s="822"/>
      <c r="E115" s="822"/>
      <c r="F115" s="822"/>
      <c r="G115" s="822"/>
      <c r="H115" s="823"/>
    </row>
    <row r="117" spans="1:8" ht="12" customHeight="1" x14ac:dyDescent="0.25">
      <c r="B117"/>
      <c r="C117"/>
      <c r="D117"/>
      <c r="E117"/>
      <c r="F117"/>
      <c r="G117"/>
      <c r="H117"/>
    </row>
    <row r="118" spans="1:8" ht="12" customHeight="1" x14ac:dyDescent="0.25">
      <c r="B118" s="497"/>
      <c r="C118" s="497"/>
      <c r="D118" s="497"/>
      <c r="E118" s="497"/>
      <c r="F118" s="497"/>
      <c r="G118"/>
      <c r="H118"/>
    </row>
    <row r="119" spans="1:8" ht="12" customHeight="1" x14ac:dyDescent="0.25">
      <c r="B119"/>
      <c r="C119"/>
      <c r="D119"/>
      <c r="E119"/>
      <c r="F119"/>
      <c r="G119"/>
      <c r="H119"/>
    </row>
    <row r="120" spans="1:8" ht="12" customHeight="1" x14ac:dyDescent="0.25">
      <c r="B120"/>
      <c r="C120"/>
      <c r="D120"/>
      <c r="E120"/>
      <c r="F120"/>
      <c r="G120"/>
      <c r="H120"/>
    </row>
    <row r="121" spans="1:8" ht="12" customHeight="1" x14ac:dyDescent="0.25">
      <c r="B121"/>
      <c r="C121"/>
      <c r="D121"/>
      <c r="E121"/>
      <c r="F121"/>
      <c r="G121"/>
      <c r="H121"/>
    </row>
    <row r="122" spans="1:8" ht="12" customHeight="1" x14ac:dyDescent="0.25">
      <c r="B122"/>
      <c r="C122"/>
      <c r="D122"/>
      <c r="E122"/>
      <c r="F122"/>
      <c r="G122"/>
      <c r="H122"/>
    </row>
    <row r="123" spans="1:8" ht="12" customHeight="1" x14ac:dyDescent="0.25">
      <c r="B123"/>
      <c r="C123"/>
      <c r="D123"/>
      <c r="E123"/>
      <c r="F123"/>
      <c r="G123"/>
      <c r="H123"/>
    </row>
    <row r="124" spans="1:8" ht="12" customHeight="1" x14ac:dyDescent="0.25">
      <c r="B124"/>
      <c r="C124"/>
      <c r="D124"/>
      <c r="E124"/>
      <c r="F124"/>
      <c r="G124"/>
      <c r="H124"/>
    </row>
    <row r="125" spans="1:8" ht="12" customHeight="1" x14ac:dyDescent="0.25">
      <c r="B125"/>
      <c r="C125"/>
      <c r="D125"/>
      <c r="E125"/>
      <c r="F125"/>
      <c r="G125"/>
      <c r="H125"/>
    </row>
  </sheetData>
  <mergeCells count="3">
    <mergeCell ref="B4:D4"/>
    <mergeCell ref="E4:H4"/>
    <mergeCell ref="A115:H115"/>
  </mergeCells>
  <printOptions horizontalCentered="1"/>
  <pageMargins left="0" right="0" top="0" bottom="0" header="0.31496062992125984" footer="0.31496062992125984"/>
  <pageSetup paperSize="9" scale="5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47"/>
  <sheetViews>
    <sheetView showGridLines="0" zoomScaleNormal="100" workbookViewId="0"/>
  </sheetViews>
  <sheetFormatPr baseColWidth="10" defaultColWidth="11.42578125" defaultRowHeight="12.75" x14ac:dyDescent="0.2"/>
  <cols>
    <col min="1" max="1" width="44" style="16" customWidth="1"/>
    <col min="2" max="2" width="10.5703125" style="16" bestFit="1" customWidth="1"/>
    <col min="3" max="3" width="10.5703125" style="17" bestFit="1" customWidth="1"/>
    <col min="4" max="4" width="9.42578125" style="16" bestFit="1" customWidth="1"/>
    <col min="5" max="5" width="7.42578125" style="16" customWidth="1"/>
    <col min="6" max="7" width="11.5703125" style="16" bestFit="1" customWidth="1"/>
    <col min="8" max="8" width="8.5703125" style="16" bestFit="1" customWidth="1"/>
    <col min="9" max="9" width="10.7109375" style="16" bestFit="1" customWidth="1"/>
    <col min="10" max="10" width="11.42578125" style="16"/>
    <col min="11" max="11" width="20.5703125" style="16" bestFit="1" customWidth="1"/>
    <col min="12" max="12" width="14.28515625" style="16" bestFit="1" customWidth="1"/>
    <col min="13" max="13" width="14.28515625" style="16" customWidth="1"/>
    <col min="14" max="14" width="16.28515625" style="16" bestFit="1" customWidth="1"/>
    <col min="15" max="16384" width="11.42578125" style="16"/>
  </cols>
  <sheetData>
    <row r="1" spans="1:23" x14ac:dyDescent="0.2">
      <c r="A1" s="560" t="s">
        <v>713</v>
      </c>
      <c r="B1" s="561"/>
      <c r="C1" s="562"/>
      <c r="D1" s="563"/>
      <c r="E1" s="561"/>
      <c r="F1" s="564"/>
      <c r="G1" s="564"/>
      <c r="H1" s="564"/>
      <c r="I1" s="565"/>
    </row>
    <row r="2" spans="1:23" x14ac:dyDescent="0.2">
      <c r="A2" s="566" t="s">
        <v>714</v>
      </c>
      <c r="B2" s="561"/>
      <c r="C2" s="562"/>
      <c r="D2" s="563"/>
      <c r="E2" s="561"/>
      <c r="F2" s="564"/>
      <c r="G2" s="564"/>
      <c r="H2" s="564"/>
      <c r="I2" s="565"/>
      <c r="K2" s="567"/>
      <c r="L2" s="567"/>
      <c r="M2" s="567"/>
      <c r="N2" s="567"/>
      <c r="O2" s="567"/>
      <c r="P2" s="567"/>
    </row>
    <row r="3" spans="1:23" x14ac:dyDescent="0.2">
      <c r="A3" s="521"/>
      <c r="B3" s="568"/>
      <c r="C3" s="520"/>
      <c r="D3" s="569"/>
      <c r="E3" s="568"/>
      <c r="F3" s="564"/>
      <c r="G3" s="564"/>
      <c r="H3" s="564"/>
      <c r="I3" s="565"/>
      <c r="K3" s="567"/>
      <c r="L3" s="567"/>
      <c r="M3" s="567"/>
      <c r="N3" s="567"/>
      <c r="O3" s="567"/>
      <c r="P3" s="567"/>
    </row>
    <row r="4" spans="1:23" x14ac:dyDescent="0.2">
      <c r="A4" s="525"/>
      <c r="B4" s="824" t="s">
        <v>652</v>
      </c>
      <c r="C4" s="824"/>
      <c r="D4" s="824"/>
      <c r="E4" s="570"/>
      <c r="F4" s="824" t="s">
        <v>699</v>
      </c>
      <c r="G4" s="824"/>
      <c r="H4" s="824"/>
      <c r="I4" s="824"/>
      <c r="K4" s="567"/>
      <c r="L4" s="567"/>
      <c r="M4" s="567"/>
      <c r="N4" s="567"/>
      <c r="O4" s="567"/>
      <c r="P4" s="567"/>
    </row>
    <row r="5" spans="1:23" x14ac:dyDescent="0.2">
      <c r="A5" s="571" t="s">
        <v>715</v>
      </c>
      <c r="B5" s="572">
        <v>2021</v>
      </c>
      <c r="C5" s="573">
        <v>2022</v>
      </c>
      <c r="D5" s="574" t="s">
        <v>716</v>
      </c>
      <c r="E5" s="575"/>
      <c r="F5" s="572">
        <v>2021</v>
      </c>
      <c r="G5" s="576">
        <v>2022</v>
      </c>
      <c r="H5" s="577" t="s">
        <v>716</v>
      </c>
      <c r="I5" s="574" t="s">
        <v>717</v>
      </c>
      <c r="K5" s="567"/>
      <c r="L5" s="567"/>
      <c r="M5" s="567"/>
      <c r="N5" s="567"/>
      <c r="O5" s="567"/>
      <c r="P5" s="567"/>
    </row>
    <row r="6" spans="1:23" x14ac:dyDescent="0.2">
      <c r="A6" s="578" t="s">
        <v>718</v>
      </c>
      <c r="B6" s="579">
        <f>SUM(B7:B40)</f>
        <v>3942251.3901999993</v>
      </c>
      <c r="C6" s="580">
        <f>SUM(C7:C40)</f>
        <v>6400439.218958999</v>
      </c>
      <c r="D6" s="581">
        <f>(C6-B6)/B6</f>
        <v>0.62354923251971772</v>
      </c>
      <c r="E6" s="582"/>
      <c r="F6" s="579">
        <f>SUM(F7:F40)</f>
        <v>58661947.380344003</v>
      </c>
      <c r="G6" s="583">
        <f>SUM(G7:G40)</f>
        <v>65021481.623936996</v>
      </c>
      <c r="H6" s="584">
        <f>G6/F6-1</f>
        <v>0.10840987262764989</v>
      </c>
      <c r="I6" s="585">
        <f>SUM(I7:I40)</f>
        <v>1.0000000000000002</v>
      </c>
      <c r="K6" s="567"/>
      <c r="L6" s="567"/>
      <c r="M6" s="567"/>
      <c r="N6" s="567"/>
      <c r="O6" s="567"/>
      <c r="P6" s="567"/>
    </row>
    <row r="7" spans="1:23" x14ac:dyDescent="0.2">
      <c r="A7" s="586" t="s">
        <v>719</v>
      </c>
      <c r="B7" s="587">
        <v>1469719.5799999998</v>
      </c>
      <c r="C7" s="588">
        <v>3757397.1980000003</v>
      </c>
      <c r="D7" s="589">
        <f>(C7-B7)/B7</f>
        <v>1.55654020612558</v>
      </c>
      <c r="E7" s="590"/>
      <c r="F7" s="587">
        <v>29695877.313001998</v>
      </c>
      <c r="G7" s="591">
        <v>33546443.096999999</v>
      </c>
      <c r="H7" s="592">
        <f>G7/F7-1</f>
        <v>0.12966667875853854</v>
      </c>
      <c r="I7" s="589">
        <f t="shared" ref="I7:I38" si="0">G7/$G$6</f>
        <v>0.51592861711490468</v>
      </c>
      <c r="J7" s="593"/>
      <c r="K7" s="594"/>
      <c r="L7" s="594"/>
      <c r="M7" s="595"/>
      <c r="N7" s="595"/>
      <c r="O7" s="567"/>
      <c r="P7" s="567"/>
      <c r="R7" s="593"/>
      <c r="S7" s="593"/>
      <c r="T7" s="593"/>
      <c r="U7" s="593"/>
      <c r="V7" s="593"/>
      <c r="W7" s="593"/>
    </row>
    <row r="8" spans="1:23" x14ac:dyDescent="0.2">
      <c r="A8" s="586" t="s">
        <v>720</v>
      </c>
      <c r="B8" s="587">
        <v>975704.5</v>
      </c>
      <c r="C8" s="588">
        <v>883681.45</v>
      </c>
      <c r="D8" s="589">
        <f t="shared" ref="D8:D36" si="1">(C8-B8)/B8</f>
        <v>-9.4314467136310268E-2</v>
      </c>
      <c r="E8" s="590"/>
      <c r="F8" s="587">
        <v>10776136.01</v>
      </c>
      <c r="G8" s="591">
        <v>10954831.189999999</v>
      </c>
      <c r="H8" s="592">
        <f t="shared" ref="H8:H38" si="2">G8/F8-1</f>
        <v>1.6582491148420475E-2</v>
      </c>
      <c r="I8" s="589">
        <f t="shared" si="0"/>
        <v>0.16848018403147383</v>
      </c>
      <c r="J8" s="593"/>
      <c r="K8" s="594"/>
      <c r="L8" s="594"/>
      <c r="M8" s="595"/>
      <c r="N8" s="595"/>
      <c r="O8" s="567"/>
      <c r="P8" s="567"/>
      <c r="R8" s="593"/>
      <c r="S8" s="593"/>
      <c r="T8" s="593"/>
      <c r="U8" s="593"/>
      <c r="V8" s="593"/>
      <c r="W8" s="593"/>
    </row>
    <row r="9" spans="1:23" x14ac:dyDescent="0.2">
      <c r="A9" s="586" t="s">
        <v>721</v>
      </c>
      <c r="B9" s="587">
        <v>396291.47</v>
      </c>
      <c r="C9" s="588">
        <v>468955.46599999996</v>
      </c>
      <c r="D9" s="589">
        <f t="shared" si="1"/>
        <v>0.18335997996626066</v>
      </c>
      <c r="E9" s="590"/>
      <c r="F9" s="587">
        <v>4662307.42</v>
      </c>
      <c r="G9" s="591">
        <v>5376472.5360000003</v>
      </c>
      <c r="H9" s="592">
        <f t="shared" si="2"/>
        <v>0.15317846972862204</v>
      </c>
      <c r="I9" s="589">
        <f t="shared" si="0"/>
        <v>8.268763494341394E-2</v>
      </c>
      <c r="J9" s="593"/>
      <c r="K9" s="594"/>
      <c r="L9" s="594"/>
      <c r="M9" s="595"/>
      <c r="N9" s="595"/>
      <c r="O9" s="567"/>
      <c r="P9" s="567"/>
      <c r="R9" s="593"/>
      <c r="S9" s="593"/>
      <c r="T9" s="593"/>
      <c r="U9" s="593"/>
      <c r="V9" s="593"/>
      <c r="W9" s="593"/>
    </row>
    <row r="10" spans="1:23" x14ac:dyDescent="0.2">
      <c r="A10" s="586" t="s">
        <v>722</v>
      </c>
      <c r="B10" s="587">
        <v>132149.38</v>
      </c>
      <c r="C10" s="588">
        <v>227047.26</v>
      </c>
      <c r="D10" s="589">
        <f t="shared" si="1"/>
        <v>0.71811067142350571</v>
      </c>
      <c r="E10" s="590"/>
      <c r="F10" s="587">
        <v>2040295.42</v>
      </c>
      <c r="G10" s="591">
        <v>2563769.66</v>
      </c>
      <c r="H10" s="592">
        <f t="shared" si="2"/>
        <v>0.25656786505946294</v>
      </c>
      <c r="I10" s="589">
        <f t="shared" si="0"/>
        <v>3.9429579209345089E-2</v>
      </c>
      <c r="J10" s="593"/>
      <c r="K10" s="594"/>
      <c r="L10" s="594"/>
      <c r="M10" s="595"/>
      <c r="N10" s="595"/>
      <c r="O10" s="567"/>
      <c r="P10" s="567"/>
      <c r="R10" s="593"/>
      <c r="S10" s="593"/>
      <c r="T10" s="593"/>
      <c r="U10" s="593"/>
      <c r="V10" s="593"/>
      <c r="W10" s="593"/>
    </row>
    <row r="11" spans="1:23" x14ac:dyDescent="0.2">
      <c r="A11" s="586" t="s">
        <v>723</v>
      </c>
      <c r="B11" s="587">
        <v>170943.565</v>
      </c>
      <c r="C11" s="588">
        <v>184760</v>
      </c>
      <c r="D11" s="589">
        <f t="shared" si="1"/>
        <v>8.0824539958552974E-2</v>
      </c>
      <c r="E11" s="590"/>
      <c r="F11" s="587">
        <v>1612759.0199999998</v>
      </c>
      <c r="G11" s="591">
        <v>1897847.165</v>
      </c>
      <c r="H11" s="592">
        <f t="shared" si="2"/>
        <v>0.17677045452208984</v>
      </c>
      <c r="I11" s="589">
        <f t="shared" si="0"/>
        <v>2.918800245089043E-2</v>
      </c>
      <c r="J11" s="593"/>
      <c r="K11" s="594"/>
      <c r="L11" s="594"/>
      <c r="M11" s="595"/>
      <c r="N11" s="595"/>
      <c r="O11" s="567"/>
      <c r="P11" s="567"/>
      <c r="R11" s="593"/>
      <c r="S11" s="593"/>
      <c r="T11" s="593"/>
      <c r="U11" s="593"/>
      <c r="V11" s="593"/>
      <c r="W11" s="593"/>
    </row>
    <row r="12" spans="1:23" x14ac:dyDescent="0.2">
      <c r="A12" s="586" t="s">
        <v>724</v>
      </c>
      <c r="B12" s="587">
        <v>134608.99</v>
      </c>
      <c r="C12" s="588">
        <v>163625.17000000001</v>
      </c>
      <c r="D12" s="589">
        <f t="shared" si="1"/>
        <v>0.21555900538292447</v>
      </c>
      <c r="E12" s="590"/>
      <c r="F12" s="587">
        <v>1478478.82</v>
      </c>
      <c r="G12" s="591">
        <v>1774125.45</v>
      </c>
      <c r="H12" s="592">
        <f t="shared" si="2"/>
        <v>0.19996676719386475</v>
      </c>
      <c r="I12" s="589">
        <f t="shared" si="0"/>
        <v>2.7285220294747541E-2</v>
      </c>
      <c r="J12" s="593"/>
      <c r="K12" s="594"/>
      <c r="L12" s="594"/>
      <c r="M12" s="595"/>
      <c r="N12" s="595"/>
      <c r="O12" s="567"/>
      <c r="P12" s="567"/>
      <c r="R12" s="593"/>
      <c r="S12" s="593"/>
      <c r="T12" s="593"/>
      <c r="U12" s="593"/>
      <c r="V12" s="593"/>
      <c r="W12" s="593"/>
    </row>
    <row r="13" spans="1:23" x14ac:dyDescent="0.2">
      <c r="A13" s="586" t="s">
        <v>725</v>
      </c>
      <c r="B13" s="587">
        <v>108633.54000000001</v>
      </c>
      <c r="C13" s="588">
        <v>142184.92800000001</v>
      </c>
      <c r="D13" s="589">
        <f t="shared" si="1"/>
        <v>0.30884925594802493</v>
      </c>
      <c r="E13" s="590"/>
      <c r="F13" s="587">
        <v>1479154.9500000002</v>
      </c>
      <c r="G13" s="591">
        <v>1591933.36</v>
      </c>
      <c r="H13" s="592">
        <f t="shared" si="2"/>
        <v>7.624516282083893E-2</v>
      </c>
      <c r="I13" s="589">
        <f t="shared" si="0"/>
        <v>2.4483191096862766E-2</v>
      </c>
      <c r="J13" s="593"/>
      <c r="K13" s="594"/>
      <c r="L13" s="594"/>
      <c r="M13" s="595"/>
      <c r="N13" s="595"/>
      <c r="O13" s="567"/>
      <c r="P13" s="567"/>
      <c r="R13" s="593"/>
      <c r="S13" s="593"/>
      <c r="T13" s="593"/>
      <c r="U13" s="593"/>
      <c r="V13" s="593"/>
      <c r="W13" s="593"/>
    </row>
    <row r="14" spans="1:23" x14ac:dyDescent="0.2">
      <c r="A14" s="586" t="s">
        <v>726</v>
      </c>
      <c r="B14" s="587">
        <v>99711.346199999985</v>
      </c>
      <c r="C14" s="588">
        <v>90140.037958999994</v>
      </c>
      <c r="D14" s="589">
        <f t="shared" si="1"/>
        <v>-9.5990161659255516E-2</v>
      </c>
      <c r="E14" s="590"/>
      <c r="F14" s="587">
        <v>1446317.7163419998</v>
      </c>
      <c r="G14" s="591">
        <v>1432746.843937</v>
      </c>
      <c r="H14" s="592">
        <f t="shared" si="2"/>
        <v>-9.3830506614570597E-3</v>
      </c>
      <c r="I14" s="589">
        <f t="shared" si="0"/>
        <v>2.2034976874620294E-2</v>
      </c>
      <c r="J14" s="593"/>
      <c r="K14" s="594"/>
      <c r="L14" s="594"/>
      <c r="M14" s="595"/>
      <c r="N14" s="595"/>
      <c r="O14" s="567"/>
      <c r="P14" s="567"/>
      <c r="R14" s="593"/>
      <c r="S14" s="593"/>
      <c r="T14" s="593"/>
      <c r="U14" s="593"/>
      <c r="V14" s="593"/>
      <c r="W14" s="593"/>
    </row>
    <row r="15" spans="1:23" x14ac:dyDescent="0.2">
      <c r="A15" s="586" t="s">
        <v>727</v>
      </c>
      <c r="B15" s="587">
        <v>108204.55</v>
      </c>
      <c r="C15" s="588">
        <v>128859.41</v>
      </c>
      <c r="D15" s="589">
        <f t="shared" si="1"/>
        <v>0.19088716694445843</v>
      </c>
      <c r="E15" s="590"/>
      <c r="F15" s="587">
        <v>1121521.0199999998</v>
      </c>
      <c r="G15" s="591">
        <v>1368888.169</v>
      </c>
      <c r="H15" s="592">
        <f t="shared" si="2"/>
        <v>0.22056398818097955</v>
      </c>
      <c r="I15" s="589">
        <f t="shared" si="0"/>
        <v>2.1052860298035068E-2</v>
      </c>
      <c r="J15" s="593"/>
      <c r="K15" s="594"/>
      <c r="L15" s="594"/>
      <c r="M15" s="595"/>
      <c r="N15" s="595"/>
      <c r="O15" s="567"/>
      <c r="P15" s="567"/>
      <c r="R15" s="593"/>
      <c r="S15" s="593"/>
      <c r="T15" s="593"/>
      <c r="U15" s="593"/>
      <c r="V15" s="593"/>
      <c r="W15" s="593"/>
    </row>
    <row r="16" spans="1:23" x14ac:dyDescent="0.2">
      <c r="A16" s="586" t="s">
        <v>728</v>
      </c>
      <c r="B16" s="587">
        <v>83412.100000000006</v>
      </c>
      <c r="C16" s="588">
        <v>97294.3</v>
      </c>
      <c r="D16" s="589">
        <f t="shared" si="1"/>
        <v>0.166429091222976</v>
      </c>
      <c r="E16" s="590"/>
      <c r="F16" s="587">
        <v>1175828.32</v>
      </c>
      <c r="G16" s="591">
        <v>1093477.8</v>
      </c>
      <c r="H16" s="592">
        <f t="shared" si="2"/>
        <v>-7.0036176709878828E-2</v>
      </c>
      <c r="I16" s="589">
        <f t="shared" si="0"/>
        <v>1.6817177534100475E-2</v>
      </c>
      <c r="J16" s="593"/>
      <c r="K16" s="594"/>
      <c r="L16" s="594"/>
      <c r="M16" s="595"/>
      <c r="N16" s="595"/>
      <c r="O16" s="567"/>
      <c r="P16" s="567"/>
      <c r="R16" s="593"/>
      <c r="S16" s="593"/>
      <c r="T16" s="593"/>
      <c r="U16" s="593"/>
      <c r="V16" s="593"/>
      <c r="W16" s="593"/>
    </row>
    <row r="17" spans="1:23" x14ac:dyDescent="0.2">
      <c r="A17" s="586" t="s">
        <v>729</v>
      </c>
      <c r="B17" s="587">
        <v>107290.42</v>
      </c>
      <c r="C17" s="588">
        <v>72111.77</v>
      </c>
      <c r="D17" s="589">
        <f t="shared" si="1"/>
        <v>-0.32788248941517795</v>
      </c>
      <c r="E17" s="590"/>
      <c r="F17" s="587">
        <v>1067674.1499999999</v>
      </c>
      <c r="G17" s="591">
        <v>1084720.81</v>
      </c>
      <c r="H17" s="592">
        <f t="shared" si="2"/>
        <v>1.5966163459141702E-2</v>
      </c>
      <c r="I17" s="589">
        <f t="shared" si="0"/>
        <v>1.6682499120424091E-2</v>
      </c>
      <c r="J17" s="593"/>
      <c r="K17" s="594"/>
      <c r="L17" s="594"/>
      <c r="M17" s="595"/>
      <c r="N17" s="595"/>
      <c r="O17" s="567"/>
      <c r="P17" s="567"/>
      <c r="R17" s="593"/>
      <c r="S17" s="593"/>
      <c r="T17" s="593"/>
      <c r="U17" s="593"/>
      <c r="V17" s="593"/>
      <c r="W17" s="593"/>
    </row>
    <row r="18" spans="1:23" x14ac:dyDescent="0.2">
      <c r="A18" s="586" t="s">
        <v>730</v>
      </c>
      <c r="B18" s="587">
        <v>58082.720000000001</v>
      </c>
      <c r="C18" s="588">
        <v>60873.79</v>
      </c>
      <c r="D18" s="589">
        <f t="shared" si="1"/>
        <v>4.8053362514703164E-2</v>
      </c>
      <c r="E18" s="590"/>
      <c r="F18" s="587">
        <v>583534.54</v>
      </c>
      <c r="G18" s="591">
        <v>691092.88199999998</v>
      </c>
      <c r="H18" s="592">
        <f t="shared" si="2"/>
        <v>0.18432215169302557</v>
      </c>
      <c r="I18" s="589">
        <f t="shared" si="0"/>
        <v>1.0628685547294283E-2</v>
      </c>
      <c r="J18" s="593"/>
      <c r="K18" s="594"/>
      <c r="L18" s="594"/>
      <c r="M18" s="595"/>
      <c r="N18" s="595"/>
      <c r="O18" s="567"/>
      <c r="P18" s="567"/>
      <c r="R18" s="593"/>
      <c r="S18" s="593"/>
      <c r="T18" s="593"/>
      <c r="U18" s="593"/>
      <c r="V18" s="593"/>
      <c r="W18" s="593"/>
    </row>
    <row r="19" spans="1:23" x14ac:dyDescent="0.2">
      <c r="A19" s="586" t="s">
        <v>731</v>
      </c>
      <c r="B19" s="587">
        <v>40996.362999999998</v>
      </c>
      <c r="C19" s="588">
        <v>43563.52900000001</v>
      </c>
      <c r="D19" s="589">
        <f t="shared" si="1"/>
        <v>6.2619359673442551E-2</v>
      </c>
      <c r="E19" s="590"/>
      <c r="F19" s="587">
        <v>436344.08900000004</v>
      </c>
      <c r="G19" s="591">
        <v>664924.73300000001</v>
      </c>
      <c r="H19" s="592">
        <f t="shared" si="2"/>
        <v>0.52385410909049801</v>
      </c>
      <c r="I19" s="589">
        <f t="shared" si="0"/>
        <v>1.022623164519239E-2</v>
      </c>
      <c r="J19" s="593"/>
      <c r="K19" s="594"/>
      <c r="L19" s="594"/>
      <c r="M19" s="595"/>
      <c r="N19" s="595"/>
      <c r="O19" s="567"/>
      <c r="P19" s="567"/>
      <c r="R19" s="593"/>
      <c r="S19" s="593"/>
      <c r="T19" s="593"/>
      <c r="U19" s="593"/>
      <c r="V19" s="593"/>
      <c r="W19" s="593"/>
    </row>
    <row r="20" spans="1:23" x14ac:dyDescent="0.2">
      <c r="A20" s="596" t="s">
        <v>732</v>
      </c>
      <c r="B20" s="587">
        <v>17476</v>
      </c>
      <c r="C20" s="588">
        <v>17919</v>
      </c>
      <c r="D20" s="589">
        <f t="shared" si="1"/>
        <v>2.5349050125886931E-2</v>
      </c>
      <c r="E20" s="590"/>
      <c r="F20" s="587">
        <v>435459.04600000003</v>
      </c>
      <c r="G20" s="591">
        <v>311833.99199999997</v>
      </c>
      <c r="H20" s="592">
        <f t="shared" si="2"/>
        <v>-0.28389593725422357</v>
      </c>
      <c r="I20" s="589">
        <f t="shared" si="0"/>
        <v>4.7958610633259003E-3</v>
      </c>
      <c r="J20" s="593"/>
      <c r="K20" s="594"/>
      <c r="L20" s="594"/>
      <c r="M20" s="595"/>
      <c r="N20" s="595"/>
      <c r="O20" s="567"/>
      <c r="P20" s="567"/>
      <c r="R20" s="593"/>
      <c r="S20" s="593"/>
      <c r="T20" s="593"/>
      <c r="U20" s="593"/>
      <c r="V20" s="593"/>
      <c r="W20" s="593"/>
    </row>
    <row r="21" spans="1:23" x14ac:dyDescent="0.2">
      <c r="A21" s="586" t="s">
        <v>733</v>
      </c>
      <c r="B21" s="587">
        <v>16637.57</v>
      </c>
      <c r="C21" s="588">
        <v>44497.34</v>
      </c>
      <c r="D21" s="589">
        <f t="shared" si="1"/>
        <v>1.6745095587877314</v>
      </c>
      <c r="E21" s="590"/>
      <c r="F21" s="587">
        <v>246362.02000000002</v>
      </c>
      <c r="G21" s="591">
        <v>308104.09999999998</v>
      </c>
      <c r="H21" s="592">
        <f t="shared" si="2"/>
        <v>0.25061525311409594</v>
      </c>
      <c r="I21" s="589">
        <f t="shared" si="0"/>
        <v>4.7384970675072189E-3</v>
      </c>
      <c r="J21" s="593"/>
      <c r="K21" s="594"/>
      <c r="L21" s="594"/>
      <c r="M21" s="595"/>
      <c r="N21" s="595"/>
      <c r="O21" s="567"/>
      <c r="P21" s="567"/>
      <c r="R21" s="593"/>
      <c r="S21" s="593"/>
      <c r="T21" s="593"/>
      <c r="U21" s="593"/>
      <c r="V21" s="593"/>
      <c r="W21" s="593"/>
    </row>
    <row r="22" spans="1:23" x14ac:dyDescent="0.2">
      <c r="A22" s="586" t="s">
        <v>734</v>
      </c>
      <c r="B22" s="587">
        <v>478.49799999999999</v>
      </c>
      <c r="C22" s="588">
        <v>2611.37</v>
      </c>
      <c r="D22" s="589">
        <f t="shared" si="1"/>
        <v>4.4574313790235278</v>
      </c>
      <c r="E22" s="590"/>
      <c r="F22" s="587">
        <v>94859.974000000017</v>
      </c>
      <c r="G22" s="591">
        <v>101738.41500000001</v>
      </c>
      <c r="H22" s="592">
        <f t="shared" si="2"/>
        <v>7.2511521034150705E-2</v>
      </c>
      <c r="I22" s="589">
        <f t="shared" si="0"/>
        <v>1.5646892758984139E-3</v>
      </c>
      <c r="J22" s="593"/>
      <c r="K22" s="594"/>
      <c r="L22" s="594"/>
      <c r="M22" s="595"/>
      <c r="N22" s="595"/>
      <c r="O22" s="567"/>
      <c r="P22" s="567"/>
      <c r="R22" s="593"/>
      <c r="S22" s="593"/>
      <c r="T22" s="593"/>
      <c r="U22" s="593"/>
      <c r="V22" s="593"/>
      <c r="W22" s="593"/>
    </row>
    <row r="23" spans="1:23" x14ac:dyDescent="0.2">
      <c r="A23" s="586" t="s">
        <v>735</v>
      </c>
      <c r="B23" s="587">
        <v>967.5</v>
      </c>
      <c r="C23" s="588">
        <v>1247.3400000000001</v>
      </c>
      <c r="D23" s="589">
        <f t="shared" si="1"/>
        <v>0.28924031007751955</v>
      </c>
      <c r="E23" s="590"/>
      <c r="F23" s="587">
        <v>37871.1</v>
      </c>
      <c r="G23" s="591">
        <v>34757.221000000005</v>
      </c>
      <c r="H23" s="592">
        <f t="shared" si="2"/>
        <v>-8.2223093599076646E-2</v>
      </c>
      <c r="I23" s="589">
        <f t="shared" si="0"/>
        <v>5.3454981541368768E-4</v>
      </c>
      <c r="J23" s="593"/>
      <c r="K23" s="594"/>
      <c r="L23" s="594"/>
      <c r="M23" s="595"/>
      <c r="N23" s="595"/>
      <c r="O23" s="567"/>
      <c r="P23" s="567"/>
      <c r="R23" s="593"/>
      <c r="S23" s="593"/>
      <c r="T23" s="593"/>
      <c r="U23" s="593"/>
      <c r="V23" s="593"/>
      <c r="W23" s="593"/>
    </row>
    <row r="24" spans="1:23" x14ac:dyDescent="0.2">
      <c r="A24" s="586" t="s">
        <v>736</v>
      </c>
      <c r="B24" s="587">
        <v>1614.03</v>
      </c>
      <c r="C24" s="588">
        <v>2038.2899999999997</v>
      </c>
      <c r="D24" s="589">
        <f t="shared" si="1"/>
        <v>0.2628575677032024</v>
      </c>
      <c r="E24" s="590"/>
      <c r="F24" s="587">
        <v>10361.01</v>
      </c>
      <c r="G24" s="591">
        <v>29292.905000000002</v>
      </c>
      <c r="H24" s="592">
        <f t="shared" si="2"/>
        <v>1.8272248554918877</v>
      </c>
      <c r="I24" s="589">
        <f t="shared" si="0"/>
        <v>4.5051118904703823E-4</v>
      </c>
      <c r="J24" s="593"/>
      <c r="K24" s="594"/>
      <c r="L24" s="594"/>
      <c r="M24" s="595"/>
      <c r="N24" s="595"/>
      <c r="O24" s="567"/>
      <c r="P24" s="567"/>
      <c r="R24" s="593"/>
      <c r="S24" s="593"/>
      <c r="T24" s="593"/>
      <c r="U24" s="593"/>
      <c r="V24" s="593"/>
      <c r="W24" s="593"/>
    </row>
    <row r="25" spans="1:23" x14ac:dyDescent="0.2">
      <c r="A25" s="586" t="s">
        <v>737</v>
      </c>
      <c r="B25" s="587">
        <v>1414.2729999999999</v>
      </c>
      <c r="C25" s="588">
        <v>1672.6</v>
      </c>
      <c r="D25" s="589">
        <f t="shared" si="1"/>
        <v>0.18265709661430291</v>
      </c>
      <c r="E25" s="590"/>
      <c r="F25" s="587">
        <v>27315.753000000004</v>
      </c>
      <c r="G25" s="591">
        <v>26570.524999999994</v>
      </c>
      <c r="H25" s="592">
        <f t="shared" si="2"/>
        <v>-2.7281986332209462E-2</v>
      </c>
      <c r="I25" s="597">
        <f t="shared" si="0"/>
        <v>4.0864225693402724E-4</v>
      </c>
      <c r="J25" s="593"/>
      <c r="K25" s="594"/>
      <c r="L25" s="594"/>
      <c r="M25" s="595"/>
      <c r="N25" s="595"/>
      <c r="O25" s="567"/>
      <c r="P25" s="567"/>
      <c r="R25" s="593"/>
      <c r="S25" s="593"/>
      <c r="T25" s="593"/>
      <c r="U25" s="593"/>
      <c r="V25" s="593"/>
      <c r="W25" s="593"/>
    </row>
    <row r="26" spans="1:23" x14ac:dyDescent="0.2">
      <c r="A26" s="586" t="s">
        <v>738</v>
      </c>
      <c r="B26" s="587">
        <v>2440</v>
      </c>
      <c r="C26" s="588">
        <v>2016</v>
      </c>
      <c r="D26" s="589">
        <f t="shared" si="1"/>
        <v>-0.17377049180327869</v>
      </c>
      <c r="E26" s="590"/>
      <c r="F26" s="587">
        <v>35054</v>
      </c>
      <c r="G26" s="591">
        <v>24822</v>
      </c>
      <c r="H26" s="592">
        <f t="shared" si="2"/>
        <v>-0.29189250870086147</v>
      </c>
      <c r="I26" s="597">
        <f t="shared" si="0"/>
        <v>3.8175075959607222E-4</v>
      </c>
      <c r="J26" s="593"/>
      <c r="K26" s="594"/>
      <c r="L26" s="594"/>
      <c r="M26" s="595"/>
      <c r="N26" s="595"/>
      <c r="O26" s="567"/>
      <c r="P26" s="567"/>
      <c r="R26" s="593"/>
      <c r="S26" s="593"/>
      <c r="T26" s="593"/>
      <c r="U26" s="593"/>
      <c r="V26" s="593"/>
      <c r="W26" s="593"/>
    </row>
    <row r="27" spans="1:23" x14ac:dyDescent="0.2">
      <c r="A27" s="586" t="s">
        <v>739</v>
      </c>
      <c r="B27" s="587">
        <v>120</v>
      </c>
      <c r="C27" s="588">
        <v>444</v>
      </c>
      <c r="D27" s="589">
        <f t="shared" si="1"/>
        <v>2.7</v>
      </c>
      <c r="E27" s="590"/>
      <c r="F27" s="587">
        <v>27273.708999999999</v>
      </c>
      <c r="G27" s="591">
        <v>24178.21</v>
      </c>
      <c r="H27" s="592">
        <f t="shared" si="2"/>
        <v>-0.11349754446672433</v>
      </c>
      <c r="I27" s="597">
        <f t="shared" si="0"/>
        <v>3.718495702672367E-4</v>
      </c>
      <c r="J27" s="593"/>
      <c r="K27" s="594"/>
      <c r="L27" s="594"/>
      <c r="M27" s="595"/>
      <c r="N27" s="595"/>
      <c r="O27" s="567"/>
      <c r="P27" s="567"/>
      <c r="R27" s="593"/>
      <c r="S27" s="593"/>
      <c r="T27" s="593"/>
      <c r="U27" s="593"/>
      <c r="V27" s="593"/>
      <c r="W27" s="593"/>
    </row>
    <row r="28" spans="1:23" x14ac:dyDescent="0.2">
      <c r="A28" s="586" t="s">
        <v>740</v>
      </c>
      <c r="B28" s="587">
        <v>11214</v>
      </c>
      <c r="C28" s="588">
        <v>2460</v>
      </c>
      <c r="D28" s="589">
        <f t="shared" si="1"/>
        <v>-0.78063135366506153</v>
      </c>
      <c r="E28" s="590"/>
      <c r="F28" s="587">
        <v>49682</v>
      </c>
      <c r="G28" s="591">
        <v>24040</v>
      </c>
      <c r="H28" s="592">
        <f t="shared" si="2"/>
        <v>-0.51612253935026775</v>
      </c>
      <c r="I28" s="597">
        <f t="shared" si="0"/>
        <v>3.6972396505880172E-4</v>
      </c>
      <c r="J28" s="593"/>
      <c r="K28" s="594"/>
      <c r="L28" s="594"/>
      <c r="M28" s="595"/>
      <c r="N28" s="595"/>
      <c r="O28" s="567"/>
      <c r="P28" s="567"/>
      <c r="R28" s="593"/>
      <c r="S28" s="593"/>
      <c r="T28" s="593"/>
      <c r="U28" s="593"/>
      <c r="V28" s="593"/>
      <c r="W28" s="593"/>
    </row>
    <row r="29" spans="1:23" x14ac:dyDescent="0.2">
      <c r="A29" s="586" t="s">
        <v>741</v>
      </c>
      <c r="B29" s="587">
        <v>1932.655</v>
      </c>
      <c r="C29" s="588">
        <v>2364.37</v>
      </c>
      <c r="D29" s="589">
        <f t="shared" si="1"/>
        <v>0.22337923737035317</v>
      </c>
      <c r="E29" s="590"/>
      <c r="F29" s="587">
        <v>23039.014999999999</v>
      </c>
      <c r="G29" s="591">
        <v>23297.919999999998</v>
      </c>
      <c r="H29" s="592">
        <f t="shared" si="2"/>
        <v>1.1237676610740488E-2</v>
      </c>
      <c r="I29" s="597">
        <f t="shared" si="0"/>
        <v>3.5831112146517293E-4</v>
      </c>
      <c r="J29" s="593"/>
      <c r="K29" s="594"/>
      <c r="L29" s="594"/>
      <c r="M29" s="595"/>
      <c r="N29" s="595"/>
      <c r="O29" s="567"/>
      <c r="P29" s="567"/>
      <c r="R29" s="593"/>
      <c r="S29" s="593"/>
      <c r="T29" s="593"/>
      <c r="U29" s="593"/>
      <c r="V29" s="593"/>
      <c r="W29" s="593"/>
    </row>
    <row r="30" spans="1:23" x14ac:dyDescent="0.2">
      <c r="A30" s="596" t="s">
        <v>742</v>
      </c>
      <c r="B30" s="587">
        <v>298.72000000000003</v>
      </c>
      <c r="C30" s="588">
        <v>152</v>
      </c>
      <c r="D30" s="589">
        <f t="shared" si="1"/>
        <v>-0.4911622924477772</v>
      </c>
      <c r="E30" s="590"/>
      <c r="F30" s="587">
        <v>56199.278000000006</v>
      </c>
      <c r="G30" s="591">
        <v>22930.625</v>
      </c>
      <c r="H30" s="592">
        <f t="shared" si="2"/>
        <v>-0.59197651969834919</v>
      </c>
      <c r="I30" s="597">
        <f t="shared" si="0"/>
        <v>3.5266229601815661E-4</v>
      </c>
      <c r="J30" s="593"/>
      <c r="K30" s="594"/>
      <c r="L30" s="594"/>
      <c r="M30" s="595"/>
      <c r="N30" s="595"/>
      <c r="O30" s="567"/>
      <c r="P30" s="567"/>
      <c r="R30" s="593"/>
      <c r="S30" s="593"/>
      <c r="T30" s="593"/>
      <c r="U30" s="593"/>
      <c r="V30" s="593"/>
      <c r="W30" s="593"/>
    </row>
    <row r="31" spans="1:23" x14ac:dyDescent="0.2">
      <c r="A31" s="586" t="s">
        <v>743</v>
      </c>
      <c r="B31" s="587">
        <v>0</v>
      </c>
      <c r="C31" s="588">
        <v>0</v>
      </c>
      <c r="D31" s="589" t="s">
        <v>573</v>
      </c>
      <c r="E31" s="590"/>
      <c r="F31" s="587">
        <v>15626</v>
      </c>
      <c r="G31" s="591">
        <v>21268</v>
      </c>
      <c r="H31" s="592">
        <f t="shared" si="2"/>
        <v>0.3610648918469217</v>
      </c>
      <c r="I31" s="597">
        <f t="shared" si="0"/>
        <v>3.2709190053538249E-4</v>
      </c>
      <c r="J31" s="593"/>
      <c r="K31" s="594"/>
      <c r="L31" s="594"/>
      <c r="M31" s="595"/>
      <c r="N31" s="595"/>
      <c r="O31" s="567"/>
      <c r="P31" s="567"/>
      <c r="R31" s="593"/>
      <c r="S31" s="593"/>
      <c r="T31" s="593"/>
      <c r="U31" s="593"/>
      <c r="V31" s="593"/>
      <c r="W31" s="593"/>
    </row>
    <row r="32" spans="1:23" x14ac:dyDescent="0.2">
      <c r="A32" s="586" t="s">
        <v>744</v>
      </c>
      <c r="B32" s="587">
        <v>882.62</v>
      </c>
      <c r="C32" s="588">
        <v>1224.5999999999999</v>
      </c>
      <c r="D32" s="589">
        <f t="shared" si="1"/>
        <v>0.38746006208787465</v>
      </c>
      <c r="E32" s="590"/>
      <c r="F32" s="587">
        <v>13141.602000000001</v>
      </c>
      <c r="G32" s="591">
        <v>14300.159999999998</v>
      </c>
      <c r="H32" s="592">
        <f t="shared" si="2"/>
        <v>8.8159571412982807E-2</v>
      </c>
      <c r="I32" s="597">
        <f t="shared" si="0"/>
        <v>2.1992977771111786E-4</v>
      </c>
      <c r="J32" s="593"/>
      <c r="K32" s="594"/>
      <c r="L32" s="594"/>
      <c r="M32" s="595"/>
      <c r="N32" s="595"/>
      <c r="O32" s="567"/>
      <c r="P32" s="567"/>
      <c r="R32" s="593"/>
      <c r="S32" s="593"/>
      <c r="T32" s="593"/>
      <c r="U32" s="593"/>
      <c r="V32" s="593"/>
      <c r="W32" s="593"/>
    </row>
    <row r="33" spans="1:23" x14ac:dyDescent="0.2">
      <c r="A33" s="598" t="s">
        <v>745</v>
      </c>
      <c r="B33" s="587">
        <v>705</v>
      </c>
      <c r="C33" s="588">
        <v>950</v>
      </c>
      <c r="D33" s="589">
        <f t="shared" si="1"/>
        <v>0.3475177304964539</v>
      </c>
      <c r="E33" s="590"/>
      <c r="F33" s="587">
        <v>8505.0649999999987</v>
      </c>
      <c r="G33" s="591">
        <v>7933.9049999999997</v>
      </c>
      <c r="H33" s="592">
        <f>G33/F33-1</f>
        <v>-6.7155277472893959E-2</v>
      </c>
      <c r="I33" s="597">
        <f t="shared" si="0"/>
        <v>1.220197510399273E-4</v>
      </c>
      <c r="J33" s="593"/>
      <c r="K33" s="594"/>
      <c r="L33" s="594"/>
      <c r="M33" s="595"/>
      <c r="N33" s="595"/>
      <c r="O33" s="567"/>
      <c r="P33" s="567"/>
      <c r="R33" s="593"/>
      <c r="S33" s="593"/>
      <c r="T33" s="593"/>
      <c r="U33" s="593"/>
      <c r="V33" s="593"/>
      <c r="W33" s="593"/>
    </row>
    <row r="34" spans="1:23" x14ac:dyDescent="0.2">
      <c r="A34" s="586" t="s">
        <v>746</v>
      </c>
      <c r="B34" s="587">
        <v>0</v>
      </c>
      <c r="C34" s="588">
        <v>0</v>
      </c>
      <c r="D34" s="589" t="s">
        <v>573</v>
      </c>
      <c r="E34" s="590"/>
      <c r="F34" s="587">
        <v>0</v>
      </c>
      <c r="G34" s="591">
        <v>2894.8</v>
      </c>
      <c r="H34" s="592" t="s">
        <v>571</v>
      </c>
      <c r="I34" s="599">
        <f t="shared" si="0"/>
        <v>4.4520671133619769E-5</v>
      </c>
      <c r="J34" s="593"/>
      <c r="K34" s="594"/>
      <c r="L34" s="594"/>
      <c r="M34" s="595"/>
      <c r="N34" s="595"/>
      <c r="O34" s="567"/>
      <c r="P34" s="567"/>
      <c r="R34" s="593"/>
      <c r="S34" s="593"/>
      <c r="T34" s="593"/>
      <c r="U34" s="593"/>
      <c r="V34" s="593"/>
      <c r="W34" s="593"/>
    </row>
    <row r="35" spans="1:23" x14ac:dyDescent="0.2">
      <c r="A35" s="586" t="s">
        <v>747</v>
      </c>
      <c r="B35" s="587">
        <v>253</v>
      </c>
      <c r="C35" s="588">
        <v>191</v>
      </c>
      <c r="D35" s="589">
        <f t="shared" si="1"/>
        <v>-0.24505928853754941</v>
      </c>
      <c r="E35" s="590"/>
      <c r="F35" s="587">
        <v>3393</v>
      </c>
      <c r="G35" s="591">
        <v>1243.1500000000001</v>
      </c>
      <c r="H35" s="592">
        <f t="shared" si="2"/>
        <v>-0.63361332154435601</v>
      </c>
      <c r="I35" s="599">
        <f t="shared" si="0"/>
        <v>1.9119066021749141E-5</v>
      </c>
      <c r="J35" s="593"/>
      <c r="K35" s="594"/>
      <c r="L35" s="594"/>
      <c r="M35" s="595"/>
      <c r="N35" s="595"/>
      <c r="O35" s="567"/>
      <c r="P35" s="567"/>
      <c r="R35" s="593"/>
      <c r="S35" s="593"/>
      <c r="T35" s="593"/>
      <c r="U35" s="593"/>
      <c r="V35" s="593"/>
      <c r="W35" s="593"/>
    </row>
    <row r="36" spans="1:23" x14ac:dyDescent="0.2">
      <c r="A36" s="596" t="s">
        <v>748</v>
      </c>
      <c r="B36" s="587">
        <v>21</v>
      </c>
      <c r="C36" s="588">
        <v>54</v>
      </c>
      <c r="D36" s="589">
        <f t="shared" si="1"/>
        <v>1.5714285714285714</v>
      </c>
      <c r="E36" s="590"/>
      <c r="F36" s="587">
        <v>890</v>
      </c>
      <c r="G36" s="591">
        <v>325</v>
      </c>
      <c r="H36" s="592">
        <f t="shared" si="2"/>
        <v>-0.6348314606741573</v>
      </c>
      <c r="I36" s="600">
        <f t="shared" si="0"/>
        <v>4.9983481133157472E-6</v>
      </c>
      <c r="J36" s="593"/>
      <c r="K36" s="594"/>
      <c r="L36" s="594"/>
      <c r="M36" s="595"/>
      <c r="N36" s="595"/>
      <c r="O36" s="567"/>
      <c r="P36" s="567"/>
      <c r="R36" s="593"/>
      <c r="S36" s="593"/>
      <c r="T36" s="593"/>
      <c r="U36" s="593"/>
      <c r="V36" s="593"/>
      <c r="W36" s="593"/>
    </row>
    <row r="37" spans="1:23" x14ac:dyDescent="0.2">
      <c r="A37" s="596" t="s">
        <v>749</v>
      </c>
      <c r="B37" s="587">
        <v>0</v>
      </c>
      <c r="C37" s="588">
        <v>0</v>
      </c>
      <c r="D37" s="589" t="s">
        <v>573</v>
      </c>
      <c r="E37" s="590"/>
      <c r="F37" s="587">
        <v>280</v>
      </c>
      <c r="G37" s="591">
        <v>297</v>
      </c>
      <c r="H37" s="592">
        <f>G37/F37-1</f>
        <v>6.0714285714285721E-2</v>
      </c>
      <c r="I37" s="600">
        <f t="shared" si="0"/>
        <v>4.5677211989377751E-6</v>
      </c>
      <c r="J37" s="593"/>
      <c r="K37" s="594"/>
      <c r="L37" s="594"/>
      <c r="M37" s="595"/>
      <c r="N37" s="595"/>
      <c r="O37" s="567"/>
      <c r="P37" s="567"/>
      <c r="R37" s="593"/>
      <c r="S37" s="593"/>
      <c r="T37" s="593"/>
      <c r="U37" s="593"/>
      <c r="V37" s="593"/>
      <c r="W37" s="593"/>
    </row>
    <row r="38" spans="1:23" x14ac:dyDescent="0.2">
      <c r="A38" s="596" t="s">
        <v>750</v>
      </c>
      <c r="B38" s="587">
        <v>3</v>
      </c>
      <c r="C38" s="588">
        <v>103</v>
      </c>
      <c r="D38" s="589" t="s">
        <v>571</v>
      </c>
      <c r="E38" s="590"/>
      <c r="F38" s="587">
        <v>25</v>
      </c>
      <c r="G38" s="591">
        <v>212</v>
      </c>
      <c r="H38" s="592">
        <f t="shared" si="2"/>
        <v>7.48</v>
      </c>
      <c r="I38" s="600">
        <f t="shared" si="0"/>
        <v>3.2604609231475025E-6</v>
      </c>
      <c r="J38" s="593"/>
      <c r="K38" s="594"/>
      <c r="L38" s="594"/>
      <c r="M38" s="595"/>
      <c r="N38" s="595"/>
      <c r="O38" s="567"/>
      <c r="P38" s="567"/>
      <c r="R38" s="593"/>
      <c r="S38" s="593"/>
      <c r="T38" s="593"/>
      <c r="U38" s="593"/>
      <c r="V38" s="593"/>
      <c r="W38" s="593"/>
    </row>
    <row r="39" spans="1:23" x14ac:dyDescent="0.2">
      <c r="A39" s="596" t="s">
        <v>751</v>
      </c>
      <c r="B39" s="587">
        <v>45</v>
      </c>
      <c r="C39" s="588">
        <v>0</v>
      </c>
      <c r="D39" s="589" t="s">
        <v>573</v>
      </c>
      <c r="E39" s="590"/>
      <c r="F39" s="587">
        <v>238</v>
      </c>
      <c r="G39" s="591">
        <v>168</v>
      </c>
      <c r="H39" s="592">
        <f>G39/F39-1</f>
        <v>-0.29411764705882348</v>
      </c>
      <c r="I39" s="600">
        <f>G39/$G$6</f>
        <v>2.5837614862678322E-6</v>
      </c>
      <c r="J39" s="593"/>
      <c r="K39" s="594"/>
      <c r="L39" s="594"/>
      <c r="M39" s="595"/>
      <c r="N39" s="595"/>
      <c r="O39" s="567"/>
      <c r="P39" s="567"/>
      <c r="R39" s="593"/>
      <c r="S39" s="593"/>
      <c r="T39" s="593"/>
      <c r="U39" s="593"/>
      <c r="V39" s="593"/>
      <c r="W39" s="593"/>
    </row>
    <row r="40" spans="1:23" x14ac:dyDescent="0.2">
      <c r="A40" s="586" t="s">
        <v>752</v>
      </c>
      <c r="B40" s="587">
        <v>0</v>
      </c>
      <c r="C40" s="588">
        <v>0</v>
      </c>
      <c r="D40" s="589" t="s">
        <v>573</v>
      </c>
      <c r="E40" s="590"/>
      <c r="F40" s="587">
        <v>143.02000000000001</v>
      </c>
      <c r="G40" s="591">
        <v>0</v>
      </c>
      <c r="H40" s="592" t="s">
        <v>573</v>
      </c>
      <c r="I40" s="589" t="s">
        <v>573</v>
      </c>
      <c r="J40" s="593"/>
      <c r="K40" s="594"/>
      <c r="L40" s="594"/>
      <c r="M40" s="595"/>
      <c r="N40" s="595"/>
      <c r="O40" s="567"/>
      <c r="P40" s="567"/>
      <c r="R40" s="593"/>
      <c r="S40" s="593"/>
      <c r="T40" s="593"/>
      <c r="U40" s="593"/>
      <c r="V40" s="593"/>
      <c r="W40" s="593"/>
    </row>
    <row r="41" spans="1:23" x14ac:dyDescent="0.2">
      <c r="A41" s="578" t="s">
        <v>753</v>
      </c>
      <c r="B41" s="601">
        <f>SUM(B42:B44)</f>
        <v>13597.49</v>
      </c>
      <c r="C41" s="580">
        <f>SUM(C42:C44)</f>
        <v>12945.001</v>
      </c>
      <c r="D41" s="581">
        <f>(C41-B41)/B41</f>
        <v>-4.7985988590541311E-2</v>
      </c>
      <c r="E41" s="602"/>
      <c r="F41" s="601">
        <f>SUM(F42:F44)</f>
        <v>144579.38</v>
      </c>
      <c r="G41" s="603">
        <f>SUM(G42:G44)</f>
        <v>180900.601</v>
      </c>
      <c r="H41" s="584">
        <f>(G41-F41)/F41</f>
        <v>0.25121992499898665</v>
      </c>
      <c r="I41" s="581">
        <f>SUM(I42:I44)</f>
        <v>1</v>
      </c>
      <c r="J41" s="593"/>
      <c r="K41" s="567"/>
      <c r="L41" s="567"/>
      <c r="M41" s="567"/>
      <c r="N41" s="567"/>
      <c r="O41" s="567"/>
      <c r="P41" s="567"/>
    </row>
    <row r="42" spans="1:23" x14ac:dyDescent="0.2">
      <c r="A42" s="596" t="s">
        <v>754</v>
      </c>
      <c r="B42" s="604">
        <v>7111.57</v>
      </c>
      <c r="C42" s="605">
        <v>11919.795</v>
      </c>
      <c r="D42" s="589">
        <f>(C42-B42)/B42</f>
        <v>0.67611301020731018</v>
      </c>
      <c r="E42" s="606"/>
      <c r="F42" s="604">
        <v>75094.37</v>
      </c>
      <c r="G42" s="607">
        <v>102638.03199999999</v>
      </c>
      <c r="H42" s="592">
        <f>(G42-F42)/F42</f>
        <v>0.36678731042020857</v>
      </c>
      <c r="I42" s="589">
        <f>G42/$G$41</f>
        <v>0.56737253183586711</v>
      </c>
      <c r="J42" s="593"/>
      <c r="K42" s="567"/>
      <c r="M42" s="567"/>
    </row>
    <row r="43" spans="1:23" x14ac:dyDescent="0.2">
      <c r="A43" s="596" t="s">
        <v>755</v>
      </c>
      <c r="B43" s="604">
        <v>6485.82</v>
      </c>
      <c r="C43" s="605">
        <v>1025.2059999999999</v>
      </c>
      <c r="D43" s="589">
        <f>(C43-B43)/B43</f>
        <v>-0.841931166760718</v>
      </c>
      <c r="E43" s="606"/>
      <c r="F43" s="604">
        <v>69484.31</v>
      </c>
      <c r="G43" s="607">
        <v>78262.569000000003</v>
      </c>
      <c r="H43" s="592">
        <f>(G43-F43)/F43</f>
        <v>0.12633440556580336</v>
      </c>
      <c r="I43" s="589">
        <f>G43/$G$41</f>
        <v>0.43262746816413289</v>
      </c>
      <c r="J43" s="593"/>
      <c r="K43" s="567"/>
      <c r="M43" s="567"/>
    </row>
    <row r="44" spans="1:23" x14ac:dyDescent="0.2">
      <c r="A44" s="596" t="s">
        <v>756</v>
      </c>
      <c r="B44" s="608">
        <v>0.1</v>
      </c>
      <c r="C44" s="609">
        <v>0</v>
      </c>
      <c r="D44" s="610" t="s">
        <v>573</v>
      </c>
      <c r="E44" s="606"/>
      <c r="F44" s="608">
        <v>0.7</v>
      </c>
      <c r="G44" s="611">
        <v>0</v>
      </c>
      <c r="H44" s="612" t="s">
        <v>573</v>
      </c>
      <c r="I44" s="610" t="s">
        <v>573</v>
      </c>
      <c r="J44" s="593"/>
      <c r="K44" s="567"/>
      <c r="L44" s="567"/>
      <c r="M44" s="567"/>
      <c r="N44" s="567"/>
      <c r="O44" s="567"/>
      <c r="P44" s="567"/>
    </row>
    <row r="45" spans="1:23" x14ac:dyDescent="0.2">
      <c r="A45" s="613"/>
      <c r="B45" s="614"/>
      <c r="C45" s="615"/>
      <c r="D45" s="616"/>
      <c r="E45" s="616"/>
      <c r="F45" s="617"/>
      <c r="G45" s="617"/>
      <c r="H45" s="616"/>
      <c r="I45" s="616"/>
    </row>
    <row r="46" spans="1:23" ht="26.25" customHeight="1" x14ac:dyDescent="0.2">
      <c r="A46" s="825" t="s">
        <v>757</v>
      </c>
      <c r="B46" s="826"/>
      <c r="C46" s="826"/>
      <c r="D46" s="826"/>
      <c r="E46" s="826"/>
      <c r="F46" s="826"/>
      <c r="G46" s="618"/>
      <c r="H46" s="618"/>
      <c r="I46" s="619"/>
    </row>
    <row r="47" spans="1:23" x14ac:dyDescent="0.2">
      <c r="A47" s="620" t="s">
        <v>758</v>
      </c>
      <c r="B47" s="621"/>
      <c r="C47" s="622"/>
      <c r="D47" s="623"/>
      <c r="E47" s="621"/>
      <c r="F47" s="624"/>
      <c r="G47" s="625"/>
      <c r="H47" s="625"/>
      <c r="I47" s="626"/>
    </row>
  </sheetData>
  <mergeCells count="3">
    <mergeCell ref="B4:D4"/>
    <mergeCell ref="F4:I4"/>
    <mergeCell ref="A46:F46"/>
  </mergeCells>
  <conditionalFormatting sqref="I45 I6:I38 I41">
    <cfRule type="cellIs" dxfId="6" priority="2" operator="greaterThan">
      <formula>1</formula>
    </cfRule>
  </conditionalFormatting>
  <conditionalFormatting sqref="I42:I43">
    <cfRule type="cellIs" dxfId="5" priority="3" operator="greaterThan">
      <formula>1</formula>
    </cfRule>
  </conditionalFormatting>
  <conditionalFormatting sqref="I39">
    <cfRule type="cellIs" dxfId="4" priority="1" operator="greaterThan">
      <formula>1</formula>
    </cfRule>
  </conditionalFormatting>
  <pageMargins left="0.7" right="0.7" top="0.75" bottom="0.75" header="0.3" footer="0.3"/>
  <pageSetup paperSize="9" scale="6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51"/>
  <sheetViews>
    <sheetView showGridLines="0" zoomScaleNormal="100" workbookViewId="0"/>
  </sheetViews>
  <sheetFormatPr baseColWidth="10" defaultColWidth="11.42578125" defaultRowHeight="12.75" x14ac:dyDescent="0.2"/>
  <cols>
    <col min="1" max="1" width="34.85546875" style="18" customWidth="1"/>
    <col min="2" max="3" width="11.7109375" style="18" customWidth="1"/>
    <col min="4" max="4" width="10.7109375" style="18" bestFit="1" customWidth="1"/>
    <col min="5" max="5" width="3" style="18" customWidth="1"/>
    <col min="6" max="7" width="12" style="18" bestFit="1" customWidth="1"/>
    <col min="8" max="8" width="10.7109375" style="18" bestFit="1" customWidth="1"/>
    <col min="9" max="9" width="7.42578125" style="18" bestFit="1" customWidth="1"/>
    <col min="10" max="12" width="11.42578125" style="18"/>
    <col min="13" max="14" width="12.42578125" style="18" bestFit="1" customWidth="1"/>
    <col min="15" max="16384" width="11.42578125" style="18"/>
  </cols>
  <sheetData>
    <row r="1" spans="1:15" x14ac:dyDescent="0.2">
      <c r="A1" s="627" t="s">
        <v>759</v>
      </c>
    </row>
    <row r="2" spans="1:15" x14ac:dyDescent="0.2">
      <c r="A2" s="628" t="s">
        <v>760</v>
      </c>
    </row>
    <row r="4" spans="1:15" x14ac:dyDescent="0.2">
      <c r="A4" s="629"/>
      <c r="B4" s="824" t="s">
        <v>652</v>
      </c>
      <c r="C4" s="824"/>
      <c r="D4" s="824"/>
      <c r="E4" s="630"/>
      <c r="F4" s="824" t="s">
        <v>699</v>
      </c>
      <c r="G4" s="824"/>
      <c r="H4" s="824"/>
      <c r="I4" s="824"/>
    </row>
    <row r="5" spans="1:15" x14ac:dyDescent="0.2">
      <c r="A5" s="631" t="s">
        <v>761</v>
      </c>
      <c r="B5" s="632">
        <v>2021</v>
      </c>
      <c r="C5" s="633">
        <v>2022</v>
      </c>
      <c r="D5" s="634" t="s">
        <v>762</v>
      </c>
      <c r="E5" s="633"/>
      <c r="F5" s="632">
        <v>2021</v>
      </c>
      <c r="G5" s="633">
        <v>2022</v>
      </c>
      <c r="H5" s="633" t="s">
        <v>762</v>
      </c>
      <c r="I5" s="634" t="s">
        <v>717</v>
      </c>
    </row>
    <row r="6" spans="1:15" x14ac:dyDescent="0.2">
      <c r="A6" s="635" t="s">
        <v>763</v>
      </c>
      <c r="B6" s="636">
        <f>SUM(B7:B11)</f>
        <v>1469719.5799999998</v>
      </c>
      <c r="C6" s="637">
        <f>SUM(C7:C11)</f>
        <v>3757397.1979999999</v>
      </c>
      <c r="D6" s="638">
        <f t="shared" ref="D6:D72" si="0">(C6-B6)/B6</f>
        <v>1.5565402061255795</v>
      </c>
      <c r="E6" s="639"/>
      <c r="F6" s="636">
        <f>SUM(F7:F11)</f>
        <v>29695877.313001998</v>
      </c>
      <c r="G6" s="637">
        <f>SUM(G7:G11)</f>
        <v>33546443.096999999</v>
      </c>
      <c r="H6" s="640">
        <f t="shared" ref="H6:H72" si="1">(G6-F6)/F6</f>
        <v>0.12966667875853849</v>
      </c>
      <c r="I6" s="638">
        <f>SUM(I7:I11)</f>
        <v>1</v>
      </c>
    </row>
    <row r="7" spans="1:15" x14ac:dyDescent="0.2">
      <c r="A7" s="18" t="s">
        <v>562</v>
      </c>
      <c r="B7" s="641">
        <v>682629.77</v>
      </c>
      <c r="C7" s="642">
        <v>440073.56</v>
      </c>
      <c r="D7" s="643">
        <f t="shared" si="0"/>
        <v>-0.35532615285735342</v>
      </c>
      <c r="E7" s="644"/>
      <c r="F7" s="645">
        <v>6034707.7999999989</v>
      </c>
      <c r="G7" s="642">
        <v>5439812.7800000003</v>
      </c>
      <c r="H7" s="646">
        <f t="shared" si="1"/>
        <v>-9.857892705260704E-2</v>
      </c>
      <c r="I7" s="643">
        <f>G7/$G$6</f>
        <v>0.16215766196942868</v>
      </c>
      <c r="K7" s="377"/>
      <c r="L7" s="377"/>
      <c r="M7" s="377"/>
      <c r="N7" s="377"/>
    </row>
    <row r="8" spans="1:15" x14ac:dyDescent="0.2">
      <c r="A8" s="18" t="s">
        <v>555</v>
      </c>
      <c r="B8" s="641">
        <v>328264.05</v>
      </c>
      <c r="C8" s="642">
        <v>299847.56</v>
      </c>
      <c r="D8" s="643">
        <f t="shared" si="0"/>
        <v>-8.6565952013325828E-2</v>
      </c>
      <c r="E8" s="644"/>
      <c r="F8" s="645">
        <v>3366525.6510000001</v>
      </c>
      <c r="G8" s="642">
        <v>3268011.4899999998</v>
      </c>
      <c r="H8" s="646">
        <f t="shared" si="1"/>
        <v>-2.926285767961918E-2</v>
      </c>
      <c r="I8" s="643">
        <f>G8/$G$6</f>
        <v>9.7417525922211784E-2</v>
      </c>
      <c r="J8" s="647"/>
      <c r="K8" s="377"/>
      <c r="L8" s="377"/>
      <c r="M8" s="377"/>
      <c r="N8" s="377"/>
    </row>
    <row r="9" spans="1:15" x14ac:dyDescent="0.2">
      <c r="A9" s="18" t="s">
        <v>556</v>
      </c>
      <c r="B9" s="641">
        <v>253059.9</v>
      </c>
      <c r="C9" s="642">
        <v>338838.8</v>
      </c>
      <c r="D9" s="643">
        <f t="shared" si="0"/>
        <v>0.33896678217291637</v>
      </c>
      <c r="E9" s="644"/>
      <c r="F9" s="645">
        <v>3102765.21</v>
      </c>
      <c r="G9" s="642">
        <v>3160264.4</v>
      </c>
      <c r="H9" s="646">
        <f t="shared" si="1"/>
        <v>1.8531595563429676E-2</v>
      </c>
      <c r="I9" s="643">
        <f>G9/$G$6</f>
        <v>9.4205647700474598E-2</v>
      </c>
      <c r="K9" s="377"/>
      <c r="L9" s="377"/>
      <c r="M9" s="377"/>
      <c r="N9" s="377"/>
    </row>
    <row r="10" spans="1:15" x14ac:dyDescent="0.2">
      <c r="A10" s="18" t="s">
        <v>552</v>
      </c>
      <c r="B10" s="641">
        <v>168667.89999999997</v>
      </c>
      <c r="C10" s="642">
        <v>166627.30799999999</v>
      </c>
      <c r="D10" s="643">
        <f t="shared" si="0"/>
        <v>-1.2098283075795545E-2</v>
      </c>
      <c r="E10" s="644"/>
      <c r="F10" s="645">
        <v>1937124.5380019997</v>
      </c>
      <c r="G10" s="642">
        <v>2131828.6460000002</v>
      </c>
      <c r="H10" s="646">
        <f t="shared" si="1"/>
        <v>0.10051192072494385</v>
      </c>
      <c r="I10" s="643">
        <f>G10/$G$6</f>
        <v>6.3548574727752466E-2</v>
      </c>
      <c r="K10" s="377"/>
      <c r="L10" s="377"/>
      <c r="M10" s="377"/>
      <c r="N10" s="377"/>
      <c r="O10" s="377"/>
    </row>
    <row r="11" spans="1:15" x14ac:dyDescent="0.2">
      <c r="A11" s="18" t="s">
        <v>764</v>
      </c>
      <c r="B11" s="641">
        <v>37097.96</v>
      </c>
      <c r="C11" s="642">
        <v>2512009.9700000002</v>
      </c>
      <c r="D11" s="643" t="s">
        <v>571</v>
      </c>
      <c r="E11" s="644"/>
      <c r="F11" s="641">
        <v>15254754.114</v>
      </c>
      <c r="G11" s="642">
        <v>19546525.780999999</v>
      </c>
      <c r="H11" s="646">
        <f t="shared" si="1"/>
        <v>0.28133994392353007</v>
      </c>
      <c r="I11" s="643">
        <f>G11/$G$6</f>
        <v>0.58267058968013252</v>
      </c>
    </row>
    <row r="12" spans="1:15" x14ac:dyDescent="0.2">
      <c r="A12" s="635" t="s">
        <v>765</v>
      </c>
      <c r="B12" s="636">
        <f>SUM(B13)</f>
        <v>975704.5</v>
      </c>
      <c r="C12" s="637">
        <f>SUM(C13)</f>
        <v>883681.45</v>
      </c>
      <c r="D12" s="638">
        <f t="shared" si="0"/>
        <v>-9.4314467136310268E-2</v>
      </c>
      <c r="E12" s="639"/>
      <c r="F12" s="636">
        <f>SUM(F13)</f>
        <v>10776136.01</v>
      </c>
      <c r="G12" s="637">
        <f>SUM(G13)</f>
        <v>10954831.189999999</v>
      </c>
      <c r="H12" s="640">
        <f t="shared" si="1"/>
        <v>1.6582491148420433E-2</v>
      </c>
      <c r="I12" s="638">
        <f>SUM(I13)</f>
        <v>1</v>
      </c>
    </row>
    <row r="13" spans="1:15" x14ac:dyDescent="0.2">
      <c r="A13" s="18" t="s">
        <v>567</v>
      </c>
      <c r="B13" s="648">
        <v>975704.5</v>
      </c>
      <c r="C13" s="649">
        <v>883681.45</v>
      </c>
      <c r="D13" s="650">
        <f t="shared" si="0"/>
        <v>-9.4314467136310268E-2</v>
      </c>
      <c r="E13" s="651"/>
      <c r="F13" s="648">
        <v>10776136.01</v>
      </c>
      <c r="G13" s="649">
        <v>10954831.189999999</v>
      </c>
      <c r="H13" s="646">
        <f t="shared" si="1"/>
        <v>1.6582491148420433E-2</v>
      </c>
      <c r="I13" s="643">
        <f>G12/$G$13</f>
        <v>1</v>
      </c>
      <c r="K13" s="652"/>
      <c r="L13" s="652"/>
      <c r="M13" s="652"/>
      <c r="N13" s="652"/>
    </row>
    <row r="14" spans="1:15" x14ac:dyDescent="0.2">
      <c r="A14" s="635" t="s">
        <v>766</v>
      </c>
      <c r="B14" s="636">
        <f>SUM(B15:B19)</f>
        <v>396291.47</v>
      </c>
      <c r="C14" s="637">
        <f>SUM(C15:C19)</f>
        <v>468955.46600000001</v>
      </c>
      <c r="D14" s="638">
        <f t="shared" si="0"/>
        <v>0.1833599799662608</v>
      </c>
      <c r="E14" s="639"/>
      <c r="F14" s="636">
        <f>SUM(F15:F19)</f>
        <v>4662307.42</v>
      </c>
      <c r="G14" s="637">
        <f>SUM(G15:G19)</f>
        <v>5376472.5359999994</v>
      </c>
      <c r="H14" s="640">
        <f t="shared" si="1"/>
        <v>0.15317846972862195</v>
      </c>
      <c r="I14" s="638">
        <f>SUM(I15:I19)</f>
        <v>1</v>
      </c>
      <c r="K14" s="652"/>
      <c r="L14" s="652"/>
      <c r="M14" s="652"/>
      <c r="N14" s="652"/>
    </row>
    <row r="15" spans="1:15" x14ac:dyDescent="0.2">
      <c r="A15" s="18" t="s">
        <v>562</v>
      </c>
      <c r="B15" s="653">
        <v>287563.83</v>
      </c>
      <c r="C15" s="642">
        <v>385799.81</v>
      </c>
      <c r="D15" s="650">
        <f t="shared" si="0"/>
        <v>0.34161452085263982</v>
      </c>
      <c r="E15" s="654"/>
      <c r="F15" s="641">
        <v>3450823.0999999996</v>
      </c>
      <c r="G15" s="642">
        <v>4365652.91</v>
      </c>
      <c r="H15" s="646">
        <f t="shared" si="1"/>
        <v>0.26510481224030308</v>
      </c>
      <c r="I15" s="643">
        <f>G15/$G$14</f>
        <v>0.81199204139299275</v>
      </c>
      <c r="K15" s="377"/>
      <c r="L15" s="377"/>
      <c r="M15" s="377"/>
      <c r="N15" s="377"/>
    </row>
    <row r="16" spans="1:15" x14ac:dyDescent="0.2">
      <c r="A16" s="18" t="s">
        <v>551</v>
      </c>
      <c r="B16" s="641">
        <v>46020.729999999996</v>
      </c>
      <c r="C16" s="642">
        <v>43612.94</v>
      </c>
      <c r="D16" s="650">
        <f t="shared" si="0"/>
        <v>-5.2319682890731932E-2</v>
      </c>
      <c r="E16" s="654"/>
      <c r="F16" s="641">
        <v>437157.89</v>
      </c>
      <c r="G16" s="642">
        <v>361518.01</v>
      </c>
      <c r="H16" s="646">
        <f t="shared" si="1"/>
        <v>-0.17302645504122091</v>
      </c>
      <c r="I16" s="643">
        <f>G16/$G$14</f>
        <v>6.724074336460073E-2</v>
      </c>
      <c r="K16" s="377"/>
      <c r="L16" s="377"/>
      <c r="M16" s="377"/>
      <c r="N16" s="377"/>
    </row>
    <row r="17" spans="1:14" x14ac:dyDescent="0.2">
      <c r="A17" s="18" t="s">
        <v>576</v>
      </c>
      <c r="B17" s="641">
        <v>29818</v>
      </c>
      <c r="C17" s="642">
        <v>20400</v>
      </c>
      <c r="D17" s="650">
        <f t="shared" si="0"/>
        <v>-0.31584948688711517</v>
      </c>
      <c r="E17" s="654"/>
      <c r="F17" s="641">
        <v>198524</v>
      </c>
      <c r="G17" s="642">
        <v>269895</v>
      </c>
      <c r="H17" s="646">
        <f t="shared" si="1"/>
        <v>0.35950817029679033</v>
      </c>
      <c r="I17" s="643">
        <f>G17/$G$14</f>
        <v>5.0199270654286109E-2</v>
      </c>
      <c r="K17" s="377"/>
      <c r="L17" s="377"/>
      <c r="M17" s="377"/>
      <c r="N17" s="377"/>
    </row>
    <row r="18" spans="1:14" x14ac:dyDescent="0.2">
      <c r="A18" s="18" t="s">
        <v>556</v>
      </c>
      <c r="B18" s="641">
        <v>21919.5</v>
      </c>
      <c r="C18" s="642">
        <v>7185.1260000000002</v>
      </c>
      <c r="D18" s="650">
        <f t="shared" si="0"/>
        <v>-0.67220392800930673</v>
      </c>
      <c r="E18" s="654"/>
      <c r="F18" s="641">
        <v>375124.45</v>
      </c>
      <c r="G18" s="642">
        <v>205110.726</v>
      </c>
      <c r="H18" s="646">
        <f t="shared" si="1"/>
        <v>-0.45321952221456108</v>
      </c>
      <c r="I18" s="643">
        <f>G18/$G$14</f>
        <v>3.8149683575357522E-2</v>
      </c>
      <c r="K18" s="377"/>
      <c r="L18" s="377"/>
      <c r="M18" s="377"/>
      <c r="N18" s="377"/>
    </row>
    <row r="19" spans="1:14" x14ac:dyDescent="0.2">
      <c r="A19" s="18" t="s">
        <v>453</v>
      </c>
      <c r="B19" s="641">
        <v>10969.409999999974</v>
      </c>
      <c r="C19" s="642">
        <v>11957.590000000026</v>
      </c>
      <c r="D19" s="650">
        <f t="shared" si="0"/>
        <v>9.0085063827503351E-2</v>
      </c>
      <c r="E19" s="654"/>
      <c r="F19" s="641">
        <v>200677.98000000045</v>
      </c>
      <c r="G19" s="642">
        <v>174295.88999999966</v>
      </c>
      <c r="H19" s="646">
        <f t="shared" si="1"/>
        <v>-0.13146479748301595</v>
      </c>
      <c r="I19" s="643">
        <f>G19/$G$14</f>
        <v>3.2418261012762975E-2</v>
      </c>
    </row>
    <row r="20" spans="1:14" x14ac:dyDescent="0.2">
      <c r="A20" s="635" t="s">
        <v>767</v>
      </c>
      <c r="B20" s="636">
        <f>SUM(B21:B26)</f>
        <v>132149.38</v>
      </c>
      <c r="C20" s="637">
        <f>SUM(C21:C26)</f>
        <v>227047.26</v>
      </c>
      <c r="D20" s="638">
        <f t="shared" si="0"/>
        <v>0.71811067142350571</v>
      </c>
      <c r="E20" s="639"/>
      <c r="F20" s="636">
        <f>SUM(F21:F26)</f>
        <v>2040295.4200000004</v>
      </c>
      <c r="G20" s="637">
        <f>SUM(G21:G26)</f>
        <v>2563769.66</v>
      </c>
      <c r="H20" s="640">
        <f t="shared" si="1"/>
        <v>0.25656786505946266</v>
      </c>
      <c r="I20" s="638">
        <f>SUM(I21:I26)</f>
        <v>1</v>
      </c>
      <c r="K20" s="652"/>
      <c r="L20" s="652"/>
      <c r="M20" s="652"/>
      <c r="N20" s="652"/>
    </row>
    <row r="21" spans="1:14" x14ac:dyDescent="0.2">
      <c r="A21" s="18" t="s">
        <v>576</v>
      </c>
      <c r="B21" s="641">
        <v>41278</v>
      </c>
      <c r="C21" s="642">
        <v>97448</v>
      </c>
      <c r="D21" s="643">
        <f t="shared" si="0"/>
        <v>1.3607732932797132</v>
      </c>
      <c r="E21" s="654"/>
      <c r="F21" s="641">
        <v>521835.5</v>
      </c>
      <c r="G21" s="642">
        <v>900133.03</v>
      </c>
      <c r="H21" s="646">
        <f t="shared" si="1"/>
        <v>0.72493636404575779</v>
      </c>
      <c r="I21" s="643">
        <f t="shared" ref="I21:I26" si="2">G21/$G$20</f>
        <v>0.35109746559681182</v>
      </c>
      <c r="K21" s="652"/>
      <c r="L21" s="652"/>
      <c r="M21" s="652"/>
      <c r="N21" s="652"/>
    </row>
    <row r="22" spans="1:14" x14ac:dyDescent="0.2">
      <c r="A22" s="18" t="s">
        <v>562</v>
      </c>
      <c r="B22" s="641">
        <v>34666.78</v>
      </c>
      <c r="C22" s="642">
        <v>27384.400000000001</v>
      </c>
      <c r="D22" s="643">
        <f t="shared" si="0"/>
        <v>-0.21006796708549216</v>
      </c>
      <c r="E22" s="654"/>
      <c r="F22" s="641">
        <v>746401.42000000016</v>
      </c>
      <c r="G22" s="642">
        <v>573741.36</v>
      </c>
      <c r="H22" s="646">
        <f t="shared" si="1"/>
        <v>-0.23132332733236244</v>
      </c>
      <c r="I22" s="643">
        <f t="shared" si="2"/>
        <v>0.22378818540195999</v>
      </c>
      <c r="K22" s="652"/>
      <c r="L22" s="652"/>
      <c r="M22" s="652"/>
      <c r="N22" s="652"/>
    </row>
    <row r="23" spans="1:14" x14ac:dyDescent="0.2">
      <c r="A23" s="18" t="s">
        <v>554</v>
      </c>
      <c r="B23" s="641">
        <v>23855</v>
      </c>
      <c r="C23" s="642">
        <v>30378</v>
      </c>
      <c r="D23" s="643">
        <f t="shared" si="0"/>
        <v>0.27344372249004401</v>
      </c>
      <c r="E23" s="654"/>
      <c r="F23" s="641">
        <v>273908</v>
      </c>
      <c r="G23" s="642">
        <v>355733</v>
      </c>
      <c r="H23" s="646">
        <f t="shared" si="1"/>
        <v>0.29873169093272195</v>
      </c>
      <c r="I23" s="643">
        <f t="shared" si="2"/>
        <v>0.13875388477762077</v>
      </c>
      <c r="K23" s="652"/>
      <c r="L23" s="652"/>
      <c r="M23" s="652"/>
      <c r="N23" s="652"/>
    </row>
    <row r="24" spans="1:14" x14ac:dyDescent="0.2">
      <c r="A24" s="18" t="s">
        <v>558</v>
      </c>
      <c r="B24" s="641">
        <v>4566.7</v>
      </c>
      <c r="C24" s="642">
        <v>38905.659999999996</v>
      </c>
      <c r="D24" s="643">
        <f t="shared" si="0"/>
        <v>7.5194254056539735</v>
      </c>
      <c r="E24" s="654"/>
      <c r="F24" s="641">
        <v>59286.8</v>
      </c>
      <c r="G24" s="642">
        <v>330764.16000000003</v>
      </c>
      <c r="H24" s="646">
        <f t="shared" si="1"/>
        <v>4.5790523354271109</v>
      </c>
      <c r="I24" s="643">
        <f t="shared" si="2"/>
        <v>0.12901477272338108</v>
      </c>
    </row>
    <row r="25" spans="1:14" x14ac:dyDescent="0.2">
      <c r="A25" s="18" t="s">
        <v>569</v>
      </c>
      <c r="B25" s="641">
        <v>14857</v>
      </c>
      <c r="C25" s="642">
        <v>13001</v>
      </c>
      <c r="D25" s="643">
        <f t="shared" si="0"/>
        <v>-0.12492427811805883</v>
      </c>
      <c r="E25" s="654"/>
      <c r="F25" s="655">
        <v>149144.70000000001</v>
      </c>
      <c r="G25" s="642">
        <v>166906.28</v>
      </c>
      <c r="H25" s="646">
        <f t="shared" si="1"/>
        <v>0.11908958213064216</v>
      </c>
      <c r="I25" s="643">
        <f t="shared" si="2"/>
        <v>6.5101901549143068E-2</v>
      </c>
    </row>
    <row r="26" spans="1:14" x14ac:dyDescent="0.2">
      <c r="A26" s="18" t="s">
        <v>453</v>
      </c>
      <c r="B26" s="641">
        <v>12925.900000000009</v>
      </c>
      <c r="C26" s="642">
        <v>19930.200000000012</v>
      </c>
      <c r="D26" s="643">
        <f t="shared" si="0"/>
        <v>0.54188102956080408</v>
      </c>
      <c r="E26" s="654"/>
      <c r="F26" s="641">
        <v>289719.00000000023</v>
      </c>
      <c r="G26" s="642">
        <v>236491.83000000007</v>
      </c>
      <c r="H26" s="646">
        <f t="shared" si="1"/>
        <v>-0.18371998384641711</v>
      </c>
      <c r="I26" s="643">
        <f t="shared" si="2"/>
        <v>9.2243789951083233E-2</v>
      </c>
    </row>
    <row r="27" spans="1:14" x14ac:dyDescent="0.2">
      <c r="A27" s="635" t="s">
        <v>768</v>
      </c>
      <c r="B27" s="636">
        <f>SUM(B28:B33)</f>
        <v>170943.565</v>
      </c>
      <c r="C27" s="637">
        <f>SUM(C28:C33)</f>
        <v>184760</v>
      </c>
      <c r="D27" s="638">
        <f>(C27-B27)/B27</f>
        <v>8.0824539958552974E-2</v>
      </c>
      <c r="E27" s="639"/>
      <c r="F27" s="636">
        <f>SUM(F28:F33)</f>
        <v>1612759.0200000003</v>
      </c>
      <c r="G27" s="637">
        <f>SUM(G28:G33)</f>
        <v>1897847.1649999998</v>
      </c>
      <c r="H27" s="640">
        <f>(G27-F27)/F27</f>
        <v>0.17677045452208942</v>
      </c>
      <c r="I27" s="638">
        <f>SUM(I28:I33)</f>
        <v>1</v>
      </c>
    </row>
    <row r="28" spans="1:14" x14ac:dyDescent="0.2">
      <c r="A28" s="18" t="s">
        <v>557</v>
      </c>
      <c r="B28" s="641">
        <v>170067</v>
      </c>
      <c r="C28" s="642">
        <v>183020</v>
      </c>
      <c r="D28" s="643">
        <f>(C28-B28)/B28</f>
        <v>7.6164100031164195E-2</v>
      </c>
      <c r="E28" s="654"/>
      <c r="F28" s="641">
        <v>1594374.2500000002</v>
      </c>
      <c r="G28" s="642">
        <v>1876784.2599999998</v>
      </c>
      <c r="H28" s="646">
        <f>(G28-F28)/F28</f>
        <v>0.17712905862597789</v>
      </c>
      <c r="I28" s="643">
        <f>G28/$G$27</f>
        <v>0.98890168534724976</v>
      </c>
    </row>
    <row r="29" spans="1:14" x14ac:dyDescent="0.2">
      <c r="A29" s="656" t="s">
        <v>553</v>
      </c>
      <c r="B29" s="642">
        <v>815</v>
      </c>
      <c r="C29" s="642">
        <v>890</v>
      </c>
      <c r="D29" s="643">
        <f>(C29-B29)/B29</f>
        <v>9.202453987730061E-2</v>
      </c>
      <c r="E29" s="654"/>
      <c r="F29" s="641">
        <v>9965</v>
      </c>
      <c r="G29" s="642">
        <v>14697.6</v>
      </c>
      <c r="H29" s="646">
        <f>(G29-F29)/F29</f>
        <v>0.47492222779729054</v>
      </c>
      <c r="I29" s="643">
        <f>G29/$G$27</f>
        <v>7.7443538505378023E-3</v>
      </c>
    </row>
    <row r="30" spans="1:14" x14ac:dyDescent="0.2">
      <c r="A30" s="656" t="s">
        <v>568</v>
      </c>
      <c r="B30" s="642">
        <v>0</v>
      </c>
      <c r="C30" s="642">
        <v>0</v>
      </c>
      <c r="D30" s="643" t="s">
        <v>573</v>
      </c>
      <c r="E30" s="654"/>
      <c r="F30" s="641">
        <v>0</v>
      </c>
      <c r="G30" s="642">
        <v>2800</v>
      </c>
      <c r="H30" s="646" t="s">
        <v>571</v>
      </c>
      <c r="I30" s="643">
        <f>G30/$G$27</f>
        <v>1.4753558935816627E-3</v>
      </c>
    </row>
    <row r="31" spans="1:14" x14ac:dyDescent="0.2">
      <c r="A31" s="656" t="s">
        <v>555</v>
      </c>
      <c r="B31" s="642">
        <v>61.564999999999998</v>
      </c>
      <c r="C31" s="642">
        <v>0</v>
      </c>
      <c r="D31" s="643" t="s">
        <v>573</v>
      </c>
      <c r="E31" s="654"/>
      <c r="F31" s="641">
        <v>5684.8999999999987</v>
      </c>
      <c r="G31" s="642">
        <v>2535.3050000000003</v>
      </c>
      <c r="H31" s="646">
        <f t="shared" ref="H31:H32" si="3">(G31-F31)/F31</f>
        <v>-0.55402821509613176</v>
      </c>
      <c r="I31" s="643">
        <f>G31/$G$27</f>
        <v>1.3358847049203778E-3</v>
      </c>
    </row>
    <row r="32" spans="1:14" x14ac:dyDescent="0.2">
      <c r="A32" s="656" t="s">
        <v>552</v>
      </c>
      <c r="B32" s="642">
        <v>0</v>
      </c>
      <c r="C32" s="642">
        <v>850</v>
      </c>
      <c r="D32" s="643" t="s">
        <v>571</v>
      </c>
      <c r="E32" s="654"/>
      <c r="F32" s="641">
        <v>2400</v>
      </c>
      <c r="G32" s="642">
        <v>1030</v>
      </c>
      <c r="H32" s="646">
        <f t="shared" si="3"/>
        <v>-0.5708333333333333</v>
      </c>
      <c r="I32" s="657">
        <f>G32/$G$27</f>
        <v>5.4272020371039741E-4</v>
      </c>
    </row>
    <row r="33" spans="1:9" x14ac:dyDescent="0.2">
      <c r="A33" s="656" t="s">
        <v>558</v>
      </c>
      <c r="B33" s="642">
        <v>0</v>
      </c>
      <c r="C33" s="642">
        <v>0</v>
      </c>
      <c r="D33" s="643" t="s">
        <v>573</v>
      </c>
      <c r="E33" s="654"/>
      <c r="F33" s="641">
        <v>334.87</v>
      </c>
      <c r="G33" s="642">
        <v>0</v>
      </c>
      <c r="H33" s="646" t="s">
        <v>573</v>
      </c>
      <c r="I33" s="643" t="s">
        <v>573</v>
      </c>
    </row>
    <row r="34" spans="1:9" x14ac:dyDescent="0.2">
      <c r="A34" s="635" t="s">
        <v>769</v>
      </c>
      <c r="B34" s="636">
        <f>SUM(B35:B37)</f>
        <v>134608.99</v>
      </c>
      <c r="C34" s="637">
        <f>SUM(C35:C37)</f>
        <v>163625.17000000001</v>
      </c>
      <c r="D34" s="638">
        <f t="shared" si="0"/>
        <v>0.21555900538292447</v>
      </c>
      <c r="E34" s="639"/>
      <c r="F34" s="636">
        <f>SUM(F35:F37)</f>
        <v>1478478.82</v>
      </c>
      <c r="G34" s="637">
        <f>SUM(G35:G37)</f>
        <v>1774125.45</v>
      </c>
      <c r="H34" s="640">
        <f t="shared" si="1"/>
        <v>0.19996676719386475</v>
      </c>
      <c r="I34" s="638">
        <f>SUM(I35:I37)</f>
        <v>0.99999999999999989</v>
      </c>
    </row>
    <row r="35" spans="1:9" x14ac:dyDescent="0.2">
      <c r="A35" s="18" t="s">
        <v>567</v>
      </c>
      <c r="B35" s="658">
        <v>132421.99</v>
      </c>
      <c r="C35" s="659">
        <v>162105.17000000001</v>
      </c>
      <c r="D35" s="643">
        <f t="shared" si="0"/>
        <v>0.22415597288637654</v>
      </c>
      <c r="E35" s="654"/>
      <c r="F35" s="641">
        <v>1465708.82</v>
      </c>
      <c r="G35" s="642">
        <v>1766003.45</v>
      </c>
      <c r="H35" s="646">
        <f t="shared" si="1"/>
        <v>0.20488014120021455</v>
      </c>
      <c r="I35" s="643">
        <f>G35/$G$34</f>
        <v>0.99542196973725838</v>
      </c>
    </row>
    <row r="36" spans="1:9" x14ac:dyDescent="0.2">
      <c r="A36" s="18" t="s">
        <v>556</v>
      </c>
      <c r="B36" s="658">
        <v>2187</v>
      </c>
      <c r="C36" s="659">
        <v>120</v>
      </c>
      <c r="D36" s="643">
        <f t="shared" si="0"/>
        <v>-0.94513031550068582</v>
      </c>
      <c r="E36" s="654"/>
      <c r="F36" s="641">
        <v>12770</v>
      </c>
      <c r="G36" s="642">
        <v>6722</v>
      </c>
      <c r="H36" s="646">
        <f t="shared" si="1"/>
        <v>-0.47361002349256071</v>
      </c>
      <c r="I36" s="643">
        <f>G36/$G$34</f>
        <v>3.7889090650269405E-3</v>
      </c>
    </row>
    <row r="37" spans="1:9" x14ac:dyDescent="0.2">
      <c r="A37" s="18" t="s">
        <v>562</v>
      </c>
      <c r="B37" s="658">
        <v>0</v>
      </c>
      <c r="C37" s="659">
        <v>1400</v>
      </c>
      <c r="D37" s="643" t="s">
        <v>571</v>
      </c>
      <c r="E37" s="654"/>
      <c r="F37" s="641">
        <v>0</v>
      </c>
      <c r="G37" s="642">
        <v>1400</v>
      </c>
      <c r="H37" s="646" t="s">
        <v>571</v>
      </c>
      <c r="I37" s="643">
        <f>G37/$G$34</f>
        <v>7.8912119771462608E-4</v>
      </c>
    </row>
    <row r="38" spans="1:9" x14ac:dyDescent="0.2">
      <c r="A38" s="635" t="s">
        <v>770</v>
      </c>
      <c r="B38" s="636">
        <f>SUM(B39:B45)</f>
        <v>108633.53999999998</v>
      </c>
      <c r="C38" s="637">
        <f>SUM(C39:C45)</f>
        <v>142184.92800000001</v>
      </c>
      <c r="D38" s="638">
        <f>(C38-B38)/B38</f>
        <v>0.30884925594802526</v>
      </c>
      <c r="E38" s="639"/>
      <c r="F38" s="636">
        <f>SUM(F39:F45)</f>
        <v>1479154.95</v>
      </c>
      <c r="G38" s="637">
        <f>SUM(G39:G45)</f>
        <v>1591933.3599999999</v>
      </c>
      <c r="H38" s="640">
        <f t="shared" ref="H38:H45" si="4">(G38-F38)/F38</f>
        <v>7.6245162820838971E-2</v>
      </c>
      <c r="I38" s="638">
        <f>SUM(I39:I45)</f>
        <v>1</v>
      </c>
    </row>
    <row r="39" spans="1:9" x14ac:dyDescent="0.2">
      <c r="A39" s="18" t="s">
        <v>562</v>
      </c>
      <c r="B39" s="641">
        <v>71871.989999999991</v>
      </c>
      <c r="C39" s="642">
        <v>76860.928000000014</v>
      </c>
      <c r="D39" s="643">
        <f>(C39-B39)/B39</f>
        <v>6.9414218251088136E-2</v>
      </c>
      <c r="E39" s="654"/>
      <c r="F39" s="641">
        <v>1028484.6000000001</v>
      </c>
      <c r="G39" s="642">
        <v>913655.01999999979</v>
      </c>
      <c r="H39" s="646">
        <f t="shared" si="4"/>
        <v>-0.11164929450572258</v>
      </c>
      <c r="I39" s="643">
        <f t="shared" ref="I39:I45" si="5">G39/$G$38</f>
        <v>0.57392793125460972</v>
      </c>
    </row>
    <row r="40" spans="1:9" x14ac:dyDescent="0.2">
      <c r="A40" s="18" t="s">
        <v>556</v>
      </c>
      <c r="B40" s="641">
        <v>1209.5999999999999</v>
      </c>
      <c r="C40" s="642">
        <v>45236.5</v>
      </c>
      <c r="D40" s="643" t="s">
        <v>571</v>
      </c>
      <c r="E40" s="654"/>
      <c r="F40" s="641">
        <v>51712.700000000004</v>
      </c>
      <c r="G40" s="642">
        <v>385500.89</v>
      </c>
      <c r="H40" s="646">
        <f t="shared" si="4"/>
        <v>6.4546656817377546</v>
      </c>
      <c r="I40" s="643">
        <f t="shared" si="5"/>
        <v>0.24215893685398995</v>
      </c>
    </row>
    <row r="41" spans="1:9" x14ac:dyDescent="0.2">
      <c r="A41" s="660" t="s">
        <v>554</v>
      </c>
      <c r="B41" s="641">
        <v>12349</v>
      </c>
      <c r="C41" s="642">
        <v>12667</v>
      </c>
      <c r="D41" s="643">
        <f>(C41-B41)/B41</f>
        <v>2.575107296137339E-2</v>
      </c>
      <c r="E41" s="654"/>
      <c r="F41" s="641">
        <v>125531</v>
      </c>
      <c r="G41" s="642">
        <v>126422</v>
      </c>
      <c r="H41" s="646">
        <f t="shared" si="4"/>
        <v>7.0978483402506154E-3</v>
      </c>
      <c r="I41" s="643">
        <f t="shared" si="5"/>
        <v>7.9414128239639378E-2</v>
      </c>
    </row>
    <row r="42" spans="1:9" x14ac:dyDescent="0.2">
      <c r="A42" s="18" t="s">
        <v>553</v>
      </c>
      <c r="B42" s="653">
        <v>3774</v>
      </c>
      <c r="C42" s="642">
        <v>0</v>
      </c>
      <c r="D42" s="643" t="s">
        <v>573</v>
      </c>
      <c r="E42" s="654"/>
      <c r="F42" s="641">
        <v>53528</v>
      </c>
      <c r="G42" s="642">
        <v>43662.5</v>
      </c>
      <c r="H42" s="646">
        <f t="shared" si="4"/>
        <v>-0.1843054102525781</v>
      </c>
      <c r="I42" s="643">
        <f t="shared" si="5"/>
        <v>2.7427341556558626E-2</v>
      </c>
    </row>
    <row r="43" spans="1:9" x14ac:dyDescent="0.2">
      <c r="A43" s="18" t="s">
        <v>558</v>
      </c>
      <c r="B43" s="653">
        <v>13190.05</v>
      </c>
      <c r="C43" s="642">
        <v>0</v>
      </c>
      <c r="D43" s="643" t="s">
        <v>573</v>
      </c>
      <c r="E43" s="654"/>
      <c r="F43" s="641">
        <v>107914.95000000001</v>
      </c>
      <c r="G43" s="642">
        <v>36113.58</v>
      </c>
      <c r="H43" s="646">
        <f t="shared" si="4"/>
        <v>-0.66535146427811909</v>
      </c>
      <c r="I43" s="643">
        <f t="shared" si="5"/>
        <v>2.2685359140912787E-2</v>
      </c>
    </row>
    <row r="44" spans="1:9" x14ac:dyDescent="0.2">
      <c r="A44" s="18" t="s">
        <v>569</v>
      </c>
      <c r="B44" s="641">
        <v>3070</v>
      </c>
      <c r="C44" s="642">
        <v>2341.1999999999998</v>
      </c>
      <c r="D44" s="643">
        <f>(C44-B44)/B44</f>
        <v>-0.23739413680781765</v>
      </c>
      <c r="E44" s="654"/>
      <c r="F44" s="641">
        <v>46494.51999999999</v>
      </c>
      <c r="G44" s="642">
        <v>31423.309999999998</v>
      </c>
      <c r="H44" s="646">
        <f t="shared" si="4"/>
        <v>-0.3241502439427269</v>
      </c>
      <c r="I44" s="643">
        <f t="shared" si="5"/>
        <v>1.9739086314517588E-2</v>
      </c>
    </row>
    <row r="45" spans="1:9" x14ac:dyDescent="0.2">
      <c r="A45" s="18" t="s">
        <v>453</v>
      </c>
      <c r="B45" s="641">
        <v>3168.8999999999796</v>
      </c>
      <c r="C45" s="642">
        <v>5079.2999999999884</v>
      </c>
      <c r="D45" s="643">
        <f>(C45-B45)/B45</f>
        <v>0.60285903625864523</v>
      </c>
      <c r="E45" s="642"/>
      <c r="F45" s="641">
        <v>65489.179999999935</v>
      </c>
      <c r="G45" s="642">
        <v>55156.060000000056</v>
      </c>
      <c r="H45" s="646">
        <f t="shared" si="4"/>
        <v>-0.15778362166085894</v>
      </c>
      <c r="I45" s="643">
        <f t="shared" si="5"/>
        <v>3.4647216639771945E-2</v>
      </c>
    </row>
    <row r="46" spans="1:9" x14ac:dyDescent="0.2">
      <c r="A46" s="635" t="s">
        <v>771</v>
      </c>
      <c r="B46" s="636">
        <f>SUM(B47:B52)</f>
        <v>99711.3462</v>
      </c>
      <c r="C46" s="637">
        <f>SUM(C47:C52)</f>
        <v>90140.037959000008</v>
      </c>
      <c r="D46" s="638">
        <f t="shared" si="0"/>
        <v>-9.5990161659255502E-2</v>
      </c>
      <c r="E46" s="639"/>
      <c r="F46" s="636">
        <f>SUM(F47:F52)</f>
        <v>1446317.7163420001</v>
      </c>
      <c r="G46" s="637">
        <f>SUM(G47:G52)</f>
        <v>1432746.8439369998</v>
      </c>
      <c r="H46" s="640">
        <f t="shared" si="1"/>
        <v>-9.3830506614573338E-3</v>
      </c>
      <c r="I46" s="638">
        <f>SUM(I47:I52)</f>
        <v>1.0000000000000002</v>
      </c>
    </row>
    <row r="47" spans="1:9" x14ac:dyDescent="0.2">
      <c r="A47" s="18" t="s">
        <v>562</v>
      </c>
      <c r="B47" s="641">
        <v>50209.06</v>
      </c>
      <c r="C47" s="642">
        <v>46333.630000000005</v>
      </c>
      <c r="D47" s="643">
        <f t="shared" si="0"/>
        <v>-7.7185870438522319E-2</v>
      </c>
      <c r="E47" s="654"/>
      <c r="F47" s="641">
        <v>705288.86499999999</v>
      </c>
      <c r="G47" s="642">
        <v>814391.46</v>
      </c>
      <c r="H47" s="646">
        <f t="shared" si="1"/>
        <v>0.1546920707446586</v>
      </c>
      <c r="I47" s="643">
        <f t="shared" ref="I47:I52" si="6">G47/$G$46</f>
        <v>0.56841267070054013</v>
      </c>
    </row>
    <row r="48" spans="1:9" x14ac:dyDescent="0.2">
      <c r="A48" s="18" t="s">
        <v>555</v>
      </c>
      <c r="B48" s="641">
        <v>11245.74</v>
      </c>
      <c r="C48" s="642">
        <v>1628.47</v>
      </c>
      <c r="D48" s="643">
        <f t="shared" si="0"/>
        <v>-0.85519227725343117</v>
      </c>
      <c r="E48" s="654"/>
      <c r="F48" s="641">
        <v>153472.59</v>
      </c>
      <c r="G48" s="642">
        <v>208892.92</v>
      </c>
      <c r="H48" s="646">
        <f t="shared" si="1"/>
        <v>0.36110897717957335</v>
      </c>
      <c r="I48" s="643">
        <f t="shared" si="6"/>
        <v>0.14579890431026166</v>
      </c>
    </row>
    <row r="49" spans="1:9" x14ac:dyDescent="0.2">
      <c r="A49" s="18" t="s">
        <v>570</v>
      </c>
      <c r="B49" s="641">
        <v>22930.36</v>
      </c>
      <c r="C49" s="642">
        <v>9078.73</v>
      </c>
      <c r="D49" s="643">
        <f t="shared" si="0"/>
        <v>-0.60407381305832097</v>
      </c>
      <c r="E49" s="654"/>
      <c r="F49" s="641">
        <v>381577.22799999989</v>
      </c>
      <c r="G49" s="642">
        <v>159378.30000000002</v>
      </c>
      <c r="H49" s="646">
        <f t="shared" si="1"/>
        <v>-0.58231705588049387</v>
      </c>
      <c r="I49" s="643">
        <f>G49/$G$46</f>
        <v>0.11123967969250549</v>
      </c>
    </row>
    <row r="50" spans="1:9" x14ac:dyDescent="0.2">
      <c r="A50" s="18" t="s">
        <v>561</v>
      </c>
      <c r="B50" s="641">
        <v>10835.96</v>
      </c>
      <c r="C50" s="642">
        <v>8208.85</v>
      </c>
      <c r="D50" s="643">
        <f t="shared" si="0"/>
        <v>-0.24244367827123753</v>
      </c>
      <c r="E50" s="654"/>
      <c r="F50" s="641">
        <v>101784.09</v>
      </c>
      <c r="G50" s="642">
        <v>119710.22000000002</v>
      </c>
      <c r="H50" s="646">
        <f t="shared" si="1"/>
        <v>0.17611917540354313</v>
      </c>
      <c r="I50" s="643">
        <f t="shared" si="6"/>
        <v>8.355294622115661E-2</v>
      </c>
    </row>
    <row r="51" spans="1:9" x14ac:dyDescent="0.2">
      <c r="A51" s="18" t="s">
        <v>558</v>
      </c>
      <c r="B51" s="641">
        <v>1193.6400000000001</v>
      </c>
      <c r="C51" s="642">
        <v>22290.02</v>
      </c>
      <c r="D51" s="643" t="s">
        <v>571</v>
      </c>
      <c r="E51" s="654"/>
      <c r="F51" s="641">
        <v>23773.81</v>
      </c>
      <c r="G51" s="642">
        <v>70726.303999999989</v>
      </c>
      <c r="H51" s="646">
        <f t="shared" si="1"/>
        <v>1.9749671592395157</v>
      </c>
      <c r="I51" s="643">
        <f t="shared" si="6"/>
        <v>4.9364131771983816E-2</v>
      </c>
    </row>
    <row r="52" spans="1:9" x14ac:dyDescent="0.2">
      <c r="A52" s="18" t="s">
        <v>453</v>
      </c>
      <c r="B52" s="641">
        <v>3296.5862000000052</v>
      </c>
      <c r="C52" s="642">
        <v>2600.3379590000113</v>
      </c>
      <c r="D52" s="643">
        <f t="shared" si="0"/>
        <v>-0.2112028015527071</v>
      </c>
      <c r="E52" s="654"/>
      <c r="F52" s="641">
        <v>80421.13334200019</v>
      </c>
      <c r="G52" s="642">
        <v>59647.639936999884</v>
      </c>
      <c r="H52" s="646">
        <f t="shared" si="1"/>
        <v>-0.25830888650447908</v>
      </c>
      <c r="I52" s="643">
        <f t="shared" si="6"/>
        <v>4.1631667303552396E-2</v>
      </c>
    </row>
    <row r="53" spans="1:9" x14ac:dyDescent="0.2">
      <c r="A53" s="635" t="s">
        <v>772</v>
      </c>
      <c r="B53" s="636">
        <f>SUM(B54:B57)</f>
        <v>108204.55</v>
      </c>
      <c r="C53" s="637">
        <f>SUM(C54:C57)</f>
        <v>128859.41</v>
      </c>
      <c r="D53" s="638">
        <f t="shared" si="0"/>
        <v>0.19088716694445843</v>
      </c>
      <c r="E53" s="639"/>
      <c r="F53" s="636">
        <f>SUM(F54:F57)</f>
        <v>1121521.02</v>
      </c>
      <c r="G53" s="637">
        <f>SUM(G54:G57)</f>
        <v>1368888.169</v>
      </c>
      <c r="H53" s="640">
        <f t="shared" si="1"/>
        <v>0.22056398818097941</v>
      </c>
      <c r="I53" s="638">
        <f>SUM(I54:I57)</f>
        <v>1</v>
      </c>
    </row>
    <row r="54" spans="1:9" x14ac:dyDescent="0.2">
      <c r="A54" s="18" t="s">
        <v>556</v>
      </c>
      <c r="B54" s="658">
        <v>95634</v>
      </c>
      <c r="C54" s="642">
        <v>119940</v>
      </c>
      <c r="D54" s="643">
        <f t="shared" si="0"/>
        <v>0.25415647154777588</v>
      </c>
      <c r="E54" s="654"/>
      <c r="F54" s="641">
        <v>970300</v>
      </c>
      <c r="G54" s="642">
        <v>1127632</v>
      </c>
      <c r="H54" s="646">
        <f t="shared" si="1"/>
        <v>0.16214778934350202</v>
      </c>
      <c r="I54" s="643">
        <f>G54/$G$53</f>
        <v>0.82375757606536815</v>
      </c>
    </row>
    <row r="55" spans="1:9" x14ac:dyDescent="0.2">
      <c r="A55" s="18" t="s">
        <v>552</v>
      </c>
      <c r="B55" s="658">
        <v>0</v>
      </c>
      <c r="C55" s="642">
        <v>0</v>
      </c>
      <c r="D55" s="643" t="s">
        <v>573</v>
      </c>
      <c r="E55" s="654"/>
      <c r="F55" s="641">
        <v>47063.26</v>
      </c>
      <c r="G55" s="642">
        <v>119570.84999999999</v>
      </c>
      <c r="H55" s="646">
        <f t="shared" si="1"/>
        <v>1.5406410435656177</v>
      </c>
      <c r="I55" s="643">
        <f>G55/$G$53</f>
        <v>8.7348881163425401E-2</v>
      </c>
    </row>
    <row r="56" spans="1:9" x14ac:dyDescent="0.2">
      <c r="A56" s="18" t="s">
        <v>564</v>
      </c>
      <c r="B56" s="641">
        <v>6570.55</v>
      </c>
      <c r="C56" s="642">
        <v>4486.41</v>
      </c>
      <c r="D56" s="643">
        <f t="shared" si="0"/>
        <v>-0.31719414660873141</v>
      </c>
      <c r="E56" s="654"/>
      <c r="F56" s="641">
        <v>63157.760000000002</v>
      </c>
      <c r="G56" s="642">
        <v>73093.319000000003</v>
      </c>
      <c r="H56" s="646">
        <f t="shared" si="1"/>
        <v>0.15731335310181996</v>
      </c>
      <c r="I56" s="643">
        <f>G56/$G$53</f>
        <v>5.3396121505963574E-2</v>
      </c>
    </row>
    <row r="57" spans="1:9" x14ac:dyDescent="0.2">
      <c r="A57" s="18" t="s">
        <v>453</v>
      </c>
      <c r="B57" s="641">
        <v>6000</v>
      </c>
      <c r="C57" s="642">
        <v>4433</v>
      </c>
      <c r="D57" s="643">
        <f t="shared" si="0"/>
        <v>-0.26116666666666666</v>
      </c>
      <c r="E57" s="654"/>
      <c r="F57" s="641">
        <v>41000</v>
      </c>
      <c r="G57" s="642">
        <v>48592</v>
      </c>
      <c r="H57" s="646">
        <f t="shared" si="1"/>
        <v>0.18517073170731707</v>
      </c>
      <c r="I57" s="643">
        <f>G57/$G$53</f>
        <v>3.5497421265242891E-2</v>
      </c>
    </row>
    <row r="58" spans="1:9" x14ac:dyDescent="0.2">
      <c r="A58" s="635" t="s">
        <v>773</v>
      </c>
      <c r="B58" s="636">
        <f>SUM(B59:B62)</f>
        <v>83412.100000000006</v>
      </c>
      <c r="C58" s="637">
        <f>SUM(C59:C62)</f>
        <v>97294.3</v>
      </c>
      <c r="D58" s="638">
        <f>(C58-B58)/B58</f>
        <v>0.166429091222976</v>
      </c>
      <c r="E58" s="639"/>
      <c r="F58" s="636">
        <f>SUM(F59:F62)</f>
        <v>1175828.3199999998</v>
      </c>
      <c r="G58" s="637">
        <f>SUM(G59:G62)</f>
        <v>1093477.8</v>
      </c>
      <c r="H58" s="640">
        <f>(G58-F58)/F58</f>
        <v>-7.0036176709878703E-2</v>
      </c>
      <c r="I58" s="638">
        <f>SUM(I59:I62)</f>
        <v>1</v>
      </c>
    </row>
    <row r="59" spans="1:9" x14ac:dyDescent="0.2">
      <c r="A59" s="18" t="s">
        <v>562</v>
      </c>
      <c r="B59" s="641">
        <v>39502</v>
      </c>
      <c r="C59" s="642">
        <v>45890</v>
      </c>
      <c r="D59" s="643">
        <f>(C59-B59)/B59</f>
        <v>0.16171333097058377</v>
      </c>
      <c r="E59" s="654"/>
      <c r="F59" s="641">
        <v>543755</v>
      </c>
      <c r="G59" s="642">
        <v>567986</v>
      </c>
      <c r="H59" s="646">
        <f>(G59-F59)/F59</f>
        <v>4.4562348851964577E-2</v>
      </c>
      <c r="I59" s="643">
        <f>G59/$G$58</f>
        <v>0.51943075570441388</v>
      </c>
    </row>
    <row r="60" spans="1:9" x14ac:dyDescent="0.2">
      <c r="A60" s="18" t="s">
        <v>554</v>
      </c>
      <c r="B60" s="641">
        <v>40260.1</v>
      </c>
      <c r="C60" s="642">
        <v>47144.3</v>
      </c>
      <c r="D60" s="643">
        <f>(C60-B60)/B60</f>
        <v>0.17099311725504915</v>
      </c>
      <c r="E60" s="654"/>
      <c r="F60" s="641">
        <v>585663.31999999995</v>
      </c>
      <c r="G60" s="642">
        <v>476826.80000000005</v>
      </c>
      <c r="H60" s="646">
        <f>(G60-F60)/F60</f>
        <v>-0.1858346191118814</v>
      </c>
      <c r="I60" s="643">
        <f>G60/$G$58</f>
        <v>0.43606445416633061</v>
      </c>
    </row>
    <row r="61" spans="1:9" x14ac:dyDescent="0.2">
      <c r="A61" s="18" t="s">
        <v>558</v>
      </c>
      <c r="B61" s="641">
        <v>2800</v>
      </c>
      <c r="C61" s="642">
        <v>3400</v>
      </c>
      <c r="D61" s="643">
        <f>(C61-B61)/B61</f>
        <v>0.21428571428571427</v>
      </c>
      <c r="E61" s="654"/>
      <c r="F61" s="641">
        <v>36100</v>
      </c>
      <c r="G61" s="642">
        <v>38400</v>
      </c>
      <c r="H61" s="646">
        <f>(G61-F61)/F61</f>
        <v>6.3711911357340723E-2</v>
      </c>
      <c r="I61" s="643">
        <f>G61/$G$58</f>
        <v>3.5117311023598281E-2</v>
      </c>
    </row>
    <row r="62" spans="1:9" x14ac:dyDescent="0.2">
      <c r="A62" s="18" t="s">
        <v>570</v>
      </c>
      <c r="B62" s="641">
        <v>850</v>
      </c>
      <c r="C62" s="642">
        <v>860</v>
      </c>
      <c r="D62" s="643">
        <f>(C62-B62)/B62</f>
        <v>1.1764705882352941E-2</v>
      </c>
      <c r="E62" s="654"/>
      <c r="F62" s="641">
        <v>10310</v>
      </c>
      <c r="G62" s="642">
        <v>10265</v>
      </c>
      <c r="H62" s="646">
        <f>(G62-F62)/F62</f>
        <v>-4.3646944713870029E-3</v>
      </c>
      <c r="I62" s="643">
        <f>G62/$G$58</f>
        <v>9.3874791056571972E-3</v>
      </c>
    </row>
    <row r="63" spans="1:9" x14ac:dyDescent="0.2">
      <c r="A63" s="635" t="s">
        <v>774</v>
      </c>
      <c r="B63" s="636">
        <f>SUM(B64)</f>
        <v>107290.42</v>
      </c>
      <c r="C63" s="637">
        <f>SUM(C64)</f>
        <v>72111.77</v>
      </c>
      <c r="D63" s="638">
        <f t="shared" si="0"/>
        <v>-0.32788248941517795</v>
      </c>
      <c r="E63" s="639"/>
      <c r="F63" s="636">
        <f>SUM(F64)</f>
        <v>1067674.1499999999</v>
      </c>
      <c r="G63" s="637">
        <f>SUM(G64)</f>
        <v>1084720.81</v>
      </c>
      <c r="H63" s="640">
        <f t="shared" si="1"/>
        <v>1.5966163459141678E-2</v>
      </c>
      <c r="I63" s="638">
        <f>SUM(I64)</f>
        <v>1</v>
      </c>
    </row>
    <row r="64" spans="1:9" x14ac:dyDescent="0.2">
      <c r="A64" s="18" t="s">
        <v>567</v>
      </c>
      <c r="B64" s="641">
        <v>107290.42</v>
      </c>
      <c r="C64" s="642">
        <v>72111.77</v>
      </c>
      <c r="D64" s="643">
        <f t="shared" si="0"/>
        <v>-0.32788248941517795</v>
      </c>
      <c r="E64" s="654"/>
      <c r="F64" s="641">
        <v>1067674.1499999999</v>
      </c>
      <c r="G64" s="642">
        <v>1084720.81</v>
      </c>
      <c r="H64" s="646">
        <f t="shared" si="1"/>
        <v>1.5966163459141678E-2</v>
      </c>
      <c r="I64" s="643">
        <f>G64/$G$63</f>
        <v>1</v>
      </c>
    </row>
    <row r="65" spans="1:9" x14ac:dyDescent="0.2">
      <c r="A65" s="635" t="s">
        <v>775</v>
      </c>
      <c r="B65" s="636">
        <f>SUM(B66:B68)</f>
        <v>58082.720000000001</v>
      </c>
      <c r="C65" s="637">
        <f>SUM(C66:C68)</f>
        <v>60873.79</v>
      </c>
      <c r="D65" s="638">
        <f>(C65-B65)/B65</f>
        <v>4.8053362514703164E-2</v>
      </c>
      <c r="E65" s="639"/>
      <c r="F65" s="636">
        <f>SUM(F66:F68)</f>
        <v>583534.54000000015</v>
      </c>
      <c r="G65" s="637">
        <f>SUM(G66:G68)</f>
        <v>691092.88199999998</v>
      </c>
      <c r="H65" s="640">
        <f>(G65-F65)/F65</f>
        <v>0.1843221516930254</v>
      </c>
      <c r="I65" s="638">
        <f>SUM(I66:I68)</f>
        <v>1</v>
      </c>
    </row>
    <row r="66" spans="1:9" x14ac:dyDescent="0.2">
      <c r="A66" s="18" t="s">
        <v>555</v>
      </c>
      <c r="B66" s="641">
        <v>47525.520000000004</v>
      </c>
      <c r="C66" s="642">
        <v>46705.53</v>
      </c>
      <c r="D66" s="643">
        <f>(C66-B66)/B66</f>
        <v>-1.725367760310682E-2</v>
      </c>
      <c r="E66" s="654"/>
      <c r="F66" s="641">
        <v>437265.39000000007</v>
      </c>
      <c r="G66" s="642">
        <v>543554.98200000008</v>
      </c>
      <c r="H66" s="646">
        <f>(G66-F66)/F66</f>
        <v>0.2430779897764147</v>
      </c>
      <c r="I66" s="643">
        <f>G66/$G$65</f>
        <v>0.786515092482171</v>
      </c>
    </row>
    <row r="67" spans="1:9" x14ac:dyDescent="0.2">
      <c r="A67" s="18" t="s">
        <v>556</v>
      </c>
      <c r="B67" s="641">
        <v>8968.23</v>
      </c>
      <c r="C67" s="642">
        <v>12888.26</v>
      </c>
      <c r="D67" s="643">
        <f>(C67-B67)/B67</f>
        <v>0.43710185844921473</v>
      </c>
      <c r="E67" s="654"/>
      <c r="F67" s="641">
        <v>102202.98</v>
      </c>
      <c r="G67" s="642">
        <v>124220.17999999998</v>
      </c>
      <c r="H67" s="646">
        <f>(G67-F67)/F67</f>
        <v>0.21542620381519192</v>
      </c>
      <c r="I67" s="643">
        <f>G67/$G$65</f>
        <v>0.17974455132645972</v>
      </c>
    </row>
    <row r="68" spans="1:9" x14ac:dyDescent="0.2">
      <c r="A68" s="18" t="s">
        <v>561</v>
      </c>
      <c r="B68" s="641">
        <v>1588.97</v>
      </c>
      <c r="C68" s="642">
        <v>1280</v>
      </c>
      <c r="D68" s="643">
        <f>(C68-B68)/B68</f>
        <v>-0.19444671705570277</v>
      </c>
      <c r="E68" s="654"/>
      <c r="F68" s="641">
        <v>44066.17</v>
      </c>
      <c r="G68" s="642">
        <v>23317.72</v>
      </c>
      <c r="H68" s="646">
        <f>(G68-F68)/F68</f>
        <v>-0.47084759124743536</v>
      </c>
      <c r="I68" s="643">
        <f>G68/$G$65</f>
        <v>3.3740356191369371E-2</v>
      </c>
    </row>
    <row r="69" spans="1:9" x14ac:dyDescent="0.2">
      <c r="A69" s="661" t="s">
        <v>776</v>
      </c>
      <c r="B69" s="636">
        <f>SUM(B70:B72)</f>
        <v>40996.362999999998</v>
      </c>
      <c r="C69" s="637">
        <f>SUM(C70:C72)</f>
        <v>43563.529000000002</v>
      </c>
      <c r="D69" s="662">
        <f t="shared" si="0"/>
        <v>6.2619359673442371E-2</v>
      </c>
      <c r="E69" s="663"/>
      <c r="F69" s="636">
        <f>SUM(F70:F72)</f>
        <v>436344.08900000004</v>
      </c>
      <c r="G69" s="637">
        <f>SUM(G70:G72)</f>
        <v>664924.73300000001</v>
      </c>
      <c r="H69" s="664">
        <f t="shared" si="1"/>
        <v>0.52385410909049801</v>
      </c>
      <c r="I69" s="662">
        <f>SUM(I70:I72)</f>
        <v>1</v>
      </c>
    </row>
    <row r="70" spans="1:9" x14ac:dyDescent="0.2">
      <c r="A70" s="660" t="s">
        <v>562</v>
      </c>
      <c r="B70" s="665">
        <v>25358.352999999999</v>
      </c>
      <c r="C70" s="666">
        <v>35562.609000000004</v>
      </c>
      <c r="D70" s="667">
        <f t="shared" si="0"/>
        <v>0.40240215916230859</v>
      </c>
      <c r="E70" s="668"/>
      <c r="F70" s="665">
        <v>251851.73800000001</v>
      </c>
      <c r="G70" s="666">
        <v>476531.32300000003</v>
      </c>
      <c r="H70" s="669">
        <f t="shared" si="1"/>
        <v>0.89211052019819692</v>
      </c>
      <c r="I70" s="667">
        <f>G70/$G$69</f>
        <v>0.7166695707798254</v>
      </c>
    </row>
    <row r="71" spans="1:9" x14ac:dyDescent="0.2">
      <c r="A71" s="18" t="s">
        <v>555</v>
      </c>
      <c r="B71" s="665">
        <v>15045.090000000002</v>
      </c>
      <c r="C71" s="666">
        <v>7459</v>
      </c>
      <c r="D71" s="667">
        <f t="shared" si="0"/>
        <v>-0.50422363708027007</v>
      </c>
      <c r="E71" s="668"/>
      <c r="F71" s="670">
        <v>177446.53100000002</v>
      </c>
      <c r="G71" s="666">
        <v>179618.78</v>
      </c>
      <c r="H71" s="669">
        <f t="shared" si="1"/>
        <v>1.2241710152113266E-2</v>
      </c>
      <c r="I71" s="667">
        <f>G71/$G$69</f>
        <v>0.27013400327221698</v>
      </c>
    </row>
    <row r="72" spans="1:9" x14ac:dyDescent="0.2">
      <c r="A72" s="660" t="s">
        <v>556</v>
      </c>
      <c r="B72" s="665">
        <v>592.91999999999996</v>
      </c>
      <c r="C72" s="666">
        <v>541.92000000000007</v>
      </c>
      <c r="D72" s="667">
        <f t="shared" si="0"/>
        <v>-8.6014976725359057E-2</v>
      </c>
      <c r="E72" s="668"/>
      <c r="F72" s="670">
        <v>7045.82</v>
      </c>
      <c r="G72" s="666">
        <v>8774.630000000001</v>
      </c>
      <c r="H72" s="669">
        <f t="shared" si="1"/>
        <v>0.24536675645985867</v>
      </c>
      <c r="I72" s="667">
        <f>G72/$G$69</f>
        <v>1.3196425947957632E-2</v>
      </c>
    </row>
    <row r="73" spans="1:9" x14ac:dyDescent="0.2">
      <c r="A73" s="661" t="s">
        <v>777</v>
      </c>
      <c r="B73" s="636">
        <f>SUM(B74:B79)</f>
        <v>17476</v>
      </c>
      <c r="C73" s="637">
        <f>SUM(C74:C79)</f>
        <v>17919</v>
      </c>
      <c r="D73" s="662">
        <f t="shared" ref="D73:D128" si="7">(C73-B73)/B73</f>
        <v>2.5349050125886931E-2</v>
      </c>
      <c r="E73" s="663"/>
      <c r="F73" s="636">
        <f>SUM(F74:F79)</f>
        <v>435459.04600000003</v>
      </c>
      <c r="G73" s="637">
        <f>SUM(G74:G79)</f>
        <v>311833.99199999997</v>
      </c>
      <c r="H73" s="664">
        <f t="shared" ref="H73:H127" si="8">(G73-F73)/F73</f>
        <v>-0.28389593725422357</v>
      </c>
      <c r="I73" s="662">
        <f>SUM(I74:I79)</f>
        <v>1</v>
      </c>
    </row>
    <row r="74" spans="1:9" x14ac:dyDescent="0.2">
      <c r="A74" s="660" t="s">
        <v>555</v>
      </c>
      <c r="B74" s="670">
        <v>12348</v>
      </c>
      <c r="C74" s="671">
        <v>9599</v>
      </c>
      <c r="D74" s="667">
        <f t="shared" si="7"/>
        <v>-0.22262714609653386</v>
      </c>
      <c r="E74" s="668"/>
      <c r="F74" s="665">
        <v>134269.51</v>
      </c>
      <c r="G74" s="666">
        <v>140901.91999999998</v>
      </c>
      <c r="H74" s="669">
        <f t="shared" si="8"/>
        <v>4.9396247889785062E-2</v>
      </c>
      <c r="I74" s="667">
        <f t="shared" ref="I74:I79" si="9">G74/$G$73</f>
        <v>0.45184913644693359</v>
      </c>
    </row>
    <row r="75" spans="1:9" x14ac:dyDescent="0.2">
      <c r="A75" s="660" t="s">
        <v>556</v>
      </c>
      <c r="B75" s="670">
        <v>32</v>
      </c>
      <c r="C75" s="642">
        <v>7000</v>
      </c>
      <c r="D75" s="667" t="s">
        <v>571</v>
      </c>
      <c r="E75" s="668"/>
      <c r="F75" s="665">
        <v>247227.30000000002</v>
      </c>
      <c r="G75" s="666">
        <v>126938.8</v>
      </c>
      <c r="H75" s="669">
        <f t="shared" si="8"/>
        <v>-0.48655023130536151</v>
      </c>
      <c r="I75" s="667">
        <f t="shared" si="9"/>
        <v>0.40707172167426831</v>
      </c>
    </row>
    <row r="76" spans="1:9" x14ac:dyDescent="0.2">
      <c r="A76" s="18" t="s">
        <v>570</v>
      </c>
      <c r="B76" s="665">
        <v>0</v>
      </c>
      <c r="C76" s="666">
        <v>770</v>
      </c>
      <c r="D76" s="667" t="s">
        <v>573</v>
      </c>
      <c r="E76" s="668"/>
      <c r="F76" s="665">
        <v>15575</v>
      </c>
      <c r="G76" s="666">
        <v>16702</v>
      </c>
      <c r="H76" s="669">
        <f t="shared" si="8"/>
        <v>7.2359550561797756E-2</v>
      </c>
      <c r="I76" s="667">
        <f>G76/$G$73</f>
        <v>5.3560549614488473E-2</v>
      </c>
    </row>
    <row r="77" spans="1:9" x14ac:dyDescent="0.2">
      <c r="A77" s="18" t="s">
        <v>562</v>
      </c>
      <c r="B77" s="665">
        <v>3886</v>
      </c>
      <c r="C77" s="666">
        <v>0</v>
      </c>
      <c r="D77" s="667" t="s">
        <v>573</v>
      </c>
      <c r="E77" s="668"/>
      <c r="F77" s="665">
        <v>23566.135999999999</v>
      </c>
      <c r="G77" s="666">
        <v>11235</v>
      </c>
      <c r="H77" s="669">
        <f t="shared" si="8"/>
        <v>-0.52325659157699844</v>
      </c>
      <c r="I77" s="667">
        <f t="shared" si="9"/>
        <v>3.6028785469930429E-2</v>
      </c>
    </row>
    <row r="78" spans="1:9" x14ac:dyDescent="0.2">
      <c r="A78" s="18" t="s">
        <v>554</v>
      </c>
      <c r="B78" s="665">
        <v>180</v>
      </c>
      <c r="C78" s="666">
        <v>250</v>
      </c>
      <c r="D78" s="667">
        <f t="shared" si="7"/>
        <v>0.3888888888888889</v>
      </c>
      <c r="E78" s="668"/>
      <c r="F78" s="665">
        <v>2276</v>
      </c>
      <c r="G78" s="666">
        <v>4230</v>
      </c>
      <c r="H78" s="669">
        <f t="shared" si="8"/>
        <v>0.85852372583479786</v>
      </c>
      <c r="I78" s="667">
        <f t="shared" si="9"/>
        <v>1.356490988320478E-2</v>
      </c>
    </row>
    <row r="79" spans="1:9" x14ac:dyDescent="0.2">
      <c r="A79" s="18" t="s">
        <v>453</v>
      </c>
      <c r="B79" s="641">
        <v>1030</v>
      </c>
      <c r="C79" s="642">
        <v>300</v>
      </c>
      <c r="D79" s="667">
        <f t="shared" si="7"/>
        <v>-0.70873786407766992</v>
      </c>
      <c r="E79" s="654"/>
      <c r="F79" s="641">
        <v>12545.099999999977</v>
      </c>
      <c r="G79" s="642">
        <v>11826.271999999997</v>
      </c>
      <c r="H79" s="669">
        <f t="shared" si="8"/>
        <v>-5.7299503391760993E-2</v>
      </c>
      <c r="I79" s="643">
        <f t="shared" si="9"/>
        <v>3.7924896911174448E-2</v>
      </c>
    </row>
    <row r="80" spans="1:9" x14ac:dyDescent="0.2">
      <c r="A80" s="661" t="s">
        <v>733</v>
      </c>
      <c r="B80" s="672">
        <f>SUM(B81:B81)</f>
        <v>16637.57</v>
      </c>
      <c r="C80" s="673">
        <f>SUM(C81:C81)</f>
        <v>44497.34</v>
      </c>
      <c r="D80" s="662">
        <f t="shared" si="7"/>
        <v>1.6745095587877314</v>
      </c>
      <c r="E80" s="663"/>
      <c r="F80" s="636">
        <f>SUM(F81)</f>
        <v>246362.02000000002</v>
      </c>
      <c r="G80" s="637">
        <f>SUM(G81)</f>
        <v>308104.09999999998</v>
      </c>
      <c r="H80" s="664">
        <f>(G80-F80)/F80</f>
        <v>0.25061525311409588</v>
      </c>
      <c r="I80" s="662">
        <f>SUM(I81)</f>
        <v>1</v>
      </c>
    </row>
    <row r="81" spans="1:9" x14ac:dyDescent="0.2">
      <c r="A81" s="18" t="s">
        <v>556</v>
      </c>
      <c r="B81" s="665">
        <v>16637.57</v>
      </c>
      <c r="C81" s="666">
        <v>44497.34</v>
      </c>
      <c r="D81" s="643">
        <f t="shared" si="7"/>
        <v>1.6745095587877314</v>
      </c>
      <c r="E81" s="668"/>
      <c r="F81" s="641">
        <v>246362.02000000002</v>
      </c>
      <c r="G81" s="666">
        <v>308104.09999999998</v>
      </c>
      <c r="H81" s="669">
        <f>(G81-F81)/F81</f>
        <v>0.25061525311409588</v>
      </c>
      <c r="I81" s="667">
        <f>(G81/G80)</f>
        <v>1</v>
      </c>
    </row>
    <row r="82" spans="1:9" x14ac:dyDescent="0.2">
      <c r="A82" s="661" t="s">
        <v>778</v>
      </c>
      <c r="B82" s="636">
        <f>SUM(B83:B85)</f>
        <v>478.49799999999999</v>
      </c>
      <c r="C82" s="637">
        <f>SUM(C83:C85)</f>
        <v>2611.37</v>
      </c>
      <c r="D82" s="638">
        <f t="shared" si="7"/>
        <v>4.4574313790235278</v>
      </c>
      <c r="E82" s="663"/>
      <c r="F82" s="636">
        <f>SUM(F83:F85)</f>
        <v>94859.974000000002</v>
      </c>
      <c r="G82" s="637">
        <f>SUM(G83:G85)</f>
        <v>101738.41499999999</v>
      </c>
      <c r="H82" s="664">
        <f t="shared" si="8"/>
        <v>7.2511521034150733E-2</v>
      </c>
      <c r="I82" s="662">
        <f>SUM(I83:I85)</f>
        <v>1</v>
      </c>
    </row>
    <row r="83" spans="1:9" x14ac:dyDescent="0.2">
      <c r="A83" s="660" t="s">
        <v>567</v>
      </c>
      <c r="B83" s="665">
        <v>0</v>
      </c>
      <c r="C83" s="666">
        <v>1020</v>
      </c>
      <c r="D83" s="667" t="s">
        <v>571</v>
      </c>
      <c r="E83" s="668"/>
      <c r="F83" s="670">
        <v>80035.100000000006</v>
      </c>
      <c r="G83" s="666">
        <v>90676.03</v>
      </c>
      <c r="H83" s="646">
        <f t="shared" si="8"/>
        <v>0.13295329174324755</v>
      </c>
      <c r="I83" s="667">
        <f>(G83/$G$82)</f>
        <v>0.891266391362594</v>
      </c>
    </row>
    <row r="84" spans="1:9" x14ac:dyDescent="0.2">
      <c r="A84" s="660" t="s">
        <v>556</v>
      </c>
      <c r="B84" s="665">
        <v>107.498</v>
      </c>
      <c r="C84" s="666">
        <v>1430.41</v>
      </c>
      <c r="D84" s="667" t="s">
        <v>571</v>
      </c>
      <c r="E84" s="668"/>
      <c r="F84" s="670">
        <v>11080.048000000001</v>
      </c>
      <c r="G84" s="666">
        <v>10540.59</v>
      </c>
      <c r="H84" s="646">
        <f t="shared" si="8"/>
        <v>-4.8687334206494459E-2</v>
      </c>
      <c r="I84" s="667">
        <f>(G84/$G$82)</f>
        <v>0.1036048182979851</v>
      </c>
    </row>
    <row r="85" spans="1:9" x14ac:dyDescent="0.2">
      <c r="A85" s="660" t="s">
        <v>554</v>
      </c>
      <c r="B85" s="665">
        <v>371</v>
      </c>
      <c r="C85" s="666">
        <v>160.96</v>
      </c>
      <c r="D85" s="667">
        <f t="shared" si="7"/>
        <v>-0.56614555256064691</v>
      </c>
      <c r="E85" s="668"/>
      <c r="F85" s="670">
        <v>3744.826</v>
      </c>
      <c r="G85" s="666">
        <v>521.79499999999996</v>
      </c>
      <c r="H85" s="646">
        <f t="shared" si="8"/>
        <v>-0.8606624179601402</v>
      </c>
      <c r="I85" s="667">
        <f>(G85/$G$82)</f>
        <v>5.1287903394209551E-3</v>
      </c>
    </row>
    <row r="86" spans="1:9" x14ac:dyDescent="0.2">
      <c r="A86" s="635" t="s">
        <v>779</v>
      </c>
      <c r="B86" s="636">
        <f>SUM(B87:B89)</f>
        <v>967.5</v>
      </c>
      <c r="C86" s="637">
        <f>SUM(C87:C89)</f>
        <v>1247.3400000000001</v>
      </c>
      <c r="D86" s="638">
        <f>(C86-B86)/B86</f>
        <v>0.28924031007751955</v>
      </c>
      <c r="E86" s="639"/>
      <c r="F86" s="636">
        <f>SUM(F87:F89)</f>
        <v>37871.1</v>
      </c>
      <c r="G86" s="637">
        <f>SUM(G87:G89)</f>
        <v>34757.221000000005</v>
      </c>
      <c r="H86" s="640">
        <f>(G86-F86)/F86</f>
        <v>-8.2223093599076702E-2</v>
      </c>
      <c r="I86" s="638">
        <f>SUM(I87:I89)</f>
        <v>1</v>
      </c>
    </row>
    <row r="87" spans="1:9" x14ac:dyDescent="0.2">
      <c r="A87" s="18" t="s">
        <v>561</v>
      </c>
      <c r="B87" s="641">
        <v>910.5</v>
      </c>
      <c r="C87" s="642">
        <v>1187.3400000000001</v>
      </c>
      <c r="D87" s="667">
        <f>(C87-B87)/B87</f>
        <v>0.30405271828665587</v>
      </c>
      <c r="E87" s="654"/>
      <c r="F87" s="641">
        <v>36644.1</v>
      </c>
      <c r="G87" s="642">
        <v>33069.221000000005</v>
      </c>
      <c r="H87" s="646">
        <f>(G87-F87)/F87</f>
        <v>-9.7556741740143532E-2</v>
      </c>
      <c r="I87" s="643">
        <f>G87/$G$86</f>
        <v>0.95143455226181639</v>
      </c>
    </row>
    <row r="88" spans="1:9" x14ac:dyDescent="0.2">
      <c r="A88" s="18" t="s">
        <v>568</v>
      </c>
      <c r="B88" s="641">
        <v>0</v>
      </c>
      <c r="C88" s="642">
        <v>0</v>
      </c>
      <c r="D88" s="667" t="s">
        <v>573</v>
      </c>
      <c r="E88" s="654"/>
      <c r="F88" s="641">
        <v>690</v>
      </c>
      <c r="G88" s="642">
        <v>905</v>
      </c>
      <c r="H88" s="646">
        <f>(G88-F88)/F88</f>
        <v>0.31159420289855072</v>
      </c>
      <c r="I88" s="643">
        <f>G88/$G$86</f>
        <v>2.603775485963046E-2</v>
      </c>
    </row>
    <row r="89" spans="1:9" x14ac:dyDescent="0.2">
      <c r="A89" s="18" t="s">
        <v>556</v>
      </c>
      <c r="B89" s="641">
        <v>57</v>
      </c>
      <c r="C89" s="642">
        <v>60</v>
      </c>
      <c r="D89" s="667">
        <f>(C89-B89)/B89</f>
        <v>5.2631578947368418E-2</v>
      </c>
      <c r="E89" s="654"/>
      <c r="F89" s="641">
        <v>537</v>
      </c>
      <c r="G89" s="642">
        <v>783</v>
      </c>
      <c r="H89" s="646">
        <f>(G89-F89)/F89</f>
        <v>0.45810055865921789</v>
      </c>
      <c r="I89" s="643">
        <f>G89/$G$86</f>
        <v>2.2527692878553204E-2</v>
      </c>
    </row>
    <row r="90" spans="1:9" x14ac:dyDescent="0.2">
      <c r="A90" s="661" t="s">
        <v>780</v>
      </c>
      <c r="B90" s="636">
        <f>SUM(B91:B92)</f>
        <v>1614.03</v>
      </c>
      <c r="C90" s="637">
        <f>SUM(C91:C92)</f>
        <v>2038.2899999999997</v>
      </c>
      <c r="D90" s="662">
        <f>(C90-B90)/B90</f>
        <v>0.2628575677032024</v>
      </c>
      <c r="E90" s="663"/>
      <c r="F90" s="637">
        <f>SUM(F91:F92)</f>
        <v>10361.01</v>
      </c>
      <c r="G90" s="637">
        <f>SUM(G91:G92)</f>
        <v>29292.904999999999</v>
      </c>
      <c r="H90" s="664">
        <f>(G90-F90)/F90</f>
        <v>1.8272248554918871</v>
      </c>
      <c r="I90" s="662">
        <f>SUM(I91:I92)</f>
        <v>1</v>
      </c>
    </row>
    <row r="91" spans="1:9" x14ac:dyDescent="0.2">
      <c r="A91" s="660" t="s">
        <v>555</v>
      </c>
      <c r="B91" s="665">
        <v>1614.03</v>
      </c>
      <c r="C91" s="666">
        <v>2038.2899999999997</v>
      </c>
      <c r="D91" s="643">
        <f t="shared" ref="D91" si="10">(C91-B91)/B91</f>
        <v>0.2628575677032024</v>
      </c>
      <c r="E91" s="668"/>
      <c r="F91" s="665">
        <v>10361.01</v>
      </c>
      <c r="G91" s="666">
        <v>19692.904999999999</v>
      </c>
      <c r="H91" s="669">
        <f t="shared" ref="H91" si="11">(G91-F91)/F91</f>
        <v>0.90067425859061989</v>
      </c>
      <c r="I91" s="643">
        <f>G91/$G$90</f>
        <v>0.6722755902837223</v>
      </c>
    </row>
    <row r="92" spans="1:9" x14ac:dyDescent="0.2">
      <c r="A92" s="660" t="s">
        <v>569</v>
      </c>
      <c r="B92" s="665">
        <v>0</v>
      </c>
      <c r="C92" s="666">
        <v>0</v>
      </c>
      <c r="D92" s="643" t="s">
        <v>573</v>
      </c>
      <c r="E92" s="668"/>
      <c r="F92" s="665">
        <v>0</v>
      </c>
      <c r="G92" s="666">
        <v>9600</v>
      </c>
      <c r="H92" s="669" t="s">
        <v>571</v>
      </c>
      <c r="I92" s="643">
        <f>G92/$G$90</f>
        <v>0.32772440971627775</v>
      </c>
    </row>
    <row r="93" spans="1:9" x14ac:dyDescent="0.2">
      <c r="A93" s="661" t="s">
        <v>781</v>
      </c>
      <c r="B93" s="636">
        <f>SUM(B94)</f>
        <v>1414.2729999999999</v>
      </c>
      <c r="C93" s="637">
        <f>SUM(C94)</f>
        <v>1672.6</v>
      </c>
      <c r="D93" s="638">
        <f t="shared" ref="D93:D100" si="12">(C93-B93)/B93</f>
        <v>0.18265709661430291</v>
      </c>
      <c r="E93" s="663"/>
      <c r="F93" s="636">
        <f>SUM(F94)</f>
        <v>27315.753000000004</v>
      </c>
      <c r="G93" s="637">
        <f>SUM(G94)</f>
        <v>26570.524999999994</v>
      </c>
      <c r="H93" s="664">
        <f t="shared" ref="H93:H100" si="13">(G93-F93)/F93</f>
        <v>-2.7281986332209476E-2</v>
      </c>
      <c r="I93" s="662">
        <f>SUM(I94)</f>
        <v>1</v>
      </c>
    </row>
    <row r="94" spans="1:9" x14ac:dyDescent="0.2">
      <c r="A94" s="660" t="s">
        <v>555</v>
      </c>
      <c r="B94" s="665">
        <v>1414.2729999999999</v>
      </c>
      <c r="C94" s="666">
        <v>1672.6</v>
      </c>
      <c r="D94" s="643">
        <f t="shared" si="12"/>
        <v>0.18265709661430291</v>
      </c>
      <c r="E94" s="668"/>
      <c r="F94" s="665">
        <v>27315.753000000004</v>
      </c>
      <c r="G94" s="666">
        <v>26570.524999999994</v>
      </c>
      <c r="H94" s="669">
        <f t="shared" si="13"/>
        <v>-2.7281986332209476E-2</v>
      </c>
      <c r="I94" s="667">
        <f>+G94/$G$93</f>
        <v>1</v>
      </c>
    </row>
    <row r="95" spans="1:9" x14ac:dyDescent="0.2">
      <c r="A95" s="635" t="s">
        <v>782</v>
      </c>
      <c r="B95" s="636">
        <f>SUM(B96:B98)</f>
        <v>2440</v>
      </c>
      <c r="C95" s="637">
        <f>SUM(C96:C98)</f>
        <v>2016</v>
      </c>
      <c r="D95" s="638">
        <f t="shared" si="12"/>
        <v>-0.17377049180327869</v>
      </c>
      <c r="E95" s="639"/>
      <c r="F95" s="636">
        <f>SUM(F96:F98)</f>
        <v>35054</v>
      </c>
      <c r="G95" s="637">
        <f>SUM(G96:G98)</f>
        <v>24822</v>
      </c>
      <c r="H95" s="640">
        <f t="shared" si="13"/>
        <v>-0.29189250870086153</v>
      </c>
      <c r="I95" s="638">
        <f>SUM(I96:I98)</f>
        <v>1</v>
      </c>
    </row>
    <row r="96" spans="1:9" x14ac:dyDescent="0.2">
      <c r="A96" s="18" t="s">
        <v>560</v>
      </c>
      <c r="B96" s="641">
        <v>875</v>
      </c>
      <c r="C96" s="642">
        <v>772</v>
      </c>
      <c r="D96" s="667">
        <f t="shared" si="12"/>
        <v>-0.11771428571428572</v>
      </c>
      <c r="E96" s="654"/>
      <c r="F96" s="641">
        <v>15733</v>
      </c>
      <c r="G96" s="642">
        <v>12974</v>
      </c>
      <c r="H96" s="646">
        <f t="shared" si="13"/>
        <v>-0.17536388482806839</v>
      </c>
      <c r="I96" s="643">
        <f>(G96/$G$95)</f>
        <v>0.52268149222463944</v>
      </c>
    </row>
    <row r="97" spans="1:9" x14ac:dyDescent="0.2">
      <c r="A97" s="18" t="s">
        <v>576</v>
      </c>
      <c r="B97" s="641">
        <v>1500</v>
      </c>
      <c r="C97" s="642">
        <v>1000</v>
      </c>
      <c r="D97" s="667">
        <f t="shared" si="12"/>
        <v>-0.33333333333333331</v>
      </c>
      <c r="E97" s="654"/>
      <c r="F97" s="641">
        <v>17500</v>
      </c>
      <c r="G97" s="642">
        <v>10500</v>
      </c>
      <c r="H97" s="646">
        <f t="shared" si="13"/>
        <v>-0.4</v>
      </c>
      <c r="I97" s="643">
        <f>(G97/$G$95)</f>
        <v>0.4230118443316413</v>
      </c>
    </row>
    <row r="98" spans="1:9" x14ac:dyDescent="0.2">
      <c r="A98" s="18" t="s">
        <v>453</v>
      </c>
      <c r="B98" s="641">
        <v>65</v>
      </c>
      <c r="C98" s="642">
        <v>244</v>
      </c>
      <c r="D98" s="667">
        <f t="shared" si="12"/>
        <v>2.7538461538461538</v>
      </c>
      <c r="E98" s="654"/>
      <c r="F98" s="641">
        <v>1821</v>
      </c>
      <c r="G98" s="642">
        <v>1348</v>
      </c>
      <c r="H98" s="646">
        <f t="shared" si="13"/>
        <v>-0.25974739154310816</v>
      </c>
      <c r="I98" s="643">
        <f>(G98/$G$95)</f>
        <v>5.4306663443719282E-2</v>
      </c>
    </row>
    <row r="99" spans="1:9" x14ac:dyDescent="0.2">
      <c r="A99" s="674" t="s">
        <v>783</v>
      </c>
      <c r="B99" s="636">
        <f>SUM(B100:B103)</f>
        <v>120</v>
      </c>
      <c r="C99" s="637">
        <f>SUM(C100:C103)</f>
        <v>444</v>
      </c>
      <c r="D99" s="638">
        <f t="shared" si="12"/>
        <v>2.7</v>
      </c>
      <c r="E99" s="639"/>
      <c r="F99" s="636">
        <f>SUM(F100:F103)</f>
        <v>27273.709000000003</v>
      </c>
      <c r="G99" s="637">
        <f>SUM(G100:G103)</f>
        <v>24178.21</v>
      </c>
      <c r="H99" s="640">
        <f t="shared" si="13"/>
        <v>-0.11349754446672446</v>
      </c>
      <c r="I99" s="640">
        <f>SUM(I100:I103)</f>
        <v>1</v>
      </c>
    </row>
    <row r="100" spans="1:9" x14ac:dyDescent="0.2">
      <c r="A100" s="18" t="s">
        <v>565</v>
      </c>
      <c r="B100" s="641">
        <v>120</v>
      </c>
      <c r="C100" s="642">
        <v>230</v>
      </c>
      <c r="D100" s="667">
        <f t="shared" si="12"/>
        <v>0.91666666666666663</v>
      </c>
      <c r="E100" s="654"/>
      <c r="F100" s="641">
        <v>16457</v>
      </c>
      <c r="G100" s="642">
        <v>18459.86</v>
      </c>
      <c r="H100" s="669">
        <f t="shared" si="13"/>
        <v>0.12170261894634506</v>
      </c>
      <c r="I100" s="643">
        <f>G100/$G$99</f>
        <v>0.76349159015493706</v>
      </c>
    </row>
    <row r="101" spans="1:9" x14ac:dyDescent="0.2">
      <c r="A101" s="18" t="s">
        <v>552</v>
      </c>
      <c r="B101" s="665">
        <v>0</v>
      </c>
      <c r="C101" s="642">
        <v>0</v>
      </c>
      <c r="D101" s="667" t="s">
        <v>573</v>
      </c>
      <c r="E101" s="654"/>
      <c r="F101" s="665">
        <v>0</v>
      </c>
      <c r="G101" s="642">
        <v>4048.96</v>
      </c>
      <c r="H101" s="669" t="s">
        <v>571</v>
      </c>
      <c r="I101" s="643">
        <f>G101/$G$99</f>
        <v>0.1674631827583597</v>
      </c>
    </row>
    <row r="102" spans="1:9" x14ac:dyDescent="0.2">
      <c r="A102" s="660" t="s">
        <v>555</v>
      </c>
      <c r="B102" s="641">
        <v>0</v>
      </c>
      <c r="C102" s="642">
        <v>214</v>
      </c>
      <c r="D102" s="667" t="s">
        <v>571</v>
      </c>
      <c r="E102" s="654"/>
      <c r="F102" s="641">
        <v>9277.4900000000016</v>
      </c>
      <c r="G102" s="642">
        <v>1604</v>
      </c>
      <c r="H102" s="669">
        <f>(G102-F102)/F102</f>
        <v>-0.82710840970995392</v>
      </c>
      <c r="I102" s="643">
        <f>G102/$G$99</f>
        <v>6.6340725802282299E-2</v>
      </c>
    </row>
    <row r="103" spans="1:9" x14ac:dyDescent="0.2">
      <c r="A103" s="18" t="s">
        <v>556</v>
      </c>
      <c r="B103" s="641">
        <v>0</v>
      </c>
      <c r="C103" s="642">
        <v>0</v>
      </c>
      <c r="D103" s="667" t="s">
        <v>573</v>
      </c>
      <c r="E103" s="654"/>
      <c r="F103" s="641">
        <v>1539.2190000000001</v>
      </c>
      <c r="G103" s="642">
        <v>65.39</v>
      </c>
      <c r="H103" s="669">
        <f>(G103-F103)/F103</f>
        <v>-0.95751741630008458</v>
      </c>
      <c r="I103" s="643">
        <f>G103/$G$99</f>
        <v>2.7045012844209727E-3</v>
      </c>
    </row>
    <row r="104" spans="1:9" x14ac:dyDescent="0.2">
      <c r="A104" s="661" t="s">
        <v>784</v>
      </c>
      <c r="B104" s="636">
        <f>SUM(B105:B106)</f>
        <v>11214</v>
      </c>
      <c r="C104" s="637">
        <f>SUM(C105:C106)</f>
        <v>2460</v>
      </c>
      <c r="D104" s="662">
        <f>(C104-B104)/B104</f>
        <v>-0.78063135366506153</v>
      </c>
      <c r="E104" s="663"/>
      <c r="F104" s="636">
        <f>SUM(F105:F106)</f>
        <v>49682</v>
      </c>
      <c r="G104" s="637">
        <f>SUM(G105:G106)</f>
        <v>24040</v>
      </c>
      <c r="H104" s="640">
        <f>(G104-F104)/F104</f>
        <v>-0.51612253935026775</v>
      </c>
      <c r="I104" s="662">
        <f>SUM(I105:I106)</f>
        <v>1</v>
      </c>
    </row>
    <row r="105" spans="1:9" x14ac:dyDescent="0.2">
      <c r="A105" s="660" t="s">
        <v>556</v>
      </c>
      <c r="B105" s="665">
        <v>11214</v>
      </c>
      <c r="C105" s="666">
        <v>2460</v>
      </c>
      <c r="D105" s="643">
        <f>(C105-B105)/B105</f>
        <v>-0.78063135366506153</v>
      </c>
      <c r="E105" s="668"/>
      <c r="F105" s="665">
        <v>49652</v>
      </c>
      <c r="G105" s="666">
        <v>24040</v>
      </c>
      <c r="H105" s="669">
        <f>(G105-F105)/F105</f>
        <v>-0.51583017803915254</v>
      </c>
      <c r="I105" s="667">
        <f>G105/$G$104</f>
        <v>1</v>
      </c>
    </row>
    <row r="106" spans="1:9" x14ac:dyDescent="0.2">
      <c r="A106" s="660" t="s">
        <v>553</v>
      </c>
      <c r="B106" s="665">
        <v>0</v>
      </c>
      <c r="C106" s="666">
        <v>0</v>
      </c>
      <c r="D106" s="643" t="s">
        <v>573</v>
      </c>
      <c r="E106" s="668"/>
      <c r="F106" s="665">
        <v>30</v>
      </c>
      <c r="G106" s="642">
        <v>0</v>
      </c>
      <c r="H106" s="669" t="s">
        <v>573</v>
      </c>
      <c r="I106" s="667" t="s">
        <v>573</v>
      </c>
    </row>
    <row r="107" spans="1:9" x14ac:dyDescent="0.2">
      <c r="A107" s="661" t="s">
        <v>785</v>
      </c>
      <c r="B107" s="636">
        <f>SUM(B108:B109)</f>
        <v>1932.655</v>
      </c>
      <c r="C107" s="637">
        <f>SUM(C108:C109)</f>
        <v>2364.37</v>
      </c>
      <c r="D107" s="662">
        <f>(C107-B107)/B107</f>
        <v>0.22337923737035317</v>
      </c>
      <c r="E107" s="663"/>
      <c r="F107" s="636">
        <f>SUM(F108:F109)</f>
        <v>23039.015000000003</v>
      </c>
      <c r="G107" s="637">
        <f>SUM(G108:G109)</f>
        <v>23297.919999999998</v>
      </c>
      <c r="H107" s="664">
        <f t="shared" ref="H107:H113" si="14">(G107-F107)/F107</f>
        <v>1.1237676610740309E-2</v>
      </c>
      <c r="I107" s="662">
        <f>SUM(I108:I109)</f>
        <v>1</v>
      </c>
    </row>
    <row r="108" spans="1:9" x14ac:dyDescent="0.2">
      <c r="A108" s="660" t="s">
        <v>555</v>
      </c>
      <c r="B108" s="665">
        <v>1932.655</v>
      </c>
      <c r="C108" s="666">
        <v>2364.37</v>
      </c>
      <c r="D108" s="667">
        <f>(C108-B108)/B108</f>
        <v>0.22337923737035317</v>
      </c>
      <c r="E108" s="668"/>
      <c r="F108" s="641">
        <v>21908.185000000001</v>
      </c>
      <c r="G108" s="666">
        <v>22632.85</v>
      </c>
      <c r="H108" s="669">
        <f t="shared" si="14"/>
        <v>3.3077363551567471E-2</v>
      </c>
      <c r="I108" s="643">
        <f>G108/$G$107</f>
        <v>0.97145367483449163</v>
      </c>
    </row>
    <row r="109" spans="1:9" x14ac:dyDescent="0.2">
      <c r="A109" s="660" t="s">
        <v>566</v>
      </c>
      <c r="B109" s="665">
        <v>0</v>
      </c>
      <c r="C109" s="666">
        <v>0</v>
      </c>
      <c r="D109" s="667" t="s">
        <v>573</v>
      </c>
      <c r="E109" s="668"/>
      <c r="F109" s="641">
        <v>1130.8300000000002</v>
      </c>
      <c r="G109" s="666">
        <v>665.06999999999994</v>
      </c>
      <c r="H109" s="669">
        <f t="shared" si="14"/>
        <v>-0.41187446388935572</v>
      </c>
      <c r="I109" s="643">
        <f>G109/$G$107</f>
        <v>2.8546325165508337E-2</v>
      </c>
    </row>
    <row r="110" spans="1:9" x14ac:dyDescent="0.2">
      <c r="A110" s="661" t="s">
        <v>786</v>
      </c>
      <c r="B110" s="636">
        <f>SUM(B111:B113)</f>
        <v>298.72000000000003</v>
      </c>
      <c r="C110" s="637">
        <f>SUM(C111:C113)</f>
        <v>152</v>
      </c>
      <c r="D110" s="662">
        <f>(C110-B110)/B110</f>
        <v>-0.4911622924477772</v>
      </c>
      <c r="E110" s="663"/>
      <c r="F110" s="636">
        <f>SUM(F111:F113)</f>
        <v>56199.277999999998</v>
      </c>
      <c r="G110" s="637">
        <f>SUM(G111:G113)</f>
        <v>22930.625</v>
      </c>
      <c r="H110" s="664">
        <f t="shared" si="14"/>
        <v>-0.59197651969834919</v>
      </c>
      <c r="I110" s="662">
        <f>SUM(I111:I113)</f>
        <v>1</v>
      </c>
    </row>
    <row r="111" spans="1:9" x14ac:dyDescent="0.2">
      <c r="A111" s="660" t="s">
        <v>555</v>
      </c>
      <c r="B111" s="665">
        <v>0</v>
      </c>
      <c r="C111" s="666">
        <v>0</v>
      </c>
      <c r="D111" s="643" t="s">
        <v>573</v>
      </c>
      <c r="E111" s="668"/>
      <c r="F111" s="665">
        <v>52702</v>
      </c>
      <c r="G111" s="666">
        <v>18083</v>
      </c>
      <c r="H111" s="669">
        <f t="shared" si="14"/>
        <v>-0.65688209176122347</v>
      </c>
      <c r="I111" s="643">
        <f>G111/$G$110</f>
        <v>0.78859603695930658</v>
      </c>
    </row>
    <row r="112" spans="1:9" x14ac:dyDescent="0.2">
      <c r="A112" s="660" t="s">
        <v>567</v>
      </c>
      <c r="B112" s="665">
        <v>296.72000000000003</v>
      </c>
      <c r="C112" s="666">
        <v>145</v>
      </c>
      <c r="D112" s="643">
        <f>(C112-B112)/B112</f>
        <v>-0.51132380695605284</v>
      </c>
      <c r="E112" s="668"/>
      <c r="F112" s="665">
        <v>3420.2780000000002</v>
      </c>
      <c r="G112" s="666">
        <v>4606.625</v>
      </c>
      <c r="H112" s="669">
        <f t="shared" si="14"/>
        <v>0.34685689291923044</v>
      </c>
      <c r="I112" s="643">
        <f>G112/$G$110</f>
        <v>0.20089400092670828</v>
      </c>
    </row>
    <row r="113" spans="1:9" x14ac:dyDescent="0.2">
      <c r="A113" s="660" t="s">
        <v>554</v>
      </c>
      <c r="B113" s="665">
        <v>2</v>
      </c>
      <c r="C113" s="666">
        <v>7</v>
      </c>
      <c r="D113" s="643">
        <f t="shared" ref="D113" si="15">(C113-B113)/B113</f>
        <v>2.5</v>
      </c>
      <c r="E113" s="668"/>
      <c r="F113" s="665">
        <v>77</v>
      </c>
      <c r="G113" s="666">
        <v>241</v>
      </c>
      <c r="H113" s="669">
        <f t="shared" si="14"/>
        <v>2.1298701298701297</v>
      </c>
      <c r="I113" s="643">
        <f>G113/$G$110</f>
        <v>1.0509962113985118E-2</v>
      </c>
    </row>
    <row r="114" spans="1:9" x14ac:dyDescent="0.2">
      <c r="A114" s="661" t="s">
        <v>787</v>
      </c>
      <c r="B114" s="636">
        <f>SUM(B115)</f>
        <v>0</v>
      </c>
      <c r="C114" s="637">
        <f>SUM(C115)</f>
        <v>0</v>
      </c>
      <c r="D114" s="662" t="s">
        <v>573</v>
      </c>
      <c r="E114" s="663"/>
      <c r="F114" s="636">
        <f>SUM(F115)</f>
        <v>15626</v>
      </c>
      <c r="G114" s="637">
        <f>SUM(G115)</f>
        <v>21268</v>
      </c>
      <c r="H114" s="664">
        <f>(G114-F114)/F114</f>
        <v>0.36106489184692181</v>
      </c>
      <c r="I114" s="662">
        <f>SUM(I115:I115)</f>
        <v>1</v>
      </c>
    </row>
    <row r="115" spans="1:9" x14ac:dyDescent="0.2">
      <c r="A115" s="18" t="s">
        <v>560</v>
      </c>
      <c r="B115" s="665">
        <v>0</v>
      </c>
      <c r="C115" s="666">
        <v>0</v>
      </c>
      <c r="D115" s="667" t="s">
        <v>573</v>
      </c>
      <c r="E115" s="668"/>
      <c r="F115" s="665">
        <v>15626</v>
      </c>
      <c r="G115" s="642">
        <v>21268</v>
      </c>
      <c r="H115" s="669">
        <f>(G115-F115)/F115</f>
        <v>0.36106489184692181</v>
      </c>
      <c r="I115" s="667">
        <f>(G115/$G$114)</f>
        <v>1</v>
      </c>
    </row>
    <row r="116" spans="1:9" x14ac:dyDescent="0.2">
      <c r="A116" s="635" t="s">
        <v>788</v>
      </c>
      <c r="B116" s="636">
        <f>SUM(B117:B120)</f>
        <v>882.62</v>
      </c>
      <c r="C116" s="637">
        <f>SUM(C117:C120)</f>
        <v>1224.5999999999999</v>
      </c>
      <c r="D116" s="662">
        <f t="shared" si="7"/>
        <v>0.38746006208787465</v>
      </c>
      <c r="E116" s="639"/>
      <c r="F116" s="636">
        <f>SUM(F117:F120)</f>
        <v>13141.602000000003</v>
      </c>
      <c r="G116" s="637">
        <f>SUM(G117:G120)</f>
        <v>14300.16</v>
      </c>
      <c r="H116" s="640">
        <f t="shared" si="8"/>
        <v>8.8159571412982751E-2</v>
      </c>
      <c r="I116" s="638">
        <f>SUM(I117:I120)</f>
        <v>1</v>
      </c>
    </row>
    <row r="117" spans="1:9" x14ac:dyDescent="0.2">
      <c r="A117" s="18" t="s">
        <v>563</v>
      </c>
      <c r="B117" s="641">
        <v>330.52</v>
      </c>
      <c r="C117" s="642">
        <v>679.76</v>
      </c>
      <c r="D117" s="667">
        <f t="shared" si="7"/>
        <v>1.0566380249304128</v>
      </c>
      <c r="E117" s="675"/>
      <c r="F117" s="641">
        <v>7827.6200000000008</v>
      </c>
      <c r="G117" s="642">
        <v>8233.7349999999988</v>
      </c>
      <c r="H117" s="676">
        <f t="shared" si="8"/>
        <v>5.1882309054348312E-2</v>
      </c>
      <c r="I117" s="643">
        <f>G117/$G$116</f>
        <v>0.57577922205066234</v>
      </c>
    </row>
    <row r="118" spans="1:9" x14ac:dyDescent="0.2">
      <c r="A118" s="18" t="s">
        <v>553</v>
      </c>
      <c r="B118" s="641">
        <v>532.1</v>
      </c>
      <c r="C118" s="642">
        <v>544.84</v>
      </c>
      <c r="D118" s="667">
        <f t="shared" si="7"/>
        <v>2.3942867881977088E-2</v>
      </c>
      <c r="E118" s="675"/>
      <c r="F118" s="641">
        <v>5242.5670000000009</v>
      </c>
      <c r="G118" s="642">
        <v>6066.4250000000002</v>
      </c>
      <c r="H118" s="676">
        <f t="shared" si="8"/>
        <v>0.15714782472021799</v>
      </c>
      <c r="I118" s="643">
        <f>G118/$G$116</f>
        <v>0.42422077794933766</v>
      </c>
    </row>
    <row r="119" spans="1:9" x14ac:dyDescent="0.2">
      <c r="A119" s="18" t="s">
        <v>564</v>
      </c>
      <c r="B119" s="641">
        <v>20</v>
      </c>
      <c r="C119" s="642">
        <v>0</v>
      </c>
      <c r="D119" s="667" t="s">
        <v>573</v>
      </c>
      <c r="E119" s="675"/>
      <c r="F119" s="641">
        <v>20</v>
      </c>
      <c r="G119" s="642">
        <v>0</v>
      </c>
      <c r="H119" s="676" t="s">
        <v>573</v>
      </c>
      <c r="I119" s="643" t="s">
        <v>573</v>
      </c>
    </row>
    <row r="120" spans="1:9" x14ac:dyDescent="0.2">
      <c r="A120" s="18" t="s">
        <v>565</v>
      </c>
      <c r="B120" s="665">
        <v>0</v>
      </c>
      <c r="C120" s="666">
        <v>0</v>
      </c>
      <c r="D120" s="667" t="s">
        <v>573</v>
      </c>
      <c r="E120" s="675"/>
      <c r="F120" s="641">
        <v>51.414999999999999</v>
      </c>
      <c r="G120" s="642">
        <v>0</v>
      </c>
      <c r="H120" s="676" t="s">
        <v>573</v>
      </c>
      <c r="I120" s="643" t="s">
        <v>573</v>
      </c>
    </row>
    <row r="121" spans="1:9" x14ac:dyDescent="0.2">
      <c r="A121" s="635" t="s">
        <v>789</v>
      </c>
      <c r="B121" s="636">
        <f>SUM(B122:B124)</f>
        <v>705</v>
      </c>
      <c r="C121" s="637">
        <f>SUM(C122:C124)</f>
        <v>950</v>
      </c>
      <c r="D121" s="662">
        <f t="shared" si="7"/>
        <v>0.3475177304964539</v>
      </c>
      <c r="E121" s="639"/>
      <c r="F121" s="636">
        <f>SUM(F122:F124)</f>
        <v>8505.0650000000005</v>
      </c>
      <c r="G121" s="637">
        <f>SUM(G122:G124)</f>
        <v>7933.9049999999997</v>
      </c>
      <c r="H121" s="640">
        <f t="shared" si="8"/>
        <v>-6.7155277472894181E-2</v>
      </c>
      <c r="I121" s="638">
        <f>SUM(I122:I123)</f>
        <v>1</v>
      </c>
    </row>
    <row r="122" spans="1:9" x14ac:dyDescent="0.2">
      <c r="A122" s="18" t="s">
        <v>555</v>
      </c>
      <c r="B122" s="665">
        <v>700</v>
      </c>
      <c r="C122" s="666">
        <v>950</v>
      </c>
      <c r="D122" s="667">
        <f t="shared" si="7"/>
        <v>0.35714285714285715</v>
      </c>
      <c r="E122" s="668"/>
      <c r="F122" s="665">
        <v>5720</v>
      </c>
      <c r="G122" s="666">
        <v>7780</v>
      </c>
      <c r="H122" s="669">
        <f t="shared" si="8"/>
        <v>0.36013986013986016</v>
      </c>
      <c r="I122" s="667">
        <f>(G122/$G$121)</f>
        <v>0.98060160790934603</v>
      </c>
    </row>
    <row r="123" spans="1:9" x14ac:dyDescent="0.2">
      <c r="A123" s="660" t="s">
        <v>566</v>
      </c>
      <c r="B123" s="665">
        <v>0</v>
      </c>
      <c r="C123" s="666">
        <v>0</v>
      </c>
      <c r="D123" s="667" t="s">
        <v>573</v>
      </c>
      <c r="E123" s="668"/>
      <c r="F123" s="665">
        <v>2778.0650000000001</v>
      </c>
      <c r="G123" s="666">
        <v>153.90500000000003</v>
      </c>
      <c r="H123" s="669">
        <f t="shared" si="8"/>
        <v>-0.94459992836740669</v>
      </c>
      <c r="I123" s="667">
        <f>(G123/$G$121)</f>
        <v>1.9398392090653978E-2</v>
      </c>
    </row>
    <row r="124" spans="1:9" x14ac:dyDescent="0.2">
      <c r="A124" s="677" t="s">
        <v>554</v>
      </c>
      <c r="B124" s="665">
        <v>5</v>
      </c>
      <c r="C124" s="666">
        <v>0</v>
      </c>
      <c r="D124" s="667" t="s">
        <v>573</v>
      </c>
      <c r="E124" s="668"/>
      <c r="F124" s="665">
        <v>7</v>
      </c>
      <c r="G124" s="666">
        <v>0</v>
      </c>
      <c r="H124" s="669" t="s">
        <v>573</v>
      </c>
      <c r="I124" s="678" t="s">
        <v>573</v>
      </c>
    </row>
    <row r="125" spans="1:9" x14ac:dyDescent="0.2">
      <c r="A125" s="661" t="s">
        <v>790</v>
      </c>
      <c r="B125" s="636">
        <f>SUM(B126)</f>
        <v>0</v>
      </c>
      <c r="C125" s="637">
        <f>SUM(C126)</f>
        <v>0</v>
      </c>
      <c r="D125" s="662" t="s">
        <v>573</v>
      </c>
      <c r="E125" s="663"/>
      <c r="F125" s="636">
        <f>SUM(F126)</f>
        <v>0</v>
      </c>
      <c r="G125" s="637">
        <f>SUM(G126)</f>
        <v>2894.8</v>
      </c>
      <c r="H125" s="664" t="s">
        <v>571</v>
      </c>
      <c r="I125" s="662">
        <f>SUM(I126)</f>
        <v>1</v>
      </c>
    </row>
    <row r="126" spans="1:9" x14ac:dyDescent="0.2">
      <c r="A126" s="660" t="s">
        <v>555</v>
      </c>
      <c r="B126" s="665">
        <v>0</v>
      </c>
      <c r="C126" s="666">
        <v>0</v>
      </c>
      <c r="D126" s="643" t="s">
        <v>573</v>
      </c>
      <c r="E126" s="668"/>
      <c r="F126" s="641">
        <v>0</v>
      </c>
      <c r="G126" s="666">
        <v>2894.8</v>
      </c>
      <c r="H126" s="669" t="s">
        <v>571</v>
      </c>
      <c r="I126" s="667">
        <f>+G126/$G$125</f>
        <v>1</v>
      </c>
    </row>
    <row r="127" spans="1:9" x14ac:dyDescent="0.2">
      <c r="A127" s="661" t="s">
        <v>791</v>
      </c>
      <c r="B127" s="636">
        <f>SUM(B128:B130)</f>
        <v>253</v>
      </c>
      <c r="C127" s="637">
        <f>SUM(C128:C130)</f>
        <v>191</v>
      </c>
      <c r="D127" s="662">
        <f t="shared" si="7"/>
        <v>-0.24505928853754941</v>
      </c>
      <c r="E127" s="663"/>
      <c r="F127" s="636">
        <f>SUM(F128:F130)</f>
        <v>3393</v>
      </c>
      <c r="G127" s="637">
        <f>SUM(G128:G130)</f>
        <v>1243.1500000000001</v>
      </c>
      <c r="H127" s="664">
        <f t="shared" si="8"/>
        <v>-0.63361332154435601</v>
      </c>
      <c r="I127" s="662">
        <f>SUM(I128:I130)</f>
        <v>1</v>
      </c>
    </row>
    <row r="128" spans="1:9" x14ac:dyDescent="0.2">
      <c r="A128" s="677" t="s">
        <v>551</v>
      </c>
      <c r="B128" s="665">
        <v>253</v>
      </c>
      <c r="C128" s="666">
        <v>191</v>
      </c>
      <c r="D128" s="643">
        <f t="shared" si="7"/>
        <v>-0.24505928853754941</v>
      </c>
      <c r="E128" s="668"/>
      <c r="F128" s="665">
        <v>1146</v>
      </c>
      <c r="G128" s="666">
        <v>1226.6500000000001</v>
      </c>
      <c r="H128" s="669">
        <f>(G128-F128)/F128</f>
        <v>7.0375218150087335E-2</v>
      </c>
      <c r="I128" s="667">
        <f>G128/$G$127</f>
        <v>0.98672726541447131</v>
      </c>
    </row>
    <row r="129" spans="1:9" x14ac:dyDescent="0.2">
      <c r="A129" s="677" t="s">
        <v>556</v>
      </c>
      <c r="B129" s="665">
        <v>0</v>
      </c>
      <c r="C129" s="666">
        <v>0</v>
      </c>
      <c r="D129" s="643" t="s">
        <v>573</v>
      </c>
      <c r="E129" s="668"/>
      <c r="F129" s="665">
        <v>9</v>
      </c>
      <c r="G129" s="666">
        <v>16.5</v>
      </c>
      <c r="H129" s="669">
        <f>(G129-F129)/F129</f>
        <v>0.83333333333333337</v>
      </c>
      <c r="I129" s="667">
        <f>G129/$G$127</f>
        <v>1.3272734585528696E-2</v>
      </c>
    </row>
    <row r="130" spans="1:9" x14ac:dyDescent="0.2">
      <c r="A130" s="677" t="s">
        <v>792</v>
      </c>
      <c r="B130" s="665">
        <v>0</v>
      </c>
      <c r="C130" s="666">
        <v>0</v>
      </c>
      <c r="D130" s="643" t="s">
        <v>573</v>
      </c>
      <c r="E130" s="668"/>
      <c r="F130" s="665">
        <v>2238</v>
      </c>
      <c r="G130" s="666">
        <v>0</v>
      </c>
      <c r="H130" s="669" t="s">
        <v>573</v>
      </c>
      <c r="I130" s="667" t="s">
        <v>573</v>
      </c>
    </row>
    <row r="131" spans="1:9" x14ac:dyDescent="0.2">
      <c r="A131" s="661" t="s">
        <v>793</v>
      </c>
      <c r="B131" s="636">
        <f>SUM(B132:B133)</f>
        <v>21</v>
      </c>
      <c r="C131" s="637">
        <f>SUM(C132:C133)</f>
        <v>54</v>
      </c>
      <c r="D131" s="662">
        <f>(C131-B131)/B131</f>
        <v>1.5714285714285714</v>
      </c>
      <c r="E131" s="663"/>
      <c r="F131" s="636">
        <f>SUM(F132:F133)</f>
        <v>890</v>
      </c>
      <c r="G131" s="637">
        <f>SUM(G132:G133)</f>
        <v>325</v>
      </c>
      <c r="H131" s="664">
        <f>(G131-F131)/F131</f>
        <v>-0.6348314606741573</v>
      </c>
      <c r="I131" s="662">
        <f>SUM(I132:I133)</f>
        <v>1</v>
      </c>
    </row>
    <row r="132" spans="1:9" x14ac:dyDescent="0.2">
      <c r="A132" s="677" t="s">
        <v>556</v>
      </c>
      <c r="B132" s="665">
        <v>21</v>
      </c>
      <c r="C132" s="666">
        <v>22</v>
      </c>
      <c r="D132" s="643">
        <f>(C132-B132)/B132</f>
        <v>4.7619047619047616E-2</v>
      </c>
      <c r="E132" s="668"/>
      <c r="F132" s="665">
        <v>303</v>
      </c>
      <c r="G132" s="666">
        <v>280</v>
      </c>
      <c r="H132" s="669">
        <f>(G132-F132)/F132</f>
        <v>-7.590759075907591E-2</v>
      </c>
      <c r="I132" s="667">
        <f>G132/$G$131</f>
        <v>0.86153846153846159</v>
      </c>
    </row>
    <row r="133" spans="1:9" x14ac:dyDescent="0.2">
      <c r="A133" s="677" t="s">
        <v>551</v>
      </c>
      <c r="B133" s="665">
        <v>0</v>
      </c>
      <c r="C133" s="666">
        <v>32</v>
      </c>
      <c r="D133" s="643" t="s">
        <v>573</v>
      </c>
      <c r="E133" s="668"/>
      <c r="F133" s="665">
        <v>587</v>
      </c>
      <c r="G133" s="642">
        <v>45</v>
      </c>
      <c r="H133" s="669">
        <f>(G133-F133)/F133</f>
        <v>-0.92333901192504264</v>
      </c>
      <c r="I133" s="667">
        <f>G133/$G$131</f>
        <v>0.13846153846153847</v>
      </c>
    </row>
    <row r="134" spans="1:9" x14ac:dyDescent="0.2">
      <c r="A134" s="661" t="s">
        <v>794</v>
      </c>
      <c r="B134" s="672">
        <f>SUM(B135:B136)</f>
        <v>0</v>
      </c>
      <c r="C134" s="673">
        <f>SUM(C135:C136)</f>
        <v>0</v>
      </c>
      <c r="D134" s="662" t="s">
        <v>573</v>
      </c>
      <c r="E134" s="663"/>
      <c r="F134" s="636">
        <f>SUM(F135:F136)</f>
        <v>280</v>
      </c>
      <c r="G134" s="637">
        <f>SUM(G135:G136)</f>
        <v>297</v>
      </c>
      <c r="H134" s="664">
        <f>(G134-F134)/F134</f>
        <v>6.0714285714285714E-2</v>
      </c>
      <c r="I134" s="662">
        <f>SUM(I135:I136)</f>
        <v>1</v>
      </c>
    </row>
    <row r="135" spans="1:9" x14ac:dyDescent="0.2">
      <c r="A135" s="18" t="s">
        <v>557</v>
      </c>
      <c r="B135" s="665">
        <v>0</v>
      </c>
      <c r="C135" s="666">
        <v>0</v>
      </c>
      <c r="D135" s="643" t="s">
        <v>573</v>
      </c>
      <c r="E135" s="668"/>
      <c r="F135" s="641">
        <v>280</v>
      </c>
      <c r="G135" s="666">
        <v>295</v>
      </c>
      <c r="H135" s="669">
        <f>(G135-F135)/F135</f>
        <v>5.3571428571428568E-2</v>
      </c>
      <c r="I135" s="667">
        <f>(G135/G134)</f>
        <v>0.9932659932659933</v>
      </c>
    </row>
    <row r="136" spans="1:9" x14ac:dyDescent="0.2">
      <c r="A136" s="18" t="s">
        <v>555</v>
      </c>
      <c r="B136" s="665">
        <v>0</v>
      </c>
      <c r="C136" s="666">
        <v>0</v>
      </c>
      <c r="D136" s="643" t="s">
        <v>573</v>
      </c>
      <c r="E136" s="668"/>
      <c r="F136" s="641">
        <v>0</v>
      </c>
      <c r="G136" s="666">
        <v>2</v>
      </c>
      <c r="H136" s="669" t="s">
        <v>571</v>
      </c>
      <c r="I136" s="667">
        <f>(G136/G134)</f>
        <v>6.7340067340067337E-3</v>
      </c>
    </row>
    <row r="137" spans="1:9" x14ac:dyDescent="0.2">
      <c r="A137" s="661" t="s">
        <v>795</v>
      </c>
      <c r="B137" s="636">
        <f>SUM(B138:B139)</f>
        <v>3</v>
      </c>
      <c r="C137" s="637">
        <f>SUM(C138:C139)</f>
        <v>103</v>
      </c>
      <c r="D137" s="662" t="s">
        <v>571</v>
      </c>
      <c r="E137" s="663"/>
      <c r="F137" s="636">
        <f>SUM(F138:F139)</f>
        <v>25</v>
      </c>
      <c r="G137" s="637">
        <f>SUM(G138:G139)</f>
        <v>212</v>
      </c>
      <c r="H137" s="664">
        <f>(G137-F137)/F137</f>
        <v>7.48</v>
      </c>
      <c r="I137" s="662">
        <f>SUM(I138:I139)</f>
        <v>1</v>
      </c>
    </row>
    <row r="138" spans="1:9" x14ac:dyDescent="0.2">
      <c r="A138" s="18" t="s">
        <v>564</v>
      </c>
      <c r="B138" s="665">
        <v>0</v>
      </c>
      <c r="C138" s="666">
        <v>100</v>
      </c>
      <c r="D138" s="643" t="s">
        <v>571</v>
      </c>
      <c r="E138" s="668"/>
      <c r="F138" s="670">
        <v>0</v>
      </c>
      <c r="G138" s="666">
        <v>190</v>
      </c>
      <c r="H138" s="669" t="s">
        <v>571</v>
      </c>
      <c r="I138" s="667">
        <f>(G138/G137)</f>
        <v>0.89622641509433965</v>
      </c>
    </row>
    <row r="139" spans="1:9" x14ac:dyDescent="0.2">
      <c r="A139" s="18" t="s">
        <v>555</v>
      </c>
      <c r="B139" s="665">
        <v>3</v>
      </c>
      <c r="C139" s="666">
        <v>3</v>
      </c>
      <c r="D139" s="643" t="s">
        <v>573</v>
      </c>
      <c r="E139" s="668"/>
      <c r="F139" s="670">
        <v>25</v>
      </c>
      <c r="G139" s="666">
        <v>22</v>
      </c>
      <c r="H139" s="669">
        <f>(G139-F139)/F139</f>
        <v>-0.12</v>
      </c>
      <c r="I139" s="667">
        <f>G139/$G$137</f>
        <v>0.10377358490566038</v>
      </c>
    </row>
    <row r="140" spans="1:9" x14ac:dyDescent="0.2">
      <c r="A140" s="661" t="s">
        <v>796</v>
      </c>
      <c r="B140" s="636">
        <f>SUM(B141)</f>
        <v>45</v>
      </c>
      <c r="C140" s="637">
        <f>SUM(C141)</f>
        <v>0</v>
      </c>
      <c r="D140" s="662" t="s">
        <v>573</v>
      </c>
      <c r="E140" s="663"/>
      <c r="F140" s="636">
        <f>SUM(F141)</f>
        <v>238</v>
      </c>
      <c r="G140" s="637">
        <f>SUM(G141)</f>
        <v>168</v>
      </c>
      <c r="H140" s="664">
        <f>(G140-F140)/F140</f>
        <v>-0.29411764705882354</v>
      </c>
      <c r="I140" s="662">
        <f>SUM(I141)</f>
        <v>1</v>
      </c>
    </row>
    <row r="141" spans="1:9" x14ac:dyDescent="0.2">
      <c r="A141" s="677" t="s">
        <v>554</v>
      </c>
      <c r="B141" s="665">
        <v>45</v>
      </c>
      <c r="C141" s="666">
        <v>0</v>
      </c>
      <c r="D141" s="643" t="s">
        <v>573</v>
      </c>
      <c r="E141" s="668"/>
      <c r="F141" s="665">
        <v>238</v>
      </c>
      <c r="G141" s="666">
        <v>168</v>
      </c>
      <c r="H141" s="669">
        <f>(G141-F141)/F141</f>
        <v>-0.29411764705882354</v>
      </c>
      <c r="I141" s="667">
        <f>G141/$G$140</f>
        <v>1</v>
      </c>
    </row>
    <row r="142" spans="1:9" x14ac:dyDescent="0.2">
      <c r="A142" s="661" t="s">
        <v>797</v>
      </c>
      <c r="B142" s="636">
        <f>SUM(B143)</f>
        <v>0</v>
      </c>
      <c r="C142" s="637">
        <f>SUM(C143)</f>
        <v>0</v>
      </c>
      <c r="D142" s="662" t="s">
        <v>573</v>
      </c>
      <c r="E142" s="663"/>
      <c r="F142" s="636">
        <f>SUM(F143)</f>
        <v>143.02000000000001</v>
      </c>
      <c r="G142" s="637">
        <f>SUM(G143)</f>
        <v>0</v>
      </c>
      <c r="H142" s="664" t="s">
        <v>573</v>
      </c>
      <c r="I142" s="662" t="s">
        <v>573</v>
      </c>
    </row>
    <row r="143" spans="1:9" x14ac:dyDescent="0.2">
      <c r="A143" s="660" t="s">
        <v>556</v>
      </c>
      <c r="B143" s="665">
        <v>0</v>
      </c>
      <c r="C143" s="666">
        <v>0</v>
      </c>
      <c r="D143" s="643" t="s">
        <v>573</v>
      </c>
      <c r="E143" s="668"/>
      <c r="F143" s="670">
        <v>143.02000000000001</v>
      </c>
      <c r="G143" s="642">
        <v>0</v>
      </c>
      <c r="H143" s="669" t="s">
        <v>573</v>
      </c>
      <c r="I143" s="667" t="s">
        <v>573</v>
      </c>
    </row>
    <row r="144" spans="1:9" ht="53.25" customHeight="1" x14ac:dyDescent="0.2">
      <c r="A144" s="827" t="s">
        <v>798</v>
      </c>
      <c r="B144" s="827"/>
      <c r="C144" s="827"/>
      <c r="D144" s="827"/>
      <c r="E144" s="827"/>
      <c r="F144" s="827"/>
      <c r="G144" s="827"/>
      <c r="H144" s="827"/>
      <c r="I144" s="827"/>
    </row>
    <row r="145" spans="1:9" x14ac:dyDescent="0.2">
      <c r="A145" s="828"/>
      <c r="B145" s="828"/>
      <c r="C145" s="828"/>
      <c r="D145" s="828"/>
      <c r="E145" s="828"/>
      <c r="F145" s="828"/>
      <c r="G145" s="828"/>
      <c r="H145" s="828"/>
      <c r="I145" s="828"/>
    </row>
    <row r="146" spans="1:9" ht="15" x14ac:dyDescent="0.25">
      <c r="B146" s="497"/>
      <c r="C146" s="497"/>
      <c r="D146"/>
      <c r="E146"/>
      <c r="F146" s="497"/>
      <c r="G146" s="497"/>
      <c r="H146"/>
      <c r="I146"/>
    </row>
    <row r="147" spans="1:9" ht="15" x14ac:dyDescent="0.25">
      <c r="B147"/>
      <c r="C147"/>
      <c r="D147"/>
      <c r="E147"/>
      <c r="F147" s="497"/>
      <c r="G147"/>
      <c r="H147"/>
      <c r="I147"/>
    </row>
    <row r="148" spans="1:9" ht="15" x14ac:dyDescent="0.25">
      <c r="B148"/>
      <c r="C148"/>
      <c r="D148"/>
      <c r="E148"/>
      <c r="F148"/>
      <c r="G148"/>
      <c r="H148"/>
      <c r="I148"/>
    </row>
    <row r="149" spans="1:9" s="377" customFormat="1" ht="15" x14ac:dyDescent="0.25">
      <c r="B149"/>
      <c r="C149"/>
      <c r="D149"/>
      <c r="E149"/>
      <c r="F149"/>
      <c r="G149"/>
      <c r="H149"/>
      <c r="I149"/>
    </row>
    <row r="150" spans="1:9" ht="15" x14ac:dyDescent="0.25">
      <c r="B150"/>
      <c r="C150"/>
      <c r="D150"/>
      <c r="E150"/>
      <c r="F150"/>
      <c r="G150"/>
      <c r="H150"/>
      <c r="I150"/>
    </row>
    <row r="151" spans="1:9" ht="15" x14ac:dyDescent="0.25">
      <c r="B151"/>
      <c r="C151"/>
      <c r="D151"/>
      <c r="E151"/>
      <c r="F151"/>
      <c r="G151"/>
      <c r="H151"/>
      <c r="I151"/>
    </row>
  </sheetData>
  <mergeCells count="4">
    <mergeCell ref="B4:D4"/>
    <mergeCell ref="F4:I4"/>
    <mergeCell ref="A144:I144"/>
    <mergeCell ref="A145:I145"/>
  </mergeCells>
  <pageMargins left="0.7" right="0.7" top="0.75" bottom="0.75" header="0.3" footer="0.3"/>
  <pageSetup paperSize="9" scale="4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9"/>
  <sheetViews>
    <sheetView showGridLines="0" zoomScaleNormal="100" workbookViewId="0"/>
  </sheetViews>
  <sheetFormatPr baseColWidth="10" defaultColWidth="11.42578125" defaultRowHeight="15" x14ac:dyDescent="0.25"/>
  <cols>
    <col min="1" max="1" width="24.42578125" style="19" customWidth="1"/>
    <col min="2" max="2" width="8.42578125" style="19" customWidth="1"/>
    <col min="3" max="3" width="7.42578125" style="19" bestFit="1" customWidth="1"/>
    <col min="4" max="4" width="8.5703125" style="19" bestFit="1" customWidth="1"/>
    <col min="5" max="5" width="11.42578125" style="19"/>
    <col min="6" max="6" width="8.42578125" style="19" customWidth="1"/>
    <col min="7" max="7" width="9.7109375" style="19" customWidth="1"/>
    <col min="8" max="8" width="9.42578125" style="19" customWidth="1"/>
    <col min="9" max="9" width="7.5703125" style="19" customWidth="1"/>
    <col min="10" max="16384" width="11.42578125" style="19"/>
  </cols>
  <sheetData>
    <row r="1" spans="1:9" x14ac:dyDescent="0.25">
      <c r="A1" s="627" t="s">
        <v>799</v>
      </c>
    </row>
    <row r="2" spans="1:9" ht="18.75" x14ac:dyDescent="0.25">
      <c r="A2" s="679" t="s">
        <v>800</v>
      </c>
      <c r="B2" s="680"/>
      <c r="C2" s="680"/>
      <c r="D2" s="680"/>
      <c r="E2" s="680"/>
      <c r="F2" s="680"/>
      <c r="G2" s="680"/>
      <c r="H2" s="680"/>
    </row>
    <row r="4" spans="1:9" x14ac:dyDescent="0.25">
      <c r="B4" s="824" t="s">
        <v>652</v>
      </c>
      <c r="C4" s="824"/>
      <c r="D4" s="824"/>
      <c r="E4" s="681"/>
      <c r="F4" s="824" t="s">
        <v>699</v>
      </c>
      <c r="G4" s="824"/>
      <c r="H4" s="824"/>
      <c r="I4" s="824"/>
    </row>
    <row r="5" spans="1:9" x14ac:dyDescent="0.25">
      <c r="A5" s="682" t="s">
        <v>801</v>
      </c>
      <c r="B5" s="683">
        <v>2021</v>
      </c>
      <c r="C5" s="684">
        <v>2022</v>
      </c>
      <c r="D5" s="685" t="s">
        <v>762</v>
      </c>
      <c r="E5" s="684"/>
      <c r="F5" s="683">
        <v>2021</v>
      </c>
      <c r="G5" s="684">
        <v>2022</v>
      </c>
      <c r="H5" s="684" t="s">
        <v>762</v>
      </c>
      <c r="I5" s="685" t="s">
        <v>717</v>
      </c>
    </row>
    <row r="6" spans="1:9" x14ac:dyDescent="0.25">
      <c r="A6" s="686" t="s">
        <v>754</v>
      </c>
      <c r="B6" s="687">
        <f>SUM(B7:B10)</f>
        <v>7111.57</v>
      </c>
      <c r="C6" s="688">
        <f>SUM(C7:C10)</f>
        <v>11919.795</v>
      </c>
      <c r="D6" s="662">
        <f>(C6-B6)/B6</f>
        <v>0.67611301020731018</v>
      </c>
      <c r="E6" s="663"/>
      <c r="F6" s="687">
        <f>SUM(F7:F10)</f>
        <v>75094.37</v>
      </c>
      <c r="G6" s="688">
        <f>SUM(G7:G10)</f>
        <v>102638.03199999999</v>
      </c>
      <c r="H6" s="689">
        <f t="shared" ref="H6:H12" si="0">(G6-F6)/F6</f>
        <v>0.36678731042020857</v>
      </c>
      <c r="I6" s="662">
        <f>SUM(I7:I10)</f>
        <v>1</v>
      </c>
    </row>
    <row r="7" spans="1:9" x14ac:dyDescent="0.25">
      <c r="A7" s="690" t="s">
        <v>558</v>
      </c>
      <c r="B7" s="691">
        <v>2610</v>
      </c>
      <c r="C7" s="692">
        <v>6547.9050000000007</v>
      </c>
      <c r="D7" s="667">
        <f t="shared" ref="D7:D12" si="1">(C7-B7)/B7</f>
        <v>1.5087758620689657</v>
      </c>
      <c r="E7" s="693"/>
      <c r="F7" s="691">
        <v>23136.5</v>
      </c>
      <c r="G7" s="692">
        <v>44219.292000000001</v>
      </c>
      <c r="H7" s="694">
        <f t="shared" si="0"/>
        <v>0.91123514792643667</v>
      </c>
      <c r="I7" s="667">
        <f>G7/$G$6</f>
        <v>0.43082755133106998</v>
      </c>
    </row>
    <row r="8" spans="1:9" x14ac:dyDescent="0.25">
      <c r="A8" s="695" t="s">
        <v>553</v>
      </c>
      <c r="B8" s="691">
        <v>900</v>
      </c>
      <c r="C8" s="692">
        <v>2950</v>
      </c>
      <c r="D8" s="667">
        <f t="shared" si="1"/>
        <v>2.2777777777777777</v>
      </c>
      <c r="E8" s="693"/>
      <c r="F8" s="691">
        <v>13936</v>
      </c>
      <c r="G8" s="692">
        <v>29591.1</v>
      </c>
      <c r="H8" s="694">
        <f t="shared" si="0"/>
        <v>1.1233567738231915</v>
      </c>
      <c r="I8" s="667">
        <f>G8/$G$6</f>
        <v>0.28830541100008622</v>
      </c>
    </row>
    <row r="9" spans="1:9" x14ac:dyDescent="0.25">
      <c r="A9" s="690" t="s">
        <v>562</v>
      </c>
      <c r="B9" s="691">
        <v>2577.5700000000002</v>
      </c>
      <c r="C9" s="692">
        <v>2225.89</v>
      </c>
      <c r="D9" s="667">
        <f t="shared" si="1"/>
        <v>-0.13643858362721489</v>
      </c>
      <c r="E9" s="693"/>
      <c r="F9" s="691">
        <v>31627.870000000003</v>
      </c>
      <c r="G9" s="692">
        <v>24494.589999999997</v>
      </c>
      <c r="H9" s="694">
        <f t="shared" si="0"/>
        <v>-0.22553779309197886</v>
      </c>
      <c r="I9" s="667">
        <f>G9/$G$6</f>
        <v>0.23865023055001677</v>
      </c>
    </row>
    <row r="10" spans="1:9" x14ac:dyDescent="0.25">
      <c r="A10" s="690" t="s">
        <v>552</v>
      </c>
      <c r="B10" s="696">
        <v>1024</v>
      </c>
      <c r="C10" s="697">
        <v>196</v>
      </c>
      <c r="D10" s="698">
        <f t="shared" si="1"/>
        <v>-0.80859375</v>
      </c>
      <c r="E10" s="693"/>
      <c r="F10" s="696">
        <v>6394</v>
      </c>
      <c r="G10" s="697">
        <v>4333.05</v>
      </c>
      <c r="H10" s="699">
        <f t="shared" si="0"/>
        <v>-0.32232561776665619</v>
      </c>
      <c r="I10" s="698">
        <f>G10/$G$6</f>
        <v>4.2216807118827068E-2</v>
      </c>
    </row>
    <row r="11" spans="1:9" x14ac:dyDescent="0.25">
      <c r="A11" s="700" t="s">
        <v>755</v>
      </c>
      <c r="B11" s="701">
        <f>SUM(B12:B13)</f>
        <v>6485.82</v>
      </c>
      <c r="C11" s="702">
        <f>SUM(C12:C13)</f>
        <v>1025.2059999999999</v>
      </c>
      <c r="D11" s="662">
        <f t="shared" si="1"/>
        <v>-0.841931166760718</v>
      </c>
      <c r="E11" s="639"/>
      <c r="F11" s="703">
        <f>SUM(F12:F13)</f>
        <v>69484.31</v>
      </c>
      <c r="G11" s="704">
        <f>SUM(G12:G13)</f>
        <v>78262.569000000003</v>
      </c>
      <c r="H11" s="705">
        <f t="shared" si="0"/>
        <v>0.12633440556580336</v>
      </c>
      <c r="I11" s="638">
        <f>SUM(I12:I13)</f>
        <v>1</v>
      </c>
    </row>
    <row r="12" spans="1:9" x14ac:dyDescent="0.25">
      <c r="A12" s="690" t="s">
        <v>562</v>
      </c>
      <c r="B12" s="706">
        <v>6485.82</v>
      </c>
      <c r="C12" s="707">
        <v>1025.2059999999999</v>
      </c>
      <c r="D12" s="667">
        <f t="shared" si="1"/>
        <v>-0.841931166760718</v>
      </c>
      <c r="E12" s="654"/>
      <c r="F12" s="706">
        <v>69454.31</v>
      </c>
      <c r="G12" s="707">
        <v>78262.569000000003</v>
      </c>
      <c r="H12" s="676">
        <f t="shared" si="0"/>
        <v>0.12682091291382788</v>
      </c>
      <c r="I12" s="643">
        <f>G12/$G$11</f>
        <v>1</v>
      </c>
    </row>
    <row r="13" spans="1:9" x14ac:dyDescent="0.25">
      <c r="A13" s="690" t="s">
        <v>553</v>
      </c>
      <c r="B13" s="708">
        <v>0</v>
      </c>
      <c r="C13" s="709">
        <v>0</v>
      </c>
      <c r="D13" s="698" t="s">
        <v>573</v>
      </c>
      <c r="E13" s="654"/>
      <c r="F13" s="708">
        <v>30</v>
      </c>
      <c r="G13" s="709">
        <v>0</v>
      </c>
      <c r="H13" s="709" t="s">
        <v>573</v>
      </c>
      <c r="I13" s="710" t="s">
        <v>573</v>
      </c>
    </row>
    <row r="14" spans="1:9" x14ac:dyDescent="0.25">
      <c r="A14" s="700" t="s">
        <v>756</v>
      </c>
      <c r="B14" s="711">
        <f>SUM(B15)</f>
        <v>0.1</v>
      </c>
      <c r="C14" s="702">
        <f>SUM(C15)</f>
        <v>0</v>
      </c>
      <c r="D14" s="662" t="s">
        <v>573</v>
      </c>
      <c r="E14" s="639"/>
      <c r="F14" s="711">
        <f>SUM(F15)</f>
        <v>0.7</v>
      </c>
      <c r="G14" s="702">
        <f>SUM(G15)</f>
        <v>0</v>
      </c>
      <c r="H14" s="705" t="s">
        <v>573</v>
      </c>
      <c r="I14" s="638" t="s">
        <v>573</v>
      </c>
    </row>
    <row r="15" spans="1:9" x14ac:dyDescent="0.25">
      <c r="A15" s="690" t="s">
        <v>553</v>
      </c>
      <c r="B15" s="712">
        <v>0.1</v>
      </c>
      <c r="C15" s="709">
        <v>0</v>
      </c>
      <c r="D15" s="698" t="s">
        <v>573</v>
      </c>
      <c r="E15" s="654"/>
      <c r="F15" s="712">
        <v>0.7</v>
      </c>
      <c r="G15" s="709">
        <v>0</v>
      </c>
      <c r="H15" s="713" t="s">
        <v>573</v>
      </c>
      <c r="I15" s="710" t="s">
        <v>573</v>
      </c>
    </row>
    <row r="16" spans="1:9" x14ac:dyDescent="0.25">
      <c r="A16" s="690"/>
      <c r="B16" s="707"/>
      <c r="C16" s="707"/>
      <c r="D16" s="694"/>
      <c r="E16" s="654"/>
      <c r="F16" s="707"/>
      <c r="G16" s="707"/>
      <c r="H16" s="676"/>
      <c r="I16" s="676"/>
    </row>
    <row r="18" spans="1:9" s="714" customFormat="1" ht="33" customHeight="1" x14ac:dyDescent="0.25">
      <c r="A18" s="829" t="s">
        <v>802</v>
      </c>
      <c r="B18" s="829"/>
      <c r="C18" s="829"/>
      <c r="D18" s="829"/>
      <c r="E18" s="829"/>
      <c r="F18" s="829"/>
      <c r="G18" s="829"/>
      <c r="H18" s="829"/>
      <c r="I18" s="829"/>
    </row>
    <row r="19" spans="1:9" x14ac:dyDescent="0.25">
      <c r="A19" s="715" t="s">
        <v>803</v>
      </c>
      <c r="B19" s="715"/>
      <c r="C19" s="715"/>
      <c r="D19" s="715"/>
      <c r="E19" s="715"/>
      <c r="F19" s="716"/>
      <c r="G19" s="717"/>
      <c r="H19" s="717"/>
      <c r="I19" s="717"/>
    </row>
  </sheetData>
  <mergeCells count="3">
    <mergeCell ref="B4:D4"/>
    <mergeCell ref="F4:I4"/>
    <mergeCell ref="A18:I18"/>
  </mergeCells>
  <pageMargins left="0.7" right="0.7" top="0.75" bottom="0.75" header="0.3" footer="0.3"/>
  <pageSetup paperSize="9" scale="9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6"/>
  <sheetViews>
    <sheetView showGridLines="0" zoomScaleNormal="100" zoomScaleSheetLayoutView="110" workbookViewId="0"/>
  </sheetViews>
  <sheetFormatPr baseColWidth="10" defaultColWidth="11.5703125" defaultRowHeight="12.75" x14ac:dyDescent="0.2"/>
  <cols>
    <col min="1" max="1" width="13" style="9" customWidth="1"/>
    <col min="2" max="2" width="16" style="9" customWidth="1"/>
    <col min="3" max="7" width="16" style="10" customWidth="1"/>
    <col min="8" max="8" width="17" style="10" customWidth="1"/>
    <col min="9" max="9" width="25.7109375" style="10" customWidth="1"/>
    <col min="10" max="10" width="25.7109375" style="8" customWidth="1"/>
    <col min="11" max="16384" width="11.5703125" style="8"/>
  </cols>
  <sheetData>
    <row r="1" spans="1:10" x14ac:dyDescent="0.2">
      <c r="A1" s="195" t="s">
        <v>409</v>
      </c>
    </row>
    <row r="2" spans="1:10" ht="15.75" x14ac:dyDescent="0.25">
      <c r="A2" s="196" t="s">
        <v>410</v>
      </c>
      <c r="G2" s="197"/>
    </row>
    <row r="3" spans="1:10" x14ac:dyDescent="0.2">
      <c r="A3" s="198"/>
      <c r="B3" s="10"/>
    </row>
    <row r="4" spans="1:10" x14ac:dyDescent="0.2">
      <c r="A4" s="111" t="s">
        <v>219</v>
      </c>
      <c r="B4" s="199" t="s">
        <v>411</v>
      </c>
      <c r="C4" s="199" t="s">
        <v>412</v>
      </c>
      <c r="D4" s="199" t="s">
        <v>413</v>
      </c>
      <c r="E4" s="199" t="s">
        <v>414</v>
      </c>
      <c r="F4" s="199" t="s">
        <v>415</v>
      </c>
      <c r="G4" s="199" t="s">
        <v>416</v>
      </c>
      <c r="H4" s="199" t="s">
        <v>417</v>
      </c>
      <c r="I4" s="199" t="s">
        <v>418</v>
      </c>
    </row>
    <row r="5" spans="1:10" ht="13.5" thickBot="1" x14ac:dyDescent="0.25">
      <c r="A5" s="200"/>
      <c r="B5" s="201" t="s">
        <v>419</v>
      </c>
      <c r="C5" s="201" t="s">
        <v>419</v>
      </c>
      <c r="D5" s="201" t="s">
        <v>419</v>
      </c>
      <c r="E5" s="201" t="s">
        <v>420</v>
      </c>
      <c r="F5" s="201" t="s">
        <v>421</v>
      </c>
      <c r="G5" s="201" t="s">
        <v>421</v>
      </c>
      <c r="H5" s="201" t="s">
        <v>421</v>
      </c>
      <c r="I5" s="201" t="s">
        <v>421</v>
      </c>
    </row>
    <row r="6" spans="1:10" x14ac:dyDescent="0.2">
      <c r="A6" s="9">
        <v>2013</v>
      </c>
      <c r="B6" s="202">
        <v>5.85251821084928E-2</v>
      </c>
      <c r="C6" s="202">
        <v>4.2595392440350002E-2</v>
      </c>
      <c r="D6" s="202">
        <v>2.804568652888911E-2</v>
      </c>
      <c r="E6" s="203">
        <v>2.7023295295055827</v>
      </c>
      <c r="F6" s="204">
        <v>42860.636594149364</v>
      </c>
      <c r="G6" s="204">
        <v>24511.389231569599</v>
      </c>
      <c r="H6" s="204">
        <v>42356.184715000003</v>
      </c>
      <c r="I6" s="204">
        <v>504.451879149364</v>
      </c>
    </row>
    <row r="7" spans="1:10" x14ac:dyDescent="0.2">
      <c r="A7" s="9">
        <v>2014</v>
      </c>
      <c r="B7" s="202">
        <v>2.3821573718054202E-2</v>
      </c>
      <c r="C7" s="202">
        <v>-2.2292017278147398E-2</v>
      </c>
      <c r="D7" s="202">
        <v>3.2481789288263022E-2</v>
      </c>
      <c r="E7" s="203">
        <v>2.8387441197691206</v>
      </c>
      <c r="F7" s="204">
        <v>39532.682886367147</v>
      </c>
      <c r="G7" s="204">
        <v>21209.019616138499</v>
      </c>
      <c r="H7" s="204">
        <v>41042.150549999998</v>
      </c>
      <c r="I7" s="204">
        <v>-1509.46766363285</v>
      </c>
    </row>
    <row r="8" spans="1:10" x14ac:dyDescent="0.2">
      <c r="A8" s="9">
        <v>2015</v>
      </c>
      <c r="B8" s="202">
        <v>3.2522447721845101E-2</v>
      </c>
      <c r="C8" s="202">
        <v>0.15712078886296399</v>
      </c>
      <c r="D8" s="202">
        <v>3.5442855017236326E-2</v>
      </c>
      <c r="E8" s="203">
        <v>3.1853143181818182</v>
      </c>
      <c r="F8" s="204">
        <v>34414.354525306153</v>
      </c>
      <c r="G8" s="204">
        <v>19648.602311644299</v>
      </c>
      <c r="H8" s="204">
        <v>37330.790127</v>
      </c>
      <c r="I8" s="204">
        <v>-2916.43560169383</v>
      </c>
    </row>
    <row r="9" spans="1:10" x14ac:dyDescent="0.2">
      <c r="A9" s="9">
        <v>2016</v>
      </c>
      <c r="B9" s="202">
        <v>3.9533187152076696E-2</v>
      </c>
      <c r="C9" s="202">
        <v>0.21185627250787298</v>
      </c>
      <c r="D9" s="202">
        <v>3.5994948489235477E-2</v>
      </c>
      <c r="E9" s="203">
        <v>3.3754258259284575</v>
      </c>
      <c r="F9" s="204">
        <v>37081.738042331846</v>
      </c>
      <c r="G9" s="204">
        <v>22461.1666898287</v>
      </c>
      <c r="H9" s="204">
        <v>35128.399272849303</v>
      </c>
      <c r="I9" s="204">
        <v>1953.3387694825101</v>
      </c>
    </row>
    <row r="10" spans="1:10" x14ac:dyDescent="0.2">
      <c r="A10" s="9">
        <v>2017</v>
      </c>
      <c r="B10" s="202">
        <v>2.5188354423313498E-2</v>
      </c>
      <c r="C10" s="202">
        <v>4.4758453273304299E-2</v>
      </c>
      <c r="D10" s="202">
        <v>2.8090154785004661E-2</v>
      </c>
      <c r="E10" s="203">
        <v>3.2607222536055787</v>
      </c>
      <c r="F10" s="204">
        <v>45421.593444473619</v>
      </c>
      <c r="G10" s="204">
        <v>28169.351245410398</v>
      </c>
      <c r="H10" s="204">
        <v>38722.076371000003</v>
      </c>
      <c r="I10" s="204">
        <v>6699.5170734736303</v>
      </c>
      <c r="J10" s="205"/>
    </row>
    <row r="11" spans="1:10" x14ac:dyDescent="0.2">
      <c r="A11" s="9">
        <v>2018</v>
      </c>
      <c r="B11" s="202">
        <v>3.9769357175500501E-2</v>
      </c>
      <c r="C11" s="202">
        <v>-1.73793925187475E-2</v>
      </c>
      <c r="D11" s="202">
        <v>1.3173544971622224E-2</v>
      </c>
      <c r="E11" s="203">
        <v>3.2870557386838311</v>
      </c>
      <c r="F11" s="204">
        <v>49066.475807756186</v>
      </c>
      <c r="G11" s="204">
        <v>29527.871866237918</v>
      </c>
      <c r="H11" s="204">
        <v>41869.941111</v>
      </c>
      <c r="I11" s="204">
        <v>7196.53469675619</v>
      </c>
    </row>
    <row r="12" spans="1:10" x14ac:dyDescent="0.2">
      <c r="A12" s="9">
        <v>2019</v>
      </c>
      <c r="B12" s="202">
        <v>2.1501313906839001E-2</v>
      </c>
      <c r="C12" s="202">
        <v>-8.4078932810270103E-3</v>
      </c>
      <c r="D12" s="202">
        <v>2.1368858767940053E-2</v>
      </c>
      <c r="E12" s="203">
        <v>3.3371626461038972</v>
      </c>
      <c r="F12" s="204">
        <v>47980.440140598854</v>
      </c>
      <c r="G12" s="204">
        <v>28943.479563584115</v>
      </c>
      <c r="H12" s="204">
        <v>41105.532767999997</v>
      </c>
      <c r="I12" s="204">
        <v>6874.9073725988301</v>
      </c>
      <c r="J12" s="205"/>
    </row>
    <row r="13" spans="1:10" x14ac:dyDescent="0.2">
      <c r="A13" s="9">
        <v>2020</v>
      </c>
      <c r="B13" s="202">
        <v>-0.110176649961734</v>
      </c>
      <c r="C13" s="202">
        <v>-0.13840389527693001</v>
      </c>
      <c r="D13" s="202">
        <v>1.8272632367878339E-2</v>
      </c>
      <c r="E13" s="203">
        <v>3.4957341089466101</v>
      </c>
      <c r="F13" s="204">
        <v>42905.29094412893</v>
      </c>
      <c r="G13" s="204">
        <v>26592.668918345898</v>
      </c>
      <c r="H13" s="204">
        <v>34713.260095999998</v>
      </c>
      <c r="I13" s="204">
        <v>8192.0308481289194</v>
      </c>
      <c r="J13" s="205"/>
    </row>
    <row r="14" spans="1:10" x14ac:dyDescent="0.2">
      <c r="A14" s="9">
        <v>2021</v>
      </c>
      <c r="B14" s="202">
        <v>0.13297509510174302</v>
      </c>
      <c r="C14" s="202">
        <v>0.104798899911143</v>
      </c>
      <c r="D14" s="202">
        <v>3.9724466168034892E-2</v>
      </c>
      <c r="E14" s="203">
        <v>3.881209209329318</v>
      </c>
      <c r="F14" s="204">
        <v>63106.328243181153</v>
      </c>
      <c r="G14" s="204">
        <v>40313.485543304756</v>
      </c>
      <c r="H14" s="204">
        <v>48353.921547999998</v>
      </c>
      <c r="I14" s="204">
        <v>14752.4066951812</v>
      </c>
      <c r="J14" s="205"/>
    </row>
    <row r="15" spans="1:10" x14ac:dyDescent="0.2">
      <c r="A15" s="206">
        <v>2022</v>
      </c>
      <c r="B15" s="206"/>
      <c r="C15" s="206"/>
      <c r="D15" s="206"/>
      <c r="E15" s="206"/>
      <c r="F15" s="206"/>
      <c r="G15" s="206"/>
      <c r="H15" s="206"/>
      <c r="I15" s="206"/>
    </row>
    <row r="16" spans="1:10" x14ac:dyDescent="0.2">
      <c r="A16" s="207" t="s">
        <v>226</v>
      </c>
      <c r="B16" s="202">
        <v>2.8700542828109899E-2</v>
      </c>
      <c r="C16" s="202">
        <v>3.5330990749725302E-2</v>
      </c>
      <c r="D16" s="202">
        <v>5.6849165936742302E-2</v>
      </c>
      <c r="E16" s="203">
        <v>3.88834285714286</v>
      </c>
      <c r="F16" s="204">
        <v>5472.4651956898397</v>
      </c>
      <c r="G16" s="204">
        <v>3124.9384082741904</v>
      </c>
      <c r="H16" s="204">
        <v>4239.0539440000002</v>
      </c>
      <c r="I16" s="204">
        <v>1233.4112516898399</v>
      </c>
      <c r="J16" s="208"/>
    </row>
    <row r="17" spans="1:11" x14ac:dyDescent="0.2">
      <c r="A17" s="207" t="s">
        <v>227</v>
      </c>
      <c r="B17" s="202">
        <v>4.8075999493481902E-2</v>
      </c>
      <c r="C17" s="202">
        <v>-2.1109221255860802E-2</v>
      </c>
      <c r="D17" s="202">
        <v>6.1470442223464997E-2</v>
      </c>
      <c r="E17" s="203">
        <v>3.7909449999999998</v>
      </c>
      <c r="F17" s="204">
        <v>5732.7398101675699</v>
      </c>
      <c r="G17" s="204">
        <v>3478.7323126730103</v>
      </c>
      <c r="H17" s="204">
        <v>3970.907964</v>
      </c>
      <c r="I17" s="204">
        <v>1761.8318461675699</v>
      </c>
      <c r="J17" s="208"/>
    </row>
    <row r="18" spans="1:11" x14ac:dyDescent="0.2">
      <c r="A18" s="207" t="s">
        <v>228</v>
      </c>
      <c r="B18" s="202">
        <v>3.7832927996027596E-2</v>
      </c>
      <c r="C18" s="202">
        <v>-2.9325460933644999E-2</v>
      </c>
      <c r="D18" s="202">
        <v>6.8240890073601401E-2</v>
      </c>
      <c r="E18" s="203">
        <v>3.7386217391304299</v>
      </c>
      <c r="F18" s="204">
        <v>5635.2704721098698</v>
      </c>
      <c r="G18" s="204">
        <v>3073.2932441982598</v>
      </c>
      <c r="H18" s="204">
        <v>4633.0857599999999</v>
      </c>
      <c r="I18" s="204">
        <v>1002.18471210987</v>
      </c>
      <c r="J18" s="208"/>
    </row>
    <row r="19" spans="1:11" x14ac:dyDescent="0.2">
      <c r="A19" s="207" t="s">
        <v>229</v>
      </c>
      <c r="B19" s="202">
        <v>3.97988184860191E-2</v>
      </c>
      <c r="C19" s="202">
        <v>-4.5794149993054402E-2</v>
      </c>
      <c r="D19" s="202">
        <v>7.9646527725691502E-2</v>
      </c>
      <c r="E19" s="203">
        <v>3.7410052631578901</v>
      </c>
      <c r="F19" s="204">
        <v>5376.2739163808001</v>
      </c>
      <c r="G19" s="204">
        <v>3412.8317361556701</v>
      </c>
      <c r="H19" s="204">
        <v>4980.2887989999999</v>
      </c>
      <c r="I19" s="204">
        <v>395.985117380806</v>
      </c>
      <c r="J19" s="208"/>
      <c r="K19" s="203"/>
    </row>
    <row r="20" spans="1:11" x14ac:dyDescent="0.2">
      <c r="A20" s="207" t="s">
        <v>230</v>
      </c>
      <c r="B20" s="202">
        <v>2.5453263727785603E-2</v>
      </c>
      <c r="C20" s="202">
        <v>-9.9229272829015405E-2</v>
      </c>
      <c r="D20" s="202">
        <v>8.0911389319679394E-2</v>
      </c>
      <c r="E20" s="203">
        <v>3.7572772727272699</v>
      </c>
      <c r="F20" s="204">
        <v>5025.2889152610196</v>
      </c>
      <c r="G20" s="204">
        <v>3092.2125981337504</v>
      </c>
      <c r="H20" s="204">
        <v>4441.7880240000004</v>
      </c>
      <c r="I20" s="204">
        <v>583.50089126101602</v>
      </c>
      <c r="J20" s="208"/>
      <c r="K20" s="203"/>
    </row>
    <row r="21" spans="1:11" x14ac:dyDescent="0.2">
      <c r="A21" s="207" t="s">
        <v>231</v>
      </c>
      <c r="B21" s="202">
        <v>3.5132445502849698E-2</v>
      </c>
      <c r="C21" s="202">
        <v>1.31076292336873E-2</v>
      </c>
      <c r="D21" s="202">
        <v>8.8126329438889692E-2</v>
      </c>
      <c r="E21" s="203">
        <v>3.74843809523809</v>
      </c>
      <c r="F21" s="204">
        <v>5953.5042135847598</v>
      </c>
      <c r="G21" s="204">
        <v>3747.8791306103699</v>
      </c>
      <c r="H21" s="204">
        <v>4926.4486219999999</v>
      </c>
      <c r="I21" s="204">
        <v>1027.0555915847599</v>
      </c>
      <c r="J21" s="208"/>
      <c r="K21" s="203"/>
    </row>
    <row r="22" spans="1:11" x14ac:dyDescent="0.2">
      <c r="A22" s="207" t="s">
        <v>232</v>
      </c>
      <c r="B22" s="202">
        <v>1.6045160570787701E-2</v>
      </c>
      <c r="C22" s="202">
        <v>-6.0468080079104203E-2</v>
      </c>
      <c r="D22" s="202">
        <v>8.7408349151600812E-2</v>
      </c>
      <c r="E22" s="203">
        <v>3.9034368421052599</v>
      </c>
      <c r="F22" s="204">
        <v>4889.9371763032696</v>
      </c>
      <c r="G22" s="204">
        <v>2768.0626003104398</v>
      </c>
      <c r="H22" s="204">
        <v>4938.3260780000001</v>
      </c>
      <c r="I22" s="204">
        <v>-48.388901696734997</v>
      </c>
      <c r="J22" s="208"/>
      <c r="K22" s="203"/>
    </row>
    <row r="23" spans="1:11" x14ac:dyDescent="0.2">
      <c r="A23" s="207" t="s">
        <v>233</v>
      </c>
      <c r="B23" s="202">
        <v>1.7361519372549303E-2</v>
      </c>
      <c r="C23" s="202">
        <v>-4.1603520530747201E-2</v>
      </c>
      <c r="D23" s="202">
        <v>8.3979883034019404E-2</v>
      </c>
      <c r="E23" s="203">
        <v>3.8735590909090898</v>
      </c>
      <c r="F23" s="204">
        <v>5596.62243279012</v>
      </c>
      <c r="G23" s="204">
        <v>3085.4926183177499</v>
      </c>
      <c r="H23" s="204">
        <v>5246.0915070000001</v>
      </c>
      <c r="I23" s="204">
        <v>350.53092579012099</v>
      </c>
      <c r="J23" s="208"/>
      <c r="K23" s="203"/>
    </row>
    <row r="24" spans="1:11" x14ac:dyDescent="0.2">
      <c r="A24" s="207" t="s">
        <v>234</v>
      </c>
      <c r="B24" s="202">
        <v>1.6631703253401801E-2</v>
      </c>
      <c r="C24" s="202">
        <v>5.2267067109060305E-4</v>
      </c>
      <c r="D24" s="202">
        <v>8.5298525363492902E-2</v>
      </c>
      <c r="E24" s="203">
        <v>3.8989590909090901</v>
      </c>
      <c r="F24" s="204">
        <v>5664.6974849448097</v>
      </c>
      <c r="G24" s="204">
        <v>3319.4482781341303</v>
      </c>
      <c r="H24" s="204">
        <v>4847.519209</v>
      </c>
      <c r="I24" s="204">
        <v>817.17827594480798</v>
      </c>
      <c r="J24" s="208"/>
      <c r="K24" s="203"/>
    </row>
    <row r="25" spans="1:11" x14ac:dyDescent="0.2">
      <c r="A25" s="207" t="s">
        <v>235</v>
      </c>
      <c r="B25" s="202">
        <v>2.0100000000004999E-2</v>
      </c>
      <c r="C25" s="202">
        <v>3.5367057102139804E-2</v>
      </c>
      <c r="D25" s="202">
        <v>8.2751946273706203E-2</v>
      </c>
      <c r="E25" s="203">
        <v>3.97934761904762</v>
      </c>
      <c r="F25" s="204">
        <v>5278.4392334975901</v>
      </c>
      <c r="G25" s="204">
        <v>3024.5691735496503</v>
      </c>
      <c r="H25" s="204">
        <v>4823.3134049999999</v>
      </c>
      <c r="I25" s="204">
        <v>455.12582849759298</v>
      </c>
      <c r="J25" s="208"/>
      <c r="K25" s="203"/>
    </row>
    <row r="26" spans="1:11" x14ac:dyDescent="0.2">
      <c r="A26" s="207" t="s">
        <v>238</v>
      </c>
      <c r="B26" s="202">
        <v>1.6831890051234599E-2</v>
      </c>
      <c r="C26" s="202">
        <v>5.9047759843901204E-2</v>
      </c>
      <c r="D26" s="202">
        <v>8.4472298023402198E-2</v>
      </c>
      <c r="E26" s="203">
        <v>3.87657619047619</v>
      </c>
      <c r="F26" s="204">
        <v>4933.6249765706298</v>
      </c>
      <c r="G26" s="204">
        <v>2853.29972734282</v>
      </c>
      <c r="H26" s="204">
        <v>4662.2777210000004</v>
      </c>
      <c r="I26" s="204">
        <v>271.34725557062802</v>
      </c>
      <c r="J26" s="208"/>
      <c r="K26" s="203"/>
    </row>
    <row r="27" spans="1:11" x14ac:dyDescent="0.2">
      <c r="A27" s="207" t="s">
        <v>290</v>
      </c>
      <c r="B27" s="202" t="s">
        <v>422</v>
      </c>
      <c r="C27" s="203" t="s">
        <v>422</v>
      </c>
      <c r="D27" s="202">
        <v>8.4591620000000103E-2</v>
      </c>
      <c r="E27" s="203">
        <v>3.8289749999999998</v>
      </c>
      <c r="F27" s="203" t="s">
        <v>422</v>
      </c>
      <c r="G27" s="203" t="s">
        <v>422</v>
      </c>
      <c r="H27" s="203" t="s">
        <v>422</v>
      </c>
      <c r="I27" s="209" t="s">
        <v>422</v>
      </c>
      <c r="J27" s="208"/>
      <c r="K27" s="203"/>
    </row>
    <row r="28" spans="1:11" x14ac:dyDescent="0.2">
      <c r="A28" s="207"/>
      <c r="B28" s="210"/>
      <c r="C28" s="210"/>
      <c r="D28" s="202"/>
      <c r="E28" s="203"/>
      <c r="F28" s="203"/>
      <c r="G28" s="203"/>
      <c r="H28" s="203"/>
      <c r="I28" s="203"/>
      <c r="K28" s="203"/>
    </row>
    <row r="29" spans="1:11" x14ac:dyDescent="0.2">
      <c r="A29" s="198" t="s">
        <v>423</v>
      </c>
      <c r="B29" s="10"/>
      <c r="H29" s="204"/>
      <c r="I29" s="204"/>
    </row>
    <row r="30" spans="1:11" x14ac:dyDescent="0.2">
      <c r="B30" s="10"/>
    </row>
    <row r="31" spans="1:11" x14ac:dyDescent="0.2">
      <c r="A31" s="111" t="s">
        <v>219</v>
      </c>
      <c r="B31" s="199" t="s">
        <v>424</v>
      </c>
      <c r="C31" s="199" t="s">
        <v>425</v>
      </c>
      <c r="D31" s="199" t="s">
        <v>426</v>
      </c>
      <c r="E31" s="199" t="s">
        <v>427</v>
      </c>
      <c r="F31" s="199" t="s">
        <v>428</v>
      </c>
      <c r="G31" s="199" t="s">
        <v>429</v>
      </c>
      <c r="H31" s="199" t="s">
        <v>430</v>
      </c>
      <c r="I31" s="199" t="s">
        <v>431</v>
      </c>
      <c r="J31" s="199" t="s">
        <v>432</v>
      </c>
    </row>
    <row r="32" spans="1:11" x14ac:dyDescent="0.2">
      <c r="A32" s="211"/>
      <c r="B32" s="212" t="s">
        <v>433</v>
      </c>
      <c r="C32" s="213" t="s">
        <v>434</v>
      </c>
      <c r="D32" s="212" t="s">
        <v>433</v>
      </c>
      <c r="E32" s="213" t="s">
        <v>434</v>
      </c>
      <c r="F32" s="212" t="s">
        <v>433</v>
      </c>
      <c r="G32" s="214" t="s">
        <v>433</v>
      </c>
      <c r="H32" s="212" t="s">
        <v>435</v>
      </c>
      <c r="I32" s="214" t="s">
        <v>436</v>
      </c>
      <c r="J32" s="214" t="s">
        <v>435</v>
      </c>
    </row>
    <row r="33" spans="1:10" x14ac:dyDescent="0.2">
      <c r="A33" s="211"/>
      <c r="B33" s="212" t="s">
        <v>437</v>
      </c>
      <c r="C33" s="213" t="s">
        <v>438</v>
      </c>
      <c r="D33" s="212" t="s">
        <v>437</v>
      </c>
      <c r="E33" s="214" t="s">
        <v>439</v>
      </c>
      <c r="F33" s="212" t="s">
        <v>437</v>
      </c>
      <c r="G33" s="214" t="s">
        <v>437</v>
      </c>
      <c r="H33" s="212" t="s">
        <v>440</v>
      </c>
      <c r="I33" s="214" t="s">
        <v>437</v>
      </c>
      <c r="J33" s="214" t="s">
        <v>441</v>
      </c>
    </row>
    <row r="34" spans="1:10" x14ac:dyDescent="0.2">
      <c r="A34" s="9">
        <v>2013</v>
      </c>
      <c r="B34" s="209">
        <v>332.12086956521739</v>
      </c>
      <c r="C34" s="209">
        <v>1409.505928853755</v>
      </c>
      <c r="D34" s="209">
        <v>86.594387351778664</v>
      </c>
      <c r="E34" s="209">
        <v>23.79288537549407</v>
      </c>
      <c r="F34" s="209">
        <v>97.121185770750984</v>
      </c>
      <c r="G34" s="209">
        <v>1011.7013043478254</v>
      </c>
      <c r="H34" s="209">
        <v>135.18007968127492</v>
      </c>
      <c r="I34" s="209">
        <v>10.318</v>
      </c>
      <c r="J34" s="209">
        <v>6.3038089197091578</v>
      </c>
    </row>
    <row r="35" spans="1:10" x14ac:dyDescent="0.2">
      <c r="A35" s="9">
        <v>2014</v>
      </c>
      <c r="B35" s="209">
        <v>311.25509881422914</v>
      </c>
      <c r="C35" s="209">
        <v>1266.0626482213438</v>
      </c>
      <c r="D35" s="209">
        <v>98.178577075098843</v>
      </c>
      <c r="E35" s="209">
        <v>19.077905138339929</v>
      </c>
      <c r="F35" s="209">
        <v>95.072213438735091</v>
      </c>
      <c r="G35" s="209">
        <v>993.03415019762849</v>
      </c>
      <c r="H35" s="209">
        <v>96.665476190476198</v>
      </c>
      <c r="I35" s="209">
        <v>11.393000000000001</v>
      </c>
      <c r="J35" s="209">
        <v>5.5420167036067589</v>
      </c>
    </row>
    <row r="36" spans="1:10" x14ac:dyDescent="0.2">
      <c r="A36" s="9">
        <v>2015</v>
      </c>
      <c r="B36" s="209">
        <v>249.22632411067195</v>
      </c>
      <c r="C36" s="209">
        <v>1159.8211462450593</v>
      </c>
      <c r="D36" s="209">
        <v>87.466600790513851</v>
      </c>
      <c r="E36" s="209">
        <v>15.68</v>
      </c>
      <c r="F36" s="209">
        <v>80.899604743082961</v>
      </c>
      <c r="G36" s="209">
        <v>728.93063241106768</v>
      </c>
      <c r="H36" s="209">
        <v>55.045161290322568</v>
      </c>
      <c r="I36" s="209">
        <v>6.6520000000000001</v>
      </c>
      <c r="J36" s="209">
        <v>3.969875319627457</v>
      </c>
    </row>
    <row r="37" spans="1:10" x14ac:dyDescent="0.2">
      <c r="A37" s="9">
        <v>2016</v>
      </c>
      <c r="B37" s="209">
        <v>220.56320158102767</v>
      </c>
      <c r="C37" s="209">
        <v>1249.8440711462458</v>
      </c>
      <c r="D37" s="209">
        <v>95.01616600790517</v>
      </c>
      <c r="E37" s="209">
        <v>17.137747035573124</v>
      </c>
      <c r="F37" s="209">
        <v>84.893873517786545</v>
      </c>
      <c r="G37" s="209">
        <v>816.73525691699717</v>
      </c>
      <c r="H37" s="209">
        <v>57.872619047619075</v>
      </c>
      <c r="I37" s="209">
        <v>6.484</v>
      </c>
      <c r="J37" s="209">
        <v>5.0916096521030374</v>
      </c>
    </row>
    <row r="38" spans="1:10" x14ac:dyDescent="0.2">
      <c r="A38" s="9">
        <v>2017</v>
      </c>
      <c r="B38" s="209">
        <v>279.68408730158734</v>
      </c>
      <c r="C38" s="209">
        <v>1257.8597222222209</v>
      </c>
      <c r="D38" s="209">
        <v>131.35749999999996</v>
      </c>
      <c r="E38" s="209">
        <v>17.048769841269841</v>
      </c>
      <c r="F38" s="209">
        <v>105.11793650793639</v>
      </c>
      <c r="G38" s="209">
        <v>911.93436507936531</v>
      </c>
      <c r="H38" s="209">
        <v>70.687199999999976</v>
      </c>
      <c r="I38" s="209">
        <v>8.2059999999999995</v>
      </c>
      <c r="J38" s="209">
        <v>4.6041763779651168</v>
      </c>
    </row>
    <row r="39" spans="1:10" x14ac:dyDescent="0.2">
      <c r="A39" s="9">
        <v>2018</v>
      </c>
      <c r="B39" s="209">
        <v>295.88023715415011</v>
      </c>
      <c r="C39" s="209">
        <v>1268.9288537549407</v>
      </c>
      <c r="D39" s="209">
        <v>132.53778656126482</v>
      </c>
      <c r="E39" s="209">
        <v>15.707826086956533</v>
      </c>
      <c r="F39" s="209">
        <v>101.71517786561255</v>
      </c>
      <c r="G39" s="209">
        <v>914.13509881422931</v>
      </c>
      <c r="H39" s="209">
        <v>69.470967741935496</v>
      </c>
      <c r="I39" s="209">
        <v>11.938000000000001</v>
      </c>
      <c r="J39" s="209">
        <v>6.1060855354506796</v>
      </c>
    </row>
    <row r="40" spans="1:10" x14ac:dyDescent="0.2">
      <c r="A40" s="9">
        <v>2019</v>
      </c>
      <c r="B40" s="209">
        <v>272.14359683794487</v>
      </c>
      <c r="C40" s="209">
        <v>1393.7138339920948</v>
      </c>
      <c r="D40" s="209">
        <v>115.50000000000003</v>
      </c>
      <c r="E40" s="209">
        <v>16.21102766798419</v>
      </c>
      <c r="F40" s="209">
        <v>90.703754940711477</v>
      </c>
      <c r="G40" s="209">
        <v>845.62762845849795</v>
      </c>
      <c r="H40" s="209">
        <v>93.390853658536557</v>
      </c>
      <c r="I40" s="209">
        <v>11.303804878048789</v>
      </c>
      <c r="J40" s="209">
        <v>5.3542763678893879</v>
      </c>
    </row>
    <row r="41" spans="1:10" x14ac:dyDescent="0.2">
      <c r="A41" s="9">
        <v>2020</v>
      </c>
      <c r="B41" s="209">
        <v>280.34866141732306</v>
      </c>
      <c r="C41" s="209">
        <v>1771.0421259842515</v>
      </c>
      <c r="D41" s="209">
        <v>102.82901574803152</v>
      </c>
      <c r="E41" s="209">
        <v>20.547519685039394</v>
      </c>
      <c r="F41" s="209">
        <v>82.807204724409431</v>
      </c>
      <c r="G41" s="209">
        <v>778.30578740157455</v>
      </c>
      <c r="H41" s="209">
        <v>108.88360323886639</v>
      </c>
      <c r="I41" s="209">
        <v>8.67551181102362</v>
      </c>
      <c r="J41" s="209">
        <v>4.9854240131619827</v>
      </c>
    </row>
    <row r="42" spans="1:10" x14ac:dyDescent="0.2">
      <c r="A42" s="215">
        <v>2021</v>
      </c>
      <c r="B42" s="216">
        <v>422.63430830039528</v>
      </c>
      <c r="C42" s="216">
        <v>1799.175296442688</v>
      </c>
      <c r="D42" s="216">
        <v>136.4124110671938</v>
      </c>
      <c r="E42" s="209">
        <v>25.138260869565219</v>
      </c>
      <c r="F42" s="216">
        <v>100.072766798419</v>
      </c>
      <c r="G42" s="216">
        <v>1482.2570750988141</v>
      </c>
      <c r="H42" s="216">
        <v>159.77653696498058</v>
      </c>
      <c r="I42" s="216">
        <v>15.942450592885377</v>
      </c>
      <c r="J42" s="216">
        <v>5.0750707825163168</v>
      </c>
    </row>
    <row r="43" spans="1:10" x14ac:dyDescent="0.2">
      <c r="A43" s="217">
        <v>2022</v>
      </c>
      <c r="B43" s="218"/>
      <c r="C43" s="218"/>
      <c r="D43" s="218"/>
      <c r="E43" s="218"/>
      <c r="F43" s="218"/>
      <c r="G43" s="218"/>
      <c r="H43" s="218"/>
      <c r="I43" s="218"/>
      <c r="J43" s="218"/>
    </row>
    <row r="44" spans="1:10" x14ac:dyDescent="0.2">
      <c r="A44" s="207" t="s">
        <v>226</v>
      </c>
      <c r="B44" s="209">
        <v>443.42899999999997</v>
      </c>
      <c r="C44" s="209">
        <v>1816.3100000000002</v>
      </c>
      <c r="D44" s="209">
        <v>163.744</v>
      </c>
      <c r="E44" s="209">
        <v>23.131499999999996</v>
      </c>
      <c r="F44" s="209">
        <v>106.26300000000001</v>
      </c>
      <c r="G44" s="209">
        <v>1896.3340000000001</v>
      </c>
      <c r="H44" s="209">
        <v>131.1547619047619</v>
      </c>
      <c r="I44" s="209">
        <v>19.0105</v>
      </c>
      <c r="J44" s="209">
        <v>5.2711683981264326</v>
      </c>
    </row>
    <row r="45" spans="1:10" x14ac:dyDescent="0.2">
      <c r="A45" s="207" t="s">
        <v>227</v>
      </c>
      <c r="B45" s="209">
        <v>450.93200000000007</v>
      </c>
      <c r="C45" s="209">
        <v>1857.7175</v>
      </c>
      <c r="D45" s="209">
        <v>165.29950000000002</v>
      </c>
      <c r="E45" s="209">
        <v>23.467000000000002</v>
      </c>
      <c r="F45" s="209">
        <v>104.32099999999998</v>
      </c>
      <c r="G45" s="209">
        <v>2001.1485000000005</v>
      </c>
      <c r="H45" s="209">
        <v>141.99444444444444</v>
      </c>
      <c r="I45" s="209">
        <v>18.953999999999994</v>
      </c>
      <c r="J45" s="209">
        <v>5.3757894365597956</v>
      </c>
    </row>
    <row r="46" spans="1:10" x14ac:dyDescent="0.2">
      <c r="A46" s="207" t="s">
        <v>228</v>
      </c>
      <c r="B46" s="209">
        <v>464.36913043478262</v>
      </c>
      <c r="C46" s="209">
        <v>1947.417391304348</v>
      </c>
      <c r="D46" s="209">
        <v>180.27217391304347</v>
      </c>
      <c r="E46" s="209">
        <v>25.243478260869566</v>
      </c>
      <c r="F46" s="209">
        <v>107.02434782608695</v>
      </c>
      <c r="G46" s="209">
        <v>2007.0982608695649</v>
      </c>
      <c r="H46" s="209">
        <v>151.03636363636363</v>
      </c>
      <c r="I46" s="209">
        <v>19.206956521739126</v>
      </c>
      <c r="J46" s="209">
        <v>5.4238349309978915</v>
      </c>
    </row>
    <row r="47" spans="1:10" x14ac:dyDescent="0.2">
      <c r="A47" s="207" t="s">
        <v>229</v>
      </c>
      <c r="B47" s="209">
        <v>461.89894736842098</v>
      </c>
      <c r="C47" s="209">
        <v>1935.0394736842106</v>
      </c>
      <c r="D47" s="209">
        <v>198.26789473684212</v>
      </c>
      <c r="E47" s="209">
        <v>24.544210526315787</v>
      </c>
      <c r="F47" s="209">
        <v>108.71368421052631</v>
      </c>
      <c r="G47" s="209">
        <v>1955.9626315789471</v>
      </c>
      <c r="H47" s="209">
        <v>150.77250000000001</v>
      </c>
      <c r="I47" s="209">
        <v>19.246315789473687</v>
      </c>
      <c r="J47" s="209">
        <v>5.2096391848983261</v>
      </c>
    </row>
    <row r="48" spans="1:10" x14ac:dyDescent="0.2">
      <c r="A48" s="207" t="s">
        <v>230</v>
      </c>
      <c r="B48" s="209">
        <v>424.69047619047609</v>
      </c>
      <c r="C48" s="209">
        <v>1851.5404761904761</v>
      </c>
      <c r="D48" s="209">
        <v>170.52666666666667</v>
      </c>
      <c r="E48" s="209">
        <v>21.90666666666667</v>
      </c>
      <c r="F48" s="209">
        <v>97.302857142857121</v>
      </c>
      <c r="G48" s="209">
        <v>1630.4266666666667</v>
      </c>
      <c r="H48" s="209">
        <v>133.50526315789475</v>
      </c>
      <c r="I48" s="209">
        <v>18.765714285714285</v>
      </c>
      <c r="J48" s="209">
        <v>5.0019256914341774</v>
      </c>
    </row>
    <row r="49" spans="1:10" x14ac:dyDescent="0.2">
      <c r="A49" s="207" t="s">
        <v>231</v>
      </c>
      <c r="B49" s="209">
        <v>409.73500000000001</v>
      </c>
      <c r="C49" s="209">
        <v>1835.3249999999996</v>
      </c>
      <c r="D49" s="209">
        <v>165.28700000000001</v>
      </c>
      <c r="E49" s="209">
        <v>21.4925</v>
      </c>
      <c r="F49" s="209">
        <v>93.775000000000006</v>
      </c>
      <c r="G49" s="209">
        <v>1441.3690000000001</v>
      </c>
      <c r="H49" s="209">
        <v>130.00227272727273</v>
      </c>
      <c r="I49" s="209">
        <v>17.366499999999998</v>
      </c>
      <c r="J49" s="209">
        <v>5.0029524872931725</v>
      </c>
    </row>
    <row r="50" spans="1:10" x14ac:dyDescent="0.2">
      <c r="A50" s="207" t="s">
        <v>231</v>
      </c>
      <c r="B50" s="209">
        <v>341.54476190476191</v>
      </c>
      <c r="C50" s="209">
        <v>1738.8404761904767</v>
      </c>
      <c r="D50" s="209">
        <v>140.48809523809521</v>
      </c>
      <c r="E50" s="209">
        <v>19.078571428571429</v>
      </c>
      <c r="F50" s="209">
        <v>89.642380952380947</v>
      </c>
      <c r="G50" s="209">
        <v>1141.8333333333335</v>
      </c>
      <c r="H50" s="209">
        <v>107.21499999999999</v>
      </c>
      <c r="I50" s="209">
        <v>16.229523809523805</v>
      </c>
      <c r="J50" s="209">
        <v>4.9621606347253939</v>
      </c>
    </row>
    <row r="51" spans="1:10" x14ac:dyDescent="0.2">
      <c r="A51" s="207" t="s">
        <v>233</v>
      </c>
      <c r="B51" s="209">
        <v>361.10272727272735</v>
      </c>
      <c r="C51" s="209">
        <v>1765.625</v>
      </c>
      <c r="D51" s="209">
        <v>162.06363636363636</v>
      </c>
      <c r="E51" s="209">
        <v>19.753181818181819</v>
      </c>
      <c r="F51" s="209">
        <v>94.251818181818194</v>
      </c>
      <c r="G51" s="209">
        <v>1111.8163636363636</v>
      </c>
      <c r="H51" s="209">
        <v>105.07499999999997</v>
      </c>
      <c r="I51" s="209">
        <v>14.947727272727276</v>
      </c>
      <c r="J51" s="209">
        <v>4.6687096340039753</v>
      </c>
    </row>
    <row r="52" spans="1:10" x14ac:dyDescent="0.2">
      <c r="A52" s="207" t="s">
        <v>234</v>
      </c>
      <c r="B52" s="209">
        <v>350.83954545454549</v>
      </c>
      <c r="C52" s="209">
        <v>1685.3833333333334</v>
      </c>
      <c r="D52" s="209">
        <v>142.26681818181817</v>
      </c>
      <c r="E52" s="209">
        <v>18.838571428571427</v>
      </c>
      <c r="F52" s="209">
        <v>85.024999999999991</v>
      </c>
      <c r="G52" s="209">
        <v>964.24590909090909</v>
      </c>
      <c r="H52" s="209">
        <v>98.388095238095246</v>
      </c>
      <c r="I52" s="209">
        <v>16.994090909090911</v>
      </c>
      <c r="J52" s="209">
        <v>4.525612075185613</v>
      </c>
    </row>
    <row r="53" spans="1:10" x14ac:dyDescent="0.2">
      <c r="A53" s="207" t="s">
        <v>235</v>
      </c>
      <c r="B53" s="209">
        <v>345.69380952380953</v>
      </c>
      <c r="C53" s="209">
        <v>1665.6071428571431</v>
      </c>
      <c r="D53" s="209">
        <v>134.25380952380948</v>
      </c>
      <c r="E53" s="209">
        <v>19.367142857142859</v>
      </c>
      <c r="F53" s="209">
        <v>90.178571428571431</v>
      </c>
      <c r="G53" s="209">
        <v>880.24952380952391</v>
      </c>
      <c r="H53" s="209">
        <v>92.429999999999978</v>
      </c>
      <c r="I53" s="209">
        <v>18.900476190476187</v>
      </c>
      <c r="J53" s="209">
        <v>4.3663208397705242</v>
      </c>
    </row>
    <row r="54" spans="1:10" x14ac:dyDescent="0.2">
      <c r="A54" s="207" t="s">
        <v>238</v>
      </c>
      <c r="B54" s="209">
        <v>364.23181818181814</v>
      </c>
      <c r="C54" s="209">
        <v>1725.3977272727277</v>
      </c>
      <c r="D54" s="209">
        <v>132.61681818181822</v>
      </c>
      <c r="E54" s="209">
        <v>21.000454545454545</v>
      </c>
      <c r="F54" s="209">
        <v>95.227272727272734</v>
      </c>
      <c r="G54" s="209">
        <v>958.73136363636365</v>
      </c>
      <c r="H54" s="209">
        <v>93.252272727272739</v>
      </c>
      <c r="I54" s="209">
        <v>19.287727272727274</v>
      </c>
      <c r="J54" s="209">
        <v>4.3574637801528979</v>
      </c>
    </row>
    <row r="55" spans="1:10" x14ac:dyDescent="0.2">
      <c r="A55" s="207" t="s">
        <v>290</v>
      </c>
      <c r="B55" s="209">
        <v>379.53100000000006</v>
      </c>
      <c r="C55" s="209">
        <v>1794.2374999999997</v>
      </c>
      <c r="D55" s="209">
        <v>141.89499999999998</v>
      </c>
      <c r="E55" s="209">
        <v>23.245000000000001</v>
      </c>
      <c r="F55" s="209">
        <v>100.35549999999998</v>
      </c>
      <c r="G55" s="209">
        <v>1093.1134999999999</v>
      </c>
      <c r="H55" s="209">
        <v>111.27619047619048</v>
      </c>
      <c r="I55" s="209">
        <v>24.845500000000001</v>
      </c>
      <c r="J55" s="209">
        <v>4.4727196301114098</v>
      </c>
    </row>
    <row r="56" spans="1:10" ht="93" customHeight="1" x14ac:dyDescent="0.2">
      <c r="A56" s="830" t="s">
        <v>442</v>
      </c>
      <c r="B56" s="830"/>
      <c r="C56" s="830"/>
      <c r="D56" s="830"/>
      <c r="E56" s="830"/>
      <c r="F56" s="830"/>
      <c r="G56" s="830"/>
      <c r="H56" s="830"/>
      <c r="I56" s="830"/>
      <c r="J56" s="830"/>
    </row>
  </sheetData>
  <mergeCells count="1">
    <mergeCell ref="A56:J56"/>
  </mergeCells>
  <printOptions horizontalCentered="1" verticalCentered="1"/>
  <pageMargins left="0" right="0" top="0" bottom="0" header="0.31496062992125984" footer="0.31496062992125984"/>
  <pageSetup paperSize="9" scale="6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22"/>
  <sheetViews>
    <sheetView showGridLines="0" zoomScaleNormal="100" workbookViewId="0"/>
  </sheetViews>
  <sheetFormatPr baseColWidth="10" defaultRowHeight="15" x14ac:dyDescent="0.25"/>
  <cols>
    <col min="1" max="1" width="17.7109375" style="69" customWidth="1"/>
    <col min="2" max="2" width="18.7109375" style="68" bestFit="1" customWidth="1"/>
    <col min="3" max="3" width="12.7109375" style="68" bestFit="1" customWidth="1"/>
    <col min="4" max="4" width="18.7109375" style="68" bestFit="1" customWidth="1"/>
    <col min="5" max="5" width="16" style="68" bestFit="1" customWidth="1"/>
    <col min="6" max="7" width="18.7109375" style="68" bestFit="1" customWidth="1"/>
    <col min="8" max="8" width="21.5703125" style="68" customWidth="1"/>
    <col min="9" max="9" width="18.7109375" style="68" bestFit="1" customWidth="1"/>
    <col min="10" max="10" width="17.5703125" style="68" customWidth="1"/>
    <col min="11" max="11" width="13.5703125" style="68" bestFit="1" customWidth="1"/>
    <col min="12" max="12" width="2.5703125" style="3" customWidth="1"/>
    <col min="13" max="256" width="11.5703125" style="3"/>
    <col min="257" max="257" width="17.7109375" style="3" customWidth="1"/>
    <col min="258" max="258" width="18.7109375" style="3" bestFit="1" customWidth="1"/>
    <col min="259" max="259" width="12.7109375" style="3" bestFit="1" customWidth="1"/>
    <col min="260" max="260" width="18.7109375" style="3" bestFit="1" customWidth="1"/>
    <col min="261" max="261" width="16" style="3" bestFit="1" customWidth="1"/>
    <col min="262" max="265" width="18.7109375" style="3" bestFit="1" customWidth="1"/>
    <col min="266" max="267" width="12.7109375" style="3" customWidth="1"/>
    <col min="268" max="268" width="2.5703125" style="3" customWidth="1"/>
    <col min="269" max="512" width="11.5703125" style="3"/>
    <col min="513" max="513" width="17.7109375" style="3" customWidth="1"/>
    <col min="514" max="514" width="18.7109375" style="3" bestFit="1" customWidth="1"/>
    <col min="515" max="515" width="12.7109375" style="3" bestFit="1" customWidth="1"/>
    <col min="516" max="516" width="18.7109375" style="3" bestFit="1" customWidth="1"/>
    <col min="517" max="517" width="16" style="3" bestFit="1" customWidth="1"/>
    <col min="518" max="521" width="18.7109375" style="3" bestFit="1" customWidth="1"/>
    <col min="522" max="523" width="12.7109375" style="3" customWidth="1"/>
    <col min="524" max="524" width="2.5703125" style="3" customWidth="1"/>
    <col min="525" max="768" width="11.5703125" style="3"/>
    <col min="769" max="769" width="17.7109375" style="3" customWidth="1"/>
    <col min="770" max="770" width="18.7109375" style="3" bestFit="1" customWidth="1"/>
    <col min="771" max="771" width="12.7109375" style="3" bestFit="1" customWidth="1"/>
    <col min="772" max="772" width="18.7109375" style="3" bestFit="1" customWidth="1"/>
    <col min="773" max="773" width="16" style="3" bestFit="1" customWidth="1"/>
    <col min="774" max="777" width="18.7109375" style="3" bestFit="1" customWidth="1"/>
    <col min="778" max="779" width="12.7109375" style="3" customWidth="1"/>
    <col min="780" max="780" width="2.5703125" style="3" customWidth="1"/>
    <col min="781" max="1024" width="11.5703125" style="3"/>
    <col min="1025" max="1025" width="17.7109375" style="3" customWidth="1"/>
    <col min="1026" max="1026" width="18.7109375" style="3" bestFit="1" customWidth="1"/>
    <col min="1027" max="1027" width="12.7109375" style="3" bestFit="1" customWidth="1"/>
    <col min="1028" max="1028" width="18.7109375" style="3" bestFit="1" customWidth="1"/>
    <col min="1029" max="1029" width="16" style="3" bestFit="1" customWidth="1"/>
    <col min="1030" max="1033" width="18.7109375" style="3" bestFit="1" customWidth="1"/>
    <col min="1034" max="1035" width="12.7109375" style="3" customWidth="1"/>
    <col min="1036" max="1036" width="2.5703125" style="3" customWidth="1"/>
    <col min="1037" max="1280" width="11.5703125" style="3"/>
    <col min="1281" max="1281" width="17.7109375" style="3" customWidth="1"/>
    <col min="1282" max="1282" width="18.7109375" style="3" bestFit="1" customWidth="1"/>
    <col min="1283" max="1283" width="12.7109375" style="3" bestFit="1" customWidth="1"/>
    <col min="1284" max="1284" width="18.7109375" style="3" bestFit="1" customWidth="1"/>
    <col min="1285" max="1285" width="16" style="3" bestFit="1" customWidth="1"/>
    <col min="1286" max="1289" width="18.7109375" style="3" bestFit="1" customWidth="1"/>
    <col min="1290" max="1291" width="12.7109375" style="3" customWidth="1"/>
    <col min="1292" max="1292" width="2.5703125" style="3" customWidth="1"/>
    <col min="1293" max="1536" width="11.5703125" style="3"/>
    <col min="1537" max="1537" width="17.7109375" style="3" customWidth="1"/>
    <col min="1538" max="1538" width="18.7109375" style="3" bestFit="1" customWidth="1"/>
    <col min="1539" max="1539" width="12.7109375" style="3" bestFit="1" customWidth="1"/>
    <col min="1540" max="1540" width="18.7109375" style="3" bestFit="1" customWidth="1"/>
    <col min="1541" max="1541" width="16" style="3" bestFit="1" customWidth="1"/>
    <col min="1542" max="1545" width="18.7109375" style="3" bestFit="1" customWidth="1"/>
    <col min="1546" max="1547" width="12.7109375" style="3" customWidth="1"/>
    <col min="1548" max="1548" width="2.5703125" style="3" customWidth="1"/>
    <col min="1549" max="1792" width="11.5703125" style="3"/>
    <col min="1793" max="1793" width="17.7109375" style="3" customWidth="1"/>
    <col min="1794" max="1794" width="18.7109375" style="3" bestFit="1" customWidth="1"/>
    <col min="1795" max="1795" width="12.7109375" style="3" bestFit="1" customWidth="1"/>
    <col min="1796" max="1796" width="18.7109375" style="3" bestFit="1" customWidth="1"/>
    <col min="1797" max="1797" width="16" style="3" bestFit="1" customWidth="1"/>
    <col min="1798" max="1801" width="18.7109375" style="3" bestFit="1" customWidth="1"/>
    <col min="1802" max="1803" width="12.7109375" style="3" customWidth="1"/>
    <col min="1804" max="1804" width="2.5703125" style="3" customWidth="1"/>
    <col min="1805" max="2048" width="11.5703125" style="3"/>
    <col min="2049" max="2049" width="17.7109375" style="3" customWidth="1"/>
    <col min="2050" max="2050" width="18.7109375" style="3" bestFit="1" customWidth="1"/>
    <col min="2051" max="2051" width="12.7109375" style="3" bestFit="1" customWidth="1"/>
    <col min="2052" max="2052" width="18.7109375" style="3" bestFit="1" customWidth="1"/>
    <col min="2053" max="2053" width="16" style="3" bestFit="1" customWidth="1"/>
    <col min="2054" max="2057" width="18.7109375" style="3" bestFit="1" customWidth="1"/>
    <col min="2058" max="2059" width="12.7109375" style="3" customWidth="1"/>
    <col min="2060" max="2060" width="2.5703125" style="3" customWidth="1"/>
    <col min="2061" max="2304" width="11.5703125" style="3"/>
    <col min="2305" max="2305" width="17.7109375" style="3" customWidth="1"/>
    <col min="2306" max="2306" width="18.7109375" style="3" bestFit="1" customWidth="1"/>
    <col min="2307" max="2307" width="12.7109375" style="3" bestFit="1" customWidth="1"/>
    <col min="2308" max="2308" width="18.7109375" style="3" bestFit="1" customWidth="1"/>
    <col min="2309" max="2309" width="16" style="3" bestFit="1" customWidth="1"/>
    <col min="2310" max="2313" width="18.7109375" style="3" bestFit="1" customWidth="1"/>
    <col min="2314" max="2315" width="12.7109375" style="3" customWidth="1"/>
    <col min="2316" max="2316" width="2.5703125" style="3" customWidth="1"/>
    <col min="2317" max="2560" width="11.5703125" style="3"/>
    <col min="2561" max="2561" width="17.7109375" style="3" customWidth="1"/>
    <col min="2562" max="2562" width="18.7109375" style="3" bestFit="1" customWidth="1"/>
    <col min="2563" max="2563" width="12.7109375" style="3" bestFit="1" customWidth="1"/>
    <col min="2564" max="2564" width="18.7109375" style="3" bestFit="1" customWidth="1"/>
    <col min="2565" max="2565" width="16" style="3" bestFit="1" customWidth="1"/>
    <col min="2566" max="2569" width="18.7109375" style="3" bestFit="1" customWidth="1"/>
    <col min="2570" max="2571" width="12.7109375" style="3" customWidth="1"/>
    <col min="2572" max="2572" width="2.5703125" style="3" customWidth="1"/>
    <col min="2573" max="2816" width="11.5703125" style="3"/>
    <col min="2817" max="2817" width="17.7109375" style="3" customWidth="1"/>
    <col min="2818" max="2818" width="18.7109375" style="3" bestFit="1" customWidth="1"/>
    <col min="2819" max="2819" width="12.7109375" style="3" bestFit="1" customWidth="1"/>
    <col min="2820" max="2820" width="18.7109375" style="3" bestFit="1" customWidth="1"/>
    <col min="2821" max="2821" width="16" style="3" bestFit="1" customWidth="1"/>
    <col min="2822" max="2825" width="18.7109375" style="3" bestFit="1" customWidth="1"/>
    <col min="2826" max="2827" width="12.7109375" style="3" customWidth="1"/>
    <col min="2828" max="2828" width="2.5703125" style="3" customWidth="1"/>
    <col min="2829" max="3072" width="11.5703125" style="3"/>
    <col min="3073" max="3073" width="17.7109375" style="3" customWidth="1"/>
    <col min="3074" max="3074" width="18.7109375" style="3" bestFit="1" customWidth="1"/>
    <col min="3075" max="3075" width="12.7109375" style="3" bestFit="1" customWidth="1"/>
    <col min="3076" max="3076" width="18.7109375" style="3" bestFit="1" customWidth="1"/>
    <col min="3077" max="3077" width="16" style="3" bestFit="1" customWidth="1"/>
    <col min="3078" max="3081" width="18.7109375" style="3" bestFit="1" customWidth="1"/>
    <col min="3082" max="3083" width="12.7109375" style="3" customWidth="1"/>
    <col min="3084" max="3084" width="2.5703125" style="3" customWidth="1"/>
    <col min="3085" max="3328" width="11.5703125" style="3"/>
    <col min="3329" max="3329" width="17.7109375" style="3" customWidth="1"/>
    <col min="3330" max="3330" width="18.7109375" style="3" bestFit="1" customWidth="1"/>
    <col min="3331" max="3331" width="12.7109375" style="3" bestFit="1" customWidth="1"/>
    <col min="3332" max="3332" width="18.7109375" style="3" bestFit="1" customWidth="1"/>
    <col min="3333" max="3333" width="16" style="3" bestFit="1" customWidth="1"/>
    <col min="3334" max="3337" width="18.7109375" style="3" bestFit="1" customWidth="1"/>
    <col min="3338" max="3339" width="12.7109375" style="3" customWidth="1"/>
    <col min="3340" max="3340" width="2.5703125" style="3" customWidth="1"/>
    <col min="3341" max="3584" width="11.5703125" style="3"/>
    <col min="3585" max="3585" width="17.7109375" style="3" customWidth="1"/>
    <col min="3586" max="3586" width="18.7109375" style="3" bestFit="1" customWidth="1"/>
    <col min="3587" max="3587" width="12.7109375" style="3" bestFit="1" customWidth="1"/>
    <col min="3588" max="3588" width="18.7109375" style="3" bestFit="1" customWidth="1"/>
    <col min="3589" max="3589" width="16" style="3" bestFit="1" customWidth="1"/>
    <col min="3590" max="3593" width="18.7109375" style="3" bestFit="1" customWidth="1"/>
    <col min="3594" max="3595" width="12.7109375" style="3" customWidth="1"/>
    <col min="3596" max="3596" width="2.5703125" style="3" customWidth="1"/>
    <col min="3597" max="3840" width="11.5703125" style="3"/>
    <col min="3841" max="3841" width="17.7109375" style="3" customWidth="1"/>
    <col min="3842" max="3842" width="18.7109375" style="3" bestFit="1" customWidth="1"/>
    <col min="3843" max="3843" width="12.7109375" style="3" bestFit="1" customWidth="1"/>
    <col min="3844" max="3844" width="18.7109375" style="3" bestFit="1" customWidth="1"/>
    <col min="3845" max="3845" width="16" style="3" bestFit="1" customWidth="1"/>
    <col min="3846" max="3849" width="18.7109375" style="3" bestFit="1" customWidth="1"/>
    <col min="3850" max="3851" width="12.7109375" style="3" customWidth="1"/>
    <col min="3852" max="3852" width="2.5703125" style="3" customWidth="1"/>
    <col min="3853" max="4096" width="11.5703125" style="3"/>
    <col min="4097" max="4097" width="17.7109375" style="3" customWidth="1"/>
    <col min="4098" max="4098" width="18.7109375" style="3" bestFit="1" customWidth="1"/>
    <col min="4099" max="4099" width="12.7109375" style="3" bestFit="1" customWidth="1"/>
    <col min="4100" max="4100" width="18.7109375" style="3" bestFit="1" customWidth="1"/>
    <col min="4101" max="4101" width="16" style="3" bestFit="1" customWidth="1"/>
    <col min="4102" max="4105" width="18.7109375" style="3" bestFit="1" customWidth="1"/>
    <col min="4106" max="4107" width="12.7109375" style="3" customWidth="1"/>
    <col min="4108" max="4108" width="2.5703125" style="3" customWidth="1"/>
    <col min="4109" max="4352" width="11.5703125" style="3"/>
    <col min="4353" max="4353" width="17.7109375" style="3" customWidth="1"/>
    <col min="4354" max="4354" width="18.7109375" style="3" bestFit="1" customWidth="1"/>
    <col min="4355" max="4355" width="12.7109375" style="3" bestFit="1" customWidth="1"/>
    <col min="4356" max="4356" width="18.7109375" style="3" bestFit="1" customWidth="1"/>
    <col min="4357" max="4357" width="16" style="3" bestFit="1" customWidth="1"/>
    <col min="4358" max="4361" width="18.7109375" style="3" bestFit="1" customWidth="1"/>
    <col min="4362" max="4363" width="12.7109375" style="3" customWidth="1"/>
    <col min="4364" max="4364" width="2.5703125" style="3" customWidth="1"/>
    <col min="4365" max="4608" width="11.5703125" style="3"/>
    <col min="4609" max="4609" width="17.7109375" style="3" customWidth="1"/>
    <col min="4610" max="4610" width="18.7109375" style="3" bestFit="1" customWidth="1"/>
    <col min="4611" max="4611" width="12.7109375" style="3" bestFit="1" customWidth="1"/>
    <col min="4612" max="4612" width="18.7109375" style="3" bestFit="1" customWidth="1"/>
    <col min="4613" max="4613" width="16" style="3" bestFit="1" customWidth="1"/>
    <col min="4614" max="4617" width="18.7109375" style="3" bestFit="1" customWidth="1"/>
    <col min="4618" max="4619" width="12.7109375" style="3" customWidth="1"/>
    <col min="4620" max="4620" width="2.5703125" style="3" customWidth="1"/>
    <col min="4621" max="4864" width="11.5703125" style="3"/>
    <col min="4865" max="4865" width="17.7109375" style="3" customWidth="1"/>
    <col min="4866" max="4866" width="18.7109375" style="3" bestFit="1" customWidth="1"/>
    <col min="4867" max="4867" width="12.7109375" style="3" bestFit="1" customWidth="1"/>
    <col min="4868" max="4868" width="18.7109375" style="3" bestFit="1" customWidth="1"/>
    <col min="4869" max="4869" width="16" style="3" bestFit="1" customWidth="1"/>
    <col min="4870" max="4873" width="18.7109375" style="3" bestFit="1" customWidth="1"/>
    <col min="4874" max="4875" width="12.7109375" style="3" customWidth="1"/>
    <col min="4876" max="4876" width="2.5703125" style="3" customWidth="1"/>
    <col min="4877" max="5120" width="11.5703125" style="3"/>
    <col min="5121" max="5121" width="17.7109375" style="3" customWidth="1"/>
    <col min="5122" max="5122" width="18.7109375" style="3" bestFit="1" customWidth="1"/>
    <col min="5123" max="5123" width="12.7109375" style="3" bestFit="1" customWidth="1"/>
    <col min="5124" max="5124" width="18.7109375" style="3" bestFit="1" customWidth="1"/>
    <col min="5125" max="5125" width="16" style="3" bestFit="1" customWidth="1"/>
    <col min="5126" max="5129" width="18.7109375" style="3" bestFit="1" customWidth="1"/>
    <col min="5130" max="5131" width="12.7109375" style="3" customWidth="1"/>
    <col min="5132" max="5132" width="2.5703125" style="3" customWidth="1"/>
    <col min="5133" max="5376" width="11.5703125" style="3"/>
    <col min="5377" max="5377" width="17.7109375" style="3" customWidth="1"/>
    <col min="5378" max="5378" width="18.7109375" style="3" bestFit="1" customWidth="1"/>
    <col min="5379" max="5379" width="12.7109375" style="3" bestFit="1" customWidth="1"/>
    <col min="5380" max="5380" width="18.7109375" style="3" bestFit="1" customWidth="1"/>
    <col min="5381" max="5381" width="16" style="3" bestFit="1" customWidth="1"/>
    <col min="5382" max="5385" width="18.7109375" style="3" bestFit="1" customWidth="1"/>
    <col min="5386" max="5387" width="12.7109375" style="3" customWidth="1"/>
    <col min="5388" max="5388" width="2.5703125" style="3" customWidth="1"/>
    <col min="5389" max="5632" width="11.5703125" style="3"/>
    <col min="5633" max="5633" width="17.7109375" style="3" customWidth="1"/>
    <col min="5634" max="5634" width="18.7109375" style="3" bestFit="1" customWidth="1"/>
    <col min="5635" max="5635" width="12.7109375" style="3" bestFit="1" customWidth="1"/>
    <col min="5636" max="5636" width="18.7109375" style="3" bestFit="1" customWidth="1"/>
    <col min="5637" max="5637" width="16" style="3" bestFit="1" customWidth="1"/>
    <col min="5638" max="5641" width="18.7109375" style="3" bestFit="1" customWidth="1"/>
    <col min="5642" max="5643" width="12.7109375" style="3" customWidth="1"/>
    <col min="5644" max="5644" width="2.5703125" style="3" customWidth="1"/>
    <col min="5645" max="5888" width="11.5703125" style="3"/>
    <col min="5889" max="5889" width="17.7109375" style="3" customWidth="1"/>
    <col min="5890" max="5890" width="18.7109375" style="3" bestFit="1" customWidth="1"/>
    <col min="5891" max="5891" width="12.7109375" style="3" bestFit="1" customWidth="1"/>
    <col min="5892" max="5892" width="18.7109375" style="3" bestFit="1" customWidth="1"/>
    <col min="5893" max="5893" width="16" style="3" bestFit="1" customWidth="1"/>
    <col min="5894" max="5897" width="18.7109375" style="3" bestFit="1" customWidth="1"/>
    <col min="5898" max="5899" width="12.7109375" style="3" customWidth="1"/>
    <col min="5900" max="5900" width="2.5703125" style="3" customWidth="1"/>
    <col min="5901" max="6144" width="11.5703125" style="3"/>
    <col min="6145" max="6145" width="17.7109375" style="3" customWidth="1"/>
    <col min="6146" max="6146" width="18.7109375" style="3" bestFit="1" customWidth="1"/>
    <col min="6147" max="6147" width="12.7109375" style="3" bestFit="1" customWidth="1"/>
    <col min="6148" max="6148" width="18.7109375" style="3" bestFit="1" customWidth="1"/>
    <col min="6149" max="6149" width="16" style="3" bestFit="1" customWidth="1"/>
    <col min="6150" max="6153" width="18.7109375" style="3" bestFit="1" customWidth="1"/>
    <col min="6154" max="6155" width="12.7109375" style="3" customWidth="1"/>
    <col min="6156" max="6156" width="2.5703125" style="3" customWidth="1"/>
    <col min="6157" max="6400" width="11.5703125" style="3"/>
    <col min="6401" max="6401" width="17.7109375" style="3" customWidth="1"/>
    <col min="6402" max="6402" width="18.7109375" style="3" bestFit="1" customWidth="1"/>
    <col min="6403" max="6403" width="12.7109375" style="3" bestFit="1" customWidth="1"/>
    <col min="6404" max="6404" width="18.7109375" style="3" bestFit="1" customWidth="1"/>
    <col min="6405" max="6405" width="16" style="3" bestFit="1" customWidth="1"/>
    <col min="6406" max="6409" width="18.7109375" style="3" bestFit="1" customWidth="1"/>
    <col min="6410" max="6411" width="12.7109375" style="3" customWidth="1"/>
    <col min="6412" max="6412" width="2.5703125" style="3" customWidth="1"/>
    <col min="6413" max="6656" width="11.5703125" style="3"/>
    <col min="6657" max="6657" width="17.7109375" style="3" customWidth="1"/>
    <col min="6658" max="6658" width="18.7109375" style="3" bestFit="1" customWidth="1"/>
    <col min="6659" max="6659" width="12.7109375" style="3" bestFit="1" customWidth="1"/>
    <col min="6660" max="6660" width="18.7109375" style="3" bestFit="1" customWidth="1"/>
    <col min="6661" max="6661" width="16" style="3" bestFit="1" customWidth="1"/>
    <col min="6662" max="6665" width="18.7109375" style="3" bestFit="1" customWidth="1"/>
    <col min="6666" max="6667" width="12.7109375" style="3" customWidth="1"/>
    <col min="6668" max="6668" width="2.5703125" style="3" customWidth="1"/>
    <col min="6669" max="6912" width="11.5703125" style="3"/>
    <col min="6913" max="6913" width="17.7109375" style="3" customWidth="1"/>
    <col min="6914" max="6914" width="18.7109375" style="3" bestFit="1" customWidth="1"/>
    <col min="6915" max="6915" width="12.7109375" style="3" bestFit="1" customWidth="1"/>
    <col min="6916" max="6916" width="18.7109375" style="3" bestFit="1" customWidth="1"/>
    <col min="6917" max="6917" width="16" style="3" bestFit="1" customWidth="1"/>
    <col min="6918" max="6921" width="18.7109375" style="3" bestFit="1" customWidth="1"/>
    <col min="6922" max="6923" width="12.7109375" style="3" customWidth="1"/>
    <col min="6924" max="6924" width="2.5703125" style="3" customWidth="1"/>
    <col min="6925" max="7168" width="11.5703125" style="3"/>
    <col min="7169" max="7169" width="17.7109375" style="3" customWidth="1"/>
    <col min="7170" max="7170" width="18.7109375" style="3" bestFit="1" customWidth="1"/>
    <col min="7171" max="7171" width="12.7109375" style="3" bestFit="1" customWidth="1"/>
    <col min="7172" max="7172" width="18.7109375" style="3" bestFit="1" customWidth="1"/>
    <col min="7173" max="7173" width="16" style="3" bestFit="1" customWidth="1"/>
    <col min="7174" max="7177" width="18.7109375" style="3" bestFit="1" customWidth="1"/>
    <col min="7178" max="7179" width="12.7109375" style="3" customWidth="1"/>
    <col min="7180" max="7180" width="2.5703125" style="3" customWidth="1"/>
    <col min="7181" max="7424" width="11.5703125" style="3"/>
    <col min="7425" max="7425" width="17.7109375" style="3" customWidth="1"/>
    <col min="7426" max="7426" width="18.7109375" style="3" bestFit="1" customWidth="1"/>
    <col min="7427" max="7427" width="12.7109375" style="3" bestFit="1" customWidth="1"/>
    <col min="7428" max="7428" width="18.7109375" style="3" bestFit="1" customWidth="1"/>
    <col min="7429" max="7429" width="16" style="3" bestFit="1" customWidth="1"/>
    <col min="7430" max="7433" width="18.7109375" style="3" bestFit="1" customWidth="1"/>
    <col min="7434" max="7435" width="12.7109375" style="3" customWidth="1"/>
    <col min="7436" max="7436" width="2.5703125" style="3" customWidth="1"/>
    <col min="7437" max="7680" width="11.5703125" style="3"/>
    <col min="7681" max="7681" width="17.7109375" style="3" customWidth="1"/>
    <col min="7682" max="7682" width="18.7109375" style="3" bestFit="1" customWidth="1"/>
    <col min="7683" max="7683" width="12.7109375" style="3" bestFit="1" customWidth="1"/>
    <col min="7684" max="7684" width="18.7109375" style="3" bestFit="1" customWidth="1"/>
    <col min="7685" max="7685" width="16" style="3" bestFit="1" customWidth="1"/>
    <col min="7686" max="7689" width="18.7109375" style="3" bestFit="1" customWidth="1"/>
    <col min="7690" max="7691" width="12.7109375" style="3" customWidth="1"/>
    <col min="7692" max="7692" width="2.5703125" style="3" customWidth="1"/>
    <col min="7693" max="7936" width="11.5703125" style="3"/>
    <col min="7937" max="7937" width="17.7109375" style="3" customWidth="1"/>
    <col min="7938" max="7938" width="18.7109375" style="3" bestFit="1" customWidth="1"/>
    <col min="7939" max="7939" width="12.7109375" style="3" bestFit="1" customWidth="1"/>
    <col min="7940" max="7940" width="18.7109375" style="3" bestFit="1" customWidth="1"/>
    <col min="7941" max="7941" width="16" style="3" bestFit="1" customWidth="1"/>
    <col min="7942" max="7945" width="18.7109375" style="3" bestFit="1" customWidth="1"/>
    <col min="7946" max="7947" width="12.7109375" style="3" customWidth="1"/>
    <col min="7948" max="7948" width="2.5703125" style="3" customWidth="1"/>
    <col min="7949" max="8192" width="11.5703125" style="3"/>
    <col min="8193" max="8193" width="17.7109375" style="3" customWidth="1"/>
    <col min="8194" max="8194" width="18.7109375" style="3" bestFit="1" customWidth="1"/>
    <col min="8195" max="8195" width="12.7109375" style="3" bestFit="1" customWidth="1"/>
    <col min="8196" max="8196" width="18.7109375" style="3" bestFit="1" customWidth="1"/>
    <col min="8197" max="8197" width="16" style="3" bestFit="1" customWidth="1"/>
    <col min="8198" max="8201" width="18.7109375" style="3" bestFit="1" customWidth="1"/>
    <col min="8202" max="8203" width="12.7109375" style="3" customWidth="1"/>
    <col min="8204" max="8204" width="2.5703125" style="3" customWidth="1"/>
    <col min="8205" max="8448" width="11.5703125" style="3"/>
    <col min="8449" max="8449" width="17.7109375" style="3" customWidth="1"/>
    <col min="8450" max="8450" width="18.7109375" style="3" bestFit="1" customWidth="1"/>
    <col min="8451" max="8451" width="12.7109375" style="3" bestFit="1" customWidth="1"/>
    <col min="8452" max="8452" width="18.7109375" style="3" bestFit="1" customWidth="1"/>
    <col min="8453" max="8453" width="16" style="3" bestFit="1" customWidth="1"/>
    <col min="8454" max="8457" width="18.7109375" style="3" bestFit="1" customWidth="1"/>
    <col min="8458" max="8459" width="12.7109375" style="3" customWidth="1"/>
    <col min="8460" max="8460" width="2.5703125" style="3" customWidth="1"/>
    <col min="8461" max="8704" width="11.5703125" style="3"/>
    <col min="8705" max="8705" width="17.7109375" style="3" customWidth="1"/>
    <col min="8706" max="8706" width="18.7109375" style="3" bestFit="1" customWidth="1"/>
    <col min="8707" max="8707" width="12.7109375" style="3" bestFit="1" customWidth="1"/>
    <col min="8708" max="8708" width="18.7109375" style="3" bestFit="1" customWidth="1"/>
    <col min="8709" max="8709" width="16" style="3" bestFit="1" customWidth="1"/>
    <col min="8710" max="8713" width="18.7109375" style="3" bestFit="1" customWidth="1"/>
    <col min="8714" max="8715" width="12.7109375" style="3" customWidth="1"/>
    <col min="8716" max="8716" width="2.5703125" style="3" customWidth="1"/>
    <col min="8717" max="8960" width="11.5703125" style="3"/>
    <col min="8961" max="8961" width="17.7109375" style="3" customWidth="1"/>
    <col min="8962" max="8962" width="18.7109375" style="3" bestFit="1" customWidth="1"/>
    <col min="8963" max="8963" width="12.7109375" style="3" bestFit="1" customWidth="1"/>
    <col min="8964" max="8964" width="18.7109375" style="3" bestFit="1" customWidth="1"/>
    <col min="8965" max="8965" width="16" style="3" bestFit="1" customWidth="1"/>
    <col min="8966" max="8969" width="18.7109375" style="3" bestFit="1" customWidth="1"/>
    <col min="8970" max="8971" width="12.7109375" style="3" customWidth="1"/>
    <col min="8972" max="8972" width="2.5703125" style="3" customWidth="1"/>
    <col min="8973" max="9216" width="11.5703125" style="3"/>
    <col min="9217" max="9217" width="17.7109375" style="3" customWidth="1"/>
    <col min="9218" max="9218" width="18.7109375" style="3" bestFit="1" customWidth="1"/>
    <col min="9219" max="9219" width="12.7109375" style="3" bestFit="1" customWidth="1"/>
    <col min="9220" max="9220" width="18.7109375" style="3" bestFit="1" customWidth="1"/>
    <col min="9221" max="9221" width="16" style="3" bestFit="1" customWidth="1"/>
    <col min="9222" max="9225" width="18.7109375" style="3" bestFit="1" customWidth="1"/>
    <col min="9226" max="9227" width="12.7109375" style="3" customWidth="1"/>
    <col min="9228" max="9228" width="2.5703125" style="3" customWidth="1"/>
    <col min="9229" max="9472" width="11.5703125" style="3"/>
    <col min="9473" max="9473" width="17.7109375" style="3" customWidth="1"/>
    <col min="9474" max="9474" width="18.7109375" style="3" bestFit="1" customWidth="1"/>
    <col min="9475" max="9475" width="12.7109375" style="3" bestFit="1" customWidth="1"/>
    <col min="9476" max="9476" width="18.7109375" style="3" bestFit="1" customWidth="1"/>
    <col min="9477" max="9477" width="16" style="3" bestFit="1" customWidth="1"/>
    <col min="9478" max="9481" width="18.7109375" style="3" bestFit="1" customWidth="1"/>
    <col min="9482" max="9483" width="12.7109375" style="3" customWidth="1"/>
    <col min="9484" max="9484" width="2.5703125" style="3" customWidth="1"/>
    <col min="9485" max="9728" width="11.5703125" style="3"/>
    <col min="9729" max="9729" width="17.7109375" style="3" customWidth="1"/>
    <col min="9730" max="9730" width="18.7109375" style="3" bestFit="1" customWidth="1"/>
    <col min="9731" max="9731" width="12.7109375" style="3" bestFit="1" customWidth="1"/>
    <col min="9732" max="9732" width="18.7109375" style="3" bestFit="1" customWidth="1"/>
    <col min="9733" max="9733" width="16" style="3" bestFit="1" customWidth="1"/>
    <col min="9734" max="9737" width="18.7109375" style="3" bestFit="1" customWidth="1"/>
    <col min="9738" max="9739" width="12.7109375" style="3" customWidth="1"/>
    <col min="9740" max="9740" width="2.5703125" style="3" customWidth="1"/>
    <col min="9741" max="9984" width="11.5703125" style="3"/>
    <col min="9985" max="9985" width="17.7109375" style="3" customWidth="1"/>
    <col min="9986" max="9986" width="18.7109375" style="3" bestFit="1" customWidth="1"/>
    <col min="9987" max="9987" width="12.7109375" style="3" bestFit="1" customWidth="1"/>
    <col min="9988" max="9988" width="18.7109375" style="3" bestFit="1" customWidth="1"/>
    <col min="9989" max="9989" width="16" style="3" bestFit="1" customWidth="1"/>
    <col min="9990" max="9993" width="18.7109375" style="3" bestFit="1" customWidth="1"/>
    <col min="9994" max="9995" width="12.7109375" style="3" customWidth="1"/>
    <col min="9996" max="9996" width="2.5703125" style="3" customWidth="1"/>
    <col min="9997" max="10240" width="11.5703125" style="3"/>
    <col min="10241" max="10241" width="17.7109375" style="3" customWidth="1"/>
    <col min="10242" max="10242" width="18.7109375" style="3" bestFit="1" customWidth="1"/>
    <col min="10243" max="10243" width="12.7109375" style="3" bestFit="1" customWidth="1"/>
    <col min="10244" max="10244" width="18.7109375" style="3" bestFit="1" customWidth="1"/>
    <col min="10245" max="10245" width="16" style="3" bestFit="1" customWidth="1"/>
    <col min="10246" max="10249" width="18.7109375" style="3" bestFit="1" customWidth="1"/>
    <col min="10250" max="10251" width="12.7109375" style="3" customWidth="1"/>
    <col min="10252" max="10252" width="2.5703125" style="3" customWidth="1"/>
    <col min="10253" max="10496" width="11.5703125" style="3"/>
    <col min="10497" max="10497" width="17.7109375" style="3" customWidth="1"/>
    <col min="10498" max="10498" width="18.7109375" style="3" bestFit="1" customWidth="1"/>
    <col min="10499" max="10499" width="12.7109375" style="3" bestFit="1" customWidth="1"/>
    <col min="10500" max="10500" width="18.7109375" style="3" bestFit="1" customWidth="1"/>
    <col min="10501" max="10501" width="16" style="3" bestFit="1" customWidth="1"/>
    <col min="10502" max="10505" width="18.7109375" style="3" bestFit="1" customWidth="1"/>
    <col min="10506" max="10507" width="12.7109375" style="3" customWidth="1"/>
    <col min="10508" max="10508" width="2.5703125" style="3" customWidth="1"/>
    <col min="10509" max="10752" width="11.5703125" style="3"/>
    <col min="10753" max="10753" width="17.7109375" style="3" customWidth="1"/>
    <col min="10754" max="10754" width="18.7109375" style="3" bestFit="1" customWidth="1"/>
    <col min="10755" max="10755" width="12.7109375" style="3" bestFit="1" customWidth="1"/>
    <col min="10756" max="10756" width="18.7109375" style="3" bestFit="1" customWidth="1"/>
    <col min="10757" max="10757" width="16" style="3" bestFit="1" customWidth="1"/>
    <col min="10758" max="10761" width="18.7109375" style="3" bestFit="1" customWidth="1"/>
    <col min="10762" max="10763" width="12.7109375" style="3" customWidth="1"/>
    <col min="10764" max="10764" width="2.5703125" style="3" customWidth="1"/>
    <col min="10765" max="11008" width="11.5703125" style="3"/>
    <col min="11009" max="11009" width="17.7109375" style="3" customWidth="1"/>
    <col min="11010" max="11010" width="18.7109375" style="3" bestFit="1" customWidth="1"/>
    <col min="11011" max="11011" width="12.7109375" style="3" bestFit="1" customWidth="1"/>
    <col min="11012" max="11012" width="18.7109375" style="3" bestFit="1" customWidth="1"/>
    <col min="11013" max="11013" width="16" style="3" bestFit="1" customWidth="1"/>
    <col min="11014" max="11017" width="18.7109375" style="3" bestFit="1" customWidth="1"/>
    <col min="11018" max="11019" width="12.7109375" style="3" customWidth="1"/>
    <col min="11020" max="11020" width="2.5703125" style="3" customWidth="1"/>
    <col min="11021" max="11264" width="11.5703125" style="3"/>
    <col min="11265" max="11265" width="17.7109375" style="3" customWidth="1"/>
    <col min="11266" max="11266" width="18.7109375" style="3" bestFit="1" customWidth="1"/>
    <col min="11267" max="11267" width="12.7109375" style="3" bestFit="1" customWidth="1"/>
    <col min="11268" max="11268" width="18.7109375" style="3" bestFit="1" customWidth="1"/>
    <col min="11269" max="11269" width="16" style="3" bestFit="1" customWidth="1"/>
    <col min="11270" max="11273" width="18.7109375" style="3" bestFit="1" customWidth="1"/>
    <col min="11274" max="11275" width="12.7109375" style="3" customWidth="1"/>
    <col min="11276" max="11276" width="2.5703125" style="3" customWidth="1"/>
    <col min="11277" max="11520" width="11.5703125" style="3"/>
    <col min="11521" max="11521" width="17.7109375" style="3" customWidth="1"/>
    <col min="11522" max="11522" width="18.7109375" style="3" bestFit="1" customWidth="1"/>
    <col min="11523" max="11523" width="12.7109375" style="3" bestFit="1" customWidth="1"/>
    <col min="11524" max="11524" width="18.7109375" style="3" bestFit="1" customWidth="1"/>
    <col min="11525" max="11525" width="16" style="3" bestFit="1" customWidth="1"/>
    <col min="11526" max="11529" width="18.7109375" style="3" bestFit="1" customWidth="1"/>
    <col min="11530" max="11531" width="12.7109375" style="3" customWidth="1"/>
    <col min="11532" max="11532" width="2.5703125" style="3" customWidth="1"/>
    <col min="11533" max="11776" width="11.5703125" style="3"/>
    <col min="11777" max="11777" width="17.7109375" style="3" customWidth="1"/>
    <col min="11778" max="11778" width="18.7109375" style="3" bestFit="1" customWidth="1"/>
    <col min="11779" max="11779" width="12.7109375" style="3" bestFit="1" customWidth="1"/>
    <col min="11780" max="11780" width="18.7109375" style="3" bestFit="1" customWidth="1"/>
    <col min="11781" max="11781" width="16" style="3" bestFit="1" customWidth="1"/>
    <col min="11782" max="11785" width="18.7109375" style="3" bestFit="1" customWidth="1"/>
    <col min="11786" max="11787" width="12.7109375" style="3" customWidth="1"/>
    <col min="11788" max="11788" width="2.5703125" style="3" customWidth="1"/>
    <col min="11789" max="12032" width="11.5703125" style="3"/>
    <col min="12033" max="12033" width="17.7109375" style="3" customWidth="1"/>
    <col min="12034" max="12034" width="18.7109375" style="3" bestFit="1" customWidth="1"/>
    <col min="12035" max="12035" width="12.7109375" style="3" bestFit="1" customWidth="1"/>
    <col min="12036" max="12036" width="18.7109375" style="3" bestFit="1" customWidth="1"/>
    <col min="12037" max="12037" width="16" style="3" bestFit="1" customWidth="1"/>
    <col min="12038" max="12041" width="18.7109375" style="3" bestFit="1" customWidth="1"/>
    <col min="12042" max="12043" width="12.7109375" style="3" customWidth="1"/>
    <col min="12044" max="12044" width="2.5703125" style="3" customWidth="1"/>
    <col min="12045" max="12288" width="11.5703125" style="3"/>
    <col min="12289" max="12289" width="17.7109375" style="3" customWidth="1"/>
    <col min="12290" max="12290" width="18.7109375" style="3" bestFit="1" customWidth="1"/>
    <col min="12291" max="12291" width="12.7109375" style="3" bestFit="1" customWidth="1"/>
    <col min="12292" max="12292" width="18.7109375" style="3" bestFit="1" customWidth="1"/>
    <col min="12293" max="12293" width="16" style="3" bestFit="1" customWidth="1"/>
    <col min="12294" max="12297" width="18.7109375" style="3" bestFit="1" customWidth="1"/>
    <col min="12298" max="12299" width="12.7109375" style="3" customWidth="1"/>
    <col min="12300" max="12300" width="2.5703125" style="3" customWidth="1"/>
    <col min="12301" max="12544" width="11.5703125" style="3"/>
    <col min="12545" max="12545" width="17.7109375" style="3" customWidth="1"/>
    <col min="12546" max="12546" width="18.7109375" style="3" bestFit="1" customWidth="1"/>
    <col min="12547" max="12547" width="12.7109375" style="3" bestFit="1" customWidth="1"/>
    <col min="12548" max="12548" width="18.7109375" style="3" bestFit="1" customWidth="1"/>
    <col min="12549" max="12549" width="16" style="3" bestFit="1" customWidth="1"/>
    <col min="12550" max="12553" width="18.7109375" style="3" bestFit="1" customWidth="1"/>
    <col min="12554" max="12555" width="12.7109375" style="3" customWidth="1"/>
    <col min="12556" max="12556" width="2.5703125" style="3" customWidth="1"/>
    <col min="12557" max="12800" width="11.5703125" style="3"/>
    <col min="12801" max="12801" width="17.7109375" style="3" customWidth="1"/>
    <col min="12802" max="12802" width="18.7109375" style="3" bestFit="1" customWidth="1"/>
    <col min="12803" max="12803" width="12.7109375" style="3" bestFit="1" customWidth="1"/>
    <col min="12804" max="12804" width="18.7109375" style="3" bestFit="1" customWidth="1"/>
    <col min="12805" max="12805" width="16" style="3" bestFit="1" customWidth="1"/>
    <col min="12806" max="12809" width="18.7109375" style="3" bestFit="1" customWidth="1"/>
    <col min="12810" max="12811" width="12.7109375" style="3" customWidth="1"/>
    <col min="12812" max="12812" width="2.5703125" style="3" customWidth="1"/>
    <col min="12813" max="13056" width="11.5703125" style="3"/>
    <col min="13057" max="13057" width="17.7109375" style="3" customWidth="1"/>
    <col min="13058" max="13058" width="18.7109375" style="3" bestFit="1" customWidth="1"/>
    <col min="13059" max="13059" width="12.7109375" style="3" bestFit="1" customWidth="1"/>
    <col min="13060" max="13060" width="18.7109375" style="3" bestFit="1" customWidth="1"/>
    <col min="13061" max="13061" width="16" style="3" bestFit="1" customWidth="1"/>
    <col min="13062" max="13065" width="18.7109375" style="3" bestFit="1" customWidth="1"/>
    <col min="13066" max="13067" width="12.7109375" style="3" customWidth="1"/>
    <col min="13068" max="13068" width="2.5703125" style="3" customWidth="1"/>
    <col min="13069" max="13312" width="11.5703125" style="3"/>
    <col min="13313" max="13313" width="17.7109375" style="3" customWidth="1"/>
    <col min="13314" max="13314" width="18.7109375" style="3" bestFit="1" customWidth="1"/>
    <col min="13315" max="13315" width="12.7109375" style="3" bestFit="1" customWidth="1"/>
    <col min="13316" max="13316" width="18.7109375" style="3" bestFit="1" customWidth="1"/>
    <col min="13317" max="13317" width="16" style="3" bestFit="1" customWidth="1"/>
    <col min="13318" max="13321" width="18.7109375" style="3" bestFit="1" customWidth="1"/>
    <col min="13322" max="13323" width="12.7109375" style="3" customWidth="1"/>
    <col min="13324" max="13324" width="2.5703125" style="3" customWidth="1"/>
    <col min="13325" max="13568" width="11.5703125" style="3"/>
    <col min="13569" max="13569" width="17.7109375" style="3" customWidth="1"/>
    <col min="13570" max="13570" width="18.7109375" style="3" bestFit="1" customWidth="1"/>
    <col min="13571" max="13571" width="12.7109375" style="3" bestFit="1" customWidth="1"/>
    <col min="13572" max="13572" width="18.7109375" style="3" bestFit="1" customWidth="1"/>
    <col min="13573" max="13573" width="16" style="3" bestFit="1" customWidth="1"/>
    <col min="13574" max="13577" width="18.7109375" style="3" bestFit="1" customWidth="1"/>
    <col min="13578" max="13579" width="12.7109375" style="3" customWidth="1"/>
    <col min="13580" max="13580" width="2.5703125" style="3" customWidth="1"/>
    <col min="13581" max="13824" width="11.5703125" style="3"/>
    <col min="13825" max="13825" width="17.7109375" style="3" customWidth="1"/>
    <col min="13826" max="13826" width="18.7109375" style="3" bestFit="1" customWidth="1"/>
    <col min="13827" max="13827" width="12.7109375" style="3" bestFit="1" customWidth="1"/>
    <col min="13828" max="13828" width="18.7109375" style="3" bestFit="1" customWidth="1"/>
    <col min="13829" max="13829" width="16" style="3" bestFit="1" customWidth="1"/>
    <col min="13830" max="13833" width="18.7109375" style="3" bestFit="1" customWidth="1"/>
    <col min="13834" max="13835" width="12.7109375" style="3" customWidth="1"/>
    <col min="13836" max="13836" width="2.5703125" style="3" customWidth="1"/>
    <col min="13837" max="14080" width="11.5703125" style="3"/>
    <col min="14081" max="14081" width="17.7109375" style="3" customWidth="1"/>
    <col min="14082" max="14082" width="18.7109375" style="3" bestFit="1" customWidth="1"/>
    <col min="14083" max="14083" width="12.7109375" style="3" bestFit="1" customWidth="1"/>
    <col min="14084" max="14084" width="18.7109375" style="3" bestFit="1" customWidth="1"/>
    <col min="14085" max="14085" width="16" style="3" bestFit="1" customWidth="1"/>
    <col min="14086" max="14089" width="18.7109375" style="3" bestFit="1" customWidth="1"/>
    <col min="14090" max="14091" width="12.7109375" style="3" customWidth="1"/>
    <col min="14092" max="14092" width="2.5703125" style="3" customWidth="1"/>
    <col min="14093" max="14336" width="11.5703125" style="3"/>
    <col min="14337" max="14337" width="17.7109375" style="3" customWidth="1"/>
    <col min="14338" max="14338" width="18.7109375" style="3" bestFit="1" customWidth="1"/>
    <col min="14339" max="14339" width="12.7109375" style="3" bestFit="1" customWidth="1"/>
    <col min="14340" max="14340" width="18.7109375" style="3" bestFit="1" customWidth="1"/>
    <col min="14341" max="14341" width="16" style="3" bestFit="1" customWidth="1"/>
    <col min="14342" max="14345" width="18.7109375" style="3" bestFit="1" customWidth="1"/>
    <col min="14346" max="14347" width="12.7109375" style="3" customWidth="1"/>
    <col min="14348" max="14348" width="2.5703125" style="3" customWidth="1"/>
    <col min="14349" max="14592" width="11.5703125" style="3"/>
    <col min="14593" max="14593" width="17.7109375" style="3" customWidth="1"/>
    <col min="14594" max="14594" width="18.7109375" style="3" bestFit="1" customWidth="1"/>
    <col min="14595" max="14595" width="12.7109375" style="3" bestFit="1" customWidth="1"/>
    <col min="14596" max="14596" width="18.7109375" style="3" bestFit="1" customWidth="1"/>
    <col min="14597" max="14597" width="16" style="3" bestFit="1" customWidth="1"/>
    <col min="14598" max="14601" width="18.7109375" style="3" bestFit="1" customWidth="1"/>
    <col min="14602" max="14603" width="12.7109375" style="3" customWidth="1"/>
    <col min="14604" max="14604" width="2.5703125" style="3" customWidth="1"/>
    <col min="14605" max="14848" width="11.5703125" style="3"/>
    <col min="14849" max="14849" width="17.7109375" style="3" customWidth="1"/>
    <col min="14850" max="14850" width="18.7109375" style="3" bestFit="1" customWidth="1"/>
    <col min="14851" max="14851" width="12.7109375" style="3" bestFit="1" customWidth="1"/>
    <col min="14852" max="14852" width="18.7109375" style="3" bestFit="1" customWidth="1"/>
    <col min="14853" max="14853" width="16" style="3" bestFit="1" customWidth="1"/>
    <col min="14854" max="14857" width="18.7109375" style="3" bestFit="1" customWidth="1"/>
    <col min="14858" max="14859" width="12.7109375" style="3" customWidth="1"/>
    <col min="14860" max="14860" width="2.5703125" style="3" customWidth="1"/>
    <col min="14861" max="15104" width="11.5703125" style="3"/>
    <col min="15105" max="15105" width="17.7109375" style="3" customWidth="1"/>
    <col min="15106" max="15106" width="18.7109375" style="3" bestFit="1" customWidth="1"/>
    <col min="15107" max="15107" width="12.7109375" style="3" bestFit="1" customWidth="1"/>
    <col min="15108" max="15108" width="18.7109375" style="3" bestFit="1" customWidth="1"/>
    <col min="15109" max="15109" width="16" style="3" bestFit="1" customWidth="1"/>
    <col min="15110" max="15113" width="18.7109375" style="3" bestFit="1" customWidth="1"/>
    <col min="15114" max="15115" width="12.7109375" style="3" customWidth="1"/>
    <col min="15116" max="15116" width="2.5703125" style="3" customWidth="1"/>
    <col min="15117" max="15360" width="11.5703125" style="3"/>
    <col min="15361" max="15361" width="17.7109375" style="3" customWidth="1"/>
    <col min="15362" max="15362" width="18.7109375" style="3" bestFit="1" customWidth="1"/>
    <col min="15363" max="15363" width="12.7109375" style="3" bestFit="1" customWidth="1"/>
    <col min="15364" max="15364" width="18.7109375" style="3" bestFit="1" customWidth="1"/>
    <col min="15365" max="15365" width="16" style="3" bestFit="1" customWidth="1"/>
    <col min="15366" max="15369" width="18.7109375" style="3" bestFit="1" customWidth="1"/>
    <col min="15370" max="15371" width="12.7109375" style="3" customWidth="1"/>
    <col min="15372" max="15372" width="2.5703125" style="3" customWidth="1"/>
    <col min="15373" max="15616" width="11.5703125" style="3"/>
    <col min="15617" max="15617" width="17.7109375" style="3" customWidth="1"/>
    <col min="15618" max="15618" width="18.7109375" style="3" bestFit="1" customWidth="1"/>
    <col min="15619" max="15619" width="12.7109375" style="3" bestFit="1" customWidth="1"/>
    <col min="15620" max="15620" width="18.7109375" style="3" bestFit="1" customWidth="1"/>
    <col min="15621" max="15621" width="16" style="3" bestFit="1" customWidth="1"/>
    <col min="15622" max="15625" width="18.7109375" style="3" bestFit="1" customWidth="1"/>
    <col min="15626" max="15627" width="12.7109375" style="3" customWidth="1"/>
    <col min="15628" max="15628" width="2.5703125" style="3" customWidth="1"/>
    <col min="15629" max="15872" width="11.5703125" style="3"/>
    <col min="15873" max="15873" width="17.7109375" style="3" customWidth="1"/>
    <col min="15874" max="15874" width="18.7109375" style="3" bestFit="1" customWidth="1"/>
    <col min="15875" max="15875" width="12.7109375" style="3" bestFit="1" customWidth="1"/>
    <col min="15876" max="15876" width="18.7109375" style="3" bestFit="1" customWidth="1"/>
    <col min="15877" max="15877" width="16" style="3" bestFit="1" customWidth="1"/>
    <col min="15878" max="15881" width="18.7109375" style="3" bestFit="1" customWidth="1"/>
    <col min="15882" max="15883" width="12.7109375" style="3" customWidth="1"/>
    <col min="15884" max="15884" width="2.5703125" style="3" customWidth="1"/>
    <col min="15885" max="16128" width="11.5703125" style="3"/>
    <col min="16129" max="16129" width="17.7109375" style="3" customWidth="1"/>
    <col min="16130" max="16130" width="18.7109375" style="3" bestFit="1" customWidth="1"/>
    <col min="16131" max="16131" width="12.7109375" style="3" bestFit="1" customWidth="1"/>
    <col min="16132" max="16132" width="18.7109375" style="3" bestFit="1" customWidth="1"/>
    <col min="16133" max="16133" width="16" style="3" bestFit="1" customWidth="1"/>
    <col min="16134" max="16137" width="18.7109375" style="3" bestFit="1" customWidth="1"/>
    <col min="16138" max="16139" width="12.7109375" style="3" customWidth="1"/>
    <col min="16140" max="16140" width="2.5703125" style="3" customWidth="1"/>
    <col min="16141" max="16384" width="11.5703125" style="3"/>
  </cols>
  <sheetData>
    <row r="1" spans="1:20" x14ac:dyDescent="0.25">
      <c r="A1" s="219" t="s">
        <v>443</v>
      </c>
    </row>
    <row r="2" spans="1:20" ht="15.75" x14ac:dyDescent="0.25">
      <c r="A2" s="220" t="s">
        <v>444</v>
      </c>
    </row>
    <row r="3" spans="1:20" ht="15.75" x14ac:dyDescent="0.25">
      <c r="A3" s="220"/>
    </row>
    <row r="4" spans="1:20" x14ac:dyDescent="0.25">
      <c r="A4" s="221" t="s">
        <v>445</v>
      </c>
    </row>
    <row r="5" spans="1:20" s="224" customFormat="1" ht="23.25" customHeight="1" x14ac:dyDescent="0.25">
      <c r="A5" s="222" t="s">
        <v>219</v>
      </c>
      <c r="B5" s="223" t="s">
        <v>446</v>
      </c>
      <c r="C5" s="223" t="s">
        <v>447</v>
      </c>
      <c r="D5" s="223" t="s">
        <v>448</v>
      </c>
      <c r="E5" s="223" t="s">
        <v>449</v>
      </c>
      <c r="F5" s="223" t="s">
        <v>450</v>
      </c>
      <c r="G5" s="223" t="s">
        <v>451</v>
      </c>
      <c r="H5" s="223" t="s">
        <v>430</v>
      </c>
      <c r="I5" s="223" t="s">
        <v>452</v>
      </c>
      <c r="J5" s="223" t="s">
        <v>453</v>
      </c>
      <c r="K5" s="223" t="s">
        <v>0</v>
      </c>
    </row>
    <row r="6" spans="1:20" x14ac:dyDescent="0.25">
      <c r="A6" s="225">
        <v>2013</v>
      </c>
      <c r="B6" s="226">
        <v>9820.7478249411997</v>
      </c>
      <c r="C6" s="226">
        <v>8536.2794900494901</v>
      </c>
      <c r="D6" s="226">
        <v>1413.8433889969399</v>
      </c>
      <c r="E6" s="226">
        <v>479.25180439750102</v>
      </c>
      <c r="F6" s="226">
        <v>1776.0595258877399</v>
      </c>
      <c r="G6" s="226">
        <v>527.71237062379998</v>
      </c>
      <c r="H6" s="226">
        <v>856.80847467289595</v>
      </c>
      <c r="I6" s="226">
        <v>355.52074602744</v>
      </c>
      <c r="J6" s="226">
        <v>23.2218059725597</v>
      </c>
      <c r="K6" s="226">
        <f t="shared" ref="K6:K14" si="0">SUM(B6:J6)</f>
        <v>23789.445431569566</v>
      </c>
      <c r="N6" s="227"/>
    </row>
    <row r="7" spans="1:20" x14ac:dyDescent="0.25">
      <c r="A7" s="225">
        <v>2014</v>
      </c>
      <c r="B7" s="226">
        <v>8874.9060807835194</v>
      </c>
      <c r="C7" s="226">
        <v>6729.0722178974002</v>
      </c>
      <c r="D7" s="226">
        <v>1503.5472254097499</v>
      </c>
      <c r="E7" s="226">
        <v>331.07695278478701</v>
      </c>
      <c r="F7" s="226">
        <v>1522.51352111971</v>
      </c>
      <c r="G7" s="226">
        <v>539.55820888528206</v>
      </c>
      <c r="H7" s="226">
        <v>646.70480025804602</v>
      </c>
      <c r="I7" s="226">
        <v>360.16193124196099</v>
      </c>
      <c r="J7" s="226">
        <v>37.8729777580388</v>
      </c>
      <c r="K7" s="226">
        <f t="shared" si="0"/>
        <v>20545.413916138492</v>
      </c>
      <c r="N7" s="227"/>
    </row>
    <row r="8" spans="1:20" x14ac:dyDescent="0.25">
      <c r="A8" s="225">
        <v>2015</v>
      </c>
      <c r="B8" s="226">
        <v>8167.5413215696499</v>
      </c>
      <c r="C8" s="226">
        <v>6650.5953646963699</v>
      </c>
      <c r="D8" s="226">
        <v>1507.6585313879</v>
      </c>
      <c r="E8" s="226">
        <v>137.79635297098301</v>
      </c>
      <c r="F8" s="226">
        <v>1548.26960111113</v>
      </c>
      <c r="G8" s="226">
        <v>341.68532335183198</v>
      </c>
      <c r="H8" s="226">
        <v>350.00259655641503</v>
      </c>
      <c r="I8" s="226">
        <v>219.63469285986599</v>
      </c>
      <c r="J8" s="226">
        <v>26.956227140134001</v>
      </c>
      <c r="K8" s="226">
        <f t="shared" si="0"/>
        <v>18950.140011644278</v>
      </c>
      <c r="N8" s="227"/>
    </row>
    <row r="9" spans="1:20" x14ac:dyDescent="0.25">
      <c r="A9" s="225">
        <v>2016</v>
      </c>
      <c r="B9" s="226">
        <v>10170.877328177899</v>
      </c>
      <c r="C9" s="226">
        <v>7425.7115273502504</v>
      </c>
      <c r="D9" s="226">
        <v>1468.7609249863001</v>
      </c>
      <c r="E9" s="226">
        <v>120.45621156886</v>
      </c>
      <c r="F9" s="226">
        <v>1657.80962584743</v>
      </c>
      <c r="G9" s="226">
        <v>344.26223521111098</v>
      </c>
      <c r="H9" s="226">
        <v>343.53079468679698</v>
      </c>
      <c r="I9" s="226">
        <v>272.67154160154399</v>
      </c>
      <c r="J9" s="226">
        <v>14.9991003984556</v>
      </c>
      <c r="K9" s="226">
        <f>SUM(B9:J9)</f>
        <v>21819.079289828645</v>
      </c>
      <c r="M9"/>
      <c r="N9" s="227"/>
      <c r="O9"/>
      <c r="P9"/>
      <c r="Q9"/>
      <c r="R9"/>
      <c r="S9"/>
      <c r="T9"/>
    </row>
    <row r="10" spans="1:20" x14ac:dyDescent="0.25">
      <c r="A10" s="225">
        <v>2017</v>
      </c>
      <c r="B10" s="226">
        <v>13844.958650954801</v>
      </c>
      <c r="C10" s="226">
        <v>8270.4808182539</v>
      </c>
      <c r="D10" s="226">
        <v>2398.5088575489499</v>
      </c>
      <c r="E10" s="226">
        <v>118.02914691497099</v>
      </c>
      <c r="F10" s="226">
        <v>1726.1331451614001</v>
      </c>
      <c r="G10" s="226">
        <v>370.47611971466898</v>
      </c>
      <c r="H10" s="226">
        <v>434.37049986164698</v>
      </c>
      <c r="I10" s="226">
        <v>367.85685112577198</v>
      </c>
      <c r="J10" s="226">
        <v>50.793155874228297</v>
      </c>
      <c r="K10" s="226">
        <f t="shared" si="0"/>
        <v>27581.607245410338</v>
      </c>
      <c r="M10"/>
      <c r="N10" s="227"/>
      <c r="O10"/>
      <c r="P10"/>
      <c r="Q10"/>
      <c r="R10"/>
      <c r="S10"/>
      <c r="T10"/>
    </row>
    <row r="11" spans="1:20" x14ac:dyDescent="0.25">
      <c r="A11" s="225">
        <v>2018</v>
      </c>
      <c r="B11" s="226">
        <v>14938.545275059299</v>
      </c>
      <c r="C11" s="226">
        <v>8258.5140570627009</v>
      </c>
      <c r="D11" s="226">
        <v>2573.9030892868</v>
      </c>
      <c r="E11" s="226">
        <v>122.68864173304</v>
      </c>
      <c r="F11" s="226">
        <v>1545.4688005683099</v>
      </c>
      <c r="G11" s="226">
        <v>351.76617733195502</v>
      </c>
      <c r="H11" s="226">
        <v>484.36463219586602</v>
      </c>
      <c r="I11" s="226">
        <v>612.49525971191497</v>
      </c>
      <c r="J11" s="226">
        <v>10.911933288084899</v>
      </c>
      <c r="K11" s="226">
        <f t="shared" si="0"/>
        <v>28898.657866237969</v>
      </c>
      <c r="M11"/>
      <c r="N11" s="227"/>
      <c r="O11"/>
      <c r="P11"/>
      <c r="Q11"/>
      <c r="R11"/>
      <c r="S11"/>
      <c r="T11"/>
    </row>
    <row r="12" spans="1:20" x14ac:dyDescent="0.25">
      <c r="A12" s="225">
        <v>2019</v>
      </c>
      <c r="B12" s="226">
        <v>14000.922805448799</v>
      </c>
      <c r="C12" s="226">
        <v>8555.1157123307894</v>
      </c>
      <c r="D12" s="226">
        <v>2114.0182797410798</v>
      </c>
      <c r="E12" s="226">
        <v>80.68786015357</v>
      </c>
      <c r="F12" s="226">
        <v>1566.97299231289</v>
      </c>
      <c r="G12" s="226">
        <v>382.31413843218797</v>
      </c>
      <c r="H12" s="226">
        <v>978.06281807445396</v>
      </c>
      <c r="I12" s="226">
        <v>655.93619109028896</v>
      </c>
      <c r="J12" s="226">
        <v>2.162166</v>
      </c>
      <c r="K12" s="226">
        <f t="shared" si="0"/>
        <v>28336.192963584061</v>
      </c>
      <c r="M12" s="228"/>
      <c r="N12" s="227"/>
      <c r="O12"/>
      <c r="P12"/>
      <c r="Q12"/>
      <c r="R12"/>
      <c r="S12"/>
      <c r="T12"/>
    </row>
    <row r="13" spans="1:20" x14ac:dyDescent="0.25">
      <c r="A13" s="225">
        <v>2020</v>
      </c>
      <c r="B13" s="226">
        <v>13039.141737788899</v>
      </c>
      <c r="C13" s="226">
        <v>7868.3704607675299</v>
      </c>
      <c r="D13" s="226">
        <v>1704.50042947524</v>
      </c>
      <c r="E13" s="226">
        <v>93.552152836358999</v>
      </c>
      <c r="F13" s="226">
        <v>1460.56255926207</v>
      </c>
      <c r="G13" s="226">
        <v>370.01527243501903</v>
      </c>
      <c r="H13" s="226">
        <v>1125.8334885029101</v>
      </c>
      <c r="I13" s="226">
        <v>478.49304627782874</v>
      </c>
      <c r="J13" s="226">
        <v>5.5008710000000001</v>
      </c>
      <c r="K13" s="226">
        <f t="shared" si="0"/>
        <v>26145.970018345859</v>
      </c>
      <c r="M13" s="228"/>
      <c r="N13" s="227"/>
      <c r="O13"/>
      <c r="P13"/>
      <c r="Q13"/>
      <c r="R13"/>
      <c r="S13"/>
      <c r="T13"/>
    </row>
    <row r="14" spans="1:20" x14ac:dyDescent="0.25">
      <c r="A14" s="225">
        <v>2021</v>
      </c>
      <c r="B14" s="226">
        <v>20697.941143901779</v>
      </c>
      <c r="C14" s="226">
        <v>10120.687553825293</v>
      </c>
      <c r="D14" s="226">
        <v>2625.4057991377517</v>
      </c>
      <c r="E14" s="226">
        <v>117.028546285033</v>
      </c>
      <c r="F14" s="226">
        <v>1939.5642583706788</v>
      </c>
      <c r="G14" s="226">
        <v>872.54204243256709</v>
      </c>
      <c r="H14" s="229">
        <v>2227.5723722864068</v>
      </c>
      <c r="I14" s="226">
        <v>1076.4759261107872</v>
      </c>
      <c r="J14" s="226">
        <v>3.1937420000000003</v>
      </c>
      <c r="K14" s="226">
        <f t="shared" si="0"/>
        <v>39680.411384350293</v>
      </c>
      <c r="M14" s="228"/>
      <c r="N14" s="227"/>
      <c r="O14"/>
      <c r="P14"/>
      <c r="Q14"/>
      <c r="R14"/>
      <c r="S14"/>
      <c r="T14"/>
    </row>
    <row r="15" spans="1:20" ht="30" x14ac:dyDescent="0.25">
      <c r="A15" s="230" t="s">
        <v>454</v>
      </c>
      <c r="B15" s="231">
        <f>SUM(B16:B26)</f>
        <v>17594.855566167698</v>
      </c>
      <c r="C15" s="231">
        <f t="shared" ref="C15:I15" si="1">SUM(C16:C26)</f>
        <v>9229.5722874400053</v>
      </c>
      <c r="D15" s="231">
        <f t="shared" si="1"/>
        <v>2510.4823569846967</v>
      </c>
      <c r="E15" s="231">
        <f>SUM(E16:E26)</f>
        <v>81.243152739966817</v>
      </c>
      <c r="F15" s="231">
        <f>SUM(F16:F26)</f>
        <v>1442.6021559470587</v>
      </c>
      <c r="G15" s="231">
        <f>SUM(G16:G26)</f>
        <v>666.04441170699999</v>
      </c>
      <c r="H15" s="231">
        <f t="shared" si="1"/>
        <v>1561.86852009984</v>
      </c>
      <c r="I15" s="231">
        <f t="shared" si="1"/>
        <v>935.87584087776349</v>
      </c>
      <c r="J15" s="231">
        <f>SUM(J16:J26)</f>
        <v>4.0599357359999999</v>
      </c>
      <c r="K15" s="231">
        <f>SUM(K16:K26)</f>
        <v>34026.604227700031</v>
      </c>
    </row>
    <row r="16" spans="1:20" x14ac:dyDescent="0.25">
      <c r="A16" s="225" t="s">
        <v>226</v>
      </c>
      <c r="B16" s="232">
        <v>1643.3387140381101</v>
      </c>
      <c r="C16" s="232">
        <v>801.975406950001</v>
      </c>
      <c r="D16" s="232">
        <v>203.70617033798899</v>
      </c>
      <c r="E16" s="232">
        <v>7.6248675300029598</v>
      </c>
      <c r="F16" s="232">
        <v>111.019889827155</v>
      </c>
      <c r="G16" s="232">
        <v>74.987231230000106</v>
      </c>
      <c r="H16" s="232">
        <v>155.73530000004601</v>
      </c>
      <c r="I16" s="232">
        <v>65.114404820889305</v>
      </c>
      <c r="J16" s="232">
        <v>0.10362354</v>
      </c>
      <c r="K16" s="232">
        <f>SUM(B16:J16)</f>
        <v>3063.6056082741939</v>
      </c>
    </row>
    <row r="17" spans="1:11" x14ac:dyDescent="0.25">
      <c r="A17" s="225" t="s">
        <v>227</v>
      </c>
      <c r="B17" s="232">
        <v>1785.1843161249101</v>
      </c>
      <c r="C17" s="232">
        <v>857.91094448000297</v>
      </c>
      <c r="D17" s="232">
        <v>259.094022420459</v>
      </c>
      <c r="E17" s="232">
        <v>7.4379630599895803</v>
      </c>
      <c r="F17" s="232">
        <v>133.949531645169</v>
      </c>
      <c r="G17" s="232">
        <v>62.099465850000101</v>
      </c>
      <c r="H17" s="232">
        <v>187.67130970993199</v>
      </c>
      <c r="I17" s="232">
        <v>113.541327382551</v>
      </c>
      <c r="J17" s="232">
        <v>9.7319999999999993E-3</v>
      </c>
      <c r="K17" s="232">
        <f t="shared" ref="K17:K26" si="2">SUM(B17:J17)</f>
        <v>3406.8986126730138</v>
      </c>
    </row>
    <row r="18" spans="1:11" x14ac:dyDescent="0.25">
      <c r="A18" s="225" t="s">
        <v>228</v>
      </c>
      <c r="B18" s="232">
        <v>1258.41124048611</v>
      </c>
      <c r="C18" s="232">
        <v>971.28824332999795</v>
      </c>
      <c r="D18" s="232">
        <v>248.01258974993101</v>
      </c>
      <c r="E18" s="232">
        <v>8.5079144400093991</v>
      </c>
      <c r="F18" s="232">
        <v>177.17921287734299</v>
      </c>
      <c r="G18" s="232">
        <v>69.333674239999993</v>
      </c>
      <c r="H18" s="232">
        <v>180.31977259994301</v>
      </c>
      <c r="I18" s="232">
        <v>88.588309014923496</v>
      </c>
      <c r="J18" s="232">
        <v>2.4687460000000001E-2</v>
      </c>
      <c r="K18" s="232">
        <f t="shared" si="2"/>
        <v>3001.6656441982586</v>
      </c>
    </row>
    <row r="19" spans="1:11" x14ac:dyDescent="0.25">
      <c r="A19" s="225" t="s">
        <v>229</v>
      </c>
      <c r="B19" s="232">
        <v>1740.7241649615701</v>
      </c>
      <c r="C19" s="232">
        <v>855.96831780000002</v>
      </c>
      <c r="D19" s="232">
        <v>228.24358244058899</v>
      </c>
      <c r="E19" s="232">
        <v>9.3862739999981404</v>
      </c>
      <c r="F19" s="232">
        <v>189.588762789919</v>
      </c>
      <c r="G19" s="232">
        <v>67.186519239999996</v>
      </c>
      <c r="H19" s="232">
        <v>157.364247879961</v>
      </c>
      <c r="I19" s="232">
        <v>100.954600368634</v>
      </c>
      <c r="J19" s="232">
        <v>0.56586667499999999</v>
      </c>
      <c r="K19" s="232">
        <f t="shared" si="2"/>
        <v>3349.9823361556719</v>
      </c>
    </row>
    <row r="20" spans="1:11" x14ac:dyDescent="0.25">
      <c r="A20" s="225" t="s">
        <v>230</v>
      </c>
      <c r="B20" s="232">
        <v>1547.35006246731</v>
      </c>
      <c r="C20" s="232">
        <v>805.312953090002</v>
      </c>
      <c r="D20" s="232">
        <v>261.84206057539001</v>
      </c>
      <c r="E20" s="232">
        <v>6.2843448299892204</v>
      </c>
      <c r="F20" s="232">
        <v>90.076718437162398</v>
      </c>
      <c r="G20" s="232">
        <v>57.502925679999898</v>
      </c>
      <c r="H20" s="232">
        <v>140.906853169958</v>
      </c>
      <c r="I20" s="232">
        <v>93.971878463935198</v>
      </c>
      <c r="J20" s="232">
        <v>2.0189014200000002</v>
      </c>
      <c r="K20" s="232">
        <f t="shared" si="2"/>
        <v>3005.266698133747</v>
      </c>
    </row>
    <row r="21" spans="1:11" x14ac:dyDescent="0.25">
      <c r="A21" s="225" t="s">
        <v>231</v>
      </c>
      <c r="B21" s="232">
        <v>1997.50698569106</v>
      </c>
      <c r="C21" s="232">
        <v>938.61725285000296</v>
      </c>
      <c r="D21" s="232">
        <v>238.14472105041199</v>
      </c>
      <c r="E21" s="232">
        <v>7.5108090500041103</v>
      </c>
      <c r="F21" s="232">
        <v>172.681052446536</v>
      </c>
      <c r="G21" s="232">
        <v>57.703441699999999</v>
      </c>
      <c r="H21" s="232">
        <v>145.78180362004699</v>
      </c>
      <c r="I21" s="232">
        <v>89.793043142309003</v>
      </c>
      <c r="J21" s="232">
        <v>2.2521059999999999E-2</v>
      </c>
      <c r="K21" s="232">
        <f t="shared" si="2"/>
        <v>3647.761630610371</v>
      </c>
    </row>
    <row r="22" spans="1:11" x14ac:dyDescent="0.25">
      <c r="A22" s="225" t="s">
        <v>232</v>
      </c>
      <c r="B22" s="232">
        <v>1288.40096462816</v>
      </c>
      <c r="C22" s="232">
        <v>741.08383425999898</v>
      </c>
      <c r="D22" s="232">
        <v>239.573070973368</v>
      </c>
      <c r="E22" s="232">
        <v>6.3458539999929497</v>
      </c>
      <c r="F22" s="232">
        <v>135.738134761395</v>
      </c>
      <c r="G22" s="232">
        <v>53.350548582000002</v>
      </c>
      <c r="H22" s="232">
        <v>117.57778156997099</v>
      </c>
      <c r="I22" s="232">
        <v>85.399804215556202</v>
      </c>
      <c r="J22" s="232">
        <v>1.0328073200000001</v>
      </c>
      <c r="K22" s="232">
        <f t="shared" si="2"/>
        <v>2668.5028003104421</v>
      </c>
    </row>
    <row r="23" spans="1:11" x14ac:dyDescent="0.25">
      <c r="A23" s="225" t="s">
        <v>233</v>
      </c>
      <c r="B23" s="232">
        <v>1578.0189725755299</v>
      </c>
      <c r="C23" s="232">
        <v>839.64049010999895</v>
      </c>
      <c r="D23" s="232">
        <v>203.88021936957</v>
      </c>
      <c r="E23" s="232">
        <v>6.8950194100053901</v>
      </c>
      <c r="F23" s="232">
        <v>120.817135926034</v>
      </c>
      <c r="G23" s="232">
        <v>65.815149274999996</v>
      </c>
      <c r="H23" s="232">
        <v>117.76627596</v>
      </c>
      <c r="I23" s="232">
        <v>52.497475691605999</v>
      </c>
      <c r="J23" s="232">
        <v>1.268E-2</v>
      </c>
      <c r="K23" s="232">
        <f t="shared" si="2"/>
        <v>2985.3434183177437</v>
      </c>
    </row>
    <row r="24" spans="1:11" x14ac:dyDescent="0.25">
      <c r="A24" s="225" t="s">
        <v>234</v>
      </c>
      <c r="B24" s="232">
        <v>1801.4539685924999</v>
      </c>
      <c r="C24" s="232">
        <v>841.05464457999904</v>
      </c>
      <c r="D24" s="232">
        <v>252.08891229691099</v>
      </c>
      <c r="E24" s="232">
        <v>7.5651684299911901</v>
      </c>
      <c r="F24" s="232">
        <v>128.94906785980501</v>
      </c>
      <c r="G24" s="232">
        <v>50.901380977000002</v>
      </c>
      <c r="H24" s="232">
        <v>113.428227989999</v>
      </c>
      <c r="I24" s="232">
        <v>55.543824226919803</v>
      </c>
      <c r="J24" s="232">
        <v>7.4083180999999998E-2</v>
      </c>
      <c r="K24" s="232">
        <f t="shared" si="2"/>
        <v>3251.0592781341243</v>
      </c>
    </row>
    <row r="25" spans="1:11" x14ac:dyDescent="0.25">
      <c r="A25" s="225" t="s">
        <v>235</v>
      </c>
      <c r="B25" s="232">
        <v>1488.8349740164699</v>
      </c>
      <c r="C25" s="232">
        <v>812.37894796</v>
      </c>
      <c r="D25" s="232">
        <v>214.49311295584701</v>
      </c>
      <c r="E25" s="232">
        <v>7.1846106899931304</v>
      </c>
      <c r="F25" s="232">
        <v>100.67502995330599</v>
      </c>
      <c r="G25" s="232">
        <v>41.807177996</v>
      </c>
      <c r="H25" s="232">
        <v>127.366138199982</v>
      </c>
      <c r="I25" s="232">
        <v>95.393959798046296</v>
      </c>
      <c r="J25" s="232">
        <v>3.7421980000000001E-2</v>
      </c>
      <c r="K25" s="232">
        <f t="shared" si="2"/>
        <v>2888.1713735496442</v>
      </c>
    </row>
    <row r="26" spans="1:11" x14ac:dyDescent="0.25">
      <c r="A26" s="225" t="s">
        <v>238</v>
      </c>
      <c r="B26" s="232">
        <v>1465.63120258597</v>
      </c>
      <c r="C26" s="232">
        <v>764.34125202999996</v>
      </c>
      <c r="D26" s="232">
        <v>161.40389481423</v>
      </c>
      <c r="E26" s="232">
        <v>6.5003272999907402</v>
      </c>
      <c r="F26" s="232">
        <v>81.927619423234205</v>
      </c>
      <c r="G26" s="232">
        <v>65.356896937000002</v>
      </c>
      <c r="H26" s="232">
        <v>117.95080940000101</v>
      </c>
      <c r="I26" s="232">
        <v>95.077213752393206</v>
      </c>
      <c r="J26" s="232">
        <v>0.1576111</v>
      </c>
      <c r="K26" s="232">
        <f t="shared" si="2"/>
        <v>2758.3468273428193</v>
      </c>
    </row>
    <row r="27" spans="1:11" x14ac:dyDescent="0.25">
      <c r="A27" s="225"/>
      <c r="B27" s="232"/>
      <c r="C27" s="232"/>
      <c r="D27" s="232"/>
      <c r="E27" s="232"/>
      <c r="F27" s="232"/>
      <c r="G27" s="232"/>
      <c r="H27" s="232"/>
      <c r="I27" s="232"/>
      <c r="J27" s="232"/>
      <c r="K27" s="232"/>
    </row>
    <row r="28" spans="1:11" x14ac:dyDescent="0.25">
      <c r="A28" s="225"/>
      <c r="B28" s="232"/>
      <c r="C28" s="232"/>
      <c r="D28" s="232"/>
      <c r="E28" s="232"/>
      <c r="F28" s="232"/>
      <c r="G28" s="232"/>
      <c r="H28" s="232"/>
      <c r="I28" s="232"/>
      <c r="J28" s="232"/>
      <c r="K28" s="232"/>
    </row>
    <row r="29" spans="1:11" ht="15.75" x14ac:dyDescent="0.25">
      <c r="A29" s="233" t="s">
        <v>455</v>
      </c>
    </row>
    <row r="30" spans="1:11" x14ac:dyDescent="0.25">
      <c r="A30" s="225" t="s">
        <v>456</v>
      </c>
      <c r="B30" s="234">
        <v>2186.1317224422401</v>
      </c>
      <c r="C30" s="234">
        <v>946.47950217000198</v>
      </c>
      <c r="D30" s="234">
        <v>324.48207130365103</v>
      </c>
      <c r="E30" s="234">
        <v>8.3825320600033404</v>
      </c>
      <c r="F30" s="234">
        <v>191.33671035577601</v>
      </c>
      <c r="G30" s="234">
        <v>63.338246769999998</v>
      </c>
      <c r="H30" s="234">
        <v>130.59417268000001</v>
      </c>
      <c r="I30" s="234">
        <v>90.368723102768499</v>
      </c>
      <c r="J30" s="234">
        <v>0.24586775899999999</v>
      </c>
      <c r="K30" s="232">
        <f>SUM(B30:J30)</f>
        <v>3941.359548643441</v>
      </c>
    </row>
    <row r="31" spans="1:11" x14ac:dyDescent="0.25">
      <c r="A31" s="225" t="s">
        <v>457</v>
      </c>
      <c r="B31" s="232">
        <v>1465.63120258597</v>
      </c>
      <c r="C31" s="232">
        <v>764.34125202999996</v>
      </c>
      <c r="D31" s="232">
        <v>161.40389481423</v>
      </c>
      <c r="E31" s="232">
        <v>6.5003272999907402</v>
      </c>
      <c r="F31" s="232">
        <v>81.927619423234205</v>
      </c>
      <c r="G31" s="232">
        <v>65.356896937000002</v>
      </c>
      <c r="H31" s="232">
        <v>117.95080940000101</v>
      </c>
      <c r="I31" s="232">
        <v>95.077213752393206</v>
      </c>
      <c r="J31" s="232">
        <v>0.1576111</v>
      </c>
      <c r="K31" s="232">
        <f>SUM(B31:J31)</f>
        <v>2758.3468273428193</v>
      </c>
    </row>
    <row r="32" spans="1:11" x14ac:dyDescent="0.25">
      <c r="A32" s="235" t="s">
        <v>458</v>
      </c>
      <c r="B32" s="236">
        <f>B31/B30-1</f>
        <v>-0.32957781658799679</v>
      </c>
      <c r="C32" s="236">
        <f>C31/C30-1</f>
        <v>-0.19243760664907383</v>
      </c>
      <c r="D32" s="236">
        <f>D31/D30-1</f>
        <v>-0.50257992940636809</v>
      </c>
      <c r="E32" s="236">
        <f>E31/E30-1</f>
        <v>-0.22453892768193606</v>
      </c>
      <c r="F32" s="236">
        <f t="shared" ref="F32:I32" si="3">F31/F30-1</f>
        <v>-0.57181442457698761</v>
      </c>
      <c r="G32" s="236">
        <f t="shared" si="3"/>
        <v>3.187095112263405E-2</v>
      </c>
      <c r="H32" s="236">
        <f t="shared" si="3"/>
        <v>-9.6814145842322841E-2</v>
      </c>
      <c r="I32" s="236">
        <f t="shared" si="3"/>
        <v>5.2103100364383259E-2</v>
      </c>
      <c r="J32" s="236">
        <f>J31/J30-1</f>
        <v>-0.35895987078159353</v>
      </c>
      <c r="K32" s="237">
        <f>K31/K30-1</f>
        <v>-0.30015346397610376</v>
      </c>
    </row>
    <row r="33" spans="1:12" x14ac:dyDescent="0.25">
      <c r="A33" s="221"/>
      <c r="B33" s="238"/>
      <c r="C33" s="238"/>
      <c r="D33" s="238"/>
      <c r="E33" s="238"/>
      <c r="F33" s="238"/>
      <c r="G33" s="238"/>
      <c r="H33" s="238"/>
      <c r="I33" s="238"/>
      <c r="J33" s="238"/>
      <c r="K33" s="239"/>
    </row>
    <row r="34" spans="1:12" ht="15.75" x14ac:dyDescent="0.25">
      <c r="A34" s="233" t="s">
        <v>459</v>
      </c>
    </row>
    <row r="35" spans="1:12" x14ac:dyDescent="0.25">
      <c r="A35" s="225" t="s">
        <v>460</v>
      </c>
      <c r="B35" s="234">
        <v>18701.1330771137</v>
      </c>
      <c r="C35" s="234">
        <v>9274.3227961000011</v>
      </c>
      <c r="D35" s="234">
        <v>2386.1091558064072</v>
      </c>
      <c r="E35" s="234">
        <v>105.66755386004735</v>
      </c>
      <c r="F35" s="234">
        <v>1829.585101677711</v>
      </c>
      <c r="G35" s="234">
        <v>754.8254285930002</v>
      </c>
      <c r="H35" s="234">
        <v>2072.2371247901015</v>
      </c>
      <c r="I35" s="234">
        <v>928.81606860663726</v>
      </c>
      <c r="J35" s="234">
        <v>3.022854068</v>
      </c>
      <c r="K35" s="232">
        <f>SUM(B35:J35)</f>
        <v>36055.719160615605</v>
      </c>
    </row>
    <row r="36" spans="1:12" x14ac:dyDescent="0.25">
      <c r="A36" s="225" t="s">
        <v>461</v>
      </c>
      <c r="B36" s="234">
        <v>17594.855566167698</v>
      </c>
      <c r="C36" s="234">
        <v>9229.5722874400053</v>
      </c>
      <c r="D36" s="234">
        <v>2510.4823569846967</v>
      </c>
      <c r="E36" s="234">
        <v>81.243152739966817</v>
      </c>
      <c r="F36" s="234">
        <v>1442.6021559470587</v>
      </c>
      <c r="G36" s="234">
        <v>666.04441170699999</v>
      </c>
      <c r="H36" s="234">
        <v>1561.86852009984</v>
      </c>
      <c r="I36" s="234">
        <v>935.87584087776349</v>
      </c>
      <c r="J36" s="234">
        <v>4.0599357359999999</v>
      </c>
      <c r="K36" s="232">
        <f>SUM(B36:J36)</f>
        <v>34026.604227700023</v>
      </c>
    </row>
    <row r="37" spans="1:12" x14ac:dyDescent="0.25">
      <c r="A37" s="235" t="s">
        <v>458</v>
      </c>
      <c r="B37" s="237">
        <f>B36/B35-1</f>
        <v>-5.9155640804452347E-2</v>
      </c>
      <c r="C37" s="237">
        <f t="shared" ref="C37:I37" si="4">C36/C35-1</f>
        <v>-4.8252049927369756E-3</v>
      </c>
      <c r="D37" s="237">
        <f t="shared" si="4"/>
        <v>5.2123852287158545E-2</v>
      </c>
      <c r="E37" s="237">
        <f t="shared" si="4"/>
        <v>-0.23114381120651017</v>
      </c>
      <c r="F37" s="237">
        <f t="shared" si="4"/>
        <v>-0.2115140451109887</v>
      </c>
      <c r="G37" s="237">
        <f t="shared" si="4"/>
        <v>-0.11761794651180291</v>
      </c>
      <c r="H37" s="237">
        <f t="shared" si="4"/>
        <v>-0.24628870826834415</v>
      </c>
      <c r="I37" s="237">
        <f t="shared" si="4"/>
        <v>7.6008291735487621E-3</v>
      </c>
      <c r="J37" s="237">
        <f>J36/J35-1</f>
        <v>0.34308029586296263</v>
      </c>
      <c r="K37" s="237">
        <f>K36/K35-1</f>
        <v>-5.6277200404090788E-2</v>
      </c>
    </row>
    <row r="38" spans="1:12" x14ac:dyDescent="0.25">
      <c r="A38" s="221"/>
      <c r="B38" s="238"/>
      <c r="C38" s="238"/>
      <c r="D38" s="238"/>
      <c r="E38" s="238"/>
      <c r="F38" s="238"/>
      <c r="G38" s="238"/>
      <c r="H38" s="238"/>
      <c r="I38" s="238"/>
      <c r="J38" s="238"/>
      <c r="K38" s="239"/>
    </row>
    <row r="39" spans="1:12" x14ac:dyDescent="0.25">
      <c r="A39" s="221"/>
      <c r="B39" s="240"/>
      <c r="C39" s="240"/>
      <c r="D39" s="240"/>
      <c r="E39" s="240"/>
      <c r="F39" s="240"/>
      <c r="G39" s="240"/>
      <c r="H39" s="240"/>
      <c r="I39" s="240"/>
      <c r="J39" s="240"/>
      <c r="K39" s="241"/>
    </row>
    <row r="40" spans="1:12" ht="15.75" x14ac:dyDescent="0.25">
      <c r="A40" s="233" t="s">
        <v>462</v>
      </c>
    </row>
    <row r="41" spans="1:12" x14ac:dyDescent="0.25">
      <c r="A41" s="225" t="s">
        <v>463</v>
      </c>
      <c r="B41" s="234">
        <v>1488.8349740164699</v>
      </c>
      <c r="C41" s="234">
        <v>812.37894796</v>
      </c>
      <c r="D41" s="234">
        <v>214.49311295584701</v>
      </c>
      <c r="E41" s="234">
        <v>7.1846106899931304</v>
      </c>
      <c r="F41" s="234">
        <v>100.67502995330599</v>
      </c>
      <c r="G41" s="234">
        <v>41.807177996</v>
      </c>
      <c r="H41" s="234">
        <v>127.366138199982</v>
      </c>
      <c r="I41" s="234">
        <v>95.393959798046296</v>
      </c>
      <c r="J41" s="242">
        <v>3.7421980000000001E-2</v>
      </c>
      <c r="K41" s="232">
        <v>2888.1713735496442</v>
      </c>
    </row>
    <row r="42" spans="1:12" x14ac:dyDescent="0.25">
      <c r="A42" s="225" t="s">
        <v>457</v>
      </c>
      <c r="B42" s="232">
        <v>1465.63120258597</v>
      </c>
      <c r="C42" s="232">
        <v>764.34125202999996</v>
      </c>
      <c r="D42" s="232">
        <v>161.40389481423</v>
      </c>
      <c r="E42" s="232">
        <v>6.5003272999907402</v>
      </c>
      <c r="F42" s="232">
        <v>81.927619423234205</v>
      </c>
      <c r="G42" s="232">
        <v>65.356896937000002</v>
      </c>
      <c r="H42" s="232">
        <v>117.95080940000101</v>
      </c>
      <c r="I42" s="232">
        <v>95.077213752393206</v>
      </c>
      <c r="J42" s="232">
        <v>0.1576111</v>
      </c>
      <c r="K42" s="232">
        <v>2758.3468273428193</v>
      </c>
    </row>
    <row r="43" spans="1:12" x14ac:dyDescent="0.25">
      <c r="A43" s="235" t="s">
        <v>458</v>
      </c>
      <c r="B43" s="237">
        <f>B42/B41-1</f>
        <v>-1.5585186965283659E-2</v>
      </c>
      <c r="C43" s="237">
        <f t="shared" ref="C43:J43" si="5">C42/C41-1</f>
        <v>-5.9132127993505423E-2</v>
      </c>
      <c r="D43" s="237">
        <f t="shared" si="5"/>
        <v>-0.24751012939303707</v>
      </c>
      <c r="E43" s="237">
        <f t="shared" si="5"/>
        <v>-9.5242932363123534E-2</v>
      </c>
      <c r="F43" s="237">
        <f t="shared" si="5"/>
        <v>-0.18621708420416672</v>
      </c>
      <c r="G43" s="237">
        <f t="shared" si="5"/>
        <v>0.56329367514959228</v>
      </c>
      <c r="H43" s="237">
        <f t="shared" si="5"/>
        <v>-7.3923327919369397E-2</v>
      </c>
      <c r="I43" s="237">
        <f t="shared" si="5"/>
        <v>-3.320399387169326E-3</v>
      </c>
      <c r="J43" s="237">
        <f t="shared" si="5"/>
        <v>3.2117253015473795</v>
      </c>
      <c r="K43" s="237">
        <f>K42/K41-1</f>
        <v>-4.4950430364271265E-2</v>
      </c>
    </row>
    <row r="44" spans="1:12" x14ac:dyDescent="0.25">
      <c r="B44"/>
      <c r="C44"/>
      <c r="D44"/>
      <c r="E44"/>
      <c r="F44"/>
      <c r="G44"/>
      <c r="H44"/>
      <c r="I44"/>
      <c r="J44"/>
    </row>
    <row r="45" spans="1:12" x14ac:dyDescent="0.25">
      <c r="B45"/>
      <c r="C45"/>
      <c r="D45"/>
      <c r="E45"/>
      <c r="F45"/>
      <c r="G45"/>
      <c r="H45"/>
      <c r="I45"/>
      <c r="J45"/>
      <c r="K45"/>
      <c r="L45"/>
    </row>
    <row r="47" spans="1:12" x14ac:dyDescent="0.25">
      <c r="A47" s="831" t="s">
        <v>464</v>
      </c>
      <c r="B47" s="831"/>
      <c r="C47" s="831"/>
      <c r="D47" s="831"/>
      <c r="E47" s="831"/>
      <c r="F47" s="831"/>
      <c r="G47" s="831"/>
      <c r="H47" s="831"/>
      <c r="I47" s="831"/>
      <c r="J47" s="831"/>
      <c r="K47" s="831"/>
    </row>
    <row r="63" spans="1:26" s="68" customFormat="1" x14ac:dyDescent="0.25">
      <c r="A63" s="221" t="s">
        <v>465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s="68" customFormat="1" x14ac:dyDescent="0.25">
      <c r="A64" s="243" t="s">
        <v>219</v>
      </c>
      <c r="B64" s="244" t="s">
        <v>446</v>
      </c>
      <c r="C64" s="244" t="s">
        <v>447</v>
      </c>
      <c r="D64" s="244" t="s">
        <v>448</v>
      </c>
      <c r="E64" s="244" t="s">
        <v>449</v>
      </c>
      <c r="F64" s="244" t="s">
        <v>450</v>
      </c>
      <c r="G64" s="244" t="s">
        <v>451</v>
      </c>
      <c r="H64" s="244" t="s">
        <v>430</v>
      </c>
      <c r="I64" s="244" t="s">
        <v>452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s="68" customFormat="1" x14ac:dyDescent="0.25">
      <c r="A65" s="69"/>
      <c r="B65" s="245" t="s">
        <v>466</v>
      </c>
      <c r="C65" s="245" t="s">
        <v>467</v>
      </c>
      <c r="D65" s="245" t="s">
        <v>466</v>
      </c>
      <c r="E65" s="245" t="s">
        <v>468</v>
      </c>
      <c r="F65" s="245" t="s">
        <v>466</v>
      </c>
      <c r="G65" s="245" t="s">
        <v>466</v>
      </c>
      <c r="H65" s="245" t="s">
        <v>469</v>
      </c>
      <c r="I65" s="245" t="s">
        <v>466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s="68" customFormat="1" x14ac:dyDescent="0.25">
      <c r="A66" s="225">
        <v>2013</v>
      </c>
      <c r="B66" s="232">
        <v>1324.854204</v>
      </c>
      <c r="C66" s="232">
        <v>6047.3659180000004</v>
      </c>
      <c r="D66" s="232">
        <v>1059.3689420000001</v>
      </c>
      <c r="E66" s="232">
        <v>21.204194000000001</v>
      </c>
      <c r="F66" s="232">
        <v>855.15530999999999</v>
      </c>
      <c r="G66" s="232">
        <v>23.424299999999999</v>
      </c>
      <c r="H66" s="232">
        <v>10.373200000000001</v>
      </c>
      <c r="I66" s="232">
        <v>18.128929260031001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s="68" customFormat="1" x14ac:dyDescent="0.25">
      <c r="A67" s="225">
        <v>2014</v>
      </c>
      <c r="B67" s="232">
        <v>1319.8441359999999</v>
      </c>
      <c r="C67" s="232">
        <v>5323.3804</v>
      </c>
      <c r="D67" s="232">
        <v>1124.41966</v>
      </c>
      <c r="E67" s="232">
        <v>17.144967999999999</v>
      </c>
      <c r="F67" s="232">
        <v>771.45482600000003</v>
      </c>
      <c r="G67" s="232">
        <v>23.8873</v>
      </c>
      <c r="H67" s="232">
        <v>11.368121</v>
      </c>
      <c r="I67" s="232">
        <v>16.4946924608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s="68" customFormat="1" x14ac:dyDescent="0.25">
      <c r="A68" s="225">
        <v>2015</v>
      </c>
      <c r="B68" s="232">
        <v>1643.756969</v>
      </c>
      <c r="C68" s="232">
        <v>5743.7721410000004</v>
      </c>
      <c r="D68" s="232">
        <v>1190.298859</v>
      </c>
      <c r="E68" s="232">
        <v>8.9059539999999995</v>
      </c>
      <c r="F68" s="232">
        <v>938.359602</v>
      </c>
      <c r="G68" s="232">
        <v>20.811199999999999</v>
      </c>
      <c r="H68" s="232">
        <v>11.646831000000001</v>
      </c>
      <c r="I68" s="232">
        <v>17.764907390686901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s="68" customFormat="1" x14ac:dyDescent="0.25">
      <c r="A69" s="225">
        <v>2016</v>
      </c>
      <c r="B69" s="232">
        <v>2317.2932110000002</v>
      </c>
      <c r="C69" s="232">
        <v>5936.5698080000002</v>
      </c>
      <c r="D69" s="232">
        <v>1102.9358440000001</v>
      </c>
      <c r="E69" s="232">
        <v>7.1565099999999999</v>
      </c>
      <c r="F69" s="232">
        <v>942.29859899999997</v>
      </c>
      <c r="G69" s="232">
        <v>18.915343</v>
      </c>
      <c r="H69" s="232">
        <v>11.089091</v>
      </c>
      <c r="I69" s="232">
        <v>24.500516022025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s="68" customFormat="1" x14ac:dyDescent="0.25">
      <c r="A70" s="225">
        <v>2017</v>
      </c>
      <c r="B70" s="232">
        <v>2438.0425140000002</v>
      </c>
      <c r="C70" s="232">
        <v>6563.9221310000003</v>
      </c>
      <c r="D70" s="232">
        <v>1236.5138629999999</v>
      </c>
      <c r="E70" s="232">
        <v>6.9465320000000004</v>
      </c>
      <c r="F70" s="232">
        <v>865.54154800000003</v>
      </c>
      <c r="G70" s="232">
        <v>18.107502</v>
      </c>
      <c r="H70" s="232">
        <v>11.692759000000001</v>
      </c>
      <c r="I70" s="232">
        <v>25.423540350680799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s="68" customFormat="1" x14ac:dyDescent="0.25">
      <c r="A71" s="225">
        <v>2018</v>
      </c>
      <c r="B71" s="232">
        <v>2487.8854569999999</v>
      </c>
      <c r="C71" s="232">
        <v>6513.3016530000004</v>
      </c>
      <c r="D71" s="232">
        <v>1208.0306519999999</v>
      </c>
      <c r="E71" s="232">
        <v>7.8107290000000003</v>
      </c>
      <c r="F71" s="232">
        <v>793.74422600000003</v>
      </c>
      <c r="G71" s="232">
        <v>17.110648999999999</v>
      </c>
      <c r="H71" s="232">
        <v>14.680348</v>
      </c>
      <c r="I71" s="232">
        <v>27.171357639812101</v>
      </c>
      <c r="J71" s="24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s="68" customFormat="1" x14ac:dyDescent="0.25">
      <c r="A72" s="225">
        <v>2019</v>
      </c>
      <c r="B72" s="232">
        <v>2554.9391930000002</v>
      </c>
      <c r="C72" s="232">
        <v>6139.6800270000003</v>
      </c>
      <c r="D72" s="232">
        <v>1194.6094949999999</v>
      </c>
      <c r="E72" s="232">
        <v>4.7343149999999996</v>
      </c>
      <c r="F72" s="232">
        <v>835.96116300000006</v>
      </c>
      <c r="G72" s="232">
        <v>20.07734</v>
      </c>
      <c r="H72" s="232">
        <v>15.748066</v>
      </c>
      <c r="I72" s="232">
        <v>30.339354856170601</v>
      </c>
      <c r="J72" s="24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s="68" customFormat="1" x14ac:dyDescent="0.25">
      <c r="A73" s="225">
        <v>2020</v>
      </c>
      <c r="B73" s="232">
        <v>2183.6808449999999</v>
      </c>
      <c r="C73" s="232">
        <v>4446.543079</v>
      </c>
      <c r="D73" s="232">
        <v>1169.872347</v>
      </c>
      <c r="E73" s="232">
        <v>4.6800949999999997</v>
      </c>
      <c r="F73" s="232">
        <v>745.74746400000004</v>
      </c>
      <c r="G73" s="232">
        <v>20.220410999999999</v>
      </c>
      <c r="H73" s="232">
        <v>14.109335000000002</v>
      </c>
      <c r="I73" s="232">
        <v>29.56865228604148</v>
      </c>
      <c r="J73" s="24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s="68" customFormat="1" x14ac:dyDescent="0.25">
      <c r="A74" s="225">
        <v>2021</v>
      </c>
      <c r="B74" s="232">
        <v>2331.5031068630997</v>
      </c>
      <c r="C74" s="232">
        <v>5627.3677698374058</v>
      </c>
      <c r="D74" s="232">
        <v>1210.305532257468</v>
      </c>
      <c r="E74" s="232">
        <v>4.6418586206430001</v>
      </c>
      <c r="F74" s="232">
        <v>825.11385339009598</v>
      </c>
      <c r="G74" s="232">
        <v>25.450488200000002</v>
      </c>
      <c r="H74" s="232">
        <v>17.812878940299999</v>
      </c>
      <c r="I74" s="232">
        <v>33.495540068965994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s="68" customFormat="1" x14ac:dyDescent="0.25">
      <c r="A75" s="243" t="s">
        <v>470</v>
      </c>
      <c r="B75" s="231">
        <f>SUM(B76:B86)</f>
        <v>2235.9187302262098</v>
      </c>
      <c r="C75" s="231">
        <f t="shared" ref="C75:I75" si="6">SUM(C76:C86)</f>
        <v>5124.5803235772864</v>
      </c>
      <c r="D75" s="231">
        <f t="shared" si="6"/>
        <v>1002.2298481659591</v>
      </c>
      <c r="E75" s="231">
        <f t="shared" si="6"/>
        <v>3.7849354471229999</v>
      </c>
      <c r="F75" s="231">
        <f t="shared" si="6"/>
        <v>638.79536752018612</v>
      </c>
      <c r="G75" s="231">
        <f t="shared" si="6"/>
        <v>22.352849500000001</v>
      </c>
      <c r="H75" s="231">
        <f t="shared" si="6"/>
        <v>17.447632712998995</v>
      </c>
      <c r="I75" s="231">
        <f t="shared" si="6"/>
        <v>27.658318290288705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s="68" customFormat="1" x14ac:dyDescent="0.25">
      <c r="A76" s="225" t="s">
        <v>226</v>
      </c>
      <c r="B76" s="232">
        <v>189.33961121761101</v>
      </c>
      <c r="C76" s="232">
        <v>441.39187803937102</v>
      </c>
      <c r="D76" s="232">
        <v>82.644276294422994</v>
      </c>
      <c r="E76" s="232">
        <v>0.33996013217900001</v>
      </c>
      <c r="F76" s="232">
        <v>46.470542344578</v>
      </c>
      <c r="G76" s="232">
        <v>1.7143082000000001</v>
      </c>
      <c r="H76" s="232">
        <v>1.7026221771359999</v>
      </c>
      <c r="I76" s="232">
        <v>1.7760272694495001</v>
      </c>
      <c r="J76" s="23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s="68" customFormat="1" x14ac:dyDescent="0.25">
      <c r="A77" s="225" t="s">
        <v>227</v>
      </c>
      <c r="B77" s="232">
        <v>196.328789982855</v>
      </c>
      <c r="C77" s="232">
        <v>462.16303414116402</v>
      </c>
      <c r="D77" s="232">
        <v>100.527677410278</v>
      </c>
      <c r="E77" s="232">
        <v>0.32231806622100001</v>
      </c>
      <c r="F77" s="232">
        <v>55.915167037248999</v>
      </c>
      <c r="G77" s="232">
        <v>1.4058040000000001</v>
      </c>
      <c r="H77" s="232">
        <v>1.940202113337</v>
      </c>
      <c r="I77" s="232">
        <v>3.07296859948534</v>
      </c>
      <c r="J77" s="23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s="68" customFormat="1" x14ac:dyDescent="0.25">
      <c r="A78" s="225" t="s">
        <v>228</v>
      </c>
      <c r="B78" s="232">
        <v>151.19491488964999</v>
      </c>
      <c r="C78" s="232">
        <v>498.65190778276701</v>
      </c>
      <c r="D78" s="232">
        <v>94.798517583808007</v>
      </c>
      <c r="E78" s="232">
        <v>0.36796373298399998</v>
      </c>
      <c r="F78" s="232">
        <v>70.262497724146996</v>
      </c>
      <c r="G78" s="232">
        <v>1.5946762000000001</v>
      </c>
      <c r="H78" s="232">
        <v>1.6253511606490001</v>
      </c>
      <c r="I78" s="232">
        <v>2.5000469898238999</v>
      </c>
      <c r="J78" s="23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s="68" customFormat="1" x14ac:dyDescent="0.25">
      <c r="A79" s="225" t="s">
        <v>229</v>
      </c>
      <c r="B79" s="232">
        <v>195.36895718029999</v>
      </c>
      <c r="C79" s="232">
        <v>441.97378389209803</v>
      </c>
      <c r="D79" s="232">
        <v>87.739546277616</v>
      </c>
      <c r="E79" s="232">
        <v>0.38131624954499999</v>
      </c>
      <c r="F79" s="232">
        <v>75.429685480413994</v>
      </c>
      <c r="G79" s="232">
        <v>1.7165808</v>
      </c>
      <c r="H79" s="232">
        <v>1.323808310168</v>
      </c>
      <c r="I79" s="232">
        <v>2.92137295746591</v>
      </c>
      <c r="J79" s="23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customFormat="1" x14ac:dyDescent="0.25">
      <c r="A80" s="225" t="s">
        <v>230</v>
      </c>
      <c r="B80" s="232">
        <v>185.02369359813201</v>
      </c>
      <c r="C80" s="232">
        <v>435.53975415399401</v>
      </c>
      <c r="D80" s="232">
        <v>104.541628614348</v>
      </c>
      <c r="E80" s="232">
        <v>0.26289067075200001</v>
      </c>
      <c r="F80" s="232">
        <v>39.944421173598002</v>
      </c>
      <c r="G80" s="232">
        <v>1.6777185999999999</v>
      </c>
      <c r="H80" s="232">
        <v>1.3596063242630001</v>
      </c>
      <c r="I80" s="232">
        <v>2.97438141605295</v>
      </c>
    </row>
    <row r="81" spans="1:26" customFormat="1" x14ac:dyDescent="0.25">
      <c r="A81" s="225" t="s">
        <v>231</v>
      </c>
      <c r="B81" s="232">
        <v>246.65142184803301</v>
      </c>
      <c r="C81" s="232">
        <v>511.55492056926602</v>
      </c>
      <c r="D81" s="232">
        <v>91.514500076998999</v>
      </c>
      <c r="E81" s="232">
        <v>0.33352420054900001</v>
      </c>
      <c r="F81" s="232">
        <v>78.535206016179004</v>
      </c>
      <c r="G81" s="232">
        <v>1.9960081999999999</v>
      </c>
      <c r="H81" s="232">
        <v>1.4401746944639999</v>
      </c>
      <c r="I81" s="232">
        <v>2.7458327320854798</v>
      </c>
    </row>
    <row r="82" spans="1:26" customFormat="1" x14ac:dyDescent="0.25">
      <c r="A82" s="225" t="s">
        <v>232</v>
      </c>
      <c r="B82" s="232">
        <v>179.436713623288</v>
      </c>
      <c r="C82" s="232">
        <v>426.80031044513299</v>
      </c>
      <c r="D82" s="232">
        <v>95.716662577091</v>
      </c>
      <c r="E82" s="232">
        <v>0.31285417954599998</v>
      </c>
      <c r="F82" s="232">
        <v>65.900236820025995</v>
      </c>
      <c r="G82" s="232">
        <v>2.0774339999999998</v>
      </c>
      <c r="H82" s="232">
        <v>1.336871852956</v>
      </c>
      <c r="I82" s="232">
        <v>2.7023720844208698</v>
      </c>
    </row>
    <row r="83" spans="1:26" customFormat="1" x14ac:dyDescent="0.25">
      <c r="A83" s="225" t="s">
        <v>233</v>
      </c>
      <c r="B83" s="232">
        <v>211.79366112920701</v>
      </c>
      <c r="C83" s="232">
        <v>475.70941039641701</v>
      </c>
      <c r="D83" s="232">
        <v>75.252857368898006</v>
      </c>
      <c r="E83" s="232">
        <v>0.36062211550099998</v>
      </c>
      <c r="F83" s="232">
        <v>56.512352060871002</v>
      </c>
      <c r="G83" s="232">
        <v>2.7138597999999998</v>
      </c>
      <c r="H83" s="232">
        <v>1.4770252420000001</v>
      </c>
      <c r="I83" s="232">
        <v>1.55281844301732</v>
      </c>
    </row>
    <row r="84" spans="1:26" customFormat="1" x14ac:dyDescent="0.25">
      <c r="A84" s="225" t="s">
        <v>234</v>
      </c>
      <c r="B84" s="232">
        <v>257.62018605788802</v>
      </c>
      <c r="C84" s="232">
        <v>499.99260005814602</v>
      </c>
      <c r="D84" s="232">
        <v>100.49965996931699</v>
      </c>
      <c r="E84" s="232">
        <v>0.392638126473</v>
      </c>
      <c r="F84" s="232">
        <v>64.918449063609003</v>
      </c>
      <c r="G84" s="232">
        <v>2.3326524000000002</v>
      </c>
      <c r="H84" s="232">
        <v>1.384944765</v>
      </c>
      <c r="I84" s="232">
        <v>1.8465245490920399</v>
      </c>
    </row>
    <row r="85" spans="1:26" customFormat="1" x14ac:dyDescent="0.25">
      <c r="A85" s="225" t="s">
        <v>235</v>
      </c>
      <c r="B85" s="232">
        <v>214.80735992837899</v>
      </c>
      <c r="C85" s="232">
        <v>488.07790859660099</v>
      </c>
      <c r="D85" s="232">
        <v>87.659733026872004</v>
      </c>
      <c r="E85" s="232">
        <v>0.38075939903099998</v>
      </c>
      <c r="F85" s="232">
        <v>48.046449279264003</v>
      </c>
      <c r="G85" s="232">
        <v>1.9419507</v>
      </c>
      <c r="H85" s="232">
        <v>1.8242995410259999</v>
      </c>
      <c r="I85" s="232">
        <v>2.9753661649336398</v>
      </c>
    </row>
    <row r="86" spans="1:26" customFormat="1" x14ac:dyDescent="0.25">
      <c r="A86" s="225" t="s">
        <v>238</v>
      </c>
      <c r="B86" s="232">
        <v>208.35342077086699</v>
      </c>
      <c r="C86" s="232">
        <v>442.72481550232902</v>
      </c>
      <c r="D86" s="232">
        <v>81.334788966309006</v>
      </c>
      <c r="E86" s="232">
        <v>0.33008857434200001</v>
      </c>
      <c r="F86" s="232">
        <v>36.860360520251</v>
      </c>
      <c r="G86" s="232">
        <v>3.1818566000000001</v>
      </c>
      <c r="H86" s="232">
        <v>2.0327265319999999</v>
      </c>
      <c r="I86" s="232">
        <v>2.5906070844617601</v>
      </c>
    </row>
    <row r="87" spans="1:26" customFormat="1" x14ac:dyDescent="0.25">
      <c r="A87" s="225"/>
      <c r="B87" s="232"/>
      <c r="C87" s="232"/>
      <c r="D87" s="232"/>
      <c r="E87" s="232"/>
      <c r="F87" s="232"/>
      <c r="G87" s="232"/>
      <c r="H87" s="232"/>
      <c r="I87" s="232"/>
    </row>
    <row r="88" spans="1:26" s="68" customFormat="1" x14ac:dyDescent="0.25">
      <c r="A88" s="225"/>
      <c r="B88" s="232"/>
      <c r="C88" s="232"/>
      <c r="D88" s="232"/>
      <c r="E88" s="232"/>
      <c r="F88" s="232"/>
      <c r="G88" s="232"/>
      <c r="H88" s="232"/>
      <c r="I88" s="232"/>
      <c r="J88" s="23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s="68" customFormat="1" ht="15.75" x14ac:dyDescent="0.25">
      <c r="A89" s="233" t="s">
        <v>471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s="68" customFormat="1" x14ac:dyDescent="0.25">
      <c r="A90" s="225" t="s">
        <v>456</v>
      </c>
      <c r="B90" s="234">
        <v>234.78799872696499</v>
      </c>
      <c r="C90" s="234">
        <v>519.97654454391795</v>
      </c>
      <c r="D90" s="234">
        <v>129.82904096569899</v>
      </c>
      <c r="E90" s="234">
        <v>0.36121529633100002</v>
      </c>
      <c r="F90" s="234">
        <v>79.352374924684995</v>
      </c>
      <c r="G90" s="234">
        <v>1.6220289999999999</v>
      </c>
      <c r="H90" s="234">
        <v>1.869640779</v>
      </c>
      <c r="I90" s="234">
        <v>2.4274173992666999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s="68" customFormat="1" x14ac:dyDescent="0.25">
      <c r="A91" s="225" t="s">
        <v>457</v>
      </c>
      <c r="B91" s="232">
        <v>208.35342077086699</v>
      </c>
      <c r="C91" s="232">
        <v>442.72481550232902</v>
      </c>
      <c r="D91" s="232">
        <v>81.334788966309006</v>
      </c>
      <c r="E91" s="232">
        <v>0.33008857434200001</v>
      </c>
      <c r="F91" s="232">
        <v>36.860360520251</v>
      </c>
      <c r="G91" s="232">
        <v>3.1818566000000001</v>
      </c>
      <c r="H91" s="232">
        <v>2.0327265319999999</v>
      </c>
      <c r="I91" s="232">
        <v>2.5906070844617601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s="68" customFormat="1" x14ac:dyDescent="0.25">
      <c r="A92" s="247" t="s">
        <v>458</v>
      </c>
      <c r="B92" s="237">
        <f t="shared" ref="B92:I92" si="7">B91/B90-1</f>
        <v>-0.11258913615443678</v>
      </c>
      <c r="C92" s="237">
        <f t="shared" si="7"/>
        <v>-0.14856771877921537</v>
      </c>
      <c r="D92" s="237">
        <f t="shared" si="7"/>
        <v>-0.37352391759715942</v>
      </c>
      <c r="E92" s="237">
        <f t="shared" si="7"/>
        <v>-8.617221448029988E-2</v>
      </c>
      <c r="F92" s="237">
        <f t="shared" si="7"/>
        <v>-0.53548509978137471</v>
      </c>
      <c r="G92" s="237">
        <f t="shared" si="7"/>
        <v>0.96165210363069975</v>
      </c>
      <c r="H92" s="237">
        <f t="shared" si="7"/>
        <v>8.7228388913954014E-2</v>
      </c>
      <c r="I92" s="237">
        <f t="shared" si="7"/>
        <v>6.7227698559118254E-2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s="68" customFormat="1" x14ac:dyDescent="0.25">
      <c r="A93" s="248"/>
      <c r="B93" s="239"/>
      <c r="C93" s="239"/>
      <c r="D93" s="239"/>
      <c r="E93" s="239"/>
      <c r="F93" s="239"/>
      <c r="G93" s="239"/>
      <c r="H93" s="239"/>
      <c r="I93" s="239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s="68" customFormat="1" ht="15.75" x14ac:dyDescent="0.25">
      <c r="A94" s="233" t="s">
        <v>472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s="68" customFormat="1" x14ac:dyDescent="0.25">
      <c r="A95" s="225" t="s">
        <v>460</v>
      </c>
      <c r="B95" s="249">
        <v>2103.5104627837209</v>
      </c>
      <c r="C95" s="249">
        <v>5154.0170424500784</v>
      </c>
      <c r="D95" s="249">
        <v>1117.620776615058</v>
      </c>
      <c r="E95" s="249">
        <v>4.1627414807890002</v>
      </c>
      <c r="F95" s="249">
        <v>777.90213333260294</v>
      </c>
      <c r="G95" s="249">
        <v>22.492871800000003</v>
      </c>
      <c r="H95" s="249">
        <v>16.0223789303</v>
      </c>
      <c r="I95" s="249">
        <v>29.198183764705341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s="68" customFormat="1" x14ac:dyDescent="0.25">
      <c r="A96" s="225" t="s">
        <v>461</v>
      </c>
      <c r="B96" s="249">
        <v>2235.9187302262098</v>
      </c>
      <c r="C96" s="249">
        <v>5124.5803235772864</v>
      </c>
      <c r="D96" s="249">
        <v>1002.2298481659591</v>
      </c>
      <c r="E96" s="249">
        <v>3.7849354471229999</v>
      </c>
      <c r="F96" s="249">
        <v>638.79536752018612</v>
      </c>
      <c r="G96" s="249">
        <v>22.352849500000001</v>
      </c>
      <c r="H96" s="249">
        <v>17.447632712998995</v>
      </c>
      <c r="I96" s="249">
        <v>27.658318290288705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s="68" customFormat="1" x14ac:dyDescent="0.25">
      <c r="A97" s="235" t="s">
        <v>458</v>
      </c>
      <c r="B97" s="237">
        <f>B96/B95-1</f>
        <v>6.2946331755946661E-2</v>
      </c>
      <c r="C97" s="237">
        <f t="shared" ref="C97:I97" si="8">C96/C95-1</f>
        <v>-5.7114127932332837E-3</v>
      </c>
      <c r="D97" s="237">
        <f t="shared" si="8"/>
        <v>-0.10324694284816704</v>
      </c>
      <c r="E97" s="237">
        <f t="shared" si="8"/>
        <v>-9.0758947056782224E-2</v>
      </c>
      <c r="F97" s="237">
        <f t="shared" si="8"/>
        <v>-0.17882296480724491</v>
      </c>
      <c r="G97" s="237">
        <f t="shared" si="8"/>
        <v>-6.2251855274434442E-3</v>
      </c>
      <c r="H97" s="237">
        <f t="shared" si="8"/>
        <v>8.8953943037989758E-2</v>
      </c>
      <c r="I97" s="237">
        <f t="shared" si="8"/>
        <v>-5.273839930680968E-2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s="68" customFormat="1" x14ac:dyDescent="0.25">
      <c r="A98" s="248"/>
      <c r="B98" s="239"/>
      <c r="C98" s="239"/>
      <c r="D98" s="239"/>
      <c r="E98" s="239"/>
      <c r="F98" s="239"/>
      <c r="G98" s="239"/>
      <c r="H98" s="239"/>
      <c r="I98" s="239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s="68" customFormat="1" x14ac:dyDescent="0.25">
      <c r="A99" s="221"/>
      <c r="B99" s="250"/>
      <c r="C99" s="250"/>
      <c r="D99" s="250"/>
      <c r="E99" s="250"/>
      <c r="F99" s="250"/>
      <c r="G99" s="250"/>
      <c r="H99" s="250"/>
      <c r="I99" s="250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s="68" customFormat="1" ht="15.75" x14ac:dyDescent="0.25">
      <c r="A100" s="233" t="s">
        <v>473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s="68" customFormat="1" x14ac:dyDescent="0.25">
      <c r="A101" s="225" t="s">
        <v>463</v>
      </c>
      <c r="B101" s="234">
        <v>214.80735992837899</v>
      </c>
      <c r="C101" s="234">
        <v>488.07790859660099</v>
      </c>
      <c r="D101" s="234">
        <v>87.659733026872004</v>
      </c>
      <c r="E101" s="234">
        <v>0.38075939903099998</v>
      </c>
      <c r="F101" s="234">
        <v>48.046449279264003</v>
      </c>
      <c r="G101" s="234">
        <v>1.9419507</v>
      </c>
      <c r="H101" s="234">
        <v>1.8242995410259999</v>
      </c>
      <c r="I101" s="234">
        <v>2.9753661649336398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s="68" customFormat="1" x14ac:dyDescent="0.25">
      <c r="A102" s="225" t="s">
        <v>457</v>
      </c>
      <c r="B102" s="234">
        <v>208.35342077086699</v>
      </c>
      <c r="C102" s="234">
        <v>442.72481550232902</v>
      </c>
      <c r="D102" s="234">
        <v>81.334788966309006</v>
      </c>
      <c r="E102" s="234">
        <v>0.33008857434200001</v>
      </c>
      <c r="F102" s="234">
        <v>36.860360520251</v>
      </c>
      <c r="G102" s="234">
        <v>3.1818566000000001</v>
      </c>
      <c r="H102" s="234">
        <v>2.0327265319999999</v>
      </c>
      <c r="I102" s="234">
        <v>2.5906070844617601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x14ac:dyDescent="0.25">
      <c r="A103" s="247" t="s">
        <v>458</v>
      </c>
      <c r="B103" s="237">
        <f>B102/B101-1</f>
        <v>-3.0045242209875256E-2</v>
      </c>
      <c r="C103" s="237">
        <f t="shared" ref="C103:I103" si="9">C102/C101-1</f>
        <v>-9.292183132131171E-2</v>
      </c>
      <c r="D103" s="237">
        <f t="shared" si="9"/>
        <v>-7.21533575584139E-2</v>
      </c>
      <c r="E103" s="237">
        <f t="shared" si="9"/>
        <v>-0.13307832930179231</v>
      </c>
      <c r="F103" s="237">
        <f t="shared" si="9"/>
        <v>-0.23281821917776391</v>
      </c>
      <c r="G103" s="237">
        <f t="shared" si="9"/>
        <v>0.63848474629144802</v>
      </c>
      <c r="H103" s="237">
        <f t="shared" si="9"/>
        <v>0.11425042120921614</v>
      </c>
      <c r="I103" s="237">
        <f t="shared" si="9"/>
        <v>-0.12931486719398821</v>
      </c>
    </row>
    <row r="106" spans="1:26" s="68" customFormat="1" x14ac:dyDescent="0.25">
      <c r="A106" s="831" t="s">
        <v>474</v>
      </c>
      <c r="B106" s="831"/>
      <c r="C106" s="831"/>
      <c r="D106" s="831"/>
      <c r="E106" s="831"/>
      <c r="F106" s="831"/>
      <c r="G106" s="831"/>
      <c r="H106" s="831"/>
      <c r="I106" s="831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22" spans="1:11" ht="154.5" customHeight="1" x14ac:dyDescent="0.25">
      <c r="A122" s="832" t="s">
        <v>475</v>
      </c>
      <c r="B122" s="832"/>
      <c r="C122" s="832"/>
      <c r="D122" s="832"/>
      <c r="E122" s="832"/>
      <c r="F122" s="832"/>
      <c r="G122" s="832"/>
      <c r="H122" s="832"/>
      <c r="I122" s="832"/>
      <c r="J122" s="251"/>
      <c r="K122" s="251"/>
    </row>
  </sheetData>
  <mergeCells count="3">
    <mergeCell ref="A47:K47"/>
    <mergeCell ref="A106:I106"/>
    <mergeCell ref="A122:I122"/>
  </mergeCells>
  <printOptions horizontalCentered="1" verticalCentered="1"/>
  <pageMargins left="0" right="0" top="0" bottom="0" header="0.31496062992125984" footer="0.31496062992125984"/>
  <pageSetup paperSize="9" scale="4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9</vt:i4>
      </vt:variant>
    </vt:vector>
  </HeadingPairs>
  <TitlesOfParts>
    <vt:vector size="32" baseType="lpstr">
      <vt:lpstr>CONTENIDO</vt:lpstr>
      <vt:lpstr>1. PRODUCCIÓN METÁLICA</vt:lpstr>
      <vt:lpstr>2. PRODUCCIÓN EMPRESAS</vt:lpstr>
      <vt:lpstr>3. PRODUCCIÓN REGIONES</vt:lpstr>
      <vt:lpstr>4. NO METÁLICA</vt:lpstr>
      <vt:lpstr>4.1. NO METÁLICA REGIONES</vt:lpstr>
      <vt:lpstr>4.2. CARBONÍFERA</vt:lpstr>
      <vt:lpstr>5. MACROECONÓMICAS</vt:lpstr>
      <vt:lpstr>6. EXPORTACIONES</vt:lpstr>
      <vt:lpstr>6.1 EXPORTACIONES PART</vt:lpstr>
      <vt:lpstr>6.2 EXPORT PRODUCTOS</vt:lpstr>
      <vt:lpstr>7. INVERSIONES</vt:lpstr>
      <vt:lpstr>8. INVERSIONES TIPO</vt:lpstr>
      <vt:lpstr>9. INVERSIONES RUBRO</vt:lpstr>
      <vt:lpstr>10. EMPLEO</vt:lpstr>
      <vt:lpstr>11. TRANSFERENCIAS </vt:lpstr>
      <vt:lpstr>12. TRANSFERENCIAS 2</vt:lpstr>
      <vt:lpstr>13. CATASTRO ACTIVIDAD</vt:lpstr>
      <vt:lpstr>13.1 ACTIVIDAD MINERA</vt:lpstr>
      <vt:lpstr>13.2 ÁREAS RESTRINGIDAS</vt:lpstr>
      <vt:lpstr>14. RECAUDACIÓN</vt:lpstr>
      <vt:lpstr>CPIM 2023</vt:lpstr>
      <vt:lpstr>C.E. 2022</vt:lpstr>
      <vt:lpstr>'1. PRODUCCIÓN METÁLICA'!Área_de_impresión</vt:lpstr>
      <vt:lpstr>'10. EMPLEO'!Área_de_impresión</vt:lpstr>
      <vt:lpstr>'11. TRANSFERENCIAS '!Área_de_impresión</vt:lpstr>
      <vt:lpstr>'12. TRANSFERENCIAS 2'!Área_de_impresión</vt:lpstr>
      <vt:lpstr>'5. MACROECONÓMICAS'!Área_de_impresión</vt:lpstr>
      <vt:lpstr>'6. EXPORTACIONES'!Área_de_impresión</vt:lpstr>
      <vt:lpstr>'6.1 EXPORTACIONES PART'!Área_de_impresión</vt:lpstr>
      <vt:lpstr>'6.2 EXPORT PRODUCTOS'!Área_de_impresión</vt:lpstr>
      <vt:lpstr>CONTENIDO!Área_de_impresión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SEGURA PARRAGUEZ, ANGHELA MERCEDES</dc:creator>
  <cp:lastModifiedBy>DGPSM</cp:lastModifiedBy>
  <cp:lastPrinted>2022-09-01T14:01:14Z</cp:lastPrinted>
  <dcterms:created xsi:type="dcterms:W3CDTF">2021-02-25T21:18:08Z</dcterms:created>
  <dcterms:modified xsi:type="dcterms:W3CDTF">2023-02-06T17:11:10Z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{B6E2BAF9-61C8-408A-BAB6-94EC5949AFB7}</vt:lpwstr>
  </property>
</Properties>
</file>