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05" yWindow="-105" windowWidth="23250" windowHeight="12570" tabRatio="764"/>
  </bookViews>
  <sheets>
    <sheet name="1. PRODUCCIÓN METÁLICA" sheetId="48" r:id="rId1"/>
    <sheet name="2. PRODUCCIÓN EMPRESAS " sheetId="49" r:id="rId2"/>
    <sheet name="3. PRODUCCIÓN REGIONES" sheetId="50" r:id="rId3"/>
    <sheet name="4. NO METÁLICA" sheetId="51" r:id="rId4"/>
    <sheet name="4.1. NO METÁLICA REGIONES" sheetId="52" r:id="rId5"/>
    <sheet name="4.2. CARBONÍFERA" sheetId="53" r:id="rId6"/>
    <sheet name="5. MACROECONÓMICAS" sheetId="42" r:id="rId7"/>
    <sheet name="6. EXPORTACIONES" sheetId="43" r:id="rId8"/>
    <sheet name="6.1 EXPORTACIONES PART" sheetId="44" r:id="rId9"/>
    <sheet name="6.2 EXPORT PRODUCTOS" sheetId="45" r:id="rId10"/>
    <sheet name="7. INVERSIONES" sheetId="62" r:id="rId11"/>
    <sheet name="8. INVERSIONES TIPO" sheetId="63" r:id="rId12"/>
    <sheet name="9. INVERSIONES RUBRO" sheetId="65" r:id="rId13"/>
    <sheet name="10. EMPLEO" sheetId="46" r:id="rId14"/>
    <sheet name="11. TRANSFERENCIAS " sheetId="54" r:id="rId15"/>
    <sheet name="12. TRANSFERENCIAS 2" sheetId="55" r:id="rId16"/>
    <sheet name="13. CATASTRO ACTIVIDAD " sheetId="59" r:id="rId17"/>
    <sheet name="13.1 ACTIVIDAD MINERA" sheetId="47" r:id="rId18"/>
    <sheet name="13.2 ÁREAS RESTRINGIDAS " sheetId="60" r:id="rId19"/>
    <sheet name="14. RECAUDACIÓN " sheetId="61" r:id="rId20"/>
  </sheets>
  <definedNames>
    <definedName name="_xlnm._FilterDatabase" localSheetId="14" hidden="1">'11. TRANSFERENCIAS '!$A$4:$K$31</definedName>
    <definedName name="_xlnm._FilterDatabase" localSheetId="15" hidden="1">'12. TRANSFERENCIAS 2'!$A$5:$K$30</definedName>
    <definedName name="_xlnm._FilterDatabase" localSheetId="11" hidden="1">'8. INVERSIONES TIPO'!#REF!</definedName>
    <definedName name="_xlnm.Print_Area" localSheetId="0">'1. PRODUCCIÓN METÁLICA'!#REF!</definedName>
    <definedName name="_xlnm.Print_Area" localSheetId="13">'10. EMPLEO'!$A$1:$I$37</definedName>
    <definedName name="_xlnm.Print_Area" localSheetId="14">'11. TRANSFERENCIAS '!$A$1:$L$33</definedName>
    <definedName name="_xlnm.Print_Area" localSheetId="15">'12. TRANSFERENCIAS 2'!$A$1:$L$86</definedName>
    <definedName name="_xlnm.Print_Area" localSheetId="16">'13. CATASTRO ACTIVIDAD '!#REF!</definedName>
    <definedName name="_xlnm.Print_Area" localSheetId="1">'2. PRODUCCIÓN EMPRESAS '!#REF!</definedName>
    <definedName name="_xlnm.Print_Area" localSheetId="2">'3. PRODUCCIÓN REGIONES'!#REF!</definedName>
    <definedName name="_xlnm.Print_Area" localSheetId="6">'5. MACROECONÓMICAS'!$A$1:$I$39</definedName>
    <definedName name="_xlnm.Print_Area" localSheetId="7">'6. EXPORTACIONES'!$A$1:$L$90</definedName>
    <definedName name="_xlnm.Print_Area" localSheetId="8">'6.1 EXPORTACIONES PART'!$A$1:$N$25</definedName>
    <definedName name="_xlnm.Print_Area" localSheetId="9">'6.2 EXPORT PRODUCTOS'!$A$1:$C$42</definedName>
    <definedName name="_xlnm.Print_Area" localSheetId="10">'7. INVERSIONES'!#REF!</definedName>
    <definedName name="_xlnm.Print_Area" localSheetId="11">'8. INVERSIONES TIPO'!#REF!</definedName>
    <definedName name="_xlnm.Print_Area" localSheetId="12">'9. INVERSIONES RUBRO'!#REF!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65" l="1"/>
  <c r="G78" i="65"/>
  <c r="D78" i="65"/>
  <c r="G77" i="65"/>
  <c r="D77" i="65"/>
  <c r="G76" i="65"/>
  <c r="D76" i="65"/>
  <c r="G75" i="65"/>
  <c r="D75" i="65"/>
  <c r="G74" i="65"/>
  <c r="D74" i="65"/>
  <c r="G72" i="65"/>
  <c r="G71" i="65"/>
  <c r="D71" i="65"/>
  <c r="G70" i="65"/>
  <c r="D70" i="65"/>
  <c r="G69" i="65"/>
  <c r="D69" i="65"/>
  <c r="G68" i="65"/>
  <c r="D68" i="65"/>
  <c r="F67" i="65"/>
  <c r="H75" i="65" s="1"/>
  <c r="E67" i="65"/>
  <c r="C67" i="65"/>
  <c r="C79" i="65" s="1"/>
  <c r="B67" i="65"/>
  <c r="B79" i="65" s="1"/>
  <c r="G66" i="65"/>
  <c r="D66" i="65"/>
  <c r="G65" i="65"/>
  <c r="D65" i="65"/>
  <c r="G64" i="65"/>
  <c r="D64" i="65"/>
  <c r="G63" i="65"/>
  <c r="D63" i="65"/>
  <c r="G62" i="65"/>
  <c r="D62" i="65"/>
  <c r="G61" i="65"/>
  <c r="D61" i="65"/>
  <c r="G60" i="65"/>
  <c r="D60" i="65"/>
  <c r="G59" i="65"/>
  <c r="D59" i="65"/>
  <c r="G58" i="65"/>
  <c r="D58" i="65"/>
  <c r="G57" i="65"/>
  <c r="D57" i="65"/>
  <c r="G56" i="65"/>
  <c r="D56" i="65"/>
  <c r="F55" i="65"/>
  <c r="H66" i="65" s="1"/>
  <c r="E55" i="65"/>
  <c r="C55" i="65"/>
  <c r="D55" i="65" s="1"/>
  <c r="B55" i="65"/>
  <c r="G54" i="65"/>
  <c r="D54" i="65"/>
  <c r="H53" i="65"/>
  <c r="G53" i="65"/>
  <c r="D53" i="65"/>
  <c r="H52" i="65"/>
  <c r="G52" i="65"/>
  <c r="D52" i="65"/>
  <c r="G51" i="65"/>
  <c r="D51" i="65"/>
  <c r="G49" i="65"/>
  <c r="D49" i="65"/>
  <c r="G48" i="65"/>
  <c r="D48" i="65"/>
  <c r="H47" i="65"/>
  <c r="G47" i="65"/>
  <c r="D47" i="65"/>
  <c r="H46" i="65"/>
  <c r="G46" i="65"/>
  <c r="D46" i="65"/>
  <c r="G45" i="65"/>
  <c r="D45" i="65"/>
  <c r="G44" i="65"/>
  <c r="D44" i="65"/>
  <c r="H43" i="65"/>
  <c r="F43" i="65"/>
  <c r="H54" i="65" s="1"/>
  <c r="E43" i="65"/>
  <c r="D43" i="65"/>
  <c r="C43" i="65"/>
  <c r="B43" i="65"/>
  <c r="H42" i="65"/>
  <c r="G42" i="65"/>
  <c r="D42" i="65"/>
  <c r="G41" i="65"/>
  <c r="D41" i="65"/>
  <c r="G40" i="65"/>
  <c r="D40" i="65"/>
  <c r="H39" i="65"/>
  <c r="G39" i="65"/>
  <c r="D39" i="65"/>
  <c r="H38" i="65"/>
  <c r="G38" i="65"/>
  <c r="D38" i="65"/>
  <c r="G37" i="65"/>
  <c r="D37" i="65"/>
  <c r="G36" i="65"/>
  <c r="D36" i="65"/>
  <c r="H35" i="65"/>
  <c r="G35" i="65"/>
  <c r="D35" i="65"/>
  <c r="H34" i="65"/>
  <c r="G34" i="65"/>
  <c r="D34" i="65"/>
  <c r="G33" i="65"/>
  <c r="D33" i="65"/>
  <c r="G32" i="65"/>
  <c r="D32" i="65"/>
  <c r="H31" i="65"/>
  <c r="F31" i="65"/>
  <c r="H40" i="65" s="1"/>
  <c r="E31" i="65"/>
  <c r="D31" i="65"/>
  <c r="C31" i="65"/>
  <c r="B31" i="65"/>
  <c r="H30" i="65"/>
  <c r="G30" i="65"/>
  <c r="D30" i="65"/>
  <c r="G29" i="65"/>
  <c r="D29" i="65"/>
  <c r="G28" i="65"/>
  <c r="D28" i="65"/>
  <c r="H27" i="65"/>
  <c r="G27" i="65"/>
  <c r="D27" i="65"/>
  <c r="H26" i="65"/>
  <c r="G26" i="65"/>
  <c r="D26" i="65"/>
  <c r="G25" i="65"/>
  <c r="D25" i="65"/>
  <c r="G24" i="65"/>
  <c r="D24" i="65"/>
  <c r="H23" i="65"/>
  <c r="G23" i="65"/>
  <c r="D23" i="65"/>
  <c r="H22" i="65"/>
  <c r="G22" i="65"/>
  <c r="D22" i="65"/>
  <c r="G21" i="65"/>
  <c r="D21" i="65"/>
  <c r="G20" i="65"/>
  <c r="D20" i="65"/>
  <c r="H19" i="65"/>
  <c r="F19" i="65"/>
  <c r="H28" i="65" s="1"/>
  <c r="E19" i="65"/>
  <c r="D19" i="65"/>
  <c r="C19" i="65"/>
  <c r="B19" i="65"/>
  <c r="G18" i="65"/>
  <c r="D18" i="65"/>
  <c r="G17" i="65"/>
  <c r="D17" i="65"/>
  <c r="G16" i="65"/>
  <c r="D16" i="65"/>
  <c r="G14" i="65"/>
  <c r="D14" i="65"/>
  <c r="G13" i="65"/>
  <c r="D13" i="65"/>
  <c r="G12" i="65"/>
  <c r="D12" i="65"/>
  <c r="G11" i="65"/>
  <c r="D11" i="65"/>
  <c r="G10" i="65"/>
  <c r="D10" i="65"/>
  <c r="G9" i="65"/>
  <c r="D9" i="65"/>
  <c r="G8" i="65"/>
  <c r="D8" i="65"/>
  <c r="F7" i="65"/>
  <c r="H16" i="65" s="1"/>
  <c r="E7" i="65"/>
  <c r="C7" i="65"/>
  <c r="D7" i="65" s="1"/>
  <c r="B7" i="65"/>
  <c r="G84" i="63"/>
  <c r="I84" i="63" s="1"/>
  <c r="F84" i="63"/>
  <c r="D84" i="63"/>
  <c r="E84" i="63" s="1"/>
  <c r="C84" i="63"/>
  <c r="I83" i="63"/>
  <c r="H83" i="63"/>
  <c r="E83" i="63"/>
  <c r="I82" i="63"/>
  <c r="I81" i="63"/>
  <c r="H81" i="63"/>
  <c r="E81" i="63"/>
  <c r="I80" i="63"/>
  <c r="H80" i="63"/>
  <c r="E80" i="63"/>
  <c r="I78" i="63"/>
  <c r="H78" i="63"/>
  <c r="E78" i="63"/>
  <c r="H77" i="63"/>
  <c r="E77" i="63"/>
  <c r="H76" i="63"/>
  <c r="E76" i="63"/>
  <c r="I75" i="63"/>
  <c r="H75" i="63"/>
  <c r="E75" i="63"/>
  <c r="I74" i="63"/>
  <c r="H74" i="63"/>
  <c r="E74" i="63"/>
  <c r="H73" i="63"/>
  <c r="E73" i="63"/>
  <c r="H72" i="63"/>
  <c r="E72" i="63"/>
  <c r="I71" i="63"/>
  <c r="H71" i="63"/>
  <c r="E71" i="63"/>
  <c r="I70" i="63"/>
  <c r="H70" i="63"/>
  <c r="E70" i="63"/>
  <c r="H69" i="63"/>
  <c r="E69" i="63"/>
  <c r="H68" i="63"/>
  <c r="E68" i="63"/>
  <c r="I67" i="63"/>
  <c r="H67" i="63"/>
  <c r="H66" i="63"/>
  <c r="E66" i="63"/>
  <c r="H65" i="63"/>
  <c r="E65" i="63"/>
  <c r="I64" i="63"/>
  <c r="H64" i="63"/>
  <c r="E64" i="63"/>
  <c r="I63" i="63"/>
  <c r="H63" i="63"/>
  <c r="E63" i="63"/>
  <c r="H62" i="63"/>
  <c r="E62" i="63"/>
  <c r="H61" i="63"/>
  <c r="E61" i="63"/>
  <c r="I60" i="63"/>
  <c r="H60" i="63"/>
  <c r="E60" i="63"/>
  <c r="I59" i="63"/>
  <c r="H59" i="63"/>
  <c r="E59" i="63"/>
  <c r="H58" i="63"/>
  <c r="E58" i="63"/>
  <c r="H57" i="63"/>
  <c r="E57" i="63"/>
  <c r="I56" i="63"/>
  <c r="H56" i="63"/>
  <c r="E56" i="63"/>
  <c r="I55" i="63"/>
  <c r="H55" i="63"/>
  <c r="E55" i="63"/>
  <c r="H54" i="63"/>
  <c r="I53" i="63"/>
  <c r="H53" i="63"/>
  <c r="E53" i="63"/>
  <c r="I52" i="63"/>
  <c r="H52" i="63"/>
  <c r="E52" i="63"/>
  <c r="H51" i="63"/>
  <c r="E51" i="63"/>
  <c r="H49" i="63"/>
  <c r="E49" i="63"/>
  <c r="H48" i="63"/>
  <c r="E48" i="63"/>
  <c r="I47" i="63"/>
  <c r="H47" i="63"/>
  <c r="E47" i="63"/>
  <c r="I46" i="63"/>
  <c r="H46" i="63"/>
  <c r="E46" i="63"/>
  <c r="H45" i="63"/>
  <c r="E45" i="63"/>
  <c r="H44" i="63"/>
  <c r="E44" i="63"/>
  <c r="I43" i="63"/>
  <c r="H43" i="63"/>
  <c r="E43" i="63"/>
  <c r="I42" i="63"/>
  <c r="H42" i="63"/>
  <c r="E42" i="63"/>
  <c r="H41" i="63"/>
  <c r="E41" i="63"/>
  <c r="H40" i="63"/>
  <c r="E40" i="63"/>
  <c r="I39" i="63"/>
  <c r="H39" i="63"/>
  <c r="E39" i="63"/>
  <c r="I38" i="63"/>
  <c r="H38" i="63"/>
  <c r="E38" i="63"/>
  <c r="H37" i="63"/>
  <c r="E37" i="63"/>
  <c r="H36" i="63"/>
  <c r="E36" i="63"/>
  <c r="I35" i="63"/>
  <c r="H35" i="63"/>
  <c r="E35" i="63"/>
  <c r="I34" i="63"/>
  <c r="H34" i="63"/>
  <c r="E34" i="63"/>
  <c r="H33" i="63"/>
  <c r="E33" i="63"/>
  <c r="G28" i="63"/>
  <c r="I26" i="63" s="1"/>
  <c r="F28" i="63"/>
  <c r="D28" i="63"/>
  <c r="E28" i="63" s="1"/>
  <c r="C28" i="63"/>
  <c r="I27" i="63"/>
  <c r="H26" i="63"/>
  <c r="I25" i="63"/>
  <c r="I24" i="63"/>
  <c r="H24" i="63"/>
  <c r="E24" i="63"/>
  <c r="I23" i="63"/>
  <c r="H23" i="63"/>
  <c r="E23" i="63"/>
  <c r="H22" i="63"/>
  <c r="E22" i="63"/>
  <c r="H21" i="63"/>
  <c r="E21" i="63"/>
  <c r="I20" i="63"/>
  <c r="H20" i="63"/>
  <c r="E20" i="63"/>
  <c r="I19" i="63"/>
  <c r="H19" i="63"/>
  <c r="E19" i="63"/>
  <c r="H18" i="63"/>
  <c r="E18" i="63"/>
  <c r="H17" i="63"/>
  <c r="E17" i="63"/>
  <c r="I16" i="63"/>
  <c r="H16" i="63"/>
  <c r="E16" i="63"/>
  <c r="I15" i="63"/>
  <c r="H15" i="63"/>
  <c r="E15" i="63"/>
  <c r="H14" i="63"/>
  <c r="E14" i="63"/>
  <c r="H13" i="63"/>
  <c r="E13" i="63"/>
  <c r="I12" i="63"/>
  <c r="H12" i="63"/>
  <c r="E12" i="63"/>
  <c r="I11" i="63"/>
  <c r="H11" i="63"/>
  <c r="E11" i="63"/>
  <c r="H10" i="63"/>
  <c r="E10" i="63"/>
  <c r="H9" i="63"/>
  <c r="E9" i="63"/>
  <c r="I8" i="63"/>
  <c r="H8" i="63"/>
  <c r="E8" i="63"/>
  <c r="I7" i="63"/>
  <c r="H7" i="63"/>
  <c r="E7" i="63"/>
  <c r="F31" i="62"/>
  <c r="E31" i="62"/>
  <c r="B31" i="62"/>
  <c r="G30" i="62"/>
  <c r="F30" i="62"/>
  <c r="E30" i="62"/>
  <c r="D30" i="62"/>
  <c r="D31" i="62" s="1"/>
  <c r="C30" i="62"/>
  <c r="B30" i="62"/>
  <c r="G29" i="62"/>
  <c r="G31" i="62" s="1"/>
  <c r="F29" i="62"/>
  <c r="E29" i="62"/>
  <c r="D29" i="62"/>
  <c r="C29" i="62"/>
  <c r="C31" i="62" s="1"/>
  <c r="B29" i="62"/>
  <c r="G26" i="62"/>
  <c r="F26" i="62"/>
  <c r="D26" i="62"/>
  <c r="C26" i="62"/>
  <c r="B26" i="62"/>
  <c r="G25" i="62"/>
  <c r="F25" i="62"/>
  <c r="E25" i="62"/>
  <c r="E26" i="62" s="1"/>
  <c r="D25" i="62"/>
  <c r="C25" i="62"/>
  <c r="B25" i="62"/>
  <c r="H25" i="62" s="1"/>
  <c r="H26" i="62" s="1"/>
  <c r="H24" i="62"/>
  <c r="F21" i="62"/>
  <c r="E21" i="62"/>
  <c r="B21" i="62"/>
  <c r="F20" i="62"/>
  <c r="E20" i="62"/>
  <c r="D20" i="62"/>
  <c r="D21" i="62" s="1"/>
  <c r="B20" i="62"/>
  <c r="H19" i="62"/>
  <c r="H17" i="62"/>
  <c r="H15" i="62" s="1"/>
  <c r="I15" i="62" s="1"/>
  <c r="H16" i="62"/>
  <c r="G15" i="62"/>
  <c r="G20" i="62" s="1"/>
  <c r="G21" i="62" s="1"/>
  <c r="F15" i="62"/>
  <c r="E15" i="62"/>
  <c r="D15" i="62"/>
  <c r="C15" i="62"/>
  <c r="C20" i="62" s="1"/>
  <c r="B15" i="62"/>
  <c r="I14" i="62"/>
  <c r="I13" i="62"/>
  <c r="I12" i="62"/>
  <c r="I11" i="62"/>
  <c r="I10" i="62"/>
  <c r="I9" i="62"/>
  <c r="I8" i="62"/>
  <c r="I7" i="62"/>
  <c r="I6" i="62"/>
  <c r="I5" i="62"/>
  <c r="D79" i="65" l="1"/>
  <c r="H9" i="65"/>
  <c r="H13" i="65"/>
  <c r="H57" i="65"/>
  <c r="H65" i="65"/>
  <c r="H72" i="65"/>
  <c r="G7" i="65"/>
  <c r="H12" i="65"/>
  <c r="H18" i="65"/>
  <c r="H56" i="65"/>
  <c r="H60" i="65"/>
  <c r="G67" i="65"/>
  <c r="H11" i="65"/>
  <c r="H21" i="65"/>
  <c r="H25" i="65"/>
  <c r="H29" i="65"/>
  <c r="H33" i="65"/>
  <c r="H37" i="65"/>
  <c r="H41" i="65"/>
  <c r="H45" i="65"/>
  <c r="H49" i="65"/>
  <c r="H51" i="65"/>
  <c r="H55" i="65"/>
  <c r="H59" i="65"/>
  <c r="H63" i="65"/>
  <c r="D67" i="65"/>
  <c r="H67" i="65"/>
  <c r="H71" i="65"/>
  <c r="H76" i="65"/>
  <c r="H15" i="65"/>
  <c r="H61" i="65"/>
  <c r="H69" i="65"/>
  <c r="H74" i="65"/>
  <c r="H78" i="65"/>
  <c r="H8" i="65"/>
  <c r="G55" i="65"/>
  <c r="H64" i="65"/>
  <c r="H68" i="65"/>
  <c r="H73" i="65"/>
  <c r="H77" i="65"/>
  <c r="F79" i="65"/>
  <c r="H7" i="65"/>
  <c r="H17" i="65"/>
  <c r="H10" i="65"/>
  <c r="H14" i="65"/>
  <c r="G19" i="65"/>
  <c r="H20" i="65"/>
  <c r="H24" i="65"/>
  <c r="G31" i="65"/>
  <c r="H32" i="65"/>
  <c r="H36" i="65"/>
  <c r="G43" i="65"/>
  <c r="H44" i="65"/>
  <c r="H48" i="65"/>
  <c r="H50" i="65"/>
  <c r="H58" i="65"/>
  <c r="H62" i="65"/>
  <c r="H70" i="65"/>
  <c r="I18" i="63"/>
  <c r="I10" i="63"/>
  <c r="I14" i="63"/>
  <c r="I22" i="63"/>
  <c r="H28" i="63"/>
  <c r="I33" i="63"/>
  <c r="I37" i="63"/>
  <c r="I41" i="63"/>
  <c r="I45" i="63"/>
  <c r="I49" i="63"/>
  <c r="I51" i="63"/>
  <c r="I54" i="63"/>
  <c r="I58" i="63"/>
  <c r="I62" i="63"/>
  <c r="I66" i="63"/>
  <c r="I69" i="63"/>
  <c r="I73" i="63"/>
  <c r="I77" i="63"/>
  <c r="I79" i="63"/>
  <c r="H84" i="63"/>
  <c r="I9" i="63"/>
  <c r="I28" i="63" s="1"/>
  <c r="I13" i="63"/>
  <c r="I17" i="63"/>
  <c r="I21" i="63"/>
  <c r="I36" i="63"/>
  <c r="I40" i="63"/>
  <c r="I44" i="63"/>
  <c r="I48" i="63"/>
  <c r="I50" i="63"/>
  <c r="I57" i="63"/>
  <c r="I61" i="63"/>
  <c r="I65" i="63"/>
  <c r="I68" i="63"/>
  <c r="I72" i="63"/>
  <c r="I76" i="63"/>
  <c r="C21" i="62"/>
  <c r="H20" i="62"/>
  <c r="H21" i="62" s="1"/>
  <c r="H30" i="62"/>
  <c r="H29" i="62"/>
  <c r="E17" i="46"/>
  <c r="E18" i="46"/>
  <c r="H79" i="65" l="1"/>
  <c r="G79" i="65"/>
  <c r="H31" i="62"/>
  <c r="F17" i="61"/>
  <c r="F16" i="61"/>
  <c r="E16" i="61"/>
  <c r="E18" i="61" s="1"/>
  <c r="D16" i="61"/>
  <c r="D18" i="61" s="1"/>
  <c r="C16" i="61"/>
  <c r="C18" i="61" s="1"/>
  <c r="B16" i="61"/>
  <c r="B18" i="61" s="1"/>
  <c r="F15" i="61"/>
  <c r="F14" i="61"/>
  <c r="F13" i="61"/>
  <c r="E20" i="60"/>
  <c r="D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7" i="60"/>
  <c r="F6" i="60"/>
  <c r="F5" i="60"/>
  <c r="F20" i="60" s="1"/>
  <c r="N46" i="59"/>
  <c r="N45" i="59"/>
  <c r="N44" i="59"/>
  <c r="N43" i="59"/>
  <c r="N42" i="59"/>
  <c r="N41" i="59"/>
  <c r="N40" i="59"/>
  <c r="N39" i="59"/>
  <c r="N38" i="59"/>
  <c r="N37" i="59"/>
  <c r="N36" i="59"/>
  <c r="N35" i="59"/>
  <c r="N34" i="59"/>
  <c r="N32" i="59"/>
  <c r="N31" i="59"/>
  <c r="N30" i="59"/>
  <c r="N29" i="59"/>
  <c r="N28" i="59"/>
  <c r="N27" i="59"/>
  <c r="N26" i="59"/>
  <c r="N25" i="59"/>
  <c r="N24" i="59"/>
  <c r="N23" i="59"/>
  <c r="N22" i="59"/>
  <c r="N21" i="59"/>
  <c r="N20" i="59"/>
  <c r="N18" i="59"/>
  <c r="N17" i="59"/>
  <c r="N16" i="59"/>
  <c r="N15" i="59"/>
  <c r="N14" i="59"/>
  <c r="N13" i="59"/>
  <c r="N12" i="59"/>
  <c r="N11" i="59"/>
  <c r="N10" i="59"/>
  <c r="N9" i="59"/>
  <c r="N8" i="59"/>
  <c r="N7" i="59"/>
  <c r="N6" i="59"/>
  <c r="F18" i="61" l="1"/>
  <c r="L57" i="55" l="1"/>
  <c r="K57" i="55"/>
  <c r="J57" i="55"/>
  <c r="I57" i="55"/>
  <c r="H57" i="55"/>
  <c r="G57" i="55"/>
  <c r="F57" i="55"/>
  <c r="E57" i="55"/>
  <c r="D57" i="55"/>
  <c r="C57" i="55"/>
  <c r="B57" i="55"/>
  <c r="L31" i="55"/>
  <c r="K31" i="55"/>
  <c r="J31" i="55"/>
  <c r="I31" i="55"/>
  <c r="H31" i="55"/>
  <c r="G31" i="55"/>
  <c r="F31" i="55"/>
  <c r="E31" i="55"/>
  <c r="D31" i="55"/>
  <c r="C31" i="55"/>
  <c r="B31" i="55"/>
  <c r="L5" i="55"/>
  <c r="K5" i="55"/>
  <c r="J5" i="55"/>
  <c r="I5" i="55"/>
  <c r="H5" i="55"/>
  <c r="G5" i="55"/>
  <c r="F5" i="55"/>
  <c r="E5" i="55"/>
  <c r="D5" i="55"/>
  <c r="C5" i="55"/>
  <c r="B5" i="55"/>
  <c r="C31" i="54" l="1"/>
  <c r="G31" i="54"/>
  <c r="K31" i="54"/>
  <c r="D31" i="54"/>
  <c r="H31" i="54"/>
  <c r="L31" i="54"/>
  <c r="E31" i="54"/>
  <c r="I31" i="54"/>
  <c r="B31" i="54"/>
  <c r="F31" i="54"/>
  <c r="J31" i="54"/>
  <c r="H12" i="53" l="1"/>
  <c r="D12" i="53"/>
  <c r="G11" i="53"/>
  <c r="I13" i="53" s="1"/>
  <c r="F11" i="53"/>
  <c r="H11" i="53" s="1"/>
  <c r="C11" i="53"/>
  <c r="B11" i="53"/>
  <c r="H10" i="53"/>
  <c r="D10" i="53"/>
  <c r="H9" i="53"/>
  <c r="D9" i="53"/>
  <c r="H8" i="53"/>
  <c r="D8" i="53"/>
  <c r="H7" i="53"/>
  <c r="D7" i="53"/>
  <c r="G6" i="53"/>
  <c r="I7" i="53" s="1"/>
  <c r="F6" i="53"/>
  <c r="C6" i="53"/>
  <c r="D6" i="53" s="1"/>
  <c r="B6" i="53"/>
  <c r="G134" i="52"/>
  <c r="F134" i="52"/>
  <c r="C134" i="52"/>
  <c r="B134" i="52"/>
  <c r="H125" i="52"/>
  <c r="D125" i="52"/>
  <c r="G124" i="52"/>
  <c r="I126" i="52" s="1"/>
  <c r="F124" i="52"/>
  <c r="C124" i="52"/>
  <c r="B124" i="52"/>
  <c r="H123" i="52"/>
  <c r="D123" i="52"/>
  <c r="G122" i="52"/>
  <c r="H122" i="52" s="1"/>
  <c r="F122" i="52"/>
  <c r="C122" i="52"/>
  <c r="B122" i="52"/>
  <c r="H121" i="52"/>
  <c r="D121" i="52"/>
  <c r="G120" i="52"/>
  <c r="I121" i="52" s="1"/>
  <c r="I120" i="52" s="1"/>
  <c r="F120" i="52"/>
  <c r="C120" i="52"/>
  <c r="B120" i="52"/>
  <c r="G118" i="52"/>
  <c r="I119" i="52" s="1"/>
  <c r="I118" i="52" s="1"/>
  <c r="F118" i="52"/>
  <c r="C118" i="52"/>
  <c r="B118" i="52"/>
  <c r="H115" i="52"/>
  <c r="D115" i="52"/>
  <c r="G114" i="52"/>
  <c r="I117" i="52" s="1"/>
  <c r="F114" i="52"/>
  <c r="C114" i="52"/>
  <c r="B114" i="52"/>
  <c r="H112" i="52"/>
  <c r="D112" i="52"/>
  <c r="G111" i="52"/>
  <c r="I113" i="52" s="1"/>
  <c r="F111" i="52"/>
  <c r="C111" i="52"/>
  <c r="B111" i="52"/>
  <c r="H109" i="52"/>
  <c r="D109" i="52"/>
  <c r="G107" i="52"/>
  <c r="I110" i="52" s="1"/>
  <c r="F107" i="52"/>
  <c r="C107" i="52"/>
  <c r="B107" i="52"/>
  <c r="H106" i="52"/>
  <c r="H105" i="52"/>
  <c r="D105" i="52"/>
  <c r="G104" i="52"/>
  <c r="I106" i="52" s="1"/>
  <c r="F104" i="52"/>
  <c r="C104" i="52"/>
  <c r="D104" i="52" s="1"/>
  <c r="B104" i="52"/>
  <c r="H103" i="52"/>
  <c r="D103" i="52"/>
  <c r="G102" i="52"/>
  <c r="I103" i="52" s="1"/>
  <c r="I102" i="52" s="1"/>
  <c r="F102" i="52"/>
  <c r="C102" i="52"/>
  <c r="D102" i="52" s="1"/>
  <c r="B102" i="52"/>
  <c r="I100" i="52"/>
  <c r="H99" i="52"/>
  <c r="D99" i="52"/>
  <c r="G98" i="52"/>
  <c r="I99" i="52" s="1"/>
  <c r="F98" i="52"/>
  <c r="C98" i="52"/>
  <c r="D98" i="52" s="1"/>
  <c r="B98" i="52"/>
  <c r="G96" i="52"/>
  <c r="I97" i="52" s="1"/>
  <c r="I96" i="52" s="1"/>
  <c r="F96" i="52"/>
  <c r="C96" i="52"/>
  <c r="B96" i="52"/>
  <c r="H95" i="52"/>
  <c r="D95" i="52"/>
  <c r="H94" i="52"/>
  <c r="D94" i="52"/>
  <c r="G93" i="52"/>
  <c r="I95" i="52" s="1"/>
  <c r="F93" i="52"/>
  <c r="C93" i="52"/>
  <c r="D93" i="52" s="1"/>
  <c r="B93" i="52"/>
  <c r="H90" i="52"/>
  <c r="D90" i="52"/>
  <c r="H89" i="52"/>
  <c r="D89" i="52"/>
  <c r="G88" i="52"/>
  <c r="I92" i="52" s="1"/>
  <c r="F88" i="52"/>
  <c r="C88" i="52"/>
  <c r="D88" i="52" s="1"/>
  <c r="B88" i="52"/>
  <c r="H87" i="52"/>
  <c r="D87" i="52"/>
  <c r="G86" i="52"/>
  <c r="I87" i="52" s="1"/>
  <c r="I86" i="52" s="1"/>
  <c r="F86" i="52"/>
  <c r="C86" i="52"/>
  <c r="D86" i="52" s="1"/>
  <c r="B86" i="52"/>
  <c r="H85" i="52"/>
  <c r="D85" i="52"/>
  <c r="I84" i="52"/>
  <c r="G84" i="52"/>
  <c r="H84" i="52" s="1"/>
  <c r="F84" i="52"/>
  <c r="C84" i="52"/>
  <c r="B84" i="52"/>
  <c r="I83" i="52"/>
  <c r="H83" i="52"/>
  <c r="D83" i="52"/>
  <c r="H82" i="52"/>
  <c r="D82" i="52"/>
  <c r="H81" i="52"/>
  <c r="D81" i="52"/>
  <c r="G80" i="52"/>
  <c r="I81" i="52" s="1"/>
  <c r="F80" i="52"/>
  <c r="C80" i="52"/>
  <c r="B80" i="52"/>
  <c r="I79" i="52"/>
  <c r="H78" i="52"/>
  <c r="D78" i="52"/>
  <c r="H76" i="52"/>
  <c r="D76" i="52"/>
  <c r="G75" i="52"/>
  <c r="I78" i="52" s="1"/>
  <c r="F75" i="52"/>
  <c r="C75" i="52"/>
  <c r="D75" i="52" s="1"/>
  <c r="B75" i="52"/>
  <c r="G73" i="52"/>
  <c r="I74" i="52" s="1"/>
  <c r="I73" i="52" s="1"/>
  <c r="F73" i="52"/>
  <c r="C73" i="52"/>
  <c r="B73" i="52"/>
  <c r="H72" i="52"/>
  <c r="D72" i="52"/>
  <c r="H71" i="52"/>
  <c r="D71" i="52"/>
  <c r="H70" i="52"/>
  <c r="D70" i="52"/>
  <c r="G69" i="52"/>
  <c r="I72" i="52" s="1"/>
  <c r="F69" i="52"/>
  <c r="C69" i="52"/>
  <c r="D69" i="52" s="1"/>
  <c r="B69" i="52"/>
  <c r="H68" i="52"/>
  <c r="D68" i="52"/>
  <c r="H67" i="52"/>
  <c r="D67" i="52"/>
  <c r="H66" i="52"/>
  <c r="D66" i="52"/>
  <c r="H65" i="52"/>
  <c r="D65" i="52"/>
  <c r="H64" i="52"/>
  <c r="D64" i="52"/>
  <c r="H63" i="52"/>
  <c r="G62" i="52"/>
  <c r="I68" i="52" s="1"/>
  <c r="F62" i="52"/>
  <c r="C62" i="52"/>
  <c r="B62" i="52"/>
  <c r="H61" i="52"/>
  <c r="D61" i="52"/>
  <c r="H60" i="52"/>
  <c r="D60" i="52"/>
  <c r="H59" i="52"/>
  <c r="D59" i="52"/>
  <c r="G58" i="52"/>
  <c r="I61" i="52" s="1"/>
  <c r="F58" i="52"/>
  <c r="C58" i="52"/>
  <c r="D58" i="52" s="1"/>
  <c r="B58" i="52"/>
  <c r="H57" i="52"/>
  <c r="H56" i="52"/>
  <c r="D56" i="52"/>
  <c r="G55" i="52"/>
  <c r="I57" i="52" s="1"/>
  <c r="F55" i="52"/>
  <c r="C55" i="52"/>
  <c r="D55" i="52" s="1"/>
  <c r="B55" i="52"/>
  <c r="H54" i="52"/>
  <c r="D54" i="52"/>
  <c r="I53" i="52"/>
  <c r="H53" i="52"/>
  <c r="D53" i="52"/>
  <c r="H52" i="52"/>
  <c r="D52" i="52"/>
  <c r="H51" i="52"/>
  <c r="D51" i="52"/>
  <c r="G50" i="52"/>
  <c r="I54" i="52" s="1"/>
  <c r="F50" i="52"/>
  <c r="C50" i="52"/>
  <c r="B50" i="52"/>
  <c r="H49" i="52"/>
  <c r="D49" i="52"/>
  <c r="H48" i="52"/>
  <c r="D48" i="52"/>
  <c r="H47" i="52"/>
  <c r="D47" i="52"/>
  <c r="H46" i="52"/>
  <c r="D46" i="52"/>
  <c r="H45" i="52"/>
  <c r="D45" i="52"/>
  <c r="H44" i="52"/>
  <c r="D44" i="52"/>
  <c r="G43" i="52"/>
  <c r="I46" i="52" s="1"/>
  <c r="F43" i="52"/>
  <c r="C43" i="52"/>
  <c r="D43" i="52" s="1"/>
  <c r="B43" i="52"/>
  <c r="H42" i="52"/>
  <c r="D42" i="52"/>
  <c r="G41" i="52"/>
  <c r="I42" i="52" s="1"/>
  <c r="I41" i="52" s="1"/>
  <c r="F41" i="52"/>
  <c r="H41" i="52" s="1"/>
  <c r="C41" i="52"/>
  <c r="B41" i="52"/>
  <c r="D41" i="52" s="1"/>
  <c r="H38" i="52"/>
  <c r="D38" i="52"/>
  <c r="H37" i="52"/>
  <c r="D37" i="52"/>
  <c r="H36" i="52"/>
  <c r="D36" i="52"/>
  <c r="G35" i="52"/>
  <c r="I38" i="52" s="1"/>
  <c r="F35" i="52"/>
  <c r="C35" i="52"/>
  <c r="D35" i="52" s="1"/>
  <c r="B35" i="52"/>
  <c r="H34" i="52"/>
  <c r="D34" i="52"/>
  <c r="H33" i="52"/>
  <c r="D33" i="52"/>
  <c r="H32" i="52"/>
  <c r="D32" i="52"/>
  <c r="H31" i="52"/>
  <c r="D31" i="52"/>
  <c r="H30" i="52"/>
  <c r="D30" i="52"/>
  <c r="H29" i="52"/>
  <c r="D29" i="52"/>
  <c r="H28" i="52"/>
  <c r="D28" i="52"/>
  <c r="G27" i="52"/>
  <c r="I34" i="52" s="1"/>
  <c r="F27" i="52"/>
  <c r="C27" i="52"/>
  <c r="B27" i="52"/>
  <c r="H26" i="52"/>
  <c r="D26" i="52"/>
  <c r="H25" i="52"/>
  <c r="D25" i="52"/>
  <c r="H24" i="52"/>
  <c r="D24" i="52"/>
  <c r="H23" i="52"/>
  <c r="D23" i="52"/>
  <c r="H22" i="52"/>
  <c r="D22" i="52"/>
  <c r="H21" i="52"/>
  <c r="D21" i="52"/>
  <c r="G20" i="52"/>
  <c r="I26" i="52" s="1"/>
  <c r="F20" i="52"/>
  <c r="C20" i="52"/>
  <c r="B20" i="52"/>
  <c r="H19" i="52"/>
  <c r="D19" i="52"/>
  <c r="H18" i="52"/>
  <c r="D18" i="52"/>
  <c r="I17" i="52"/>
  <c r="H17" i="52"/>
  <c r="D17" i="52"/>
  <c r="H16" i="52"/>
  <c r="D16" i="52"/>
  <c r="H15" i="52"/>
  <c r="D15" i="52"/>
  <c r="G14" i="52"/>
  <c r="I18" i="52" s="1"/>
  <c r="F14" i="52"/>
  <c r="C14" i="52"/>
  <c r="B14" i="52"/>
  <c r="D14" i="52" s="1"/>
  <c r="H13" i="52"/>
  <c r="D13" i="52"/>
  <c r="G12" i="52"/>
  <c r="H12" i="52" s="1"/>
  <c r="F12" i="52"/>
  <c r="C12" i="52"/>
  <c r="B12" i="52"/>
  <c r="H11" i="52"/>
  <c r="D11" i="52"/>
  <c r="H10" i="52"/>
  <c r="D10" i="52"/>
  <c r="I9" i="52"/>
  <c r="H9" i="52"/>
  <c r="H8" i="52"/>
  <c r="D8" i="52"/>
  <c r="I7" i="52"/>
  <c r="H7" i="52"/>
  <c r="D7" i="52"/>
  <c r="G6" i="52"/>
  <c r="I11" i="52" s="1"/>
  <c r="F6" i="52"/>
  <c r="H6" i="52" s="1"/>
  <c r="C6" i="52"/>
  <c r="B6" i="52"/>
  <c r="D6" i="52" s="1"/>
  <c r="H40" i="51"/>
  <c r="D40" i="51"/>
  <c r="H39" i="51"/>
  <c r="D39" i="51"/>
  <c r="G38" i="51"/>
  <c r="I39" i="51" s="1"/>
  <c r="F38" i="51"/>
  <c r="C38" i="51"/>
  <c r="D38" i="51" s="1"/>
  <c r="B38" i="51"/>
  <c r="H37" i="51"/>
  <c r="D37" i="51"/>
  <c r="H36" i="51"/>
  <c r="D36" i="51"/>
  <c r="H35" i="51"/>
  <c r="D35" i="51"/>
  <c r="H33" i="51"/>
  <c r="D33" i="51"/>
  <c r="H32" i="51"/>
  <c r="D32" i="51"/>
  <c r="D31" i="51"/>
  <c r="H30" i="51"/>
  <c r="D30" i="51"/>
  <c r="I29" i="51"/>
  <c r="H29" i="51"/>
  <c r="D29" i="51"/>
  <c r="H28" i="51"/>
  <c r="D28" i="51"/>
  <c r="H26" i="51"/>
  <c r="D26" i="51"/>
  <c r="H25" i="51"/>
  <c r="D25" i="51"/>
  <c r="H24" i="51"/>
  <c r="D24" i="51"/>
  <c r="H23" i="51"/>
  <c r="D23" i="51"/>
  <c r="H22" i="51"/>
  <c r="D22" i="51"/>
  <c r="H21" i="51"/>
  <c r="D21" i="51"/>
  <c r="H19" i="51"/>
  <c r="D19" i="51"/>
  <c r="H18" i="51"/>
  <c r="D18" i="51"/>
  <c r="H17" i="51"/>
  <c r="D17" i="51"/>
  <c r="H16" i="51"/>
  <c r="D16" i="51"/>
  <c r="H15" i="51"/>
  <c r="D15" i="51"/>
  <c r="H14" i="51"/>
  <c r="D14" i="51"/>
  <c r="H13" i="51"/>
  <c r="D13" i="51"/>
  <c r="H12" i="51"/>
  <c r="D12" i="51"/>
  <c r="H11" i="51"/>
  <c r="D11" i="51"/>
  <c r="H10" i="51"/>
  <c r="D10" i="51"/>
  <c r="I9" i="51"/>
  <c r="H9" i="51"/>
  <c r="D9" i="51"/>
  <c r="H8" i="51"/>
  <c r="D8" i="51"/>
  <c r="H7" i="51"/>
  <c r="D7" i="51"/>
  <c r="G6" i="51"/>
  <c r="I41" i="51" s="1"/>
  <c r="F6" i="51"/>
  <c r="C6" i="51"/>
  <c r="D6" i="51" s="1"/>
  <c r="B6" i="51"/>
  <c r="I21" i="52" l="1"/>
  <c r="I13" i="51"/>
  <c r="I13" i="52"/>
  <c r="I12" i="52" s="1"/>
  <c r="H20" i="52"/>
  <c r="D62" i="52"/>
  <c r="D111" i="52"/>
  <c r="I115" i="52"/>
  <c r="D120" i="52"/>
  <c r="I123" i="52"/>
  <c r="I122" i="52" s="1"/>
  <c r="I10" i="53"/>
  <c r="I17" i="51"/>
  <c r="I32" i="51"/>
  <c r="D20" i="52"/>
  <c r="I25" i="52"/>
  <c r="D27" i="52"/>
  <c r="D50" i="52"/>
  <c r="I77" i="52"/>
  <c r="D84" i="52"/>
  <c r="I94" i="52"/>
  <c r="I93" i="52" s="1"/>
  <c r="H114" i="52"/>
  <c r="I116" i="52"/>
  <c r="I23" i="51"/>
  <c r="I34" i="51"/>
  <c r="I10" i="52"/>
  <c r="D12" i="52"/>
  <c r="I24" i="52"/>
  <c r="D80" i="52"/>
  <c r="H93" i="52"/>
  <c r="I101" i="52"/>
  <c r="I98" i="52" s="1"/>
  <c r="D107" i="52"/>
  <c r="D114" i="52"/>
  <c r="D122" i="52"/>
  <c r="D124" i="52"/>
  <c r="D11" i="53"/>
  <c r="I9" i="53"/>
  <c r="I8" i="53"/>
  <c r="I12" i="53"/>
  <c r="I11" i="53" s="1"/>
  <c r="H6" i="53"/>
  <c r="I114" i="52"/>
  <c r="I45" i="52"/>
  <c r="I49" i="52"/>
  <c r="I60" i="52"/>
  <c r="I63" i="52"/>
  <c r="I67" i="52"/>
  <c r="I16" i="52"/>
  <c r="I28" i="52"/>
  <c r="I32" i="52"/>
  <c r="H35" i="52"/>
  <c r="I40" i="52"/>
  <c r="I52" i="52"/>
  <c r="H55" i="52"/>
  <c r="I56" i="52"/>
  <c r="I55" i="52" s="1"/>
  <c r="H62" i="52"/>
  <c r="I66" i="52"/>
  <c r="H69" i="52"/>
  <c r="I70" i="52"/>
  <c r="I82" i="52"/>
  <c r="I80" i="52" s="1"/>
  <c r="H88" i="52"/>
  <c r="I89" i="52"/>
  <c r="I91" i="52"/>
  <c r="H104" i="52"/>
  <c r="I105" i="52"/>
  <c r="I104" i="52" s="1"/>
  <c r="H107" i="52"/>
  <c r="H111" i="52"/>
  <c r="I112" i="52"/>
  <c r="I111" i="52" s="1"/>
  <c r="I90" i="52"/>
  <c r="H27" i="52"/>
  <c r="I36" i="52"/>
  <c r="I44" i="52"/>
  <c r="H58" i="52"/>
  <c r="I8" i="52"/>
  <c r="H14" i="52"/>
  <c r="I15" i="52"/>
  <c r="I19" i="52"/>
  <c r="I23" i="52"/>
  <c r="I31" i="52"/>
  <c r="I47" i="52"/>
  <c r="H50" i="52"/>
  <c r="I51" i="52"/>
  <c r="I65" i="52"/>
  <c r="H80" i="52"/>
  <c r="I109" i="52"/>
  <c r="H120" i="52"/>
  <c r="H124" i="52"/>
  <c r="I125" i="52"/>
  <c r="I124" i="52" s="1"/>
  <c r="I29" i="52"/>
  <c r="I33" i="52"/>
  <c r="I37" i="52"/>
  <c r="I39" i="52"/>
  <c r="I71" i="52"/>
  <c r="H43" i="52"/>
  <c r="I48" i="52"/>
  <c r="I59" i="52"/>
  <c r="I22" i="52"/>
  <c r="I20" i="52" s="1"/>
  <c r="I30" i="52"/>
  <c r="I64" i="52"/>
  <c r="H75" i="52"/>
  <c r="I76" i="52"/>
  <c r="I75" i="52" s="1"/>
  <c r="H86" i="52"/>
  <c r="H98" i="52"/>
  <c r="H102" i="52"/>
  <c r="I108" i="52"/>
  <c r="I107" i="52" s="1"/>
  <c r="I8" i="51"/>
  <c r="I12" i="51"/>
  <c r="I16" i="51"/>
  <c r="I22" i="51"/>
  <c r="I26" i="51"/>
  <c r="I28" i="51"/>
  <c r="I31" i="51"/>
  <c r="I37" i="51"/>
  <c r="H6" i="51"/>
  <c r="I7" i="51"/>
  <c r="I11" i="51"/>
  <c r="I15" i="51"/>
  <c r="I19" i="51"/>
  <c r="I21" i="51"/>
  <c r="I25" i="51"/>
  <c r="I27" i="51"/>
  <c r="I36" i="51"/>
  <c r="I40" i="51"/>
  <c r="I38" i="51" s="1"/>
  <c r="I10" i="51"/>
  <c r="I14" i="51"/>
  <c r="I18" i="51"/>
  <c r="I20" i="51"/>
  <c r="I24" i="51"/>
  <c r="I30" i="51"/>
  <c r="I33" i="51"/>
  <c r="I35" i="51"/>
  <c r="H38" i="51"/>
  <c r="I50" i="52" l="1"/>
  <c r="I6" i="52"/>
  <c r="I88" i="52"/>
  <c r="I62" i="52"/>
  <c r="I6" i="53"/>
  <c r="I27" i="52"/>
  <c r="I58" i="52"/>
  <c r="I14" i="52"/>
  <c r="I43" i="52"/>
  <c r="I35" i="52"/>
  <c r="I69" i="52"/>
  <c r="I6" i="51"/>
  <c r="G90" i="50" l="1"/>
  <c r="D90" i="50"/>
  <c r="H89" i="50"/>
  <c r="G89" i="50"/>
  <c r="D89" i="50"/>
  <c r="H88" i="50"/>
  <c r="G88" i="50"/>
  <c r="D88" i="50"/>
  <c r="G87" i="50"/>
  <c r="D87" i="50"/>
  <c r="H86" i="50"/>
  <c r="G85" i="50"/>
  <c r="D85" i="50"/>
  <c r="H84" i="50"/>
  <c r="G84" i="50"/>
  <c r="D84" i="50"/>
  <c r="F83" i="50"/>
  <c r="H87" i="50" s="1"/>
  <c r="E83" i="50"/>
  <c r="G83" i="50" s="1"/>
  <c r="D83" i="50"/>
  <c r="C83" i="50"/>
  <c r="B83" i="50"/>
  <c r="G82" i="50"/>
  <c r="D82" i="50"/>
  <c r="F81" i="50"/>
  <c r="H82" i="50" s="1"/>
  <c r="H81" i="50" s="1"/>
  <c r="E81" i="50"/>
  <c r="C81" i="50"/>
  <c r="B81" i="50"/>
  <c r="G80" i="50"/>
  <c r="D80" i="50"/>
  <c r="F79" i="50"/>
  <c r="H80" i="50" s="1"/>
  <c r="H79" i="50" s="1"/>
  <c r="E79" i="50"/>
  <c r="G79" i="50" s="1"/>
  <c r="C79" i="50"/>
  <c r="D79" i="50" s="1"/>
  <c r="B79" i="50"/>
  <c r="G76" i="50"/>
  <c r="D76" i="50"/>
  <c r="G75" i="50"/>
  <c r="D75" i="50"/>
  <c r="G74" i="50"/>
  <c r="D74" i="50"/>
  <c r="G73" i="50"/>
  <c r="D73" i="50"/>
  <c r="G72" i="50"/>
  <c r="D72" i="50"/>
  <c r="G71" i="50"/>
  <c r="D71" i="50"/>
  <c r="G70" i="50"/>
  <c r="D70" i="50"/>
  <c r="G69" i="50"/>
  <c r="D69" i="50"/>
  <c r="G68" i="50"/>
  <c r="D68" i="50"/>
  <c r="G67" i="50"/>
  <c r="D67" i="50"/>
  <c r="G66" i="50"/>
  <c r="D66" i="50"/>
  <c r="G65" i="50"/>
  <c r="D65" i="50"/>
  <c r="G64" i="50"/>
  <c r="D64" i="50"/>
  <c r="G63" i="50"/>
  <c r="D63" i="50"/>
  <c r="F62" i="50"/>
  <c r="H76" i="50" s="1"/>
  <c r="E62" i="50"/>
  <c r="C62" i="50"/>
  <c r="B62" i="50"/>
  <c r="G60" i="50"/>
  <c r="D60" i="50"/>
  <c r="G59" i="50"/>
  <c r="D59" i="50"/>
  <c r="G58" i="50"/>
  <c r="D58" i="50"/>
  <c r="G57" i="50"/>
  <c r="D57" i="50"/>
  <c r="G56" i="50"/>
  <c r="D56" i="50"/>
  <c r="G55" i="50"/>
  <c r="D55" i="50"/>
  <c r="G54" i="50"/>
  <c r="D54" i="50"/>
  <c r="G53" i="50"/>
  <c r="D53" i="50"/>
  <c r="G52" i="50"/>
  <c r="D52" i="50"/>
  <c r="F51" i="50"/>
  <c r="H58" i="50" s="1"/>
  <c r="E51" i="50"/>
  <c r="C51" i="50"/>
  <c r="D51" i="50" s="1"/>
  <c r="B51" i="50"/>
  <c r="G49" i="50"/>
  <c r="D49" i="50"/>
  <c r="G48" i="50"/>
  <c r="D48" i="50"/>
  <c r="G47" i="50"/>
  <c r="D47" i="50"/>
  <c r="G46" i="50"/>
  <c r="D46" i="50"/>
  <c r="G45" i="50"/>
  <c r="D45" i="50"/>
  <c r="G44" i="50"/>
  <c r="D44" i="50"/>
  <c r="H43" i="50"/>
  <c r="G43" i="50"/>
  <c r="D43" i="50"/>
  <c r="G42" i="50"/>
  <c r="D42" i="50"/>
  <c r="G41" i="50"/>
  <c r="D41" i="50"/>
  <c r="F40" i="50"/>
  <c r="H50" i="50" s="1"/>
  <c r="E40" i="50"/>
  <c r="C40" i="50"/>
  <c r="B40" i="50"/>
  <c r="G39" i="50"/>
  <c r="D39" i="50"/>
  <c r="G37" i="50"/>
  <c r="D37" i="50"/>
  <c r="G36" i="50"/>
  <c r="D36" i="50"/>
  <c r="G35" i="50"/>
  <c r="D35" i="50"/>
  <c r="G34" i="50"/>
  <c r="D34" i="50"/>
  <c r="G33" i="50"/>
  <c r="D33" i="50"/>
  <c r="G32" i="50"/>
  <c r="D32" i="50"/>
  <c r="G31" i="50"/>
  <c r="D31" i="50"/>
  <c r="G30" i="50"/>
  <c r="D30" i="50"/>
  <c r="G29" i="50"/>
  <c r="D29" i="50"/>
  <c r="G28" i="50"/>
  <c r="D28" i="50"/>
  <c r="G27" i="50"/>
  <c r="D27" i="50"/>
  <c r="G26" i="50"/>
  <c r="D26" i="50"/>
  <c r="G25" i="50"/>
  <c r="D25" i="50"/>
  <c r="G24" i="50"/>
  <c r="D24" i="50"/>
  <c r="F23" i="50"/>
  <c r="H34" i="50" s="1"/>
  <c r="E23" i="50"/>
  <c r="C23" i="50"/>
  <c r="B23" i="50"/>
  <c r="G20" i="50"/>
  <c r="D20" i="50"/>
  <c r="G19" i="50"/>
  <c r="D19" i="50"/>
  <c r="G18" i="50"/>
  <c r="D18" i="50"/>
  <c r="G17" i="50"/>
  <c r="D17" i="50"/>
  <c r="G16" i="50"/>
  <c r="D16" i="50"/>
  <c r="G15" i="50"/>
  <c r="D15" i="50"/>
  <c r="G14" i="50"/>
  <c r="D14" i="50"/>
  <c r="G13" i="50"/>
  <c r="D13" i="50"/>
  <c r="G12" i="50"/>
  <c r="D12" i="50"/>
  <c r="G11" i="50"/>
  <c r="D11" i="50"/>
  <c r="G10" i="50"/>
  <c r="D10" i="50"/>
  <c r="H9" i="50"/>
  <c r="G9" i="50"/>
  <c r="D9" i="50"/>
  <c r="G8" i="50"/>
  <c r="D8" i="50"/>
  <c r="G7" i="50"/>
  <c r="D7" i="50"/>
  <c r="F6" i="50"/>
  <c r="H22" i="50" s="1"/>
  <c r="E6" i="50"/>
  <c r="C6" i="50"/>
  <c r="B6" i="50"/>
  <c r="D6" i="50" s="1"/>
  <c r="G77" i="49"/>
  <c r="D77" i="49"/>
  <c r="G76" i="49"/>
  <c r="D76" i="49"/>
  <c r="G75" i="49"/>
  <c r="D75" i="49"/>
  <c r="G73" i="49"/>
  <c r="D73" i="49"/>
  <c r="G72" i="49"/>
  <c r="D72" i="49"/>
  <c r="F71" i="49"/>
  <c r="H77" i="49" s="1"/>
  <c r="E71" i="49"/>
  <c r="C71" i="49"/>
  <c r="B71" i="49"/>
  <c r="G70" i="49"/>
  <c r="D70" i="49"/>
  <c r="F69" i="49"/>
  <c r="G69" i="49" s="1"/>
  <c r="E69" i="49"/>
  <c r="C69" i="49"/>
  <c r="D69" i="49" s="1"/>
  <c r="B69" i="49"/>
  <c r="G68" i="49"/>
  <c r="D68" i="49"/>
  <c r="H67" i="49"/>
  <c r="G67" i="49"/>
  <c r="D67" i="49"/>
  <c r="F66" i="49"/>
  <c r="H68" i="49" s="1"/>
  <c r="E66" i="49"/>
  <c r="G66" i="49" s="1"/>
  <c r="C66" i="49"/>
  <c r="D66" i="49" s="1"/>
  <c r="B66" i="49"/>
  <c r="H65" i="49"/>
  <c r="G65" i="49"/>
  <c r="D65" i="49"/>
  <c r="G64" i="49"/>
  <c r="D64" i="49"/>
  <c r="G63" i="49"/>
  <c r="D63" i="49"/>
  <c r="H62" i="49"/>
  <c r="G62" i="49"/>
  <c r="D62" i="49"/>
  <c r="H61" i="49"/>
  <c r="G61" i="49"/>
  <c r="D61" i="49"/>
  <c r="G60" i="49"/>
  <c r="D60" i="49"/>
  <c r="H59" i="49"/>
  <c r="G59" i="49"/>
  <c r="D59" i="49"/>
  <c r="H58" i="49"/>
  <c r="G58" i="49"/>
  <c r="D58" i="49"/>
  <c r="G57" i="49"/>
  <c r="D57" i="49"/>
  <c r="G56" i="49"/>
  <c r="D56" i="49"/>
  <c r="H55" i="49"/>
  <c r="G55" i="49"/>
  <c r="D55" i="49"/>
  <c r="F54" i="49"/>
  <c r="H64" i="49" s="1"/>
  <c r="E54" i="49"/>
  <c r="G54" i="49" s="1"/>
  <c r="D54" i="49"/>
  <c r="C54" i="49"/>
  <c r="B54" i="49"/>
  <c r="H53" i="49"/>
  <c r="G53" i="49"/>
  <c r="D53" i="49"/>
  <c r="G52" i="49"/>
  <c r="D52" i="49"/>
  <c r="H51" i="49"/>
  <c r="G51" i="49"/>
  <c r="D51" i="49"/>
  <c r="H50" i="49"/>
  <c r="G50" i="49"/>
  <c r="D50" i="49"/>
  <c r="G49" i="49"/>
  <c r="D49" i="49"/>
  <c r="G48" i="49"/>
  <c r="D48" i="49"/>
  <c r="H47" i="49"/>
  <c r="G47" i="49"/>
  <c r="D47" i="49"/>
  <c r="G46" i="49"/>
  <c r="D46" i="49"/>
  <c r="G45" i="49"/>
  <c r="D45" i="49"/>
  <c r="G44" i="49"/>
  <c r="D44" i="49"/>
  <c r="H43" i="49"/>
  <c r="G43" i="49"/>
  <c r="D43" i="49"/>
  <c r="F42" i="49"/>
  <c r="H52" i="49" s="1"/>
  <c r="E42" i="49"/>
  <c r="G42" i="49" s="1"/>
  <c r="C42" i="49"/>
  <c r="D42" i="49" s="1"/>
  <c r="B42" i="49"/>
  <c r="G41" i="49"/>
  <c r="D41" i="49"/>
  <c r="G40" i="49"/>
  <c r="D40" i="49"/>
  <c r="G39" i="49"/>
  <c r="D39" i="49"/>
  <c r="G38" i="49"/>
  <c r="D38" i="49"/>
  <c r="H37" i="49"/>
  <c r="G37" i="49"/>
  <c r="D37" i="49"/>
  <c r="G36" i="49"/>
  <c r="D36" i="49"/>
  <c r="G35" i="49"/>
  <c r="D35" i="49"/>
  <c r="H34" i="49"/>
  <c r="G34" i="49"/>
  <c r="D34" i="49"/>
  <c r="G33" i="49"/>
  <c r="D33" i="49"/>
  <c r="G32" i="49"/>
  <c r="D32" i="49"/>
  <c r="H31" i="49"/>
  <c r="G31" i="49"/>
  <c r="D31" i="49"/>
  <c r="F30" i="49"/>
  <c r="H39" i="49" s="1"/>
  <c r="E30" i="49"/>
  <c r="G30" i="49" s="1"/>
  <c r="C30" i="49"/>
  <c r="D30" i="49" s="1"/>
  <c r="B30" i="49"/>
  <c r="H29" i="49"/>
  <c r="G29" i="49"/>
  <c r="D29" i="49"/>
  <c r="G28" i="49"/>
  <c r="D28" i="49"/>
  <c r="G27" i="49"/>
  <c r="D27" i="49"/>
  <c r="H26" i="49"/>
  <c r="G26" i="49"/>
  <c r="D26" i="49"/>
  <c r="H25" i="49"/>
  <c r="G25" i="49"/>
  <c r="D25" i="49"/>
  <c r="G24" i="49"/>
  <c r="D24" i="49"/>
  <c r="H23" i="49"/>
  <c r="G23" i="49"/>
  <c r="D23" i="49"/>
  <c r="H22" i="49"/>
  <c r="G22" i="49"/>
  <c r="D22" i="49"/>
  <c r="G21" i="49"/>
  <c r="D21" i="49"/>
  <c r="G20" i="49"/>
  <c r="D20" i="49"/>
  <c r="H19" i="49"/>
  <c r="G19" i="49"/>
  <c r="D19" i="49"/>
  <c r="F18" i="49"/>
  <c r="H27" i="49" s="1"/>
  <c r="E18" i="49"/>
  <c r="G18" i="49" s="1"/>
  <c r="C18" i="49"/>
  <c r="D18" i="49" s="1"/>
  <c r="B18" i="49"/>
  <c r="G17" i="49"/>
  <c r="D17" i="49"/>
  <c r="G16" i="49"/>
  <c r="D16" i="49"/>
  <c r="G15" i="49"/>
  <c r="D15" i="49"/>
  <c r="G14" i="49"/>
  <c r="D14" i="49"/>
  <c r="H13" i="49"/>
  <c r="G13" i="49"/>
  <c r="D13" i="49"/>
  <c r="G12" i="49"/>
  <c r="D12" i="49"/>
  <c r="G11" i="49"/>
  <c r="D11" i="49"/>
  <c r="H10" i="49"/>
  <c r="G10" i="49"/>
  <c r="D10" i="49"/>
  <c r="G9" i="49"/>
  <c r="D9" i="49"/>
  <c r="G8" i="49"/>
  <c r="D8" i="49"/>
  <c r="H7" i="49"/>
  <c r="G7" i="49"/>
  <c r="D7" i="49"/>
  <c r="F6" i="49"/>
  <c r="H15" i="49" s="1"/>
  <c r="E6" i="49"/>
  <c r="G6" i="49" s="1"/>
  <c r="D6" i="49"/>
  <c r="C6" i="49"/>
  <c r="B6" i="49"/>
  <c r="I32" i="48"/>
  <c r="H32" i="48"/>
  <c r="H33" i="48" s="1"/>
  <c r="G32" i="48"/>
  <c r="F32" i="48"/>
  <c r="E32" i="48"/>
  <c r="D32" i="48"/>
  <c r="D33" i="48" s="1"/>
  <c r="C32" i="48"/>
  <c r="B32" i="48"/>
  <c r="A32" i="48"/>
  <c r="I31" i="48"/>
  <c r="H31" i="48"/>
  <c r="G31" i="48"/>
  <c r="F31" i="48"/>
  <c r="E31" i="48"/>
  <c r="D31" i="48"/>
  <c r="C31" i="48"/>
  <c r="B31" i="48"/>
  <c r="I23" i="48"/>
  <c r="H23" i="48"/>
  <c r="G23" i="48"/>
  <c r="F23" i="48"/>
  <c r="E23" i="48"/>
  <c r="D23" i="48"/>
  <c r="C23" i="48"/>
  <c r="B23" i="48"/>
  <c r="I16" i="48"/>
  <c r="I27" i="48" s="1"/>
  <c r="I28" i="48" s="1"/>
  <c r="H16" i="48"/>
  <c r="H27" i="48" s="1"/>
  <c r="H28" i="48" s="1"/>
  <c r="G16" i="48"/>
  <c r="G27" i="48" s="1"/>
  <c r="G28" i="48" s="1"/>
  <c r="F16" i="48"/>
  <c r="F27" i="48" s="1"/>
  <c r="F28" i="48" s="1"/>
  <c r="E16" i="48"/>
  <c r="E27" i="48" s="1"/>
  <c r="E28" i="48" s="1"/>
  <c r="D16" i="48"/>
  <c r="D27" i="48" s="1"/>
  <c r="D28" i="48" s="1"/>
  <c r="C16" i="48"/>
  <c r="C27" i="48" s="1"/>
  <c r="C28" i="48" s="1"/>
  <c r="B16" i="48"/>
  <c r="B27" i="48" s="1"/>
  <c r="B28" i="48" s="1"/>
  <c r="H63" i="50" l="1"/>
  <c r="H71" i="50"/>
  <c r="E33" i="48"/>
  <c r="I33" i="48"/>
  <c r="H33" i="49"/>
  <c r="H46" i="49"/>
  <c r="H49" i="49"/>
  <c r="H57" i="49"/>
  <c r="H70" i="49"/>
  <c r="H69" i="49" s="1"/>
  <c r="H17" i="50"/>
  <c r="D23" i="50"/>
  <c r="H47" i="50"/>
  <c r="D62" i="50"/>
  <c r="H67" i="50"/>
  <c r="H75" i="50"/>
  <c r="H78" i="50"/>
  <c r="H66" i="49"/>
  <c r="H13" i="50"/>
  <c r="G62" i="50"/>
  <c r="H70" i="50"/>
  <c r="H77" i="50"/>
  <c r="D81" i="50"/>
  <c r="B33" i="48"/>
  <c r="F33" i="48"/>
  <c r="H9" i="49"/>
  <c r="H17" i="49"/>
  <c r="H41" i="49"/>
  <c r="C33" i="48"/>
  <c r="G33" i="48"/>
  <c r="H14" i="49"/>
  <c r="H21" i="49"/>
  <c r="H35" i="49"/>
  <c r="H38" i="49"/>
  <c r="H45" i="49"/>
  <c r="H63" i="49"/>
  <c r="D71" i="49"/>
  <c r="H76" i="49"/>
  <c r="D40" i="50"/>
  <c r="H66" i="50"/>
  <c r="H74" i="50"/>
  <c r="H90" i="50"/>
  <c r="H24" i="50"/>
  <c r="G51" i="50"/>
  <c r="H56" i="50"/>
  <c r="H60" i="50"/>
  <c r="G81" i="50"/>
  <c r="H39" i="50"/>
  <c r="H8" i="50"/>
  <c r="H12" i="50"/>
  <c r="H16" i="50"/>
  <c r="H28" i="50"/>
  <c r="H38" i="50"/>
  <c r="H46" i="50"/>
  <c r="G6" i="50"/>
  <c r="H7" i="50"/>
  <c r="H11" i="50"/>
  <c r="H15" i="50"/>
  <c r="H19" i="50"/>
  <c r="H21" i="50"/>
  <c r="H27" i="50"/>
  <c r="H31" i="50"/>
  <c r="H35" i="50"/>
  <c r="G40" i="50"/>
  <c r="H41" i="50"/>
  <c r="H45" i="50"/>
  <c r="H49" i="50"/>
  <c r="H55" i="50"/>
  <c r="H59" i="50"/>
  <c r="H61" i="50"/>
  <c r="H65" i="50"/>
  <c r="H69" i="50"/>
  <c r="H73" i="50"/>
  <c r="H85" i="50"/>
  <c r="H83" i="50" s="1"/>
  <c r="H25" i="50"/>
  <c r="H29" i="50"/>
  <c r="H33" i="50"/>
  <c r="H37" i="50"/>
  <c r="H53" i="50"/>
  <c r="H57" i="50"/>
  <c r="H20" i="50"/>
  <c r="G23" i="50"/>
  <c r="H32" i="50"/>
  <c r="H36" i="50"/>
  <c r="H42" i="50"/>
  <c r="H52" i="50"/>
  <c r="H10" i="50"/>
  <c r="H14" i="50"/>
  <c r="H18" i="50"/>
  <c r="H26" i="50"/>
  <c r="H30" i="50"/>
  <c r="H44" i="50"/>
  <c r="H48" i="50"/>
  <c r="H54" i="50"/>
  <c r="H64" i="50"/>
  <c r="H68" i="50"/>
  <c r="H72" i="50"/>
  <c r="H8" i="49"/>
  <c r="H12" i="49"/>
  <c r="H16" i="49"/>
  <c r="H20" i="49"/>
  <c r="H24" i="49"/>
  <c r="H28" i="49"/>
  <c r="H32" i="49"/>
  <c r="H36" i="49"/>
  <c r="H40" i="49"/>
  <c r="H44" i="49"/>
  <c r="H48" i="49"/>
  <c r="H56" i="49"/>
  <c r="H60" i="49"/>
  <c r="G71" i="49"/>
  <c r="H72" i="49"/>
  <c r="H74" i="49"/>
  <c r="H73" i="49"/>
  <c r="H75" i="49"/>
  <c r="H11" i="49"/>
  <c r="H42" i="49" l="1"/>
  <c r="H62" i="50"/>
  <c r="H23" i="50"/>
  <c r="H51" i="50"/>
  <c r="H40" i="50"/>
  <c r="H6" i="50"/>
  <c r="H6" i="49"/>
  <c r="H54" i="49"/>
  <c r="H18" i="49"/>
  <c r="H71" i="49"/>
  <c r="H30" i="49"/>
  <c r="C13" i="47" l="1"/>
  <c r="D13" i="47" s="1"/>
  <c r="A13" i="47"/>
  <c r="D12" i="47"/>
  <c r="D11" i="47"/>
  <c r="D10" i="47"/>
  <c r="D9" i="47"/>
  <c r="D8" i="47"/>
  <c r="D7" i="47"/>
  <c r="D6" i="47"/>
  <c r="D5" i="47"/>
  <c r="N60" i="46" l="1"/>
  <c r="N59" i="46"/>
  <c r="N58" i="46"/>
  <c r="N57" i="46"/>
  <c r="N56" i="46"/>
  <c r="N55" i="46"/>
  <c r="N54" i="46"/>
  <c r="N53" i="46"/>
  <c r="N52" i="46"/>
  <c r="N51" i="46"/>
  <c r="N50" i="46"/>
  <c r="N49" i="46"/>
  <c r="G31" i="46"/>
  <c r="H27" i="46" s="1"/>
  <c r="C25" i="46"/>
  <c r="B25" i="46"/>
  <c r="D24" i="46"/>
  <c r="D25" i="46" s="1"/>
  <c r="D23" i="46"/>
  <c r="H19" i="46"/>
  <c r="D18" i="46"/>
  <c r="D17" i="46"/>
  <c r="D16" i="46" s="1"/>
  <c r="C16" i="46"/>
  <c r="B16" i="46"/>
  <c r="H12" i="46"/>
  <c r="H8" i="46"/>
  <c r="H6" i="46" l="1"/>
  <c r="H10" i="46"/>
  <c r="H14" i="46"/>
  <c r="H21" i="46"/>
  <c r="H28" i="46"/>
  <c r="H7" i="46"/>
  <c r="H11" i="46"/>
  <c r="H15" i="46"/>
  <c r="H16" i="46"/>
  <c r="H18" i="46"/>
  <c r="H22" i="46"/>
  <c r="H24" i="46"/>
  <c r="H25" i="46"/>
  <c r="H29" i="46"/>
  <c r="H26" i="46"/>
  <c r="H9" i="46"/>
  <c r="H13" i="46"/>
  <c r="H17" i="46"/>
  <c r="H20" i="46"/>
  <c r="H23" i="46"/>
  <c r="H31" i="46" l="1"/>
  <c r="C34" i="45" l="1"/>
  <c r="B36" i="45"/>
  <c r="B35" i="45"/>
  <c r="B34" i="45"/>
  <c r="B33" i="45"/>
  <c r="B32" i="45"/>
  <c r="B31" i="45"/>
  <c r="B30" i="45"/>
  <c r="B29" i="45"/>
  <c r="B28" i="45"/>
  <c r="B27" i="45"/>
  <c r="B26" i="45" s="1"/>
  <c r="C15" i="45"/>
  <c r="B6" i="45"/>
  <c r="L23" i="44"/>
  <c r="M23" i="44" s="1"/>
  <c r="N23" i="44" s="1"/>
  <c r="K23" i="44"/>
  <c r="J23" i="44"/>
  <c r="I23" i="44"/>
  <c r="H23" i="44"/>
  <c r="G23" i="44"/>
  <c r="F23" i="44"/>
  <c r="E23" i="44"/>
  <c r="D23" i="44"/>
  <c r="C23" i="44"/>
  <c r="B23" i="44"/>
  <c r="L21" i="44"/>
  <c r="M21" i="44" s="1"/>
  <c r="K21" i="44"/>
  <c r="J21" i="44"/>
  <c r="I21" i="44"/>
  <c r="H21" i="44"/>
  <c r="G21" i="44"/>
  <c r="F21" i="44"/>
  <c r="E21" i="44"/>
  <c r="D21" i="44"/>
  <c r="C21" i="44"/>
  <c r="B21" i="44"/>
  <c r="M18" i="44"/>
  <c r="M17" i="44"/>
  <c r="M16" i="44"/>
  <c r="M15" i="44"/>
  <c r="M14" i="44"/>
  <c r="M13" i="44"/>
  <c r="M12" i="44"/>
  <c r="M11" i="44"/>
  <c r="M10" i="44"/>
  <c r="M9" i="44"/>
  <c r="M8" i="44"/>
  <c r="M7" i="44"/>
  <c r="M6" i="44"/>
  <c r="I71" i="43"/>
  <c r="H71" i="43"/>
  <c r="G71" i="43"/>
  <c r="F71" i="43"/>
  <c r="E71" i="43"/>
  <c r="D71" i="43"/>
  <c r="C71" i="43"/>
  <c r="B71" i="43"/>
  <c r="I66" i="43"/>
  <c r="H66" i="43"/>
  <c r="G66" i="43"/>
  <c r="F66" i="43"/>
  <c r="E66" i="43"/>
  <c r="D66" i="43"/>
  <c r="C66" i="43"/>
  <c r="B66" i="43"/>
  <c r="J27" i="43"/>
  <c r="I27" i="43"/>
  <c r="H27" i="43"/>
  <c r="G27" i="43"/>
  <c r="F27" i="43"/>
  <c r="E27" i="43"/>
  <c r="D27" i="43"/>
  <c r="C27" i="43"/>
  <c r="B27" i="43"/>
  <c r="K26" i="43"/>
  <c r="K27" i="43" s="1"/>
  <c r="K25" i="43"/>
  <c r="J22" i="43"/>
  <c r="I22" i="43"/>
  <c r="H22" i="43"/>
  <c r="G22" i="43"/>
  <c r="F22" i="43"/>
  <c r="E22" i="43"/>
  <c r="D22" i="43"/>
  <c r="C22" i="43"/>
  <c r="B22" i="43"/>
  <c r="K21" i="43"/>
  <c r="K22" i="43" s="1"/>
  <c r="K20" i="43"/>
  <c r="K17" i="43"/>
  <c r="K15" i="43"/>
  <c r="K14" i="43"/>
  <c r="K13" i="43"/>
  <c r="K12" i="43"/>
  <c r="K11" i="43"/>
  <c r="K10" i="43"/>
  <c r="K9" i="43"/>
  <c r="K8" i="43"/>
  <c r="K7" i="43"/>
  <c r="K6" i="43"/>
  <c r="C26" i="45" l="1"/>
  <c r="C8" i="45"/>
  <c r="C35" i="45"/>
  <c r="C13" i="45"/>
  <c r="C29" i="45"/>
  <c r="N8" i="44"/>
  <c r="N12" i="44"/>
  <c r="N16" i="44"/>
  <c r="C36" i="45"/>
  <c r="C14" i="45"/>
  <c r="C10" i="45"/>
  <c r="C16" i="45"/>
  <c r="C30" i="45"/>
  <c r="C33" i="45"/>
  <c r="C9" i="45"/>
  <c r="C32" i="45"/>
  <c r="C6" i="45"/>
  <c r="C12" i="45"/>
  <c r="C19" i="45"/>
  <c r="C28" i="45"/>
  <c r="C31" i="45"/>
  <c r="C27" i="45"/>
  <c r="C11" i="45"/>
  <c r="N10" i="44"/>
  <c r="N17" i="44"/>
  <c r="N15" i="44"/>
  <c r="N13" i="44"/>
  <c r="N11" i="44"/>
  <c r="N9" i="44"/>
  <c r="N7" i="44"/>
  <c r="N6" i="44"/>
  <c r="N14" i="44"/>
  <c r="N18" i="44"/>
</calcChain>
</file>

<file path=xl/sharedStrings.xml><?xml version="1.0" encoding="utf-8"?>
<sst xmlns="http://schemas.openxmlformats.org/spreadsheetml/2006/main" count="1115" uniqueCount="466">
  <si>
    <t>Tabla 13</t>
  </si>
  <si>
    <t>UNIDADES</t>
  </si>
  <si>
    <t>SITUACIÓN</t>
  </si>
  <si>
    <t>HECTÁREAS(**)</t>
  </si>
  <si>
    <t>% DEL PERÚ</t>
  </si>
  <si>
    <t>EXPLOTACIÓN</t>
  </si>
  <si>
    <t>EXPLORACIÓN</t>
  </si>
  <si>
    <t>CATEO Y PROSPECCIÓN</t>
  </si>
  <si>
    <t>PREPARACIÓN Y DESARROLLO*</t>
  </si>
  <si>
    <t>CIERRE FINAL*</t>
  </si>
  <si>
    <t>CIERRE POST-CIERRE (DEFINITIVO)</t>
  </si>
  <si>
    <t>CIERRE PROGRESIVO*</t>
  </si>
  <si>
    <t>BENEFICIO</t>
  </si>
  <si>
    <t>UNIDADES MINERAS EN ACTIVIDAD</t>
  </si>
  <si>
    <t xml:space="preserve"> Información disponible a la fecha de elaboración de este boletín.
(*) Mediante R.D. N°0043-2020-MINEM/DGM, se reemplazó la situación "Construcción" al nombre de "Preparación y Desarrollo", asimismo se añadieron las situaciones "Cierre Final" y "Cierre Progresivo". De esta manera, las situaciones reportadas se encuentran alineadas a la Ley General de Minería y los procedimientos de autorizaciones mineras de la Dirección General de Minería.
(**) Hectáreas otorgadas totales destinadas a las unidades mineras que se encuentran en alguna de las situaciones descritas en el presente cuadro.</t>
  </si>
  <si>
    <t>Tabla 10</t>
  </si>
  <si>
    <t>EMPLEO DIRECTO EN MINERÍA</t>
  </si>
  <si>
    <t>SEGÚN TIPO DE EMPLEADOR (PROMEDIO)</t>
  </si>
  <si>
    <t>PERIODO</t>
  </si>
  <si>
    <t>COMPAÑÍA</t>
  </si>
  <si>
    <t>CONTRATISTAS</t>
  </si>
  <si>
    <t>TOTAL</t>
  </si>
  <si>
    <t>REGIÓN</t>
  </si>
  <si>
    <t>PERSONAS</t>
  </si>
  <si>
    <t>PART%</t>
  </si>
  <si>
    <t>AREQUIPA</t>
  </si>
  <si>
    <t>ÁNCASH</t>
  </si>
  <si>
    <t>MOQUEGUA</t>
  </si>
  <si>
    <t>JUNÍN</t>
  </si>
  <si>
    <t>LA LIBERTAD</t>
  </si>
  <si>
    <t>CAJAMARCA</t>
  </si>
  <si>
    <t>LIMA</t>
  </si>
  <si>
    <t>PASCO</t>
  </si>
  <si>
    <t>ICA</t>
  </si>
  <si>
    <t>CUSCO</t>
  </si>
  <si>
    <t>2020*</t>
  </si>
  <si>
    <t>APURÍMAC</t>
  </si>
  <si>
    <t>2021*</t>
  </si>
  <si>
    <t>AYACUCHO</t>
  </si>
  <si>
    <t>Ene</t>
  </si>
  <si>
    <t>TACNA</t>
  </si>
  <si>
    <t>PUNO</t>
  </si>
  <si>
    <t>HUANCAVELICA</t>
  </si>
  <si>
    <t>PIURA</t>
  </si>
  <si>
    <t>CALLAO</t>
  </si>
  <si>
    <t>MADRE DE DIOS</t>
  </si>
  <si>
    <t>Var%</t>
  </si>
  <si>
    <t>HUÁNUCO</t>
  </si>
  <si>
    <t>LAMBAYEQUE</t>
  </si>
  <si>
    <t>SAN MARTÍN</t>
  </si>
  <si>
    <t>AMAZONAS</t>
  </si>
  <si>
    <t>LORETO</t>
  </si>
  <si>
    <t>TUMBES</t>
  </si>
  <si>
    <t xml:space="preserve">ACCIDENTES MORTALES EN EL SECTOR MINERO
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</si>
  <si>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</si>
  <si>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</si>
  <si>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</si>
  <si>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</si>
  <si>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</si>
  <si>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</si>
  <si>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</si>
  <si>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</si>
  <si>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</si>
  <si>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</t>
  </si>
  <si>
    <t>OCT</t>
  </si>
  <si>
    <t>NOV</t>
  </si>
  <si>
    <t>DIC</t>
  </si>
  <si>
    <t>Ene.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</si>
  <si>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</si>
  <si>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</si>
  <si>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</si>
  <si>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</si>
  <si>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</si>
  <si>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</si>
  <si>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</si>
  <si>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</si>
  <si>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Ene. 2020</t>
  </si>
  <si>
    <t>Ene. 2021</t>
  </si>
  <si>
    <t>Dic. 2020</t>
  </si>
  <si>
    <t>OTROS</t>
  </si>
  <si>
    <t>Tabla 6</t>
  </si>
  <si>
    <t>EXPORTACIONES METÁLICAS</t>
  </si>
  <si>
    <t>VALOR DE LAS EXPORTACIONES METÁLICAS (US$ MILLONES)</t>
  </si>
  <si>
    <t>Feb.</t>
  </si>
  <si>
    <t xml:space="preserve">VARIACIÓN RESPECTO AL MES ANTERIOR* EN MILLONES DE US$ </t>
  </si>
  <si>
    <t>EVOLUCIÓN DE LAS EXPORTACIONES MINERAS METÁLICAS / US$ MILLONES</t>
  </si>
  <si>
    <t>VOLUMEN DE LAS EXPORTACIONES METÁLICAS</t>
  </si>
  <si>
    <t>(Miles toneladas)</t>
  </si>
  <si>
    <t>(Miles oz tr)</t>
  </si>
  <si>
    <t>(Millones oz tr)</t>
  </si>
  <si>
    <t>(Millones toneladas)</t>
  </si>
  <si>
    <t xml:space="preserve">VARIACIÓN RESPECTO AL MES ANTERIOR - VOLUMEN* </t>
  </si>
  <si>
    <t>VARIACIÓN % DE LAS EXPORTACIONES MINERAS METÁLICAS (VOLUMEN (*)) / VAR%</t>
  </si>
  <si>
    <t>Tabla 06.1</t>
  </si>
  <si>
    <t>ESTRUCTURA DEL VALOR DE LAS EXPORTACIONES PERUANAS</t>
  </si>
  <si>
    <t>RUBRO</t>
  </si>
  <si>
    <t>Part%</t>
  </si>
  <si>
    <t>Feb</t>
  </si>
  <si>
    <t>Mineros Metálicos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</si>
  <si>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</si>
  <si>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</si>
  <si>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</si>
  <si>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</si>
  <si>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</si>
  <si>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</si>
  <si>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</si>
  <si>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</si>
  <si>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Minerales no metálicos</t>
  </si>
  <si>
    <t>Sidero-metalúrgicos y joyería</t>
  </si>
  <si>
    <t>Metal-mecánicos</t>
  </si>
  <si>
    <t>Otros</t>
  </si>
  <si>
    <t>TOTAL EXPORTACIONES</t>
  </si>
  <si>
    <t>TOTAL EXPORTACIONES MINERAS</t>
  </si>
  <si>
    <t>Tabla 6.2</t>
  </si>
  <si>
    <t>VALOR DE EXPORTACIONES DE PRINCIPALES PRODUCTOS MINEROS (Millones de US$)</t>
  </si>
  <si>
    <t>Productos Metálicos</t>
  </si>
  <si>
    <t>Cobre</t>
  </si>
  <si>
    <t>Oro</t>
  </si>
  <si>
    <t>Zinc</t>
  </si>
  <si>
    <t>Plata</t>
  </si>
  <si>
    <t>Plomo</t>
  </si>
  <si>
    <t>Estaño</t>
  </si>
  <si>
    <t>Hierro</t>
  </si>
  <si>
    <t>Molibdeno</t>
  </si>
  <si>
    <t>PARTICIPACIÓN DE PRODUCTOS MINEROS EN EL VALOR DE EXPORTACIONES NACIONALES (Millones de US$)</t>
  </si>
  <si>
    <t>TOTAL PROD. MINEROS</t>
  </si>
  <si>
    <t>Minerales No Metálicos</t>
  </si>
  <si>
    <t>TOTAL EXPORTACIONES NACIONALES</t>
  </si>
  <si>
    <t>Tabla 05</t>
  </si>
  <si>
    <t>PRINCIPALES INDICADORES MACROECONÓMICOS*</t>
  </si>
  <si>
    <t xml:space="preserve">PBI   </t>
  </si>
  <si>
    <t>PBI MINERO</t>
  </si>
  <si>
    <t>INFLACIÓN</t>
  </si>
  <si>
    <t>TIPO DE CAMBIO *</t>
  </si>
  <si>
    <t>EXPORTACIONES</t>
  </si>
  <si>
    <t>EXPORT. MIN.**</t>
  </si>
  <si>
    <t>IMPORTACIONES</t>
  </si>
  <si>
    <t>BALANZA COMERCIAL</t>
  </si>
  <si>
    <t>Var.% anual</t>
  </si>
  <si>
    <t>Soles por U.S.$</t>
  </si>
  <si>
    <t>Millones US$</t>
  </si>
  <si>
    <t>COTIZACIONES DE LOS PRINCIPALES METALES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</si>
  <si>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</si>
  <si>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</si>
  <si>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</si>
  <si>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</si>
  <si>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</si>
  <si>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</si>
  <si>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</si>
  <si>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</si>
  <si>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</si>
  <si>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</si>
  <si>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</si>
  <si>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</si>
  <si>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London Fix</t>
  </si>
  <si>
    <t>TSI</t>
  </si>
  <si>
    <t>Nd</t>
  </si>
  <si>
    <t>LBMA</t>
  </si>
  <si>
    <t>* Promedio del cambio interbancario. 
** Incluye valor de exportaciones metálicas y no metálicas.
Nd: No disponible a la fecha.
Fuente: BCRP, Cuadros Estadísticos Mensuales. Elaborado por el Ministerio de Energía y Minas. 
Información disponible a la fecha de elaboración de este boletín.</t>
  </si>
  <si>
    <t>2021 (enero)</t>
  </si>
  <si>
    <t>VARIACIÓN INTERANUAL * EN MILLONES DE US$ /ENERO</t>
  </si>
  <si>
    <t>Ene. 20</t>
  </si>
  <si>
    <t>Ene. 21</t>
  </si>
  <si>
    <t>VARIACIÓN INTERANUAL VOLUMEN * / ENERO</t>
  </si>
  <si>
    <t xml:space="preserve">Fuente: BCRP, Cuadros Estadísticos Mensuales. Elaborado por el Ministerio de Energía y Minas
Fecha de consulta: 17 de marzo de 2021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</si>
  <si>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Fuente: BCRP, Cuadros Estadísticos Mensuales. Elaborado por el Ministerio de Energía y Minas
Fecha de consulta: 17 de marzo de 2021</t>
  </si>
  <si>
    <t>SEGÚN REGIÓN - FEBRERO 2021</t>
  </si>
  <si>
    <t>Variación Interanual - Febrero</t>
  </si>
  <si>
    <t>Fuente: Declaración Estadística Mensual - Ministerio de Energía y Minas.
- Las cifras han sido ajustadas a lo reportado por los Titulares Mineros al 22 de marzo de 2021.</t>
  </si>
  <si>
    <r>
      <t>UNIDADES MINERAS EN ACTIVIDAD - FEBRERO</t>
    </r>
    <r>
      <rPr>
        <b/>
        <sz val="12"/>
        <rFont val="Calibri"/>
        <family val="2"/>
      </rPr>
      <t xml:space="preserve"> 2021</t>
    </r>
  </si>
  <si>
    <t>Fuente:  Declaración Estadítica Mensual (ESTAMIN) - Ministerio de Energía y Minas.   /    Fecha de consulta: 23 de febrero de 2021.</t>
  </si>
  <si>
    <t>Fuente: Dirección de Promoción Minera - Ministerio de Energía y Minas.
- 2011-2019:  Información proporcionada por los Titulares Mineros a través de la Declaración Anual Consolidada (DAC).
- 2020-2021:  Información proporcionada por los Titulares Mineros a través del Declaración Estadística Mensual (ESTAMIN).
- Las cifras han sido ajustadas a lo reportado por los Titulares Mineros al 22 de marzo de 2021.</t>
  </si>
  <si>
    <t xml:space="preserve">Tabla 1   </t>
  </si>
  <si>
    <t>VOLUMEN DE LA PRODUCCIÓN MINERA METÁLICA*</t>
  </si>
  <si>
    <t>TMF</t>
  </si>
  <si>
    <t>g finos</t>
  </si>
  <si>
    <t>kg finos</t>
  </si>
  <si>
    <t>2021 (Ene-Feb)</t>
  </si>
  <si>
    <t>Enero</t>
  </si>
  <si>
    <t>Febrero</t>
  </si>
  <si>
    <t>Variación interanual / febrero</t>
  </si>
  <si>
    <t>Feb. 2020</t>
  </si>
  <si>
    <t>Feb. 2021</t>
  </si>
  <si>
    <t>Var. %</t>
  </si>
  <si>
    <t>Variación acumulada / enero - febrero</t>
  </si>
  <si>
    <t>Ene-Feb 2020</t>
  </si>
  <si>
    <t>Ene-Feb 2021</t>
  </si>
  <si>
    <t>Variación respecto al mes anterior</t>
  </si>
  <si>
    <t>Fuente:  Dirección de Gestión Minera, DGM/  Fecha de consulta: 25 de marzo de 2021.
Elaboración: Dirección de Promoción Minera, DGPSM.
(*) Información preliminar. Incluye producción aurífera estimada de mineros artesanales de Madre de Dios, Puno, Piura y Arequipa.</t>
  </si>
  <si>
    <t>Tabla 2</t>
  </si>
  <si>
    <t>PRODUCCIÓN MINERA METÁLICA SEGÚN EMPRESA*</t>
  </si>
  <si>
    <t>FEBRERO</t>
  </si>
  <si>
    <t>ENERO-FEBRERO</t>
  </si>
  <si>
    <t>PRODUCTO / EMPRESA</t>
  </si>
  <si>
    <t>Part. %</t>
  </si>
  <si>
    <t>COBRE (TMF)</t>
  </si>
  <si>
    <t>COMPAÑIA MINERA ANTAMINA S.A.</t>
  </si>
  <si>
    <t>SOCIEDAD MINERA CERRO VERDE S.A.A.</t>
  </si>
  <si>
    <t>SOUTHERN PERU COPPER CORPORATION SUCURSAL DEL PERU</t>
  </si>
  <si>
    <t>MINERA LAS BAMBAS S.A.</t>
  </si>
  <si>
    <t>MINERA CHINALCO PERU S.A.</t>
  </si>
  <si>
    <t>COMPAÑIA MINERA ANTAPACCAY S.A.</t>
  </si>
  <si>
    <t>HUDBAY PERU S.A.C.</t>
  </si>
  <si>
    <t>NEXA RESOURCES PERU S.A.A.</t>
  </si>
  <si>
    <t>SOCIEDAD MINERA EL BROCAL S.A.A.</t>
  </si>
  <si>
    <t>GOLD FIELDS LA CIMA S.A.</t>
  </si>
  <si>
    <t>ORO (g finos)</t>
  </si>
  <si>
    <t>MINERA YANACOCHA S.R.L.</t>
  </si>
  <si>
    <t>COMPAÑIA MINERA PODEROSA S.A.</t>
  </si>
  <si>
    <t>MINERA AURIFERA RETAMAS S.A.</t>
  </si>
  <si>
    <t>COMPAÑIA MINERA ARES S.A.C.</t>
  </si>
  <si>
    <t>CONSORCIO MINERO HORIZONTE S.A.</t>
  </si>
  <si>
    <t>LA ARENA S.A.</t>
  </si>
  <si>
    <t>SHAHUINDO S.A.C.</t>
  </si>
  <si>
    <t>COMPAÑIA MINERA COIMOLACHE S.A.</t>
  </si>
  <si>
    <t>MINERA VETA DORADA S.A.C.</t>
  </si>
  <si>
    <t>ZINC (TMF)</t>
  </si>
  <si>
    <t>VOLCAN COMPAÑÍA MINERA S.A.A.</t>
  </si>
  <si>
    <t>EMPRESA MINERA LOS QUENUALES S.A.</t>
  </si>
  <si>
    <t>COMPAÑIA MINERA CHUNGAR S.A.C.</t>
  </si>
  <si>
    <t>MINERA SHOUXIN PERU S.A.</t>
  </si>
  <si>
    <t>SOCIEDAD MINERA CORONA S.A.</t>
  </si>
  <si>
    <t>CATALINA HUANCA SOCIEDAD MINERA S.A.C.</t>
  </si>
  <si>
    <t>PLOMO (TMF)</t>
  </si>
  <si>
    <t>NEXA RESOURCES EL PORVENIR S.A.C.</t>
  </si>
  <si>
    <t>MINERA BATEAS S.A.C.</t>
  </si>
  <si>
    <t>COMPAÑIA MINERA KOLPA S.A.</t>
  </si>
  <si>
    <t>COMPAÑÍA DE MINAS BUENAVENTURA S.A.A.</t>
  </si>
  <si>
    <t>PLATA (kg finos)</t>
  </si>
  <si>
    <t>HIERRO (TMF)</t>
  </si>
  <si>
    <t>SHOUGANG HIERRO PERU S.A.A.</t>
  </si>
  <si>
    <t>ESTAÑO (TMF)</t>
  </si>
  <si>
    <t>MINSUR S.A.</t>
  </si>
  <si>
    <t>MOLIBDENO (TMF)</t>
  </si>
  <si>
    <t>+</t>
  </si>
  <si>
    <t>Tabla 3</t>
  </si>
  <si>
    <t>PRODUCCIÓN MINERA METÁLICA SEGÚN REGIÓN*</t>
  </si>
  <si>
    <t>ENERO - FEBRERO</t>
  </si>
  <si>
    <t>PRODUCTO / REGIÓN</t>
  </si>
  <si>
    <t>COBRE / TMF</t>
  </si>
  <si>
    <t>-</t>
  </si>
  <si>
    <t>ORO / G FINOS</t>
  </si>
  <si>
    <t>ZINC / TMF</t>
  </si>
  <si>
    <t>PLOMO / TMF</t>
  </si>
  <si>
    <t>PLATA / KG FINOS</t>
  </si>
  <si>
    <t>HIERRO / TMF</t>
  </si>
  <si>
    <t>ESTAÑO / TMF</t>
  </si>
  <si>
    <t>MOLIBDENO / TMF</t>
  </si>
  <si>
    <t>Tabla 4</t>
  </si>
  <si>
    <t>PRODUCCIÓN MINERA NO METÁLICA Y CARBONÍFERA*</t>
  </si>
  <si>
    <t>PRODUCTO</t>
  </si>
  <si>
    <t>VAR. %</t>
  </si>
  <si>
    <t>PART. %</t>
  </si>
  <si>
    <t>NO METÁLICO (TM)</t>
  </si>
  <si>
    <t>CALIZA / DOLOMITA</t>
  </si>
  <si>
    <t>FOSFATOS</t>
  </si>
  <si>
    <t>HORMIGON</t>
  </si>
  <si>
    <t>PIEDRA (CONSTRUCCION)</t>
  </si>
  <si>
    <t>ARENA (GRUESA/FINA)</t>
  </si>
  <si>
    <t>PUZOLANA</t>
  </si>
  <si>
    <t>ANDALUCITA</t>
  </si>
  <si>
    <t>ARCILLAS</t>
  </si>
  <si>
    <t>SAL</t>
  </si>
  <si>
    <t>CONCHUELAS</t>
  </si>
  <si>
    <t>SILICE</t>
  </si>
  <si>
    <t>YESO</t>
  </si>
  <si>
    <t>TRAVERTINO</t>
  </si>
  <si>
    <t>PIZARRA</t>
  </si>
  <si>
    <t>ARENISCA / CUARCITA</t>
  </si>
  <si>
    <t>ANDESITA</t>
  </si>
  <si>
    <t>PIROFILITA</t>
  </si>
  <si>
    <t>TALCO</t>
  </si>
  <si>
    <t>CALCITA</t>
  </si>
  <si>
    <t>CAOLIN</t>
  </si>
  <si>
    <t>GRANITO</t>
  </si>
  <si>
    <t>DOLOMITA</t>
  </si>
  <si>
    <t>BARITINA</t>
  </si>
  <si>
    <t>FELDESPATOS</t>
  </si>
  <si>
    <t>BENTONITA</t>
  </si>
  <si>
    <t>DIATOMITAS</t>
  </si>
  <si>
    <t>PIEDRA LAJA</t>
  </si>
  <si>
    <t>MICA</t>
  </si>
  <si>
    <t>SULFATOS</t>
  </si>
  <si>
    <t>GRANODIORITA ORNAMENTAL</t>
  </si>
  <si>
    <t>ONIX</t>
  </si>
  <si>
    <t>CARBONÍFERA  (TM)</t>
  </si>
  <si>
    <t>CARBON ANTRACITA</t>
  </si>
  <si>
    <t>CARBON BITUMINOSO</t>
  </si>
  <si>
    <t>CARBON GRAFITO</t>
  </si>
  <si>
    <t>Fuente:  Dirección de Gestión Minera, DGM /    Fecha de consulta: 25 de marzo de 2021.
Elaboración: Dirección de Promoción Minera, DGPSM.</t>
  </si>
  <si>
    <t>(*) Información preliminar</t>
  </si>
  <si>
    <t>Tabla 4.1</t>
  </si>
  <si>
    <t>PRODUCCIÓN MINERA NO METÁLICA SEGÚN REGIÓN*</t>
  </si>
  <si>
    <t xml:space="preserve">PRODUCTO / REGIÓN </t>
  </si>
  <si>
    <t>VAR %</t>
  </si>
  <si>
    <t>CALIZA / DOLOMITA (TM)</t>
  </si>
  <si>
    <t>FOSFATOS (TM)</t>
  </si>
  <si>
    <t>HORMIGÓN (TM)</t>
  </si>
  <si>
    <t>PIEDRA (CONSTRUCCIÓN) (TM)</t>
  </si>
  <si>
    <t>ARENA (GRUESA/FINA) (TM)</t>
  </si>
  <si>
    <t>PUZOLANA (TM)</t>
  </si>
  <si>
    <t>ANDALUCITA (TM)</t>
  </si>
  <si>
    <t>ARCILLAS (TM)</t>
  </si>
  <si>
    <t>SAL (TM)</t>
  </si>
  <si>
    <t>CONCHUELAS (TM)</t>
  </si>
  <si>
    <t>SÍLICE (TM)</t>
  </si>
  <si>
    <t>YESO (TM)</t>
  </si>
  <si>
    <t>TRAVERTINO (TM)</t>
  </si>
  <si>
    <t>PIZARRA (TM)</t>
  </si>
  <si>
    <t>ARENISCA / CUARCITA (TM)</t>
  </si>
  <si>
    <t>ANDESITA (TM)</t>
  </si>
  <si>
    <t>PIROFILITA (TM)</t>
  </si>
  <si>
    <t>TALCO (TM)</t>
  </si>
  <si>
    <t>CALCITA (TM)</t>
  </si>
  <si>
    <t>CAOLÍN (TM)</t>
  </si>
  <si>
    <t>GRANITO (TM)</t>
  </si>
  <si>
    <t>DOLOMITA (TM)</t>
  </si>
  <si>
    <t>BARITINA (TM)</t>
  </si>
  <si>
    <t>FELDESPATOS (TM)</t>
  </si>
  <si>
    <t>BENTONITA (TM)</t>
  </si>
  <si>
    <t>DIATOMITAS (TM)</t>
  </si>
  <si>
    <t>PIEDRA LAJA  (TM)</t>
  </si>
  <si>
    <t>MICA (TM)</t>
  </si>
  <si>
    <t>SULFATOS  (TM)</t>
  </si>
  <si>
    <t>GRANODIORITA ORNAMENTAL (TM)</t>
  </si>
  <si>
    <t>ONIX (TM)</t>
  </si>
  <si>
    <t>Fuente:  Dirección de Gestión Minera, DGM /    Fecha de consulta: 25 de febrero de 2021.
Elaboración: Dirección de Promoción Minera, DGPSM.                                                                                                                                 
 (*) Información preliminar</t>
  </si>
  <si>
    <t>Tabla 4.2</t>
  </si>
  <si>
    <t>PRODUCCIÓN MINERA CARBON SEGÚN REGIÓN*</t>
  </si>
  <si>
    <t>CARBÓN ANTRACITA</t>
  </si>
  <si>
    <t>CARBÓN BITUMINOSO</t>
  </si>
  <si>
    <t>Tabla 11</t>
  </si>
  <si>
    <t>TRANSFERENCIA DE RECURSOS (CANON, REGALÍAS Y DERECHO DE VIGENCIA) 
GENERADOS POR LA MINERÍA HACIA LAS REGIONES (Soles)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</si>
  <si>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</si>
  <si>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</si>
  <si>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</si>
  <si>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</si>
  <si>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</si>
  <si>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</si>
  <si>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</si>
  <si>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</si>
  <si>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</si>
  <si>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</si>
  <si>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</si>
  <si>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</si>
  <si>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</si>
  <si>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</si>
  <si>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</si>
  <si>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</si>
  <si>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</si>
  <si>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</si>
  <si>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</si>
  <si>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</si>
  <si>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</si>
  <si>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</si>
  <si>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</si>
  <si>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</si>
  <si>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</si>
  <si>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</si>
  <si>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>Fuente: MEF, Portal de Transparencia Económica; INGEMMET. Elaborado por Ministerio de Energía y Minas. 
Fecha de consulta:  18 de marzo de 2021
   Canon Minero  - Adelanto enero 2021
   Regalías Mineras  - Datos a febrero de 2021
   Derecho de Vigencia - Datos a enero de 2021</t>
  </si>
  <si>
    <t>Tabla 12</t>
  </si>
  <si>
    <t>CANON MINERO**</t>
  </si>
  <si>
    <t>REGALIAS MINERAS***</t>
  </si>
  <si>
    <t>DERECHO DE VIGENCIA Y PENALIDAD</t>
  </si>
  <si>
    <t>Fuente: MEF, Portal de Transparencia Económica. Elaborado por Ministerio de Energía y Minas. 
Instituto Geológico Minero y Metalúrgico (INGEMMET)
Fecha de consulta:  18 de marzo de 2021
   Canon Minero - Adelanto enero 2021
   Regalías Mineras - Datos a febrero 2021
   Derecho de Vigencia y Penalidad - Datos a enero 2021</t>
  </si>
  <si>
    <t xml:space="preserve">** Incluye Canon Minero y Canon Regional. Mediante Ley N° 31086: Ley de Endeudamiento del Sector Público para el año fiscal 2021, Quinta Disposición Complementaria Final se aprobó el adelanto de Canon Minero a las regiones. </t>
  </si>
  <si>
    <t>*** Incluye Regalías Contractuales Mineras.</t>
  </si>
  <si>
    <t>Tabla 7</t>
  </si>
  <si>
    <t>INVERSIONES MINERAS (US$)</t>
  </si>
  <si>
    <t>PLANTA BENEFICIO</t>
  </si>
  <si>
    <t>EQUIPAMIENTO MINERO</t>
  </si>
  <si>
    <t>INFRAESTRUCTURA</t>
  </si>
  <si>
    <t>DESARROLLO Y PREPARACIÓN</t>
  </si>
  <si>
    <t>VARIACIÓN ACUMULADA / ENERO - FEBRERO</t>
  </si>
  <si>
    <t>VARIACIÓN INTERANUAL / FEBRERO</t>
  </si>
  <si>
    <t>VARIACIÓN RESPECTO AL MES ANTERIOR</t>
  </si>
  <si>
    <t>EVOLUCIÓN ANUAL DE LAS INVERSIONES MINERAS
(US$ MILLONES)</t>
  </si>
  <si>
    <t>Tabla 8</t>
  </si>
  <si>
    <t>SEGÚN REGIÓN</t>
  </si>
  <si>
    <t>Enero-Febrero</t>
  </si>
  <si>
    <t>SEGÚN EMPRESA</t>
  </si>
  <si>
    <t>EMPRESA</t>
  </si>
  <si>
    <t>ANGLO AMERICAN QUELLAVECO S.A.</t>
  </si>
  <si>
    <t>MARCOBRE S.A.C.</t>
  </si>
  <si>
    <t>ALPAYANA S.A.</t>
  </si>
  <si>
    <t>COMPAÑIA MINERA CONDESTABLE S.A.</t>
  </si>
  <si>
    <t>CORI PUNO S.A.C.</t>
  </si>
  <si>
    <t>COMPAÑIA MINERA LINCUNA S.A.</t>
  </si>
  <si>
    <t>TREVALI PERU S.A.C.</t>
  </si>
  <si>
    <t>SUMMA GOLD CORPORATION S.A.C.</t>
  </si>
  <si>
    <t>SOCIEDAD MINERA AUSTRIA DUVAZ S.A.C.</t>
  </si>
  <si>
    <t>MINERA BARRICK MISQUICHILCA S.A.</t>
  </si>
  <si>
    <t>BEAR CREEK MINING S.A.C.</t>
  </si>
  <si>
    <t>MINERA CORIWAYRA S.A.C.</t>
  </si>
  <si>
    <t>MINERA COLQUISIRI S.A.</t>
  </si>
  <si>
    <t>COMPAÑIA MINERA ARGENTUM S.A.</t>
  </si>
  <si>
    <t>S.M.R.L. SANTA BARBARA DE TRUJILLO</t>
  </si>
  <si>
    <t>S.M.R.L. LAS BRAVAS N° 2 DE ICA</t>
  </si>
  <si>
    <t>COMPAÑIA MINERA MISKI MAYO S.R.L.</t>
  </si>
  <si>
    <t>KA ORO S.A.C</t>
  </si>
  <si>
    <t>TINKA RESOURCES S.A.C.</t>
  </si>
  <si>
    <t>TITAN CONTRATISTAS GENERALES S.A.C.</t>
  </si>
  <si>
    <t>OTROS (2020: 256 titulares mineros, 2021: 242 titulares mineros)</t>
  </si>
  <si>
    <t>Total</t>
  </si>
  <si>
    <t>Tabla 9</t>
  </si>
  <si>
    <t>SEGÚN RUBRO DE INVERSIÓN</t>
  </si>
  <si>
    <t>RUBRO / EMPRESA</t>
  </si>
  <si>
    <t>OTROS (2020: 71 titulares mineros, 2021: 66 titulares mineros)</t>
  </si>
  <si>
    <t>OTROS (2020: 98 titulares mineros, 2021: 102 titulares mineros)</t>
  </si>
  <si>
    <t>OTROS (2020: 149 titulares mineros, 2021: 139 titulares mineros)</t>
  </si>
  <si>
    <t>OTROS (2020: 122 titulares mineros, 2021: 103 titulares mineros)</t>
  </si>
  <si>
    <t>OTROS (2020: 112 titulares mineros, 2021: 116 titulares mineros)</t>
  </si>
  <si>
    <t>OTROS (2020: 94 titulares mineros, 2021: 99 titulares mineros)</t>
  </si>
  <si>
    <t>PETITORIOS, CATASTRO Y ACTIVIDAD MINERA</t>
  </si>
  <si>
    <t>CANTIDAD DE SOLICITUDES DE PETITORIOS MINEROS A NIVEL NACIONAL*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</si>
  <si>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</si>
  <si>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</si>
  <si>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</si>
  <si>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</si>
  <si>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</si>
  <si>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</si>
  <si>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</si>
  <si>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</si>
  <si>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</si>
  <si>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</si>
  <si>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SOLICITUDES DE PETITORIOS MINEROS A NIVEL NACIONAL *</t>
  </si>
  <si>
    <t>TÍTULOS DE CONCESIONES OTORGADAS POR INGEMMET *</t>
  </si>
  <si>
    <t>TÍTULOS DE CONCESIONES OTORGADAS POR INGEMMET (HECTÁREAS)*</t>
  </si>
  <si>
    <t>Fuente: INGEMMET y Ministerio de Energía y Minas.   /    Fecha de consulta: 04 de marzo de 2021</t>
  </si>
  <si>
    <t>(*) Información disponible a la fecha de elaboración de este boletín. N.d: Información no disponible en la fecha de elaboración del presente boletín.</t>
  </si>
  <si>
    <r>
      <t>ÁREAS RESTRINGIDAS A LA MINERÍA - ENERO</t>
    </r>
    <r>
      <rPr>
        <b/>
        <sz val="10"/>
        <rFont val="Calibri"/>
        <family val="2"/>
      </rPr>
      <t xml:space="preserve"> 2021</t>
    </r>
  </si>
  <si>
    <t>N°</t>
  </si>
  <si>
    <t>TIPO DE AREA RESTRINGIDA</t>
  </si>
  <si>
    <t>HECTAREAS</t>
  </si>
  <si>
    <t>%DEL PERU</t>
  </si>
  <si>
    <t>AREA NATURAL - USO INDIRECTO</t>
  </si>
  <si>
    <t>CLASIFICACION DIVERSA (gasoductos, oleoductos,  otros)</t>
  </si>
  <si>
    <t>SITIO RAMSAR (humedales de importancia internacional)</t>
  </si>
  <si>
    <t>PROYECTO ESPECIAL - HIDRAULICOS</t>
  </si>
  <si>
    <t>ECOSISTEMAS FRAGILES</t>
  </si>
  <si>
    <t>AREA DE DEFENSA NACIONAL</t>
  </si>
  <si>
    <t>ZONA ARQUEOLOGICA</t>
  </si>
  <si>
    <t xml:space="preserve">AREA DE NO ADMISION DE PETITORIOS </t>
  </si>
  <si>
    <t>AREA DE NO ADMISION DE PETITORIOS INGEMMET</t>
  </si>
  <si>
    <t>ZONA URBANA</t>
  </si>
  <si>
    <t>PUERTO Y/O AEROPUERTO</t>
  </si>
  <si>
    <t>RED VIAL NACIONAL</t>
  </si>
  <si>
    <t>PAISAJE CULTURAL</t>
  </si>
  <si>
    <t>SITIO HISTORICO DE BATALLA</t>
  </si>
  <si>
    <t>ZONA DE RIESGO NO MITIGABLE (alto riesgo de habitabilidad - ley 30556)</t>
  </si>
  <si>
    <t>Territorio Perú (Has según IGN)</t>
  </si>
  <si>
    <t>Fuente: INGEMMET y Ministerio de Energía y Minas</t>
  </si>
  <si>
    <t>(*) Información disponible a la fecha de elaboración de este boletín</t>
  </si>
  <si>
    <t>Tabla 14</t>
  </si>
  <si>
    <t>RECAUDACIÓN DEL RÉGIMEN TRIBUTARIO MINERO* (Millones de soles)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</si>
  <si>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</si>
  <si>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</si>
  <si>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</si>
  <si>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</si>
  <si>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</si>
  <si>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</si>
  <si>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</si>
  <si>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</si>
  <si>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Fuente: SUNAT, Nota Tributaria. Elaborado por Ministerio de Energía y Minas.
Fecha de consulta: 30 de marzo de 2021</t>
  </si>
  <si>
    <t>Fuente: Dirección de Promoción Minera - Ministerio de Energía y Minas.
- Información proporcionada por los Titulares Mineros a través del ESTAMIN.
- Las cifras han sido ajustadas a lo reportado por los Titulares Mineros al 31 de marzo de 2021.</t>
  </si>
  <si>
    <t>EL MOLLE VERDE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</si>
</sst>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00%"/>
    <numFmt numFmtId="167" formatCode="_-* #,##0_-;\-* #,##0_-;_-* &quot;-&quot;??_-;_-@_-"/>
    <numFmt numFmtId="168" formatCode="0.0%"/>
    <numFmt numFmtId="169" formatCode="#,##0;[Red]#,##0"/>
    <numFmt numFmtId="170" formatCode="[$-1010409]###,##0"/>
    <numFmt numFmtId="171" formatCode="_(* #,##0.00_);_(* \(#,##0.00\);_(* &quot;-&quot;??_);_(@_)"/>
    <numFmt numFmtId="172" formatCode="_-* #,##0.0_-;\-* #,##0.0_-;_-* &quot;-&quot;??_-;_-@_-"/>
    <numFmt numFmtId="173" formatCode="0.0"/>
    <numFmt numFmtId="174" formatCode="#,##0.0"/>
    <numFmt numFmtId="175" formatCode="#,##0_ ;\-#,##0\ "/>
    <numFmt numFmtId="176" formatCode="_-* #,##0.00\ _€_-;\-* #,##0.00\ _€_-;_-* &quot;-&quot;??\ _€_-;_-@_-"/>
    <numFmt numFmtId="177" formatCode="#,##0.00_ ;\-#,##0.00\ "/>
    <numFmt numFmtId="178" formatCode="#,##0.0_ ;\-#,##0.0\ "/>
    <numFmt numFmtId="179" formatCode="0.0000%"/>
    <numFmt numFmtId="180" formatCode="0.00000%"/>
    <numFmt numFmtId="181" formatCode="_ * #,##0.0_ ;_ * \-#,##0.0_ ;_ * &quot;-&quot;??_ ;_ @_ "/>
    <numFmt numFmtId="182" formatCode="#,###"/>
    <numFmt numFmtId="183" formatCode="0.000"/>
    <numFmt numFmtId="184" formatCode="_ * #,##0.000_ ;_ * \-#,##0.000_ ;_ * &quot;-&quot;??_ ;_ @_ "/>
    <numFmt numFmtId="185" formatCode="_-* #,##0.00_-;\-* #,##0.00_-;_-* &quot;-&quot;??_-;_-@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0"/>
      <color rgb="FFFF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8"/>
      <color rgb="FF4D5156"/>
      <name val="Arial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8"/>
      <color rgb="FF000000"/>
      <name val="Arial"/>
      <family val="2"/>
    </font>
    <font>
      <sz val="10"/>
      <color rgb="FFFFFFFF"/>
      <name val="Calibri"/>
      <family val="2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2" fillId="0" borderId="0"/>
    <xf numFmtId="0" fontId="23" fillId="4" borderId="0">
      <alignment horizontal="left"/>
    </xf>
    <xf numFmtId="17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2" fillId="0" borderId="0" applyFont="0" applyFill="0" applyBorder="0" applyAlignment="0" applyProtection="0"/>
    <xf numFmtId="0" fontId="2" fillId="0" borderId="0"/>
    <xf numFmtId="0" fontId="2" fillId="0" borderId="0"/>
    <xf numFmtId="176" fontId="1" fillId="0" borderId="0" applyFont="0" applyFill="0" applyBorder="0" applyAlignment="0" applyProtection="0"/>
    <xf numFmtId="0" fontId="2" fillId="0" borderId="0"/>
    <xf numFmtId="171" fontId="1" fillId="0" borderId="0" applyFont="0" applyFill="0" applyBorder="0" applyAlignment="0" applyProtection="0"/>
  </cellStyleXfs>
  <cellXfs count="781">
    <xf numFmtId="0" fontId="0" fillId="0" borderId="0" xfId="0"/>
    <xf numFmtId="0" fontId="3" fillId="2" borderId="0" xfId="3" applyFont="1" applyFill="1"/>
    <xf numFmtId="0" fontId="4" fillId="2" borderId="0" xfId="3" applyFont="1" applyFill="1" applyAlignment="1">
      <alignment horizontal="right"/>
    </xf>
    <xf numFmtId="0" fontId="5" fillId="3" borderId="0" xfId="3" applyFont="1" applyFill="1"/>
    <xf numFmtId="0" fontId="2" fillId="4" borderId="0" xfId="3" applyFill="1"/>
    <xf numFmtId="0" fontId="6" fillId="2" borderId="0" xfId="3" applyFont="1" applyFill="1" applyAlignment="1">
      <alignment horizontal="left"/>
    </xf>
    <xf numFmtId="0" fontId="8" fillId="2" borderId="0" xfId="3" applyFont="1" applyFill="1"/>
    <xf numFmtId="3" fontId="5" fillId="2" borderId="0" xfId="3" applyNumberFormat="1" applyFont="1" applyFill="1"/>
    <xf numFmtId="0" fontId="9" fillId="5" borderId="0" xfId="3" applyFont="1" applyFill="1" applyAlignment="1">
      <alignment horizontal="center" wrapText="1"/>
    </xf>
    <xf numFmtId="3" fontId="9" fillId="5" borderId="0" xfId="3" applyNumberFormat="1" applyFont="1" applyFill="1" applyAlignment="1">
      <alignment horizontal="center" wrapText="1"/>
    </xf>
    <xf numFmtId="0" fontId="10" fillId="6" borderId="0" xfId="3" applyFont="1" applyFill="1" applyAlignment="1">
      <alignment horizontal="center" wrapText="1"/>
    </xf>
    <xf numFmtId="3" fontId="10" fillId="6" borderId="0" xfId="3" applyNumberFormat="1" applyFont="1" applyFill="1" applyAlignment="1">
      <alignment horizontal="center" wrapText="1"/>
    </xf>
    <xf numFmtId="10" fontId="10" fillId="6" borderId="0" xfId="3" applyNumberFormat="1" applyFont="1" applyFill="1" applyAlignment="1">
      <alignment horizontal="center" wrapText="1"/>
    </xf>
    <xf numFmtId="0" fontId="11" fillId="0" borderId="0" xfId="0" applyFont="1"/>
    <xf numFmtId="0" fontId="2" fillId="4" borderId="0" xfId="3" applyFill="1" applyAlignment="1">
      <alignment horizontal="left"/>
    </xf>
    <xf numFmtId="165" fontId="2" fillId="4" borderId="0" xfId="3" applyNumberFormat="1" applyFill="1"/>
    <xf numFmtId="3" fontId="5" fillId="4" borderId="0" xfId="3" applyNumberFormat="1" applyFont="1" applyFill="1" applyAlignment="1">
      <alignment horizontal="center" wrapText="1"/>
    </xf>
    <xf numFmtId="165" fontId="2" fillId="4" borderId="0" xfId="3" applyNumberFormat="1" applyFill="1" applyAlignment="1">
      <alignment horizontal="left"/>
    </xf>
    <xf numFmtId="0" fontId="5" fillId="0" borderId="0" xfId="3" applyFont="1" applyAlignment="1">
      <alignment horizontal="center" wrapText="1"/>
    </xf>
    <xf numFmtId="3" fontId="5" fillId="0" borderId="0" xfId="3" applyNumberFormat="1" applyFont="1" applyAlignment="1">
      <alignment horizontal="center" wrapText="1"/>
    </xf>
    <xf numFmtId="10" fontId="5" fillId="0" borderId="0" xfId="3" applyNumberFormat="1" applyFont="1" applyAlignment="1">
      <alignment horizontal="center" wrapText="1"/>
    </xf>
    <xf numFmtId="3" fontId="2" fillId="4" borderId="0" xfId="3" applyNumberFormat="1" applyFill="1" applyAlignment="1">
      <alignment horizontal="left"/>
    </xf>
    <xf numFmtId="3" fontId="10" fillId="2" borderId="1" xfId="3" applyNumberFormat="1" applyFont="1" applyFill="1" applyBorder="1" applyAlignment="1">
      <alignment horizontal="center" wrapText="1"/>
    </xf>
    <xf numFmtId="0" fontId="10" fillId="2" borderId="1" xfId="3" applyFont="1" applyFill="1" applyBorder="1" applyAlignment="1">
      <alignment horizontal="center" wrapText="1"/>
    </xf>
    <xf numFmtId="10" fontId="10" fillId="2" borderId="1" xfId="3" applyNumberFormat="1" applyFont="1" applyFill="1" applyBorder="1" applyAlignment="1">
      <alignment horizontal="center" wrapText="1"/>
    </xf>
    <xf numFmtId="0" fontId="2" fillId="4" borderId="0" xfId="3" applyFill="1" applyAlignment="1">
      <alignment wrapText="1"/>
    </xf>
    <xf numFmtId="0" fontId="5" fillId="2" borderId="0" xfId="3" applyFont="1" applyFill="1" applyAlignment="1">
      <alignment horizontal="center"/>
    </xf>
    <xf numFmtId="0" fontId="5" fillId="2" borderId="0" xfId="3" applyFont="1" applyFill="1"/>
    <xf numFmtId="0" fontId="5" fillId="2" borderId="0" xfId="3" applyFont="1" applyFill="1" applyAlignment="1">
      <alignment horizontal="left" vertical="top"/>
    </xf>
    <xf numFmtId="166" fontId="5" fillId="2" borderId="0" xfId="2" applyNumberFormat="1" applyFont="1" applyFill="1"/>
    <xf numFmtId="167" fontId="5" fillId="2" borderId="0" xfId="4" applyNumberFormat="1" applyFont="1" applyFill="1"/>
    <xf numFmtId="168" fontId="5" fillId="2" borderId="0" xfId="3" applyNumberFormat="1" applyFont="1" applyFill="1"/>
    <xf numFmtId="0" fontId="5" fillId="2" borderId="0" xfId="3" applyFont="1" applyFill="1" applyAlignment="1">
      <alignment horizontal="left"/>
    </xf>
    <xf numFmtId="0" fontId="10" fillId="2" borderId="0" xfId="3" applyFont="1" applyFill="1" applyAlignment="1">
      <alignment horizontal="center"/>
    </xf>
    <xf numFmtId="0" fontId="10" fillId="2" borderId="0" xfId="3" applyFont="1" applyFill="1"/>
    <xf numFmtId="3" fontId="10" fillId="2" borderId="0" xfId="3" applyNumberFormat="1" applyFont="1" applyFill="1"/>
    <xf numFmtId="0" fontId="14" fillId="0" borderId="0" xfId="3" applyFont="1" applyAlignment="1">
      <alignment horizontal="left"/>
    </xf>
    <xf numFmtId="0" fontId="2" fillId="0" borderId="0" xfId="3"/>
    <xf numFmtId="0" fontId="15" fillId="4" borderId="0" xfId="0" applyFont="1" applyFill="1"/>
    <xf numFmtId="0" fontId="16" fillId="4" borderId="0" xfId="0" applyFont="1" applyFill="1" applyAlignment="1">
      <alignment vertical="center" wrapText="1"/>
    </xf>
    <xf numFmtId="0" fontId="16" fillId="4" borderId="0" xfId="0" applyFont="1" applyFill="1" applyAlignment="1">
      <alignment vertical="center"/>
    </xf>
    <xf numFmtId="0" fontId="17" fillId="4" borderId="0" xfId="0" applyFont="1" applyFill="1"/>
    <xf numFmtId="0" fontId="18" fillId="4" borderId="0" xfId="0" applyFont="1" applyFill="1" applyAlignment="1">
      <alignment vertical="center"/>
    </xf>
    <xf numFmtId="0" fontId="18" fillId="4" borderId="0" xfId="0" applyFont="1" applyFill="1"/>
    <xf numFmtId="0" fontId="21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horizontal="left" vertical="center"/>
    </xf>
    <xf numFmtId="0" fontId="21" fillId="7" borderId="0" xfId="0" applyFont="1" applyFill="1" applyAlignment="1">
      <alignment horizontal="right" vertical="center"/>
    </xf>
    <xf numFmtId="165" fontId="18" fillId="4" borderId="0" xfId="0" applyNumberFormat="1" applyFont="1" applyFill="1"/>
    <xf numFmtId="0" fontId="18" fillId="4" borderId="0" xfId="0" applyFont="1" applyFill="1" applyAlignment="1">
      <alignment horizontal="left" vertical="center"/>
    </xf>
    <xf numFmtId="165" fontId="18" fillId="4" borderId="0" xfId="5" applyNumberFormat="1" applyFont="1" applyFill="1" applyBorder="1" applyAlignment="1">
      <alignment vertical="center" wrapText="1"/>
    </xf>
    <xf numFmtId="1" fontId="18" fillId="4" borderId="0" xfId="0" applyNumberFormat="1" applyFont="1" applyFill="1"/>
    <xf numFmtId="168" fontId="18" fillId="4" borderId="0" xfId="2" applyNumberFormat="1" applyFont="1" applyFill="1" applyBorder="1" applyAlignment="1">
      <alignment horizontal="right"/>
    </xf>
    <xf numFmtId="165" fontId="18" fillId="4" borderId="0" xfId="5" applyNumberFormat="1" applyFont="1" applyFill="1" applyBorder="1"/>
    <xf numFmtId="168" fontId="18" fillId="4" borderId="0" xfId="2" applyNumberFormat="1" applyFont="1" applyFill="1" applyBorder="1"/>
    <xf numFmtId="0" fontId="18" fillId="4" borderId="0" xfId="0" applyFont="1" applyFill="1" applyAlignment="1">
      <alignment horizontal="left"/>
    </xf>
    <xf numFmtId="165" fontId="18" fillId="0" borderId="0" xfId="5" applyNumberFormat="1" applyFont="1" applyFill="1" applyBorder="1"/>
    <xf numFmtId="165" fontId="18" fillId="0" borderId="0" xfId="5" applyNumberFormat="1" applyFont="1" applyFill="1" applyBorder="1" applyAlignment="1">
      <alignment vertical="center" wrapText="1"/>
    </xf>
    <xf numFmtId="167" fontId="18" fillId="4" borderId="0" xfId="1" applyNumberFormat="1" applyFont="1" applyFill="1"/>
    <xf numFmtId="0" fontId="20" fillId="8" borderId="4" xfId="0" applyFont="1" applyFill="1" applyBorder="1" applyAlignment="1">
      <alignment horizontal="left"/>
    </xf>
    <xf numFmtId="3" fontId="20" fillId="8" borderId="4" xfId="0" applyNumberFormat="1" applyFont="1" applyFill="1" applyBorder="1" applyAlignment="1">
      <alignment vertical="center" wrapText="1"/>
    </xf>
    <xf numFmtId="0" fontId="18" fillId="4" borderId="0" xfId="0" applyFont="1" applyFill="1" applyAlignment="1">
      <alignment horizontal="left" vertical="center" indent="1"/>
    </xf>
    <xf numFmtId="3" fontId="18" fillId="4" borderId="0" xfId="0" applyNumberFormat="1" applyFont="1" applyFill="1" applyAlignment="1">
      <alignment vertical="center" wrapText="1"/>
    </xf>
    <xf numFmtId="9" fontId="18" fillId="4" borderId="0" xfId="2" applyFont="1" applyFill="1" applyBorder="1"/>
    <xf numFmtId="0" fontId="20" fillId="4" borderId="0" xfId="0" applyFont="1" applyFill="1" applyAlignment="1">
      <alignment horizontal="left" vertical="center"/>
    </xf>
    <xf numFmtId="17" fontId="18" fillId="4" borderId="0" xfId="0" applyNumberFormat="1" applyFont="1" applyFill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168" fontId="20" fillId="4" borderId="4" xfId="0" applyNumberFormat="1" applyFont="1" applyFill="1" applyBorder="1" applyAlignment="1">
      <alignment horizontal="right" vertical="center" wrapText="1"/>
    </xf>
    <xf numFmtId="3" fontId="20" fillId="4" borderId="4" xfId="0" applyNumberFormat="1" applyFont="1" applyFill="1" applyBorder="1"/>
    <xf numFmtId="169" fontId="18" fillId="4" borderId="4" xfId="0" applyNumberFormat="1" applyFont="1" applyFill="1" applyBorder="1"/>
    <xf numFmtId="168" fontId="18" fillId="4" borderId="4" xfId="2" applyNumberFormat="1" applyFont="1" applyFill="1" applyBorder="1" applyAlignment="1">
      <alignment horizontal="right"/>
    </xf>
    <xf numFmtId="10" fontId="18" fillId="4" borderId="0" xfId="2" applyNumberFormat="1" applyFont="1" applyFill="1" applyBorder="1"/>
    <xf numFmtId="0" fontId="21" fillId="7" borderId="0" xfId="0" applyFont="1" applyFill="1" applyAlignment="1">
      <alignment horizontal="center" vertical="top" wrapText="1"/>
    </xf>
    <xf numFmtId="0" fontId="16" fillId="4" borderId="0" xfId="0" applyFont="1" applyFill="1" applyAlignment="1">
      <alignment horizontal="center" vertical="top" wrapText="1"/>
    </xf>
    <xf numFmtId="170" fontId="15" fillId="4" borderId="0" xfId="0" applyNumberFormat="1" applyFont="1" applyFill="1" applyAlignment="1">
      <alignment horizontal="center" vertical="top" wrapText="1"/>
    </xf>
    <xf numFmtId="170" fontId="20" fillId="4" borderId="0" xfId="0" applyNumberFormat="1" applyFont="1" applyFill="1" applyAlignment="1">
      <alignment horizontal="center"/>
    </xf>
    <xf numFmtId="170" fontId="18" fillId="4" borderId="0" xfId="0" applyNumberFormat="1" applyFont="1" applyFill="1"/>
    <xf numFmtId="0" fontId="16" fillId="4" borderId="4" xfId="0" applyFont="1" applyFill="1" applyBorder="1" applyAlignment="1">
      <alignment horizontal="center" vertical="top" wrapText="1"/>
    </xf>
    <xf numFmtId="170" fontId="16" fillId="4" borderId="4" xfId="0" applyNumberFormat="1" applyFont="1" applyFill="1" applyBorder="1" applyAlignment="1">
      <alignment horizontal="center" vertical="top" wrapText="1"/>
    </xf>
    <xf numFmtId="170" fontId="16" fillId="4" borderId="4" xfId="0" applyNumberFormat="1" applyFont="1" applyFill="1" applyBorder="1" applyAlignment="1">
      <alignment horizontal="right" vertical="top" wrapText="1"/>
    </xf>
    <xf numFmtId="0" fontId="27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/>
    <xf numFmtId="0" fontId="28" fillId="4" borderId="0" xfId="0" applyFont="1" applyFill="1" applyAlignment="1">
      <alignment horizontal="left"/>
    </xf>
    <xf numFmtId="0" fontId="25" fillId="4" borderId="0" xfId="0" applyFont="1" applyFill="1" applyAlignment="1">
      <alignment horizontal="left"/>
    </xf>
    <xf numFmtId="0" fontId="24" fillId="7" borderId="0" xfId="0" applyFont="1" applyFill="1" applyAlignment="1">
      <alignment horizontal="left" vertical="center"/>
    </xf>
    <xf numFmtId="0" fontId="24" fillId="7" borderId="0" xfId="0" applyFont="1" applyFill="1" applyAlignment="1">
      <alignment horizontal="righ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/>
    <xf numFmtId="0" fontId="29" fillId="0" borderId="0" xfId="0" applyFont="1" applyAlignment="1">
      <alignment horizontal="left"/>
    </xf>
    <xf numFmtId="167" fontId="29" fillId="0" borderId="0" xfId="1" applyNumberFormat="1" applyFont="1" applyAlignment="1">
      <alignment horizontal="center" vertical="center"/>
    </xf>
    <xf numFmtId="3" fontId="0" fillId="0" borderId="0" xfId="0" applyNumberFormat="1"/>
    <xf numFmtId="0" fontId="26" fillId="7" borderId="0" xfId="0" applyFont="1" applyFill="1" applyAlignment="1">
      <alignment horizontal="left"/>
    </xf>
    <xf numFmtId="0" fontId="0" fillId="4" borderId="0" xfId="0" applyFill="1" applyAlignment="1">
      <alignment horizontal="left" indent="1"/>
    </xf>
    <xf numFmtId="172" fontId="0" fillId="4" borderId="0" xfId="1" applyNumberFormat="1" applyFont="1" applyFill="1" applyAlignment="1">
      <alignment horizontal="center"/>
    </xf>
    <xf numFmtId="172" fontId="2" fillId="4" borderId="0" xfId="1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73" fontId="2" fillId="0" borderId="0" xfId="15" applyNumberFormat="1" applyAlignment="1">
      <alignment horizontal="center"/>
    </xf>
    <xf numFmtId="0" fontId="28" fillId="0" borderId="0" xfId="0" applyFont="1" applyAlignment="1">
      <alignment vertical="center"/>
    </xf>
    <xf numFmtId="0" fontId="25" fillId="4" borderId="4" xfId="0" applyFont="1" applyFill="1" applyBorder="1" applyAlignment="1">
      <alignment horizontal="left"/>
    </xf>
    <xf numFmtId="168" fontId="25" fillId="0" borderId="4" xfId="0" applyNumberFormat="1" applyFont="1" applyBorder="1" applyAlignment="1">
      <alignment horizontal="right" vertical="center"/>
    </xf>
    <xf numFmtId="168" fontId="25" fillId="4" borderId="4" xfId="0" applyNumberFormat="1" applyFont="1" applyFill="1" applyBorder="1" applyAlignment="1">
      <alignment horizontal="right" vertical="center"/>
    </xf>
    <xf numFmtId="10" fontId="25" fillId="4" borderId="0" xfId="0" applyNumberFormat="1" applyFont="1" applyFill="1" applyAlignment="1">
      <alignment horizontal="center"/>
    </xf>
    <xf numFmtId="43" fontId="25" fillId="4" borderId="0" xfId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26" fillId="7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172" fontId="0" fillId="0" borderId="0" xfId="1" applyNumberFormat="1" applyFont="1" applyAlignment="1">
      <alignment horizontal="center"/>
    </xf>
    <xf numFmtId="174" fontId="0" fillId="4" borderId="0" xfId="0" applyNumberFormat="1" applyFill="1" applyAlignment="1">
      <alignment horizontal="center"/>
    </xf>
    <xf numFmtId="172" fontId="29" fillId="0" borderId="0" xfId="1" applyNumberFormat="1" applyFont="1" applyAlignment="1">
      <alignment horizontal="center"/>
    </xf>
    <xf numFmtId="0" fontId="24" fillId="7" borderId="0" xfId="0" applyFont="1" applyFill="1" applyAlignment="1">
      <alignment horizontal="left"/>
    </xf>
    <xf numFmtId="172" fontId="24" fillId="7" borderId="0" xfId="1" applyNumberFormat="1" applyFont="1" applyFill="1" applyAlignment="1">
      <alignment horizontal="center" vertical="center"/>
    </xf>
    <xf numFmtId="172" fontId="0" fillId="4" borderId="0" xfId="1" applyNumberFormat="1" applyFont="1" applyFill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27" fillId="4" borderId="0" xfId="0" applyFont="1" applyFill="1"/>
    <xf numFmtId="0" fontId="23" fillId="4" borderId="0" xfId="10" applyAlignment="1">
      <alignment horizontal="center"/>
    </xf>
    <xf numFmtId="0" fontId="23" fillId="4" borderId="0" xfId="10">
      <alignment horizontal="left"/>
    </xf>
    <xf numFmtId="0" fontId="31" fillId="9" borderId="0" xfId="10" applyFont="1" applyFill="1" applyAlignment="1">
      <alignment horizontal="left" vertical="center"/>
    </xf>
    <xf numFmtId="0" fontId="31" fillId="9" borderId="0" xfId="10" applyFont="1" applyFill="1" applyAlignment="1">
      <alignment horizontal="center" vertical="center"/>
    </xf>
    <xf numFmtId="0" fontId="23" fillId="4" borderId="0" xfId="10" applyAlignment="1">
      <alignment horizontal="left" vertical="center"/>
    </xf>
    <xf numFmtId="0" fontId="32" fillId="9" borderId="0" xfId="10" applyFont="1" applyFill="1">
      <alignment horizontal="left"/>
    </xf>
    <xf numFmtId="0" fontId="32" fillId="9" borderId="0" xfId="10" applyFont="1" applyFill="1" applyAlignment="1">
      <alignment horizontal="center"/>
    </xf>
    <xf numFmtId="3" fontId="23" fillId="8" borderId="0" xfId="10" applyNumberFormat="1" applyFill="1">
      <alignment horizontal="left"/>
    </xf>
    <xf numFmtId="3" fontId="23" fillId="8" borderId="0" xfId="10" applyNumberFormat="1" applyFill="1" applyAlignment="1">
      <alignment horizontal="center"/>
    </xf>
    <xf numFmtId="175" fontId="23" fillId="8" borderId="0" xfId="5" applyNumberFormat="1" applyFont="1" applyFill="1" applyBorder="1" applyAlignment="1">
      <alignment horizontal="center"/>
    </xf>
    <xf numFmtId="3" fontId="23" fillId="8" borderId="14" xfId="10" applyNumberFormat="1" applyFill="1" applyBorder="1" applyAlignment="1">
      <alignment horizontal="center"/>
    </xf>
    <xf numFmtId="3" fontId="23" fillId="4" borderId="0" xfId="10" applyNumberFormat="1">
      <alignment horizontal="left"/>
    </xf>
    <xf numFmtId="3" fontId="23" fillId="4" borderId="0" xfId="10" applyNumberFormat="1" applyAlignment="1">
      <alignment horizontal="center"/>
    </xf>
    <xf numFmtId="175" fontId="23" fillId="4" borderId="0" xfId="5" applyNumberFormat="1" applyFont="1" applyFill="1" applyBorder="1" applyAlignment="1">
      <alignment horizontal="center"/>
    </xf>
    <xf numFmtId="3" fontId="23" fillId="0" borderId="14" xfId="10" applyNumberFormat="1" applyFill="1" applyBorder="1" applyAlignment="1">
      <alignment horizontal="center"/>
    </xf>
    <xf numFmtId="0" fontId="22" fillId="0" borderId="0" xfId="9"/>
    <xf numFmtId="175" fontId="23" fillId="0" borderId="0" xfId="5" applyNumberFormat="1" applyFont="1" applyFill="1" applyBorder="1" applyAlignment="1">
      <alignment horizontal="center"/>
    </xf>
    <xf numFmtId="0" fontId="23" fillId="0" borderId="0" xfId="10" applyFill="1">
      <alignment horizontal="left"/>
    </xf>
    <xf numFmtId="10" fontId="23" fillId="0" borderId="0" xfId="2" applyNumberFormat="1" applyFont="1" applyFill="1" applyBorder="1" applyAlignment="1">
      <alignment horizontal="center"/>
    </xf>
    <xf numFmtId="175" fontId="23" fillId="4" borderId="0" xfId="5" applyNumberFormat="1" applyFont="1" applyFill="1" applyAlignment="1">
      <alignment horizontal="center"/>
    </xf>
    <xf numFmtId="3" fontId="23" fillId="4" borderId="14" xfId="10" applyNumberFormat="1" applyBorder="1" applyAlignment="1">
      <alignment horizontal="center"/>
    </xf>
    <xf numFmtId="10" fontId="23" fillId="4" borderId="0" xfId="2" applyNumberFormat="1" applyFont="1" applyFill="1" applyAlignment="1">
      <alignment horizontal="center"/>
    </xf>
    <xf numFmtId="3" fontId="33" fillId="4" borderId="4" xfId="10" applyNumberFormat="1" applyFont="1" applyBorder="1">
      <alignment horizontal="left"/>
    </xf>
    <xf numFmtId="3" fontId="33" fillId="4" borderId="4" xfId="10" applyNumberFormat="1" applyFont="1" applyBorder="1" applyAlignment="1">
      <alignment horizontal="center"/>
    </xf>
    <xf numFmtId="3" fontId="33" fillId="4" borderId="15" xfId="10" applyNumberFormat="1" applyFont="1" applyBorder="1" applyAlignment="1">
      <alignment horizontal="center"/>
    </xf>
    <xf numFmtId="3" fontId="34" fillId="4" borderId="0" xfId="10" applyNumberFormat="1" applyFont="1">
      <alignment horizontal="left"/>
    </xf>
    <xf numFmtId="3" fontId="33" fillId="4" borderId="0" xfId="10" applyNumberFormat="1" applyFont="1" applyAlignment="1">
      <alignment horizontal="center"/>
    </xf>
    <xf numFmtId="10" fontId="33" fillId="4" borderId="14" xfId="2" applyNumberFormat="1" applyFont="1" applyFill="1" applyBorder="1" applyAlignment="1">
      <alignment horizontal="center"/>
    </xf>
    <xf numFmtId="0" fontId="23" fillId="4" borderId="16" xfId="10" applyBorder="1" applyAlignment="1">
      <alignment horizontal="center"/>
    </xf>
    <xf numFmtId="0" fontId="2" fillId="0" borderId="0" xfId="16"/>
    <xf numFmtId="0" fontId="31" fillId="7" borderId="0" xfId="10" applyFont="1" applyFill="1">
      <alignment horizontal="left"/>
    </xf>
    <xf numFmtId="17" fontId="31" fillId="7" borderId="0" xfId="10" applyNumberFormat="1" applyFont="1" applyFill="1" applyAlignment="1">
      <alignment horizontal="center"/>
    </xf>
    <xf numFmtId="0" fontId="31" fillId="7" borderId="0" xfId="10" applyFont="1" applyFill="1" applyAlignment="1">
      <alignment horizontal="center"/>
    </xf>
    <xf numFmtId="0" fontId="34" fillId="4" borderId="0" xfId="10" applyFont="1">
      <alignment horizontal="left"/>
    </xf>
    <xf numFmtId="0" fontId="31" fillId="4" borderId="0" xfId="10" applyFont="1" applyAlignment="1">
      <alignment horizontal="center"/>
    </xf>
    <xf numFmtId="0" fontId="33" fillId="4" borderId="0" xfId="10" applyFont="1">
      <alignment horizontal="left"/>
    </xf>
    <xf numFmtId="0" fontId="23" fillId="4" borderId="18" xfId="10" applyBorder="1" applyAlignment="1">
      <alignment horizontal="center"/>
    </xf>
    <xf numFmtId="175" fontId="23" fillId="4" borderId="19" xfId="5" applyNumberFormat="1" applyFont="1" applyFill="1" applyBorder="1" applyAlignment="1">
      <alignment horizontal="center"/>
    </xf>
    <xf numFmtId="10" fontId="0" fillId="0" borderId="0" xfId="0" applyNumberFormat="1"/>
    <xf numFmtId="165" fontId="23" fillId="4" borderId="20" xfId="5" applyNumberFormat="1" applyFont="1" applyFill="1" applyBorder="1" applyAlignment="1">
      <alignment horizontal="center"/>
    </xf>
    <xf numFmtId="3" fontId="33" fillId="4" borderId="0" xfId="10" applyNumberFormat="1" applyFont="1">
      <alignment horizontal="left"/>
    </xf>
    <xf numFmtId="3" fontId="35" fillId="0" borderId="17" xfId="10" applyNumberFormat="1" applyFont="1" applyFill="1" applyBorder="1" applyAlignment="1">
      <alignment horizontal="center"/>
    </xf>
    <xf numFmtId="9" fontId="33" fillId="4" borderId="0" xfId="2" applyFont="1" applyFill="1" applyBorder="1" applyAlignment="1">
      <alignment horizontal="center"/>
    </xf>
    <xf numFmtId="0" fontId="31" fillId="7" borderId="0" xfId="10" applyFont="1" applyFill="1" applyAlignment="1">
      <alignment horizontal="left" vertical="center"/>
    </xf>
    <xf numFmtId="0" fontId="31" fillId="7" borderId="0" xfId="1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3" fillId="4" borderId="0" xfId="10" applyFont="1" applyAlignment="1">
      <alignment horizontal="center"/>
    </xf>
    <xf numFmtId="175" fontId="33" fillId="10" borderId="11" xfId="10" applyNumberFormat="1" applyFont="1" applyFill="1" applyBorder="1" applyAlignment="1">
      <alignment horizontal="center"/>
    </xf>
    <xf numFmtId="168" fontId="33" fillId="10" borderId="12" xfId="2" applyNumberFormat="1" applyFont="1" applyFill="1" applyBorder="1" applyAlignment="1">
      <alignment horizontal="center"/>
    </xf>
    <xf numFmtId="175" fontId="23" fillId="4" borderId="9" xfId="5" applyNumberFormat="1" applyFont="1" applyFill="1" applyBorder="1" applyAlignment="1">
      <alignment horizontal="center"/>
    </xf>
    <xf numFmtId="168" fontId="23" fillId="4" borderId="10" xfId="2" applyNumberFormat="1" applyFont="1" applyFill="1" applyBorder="1" applyAlignment="1">
      <alignment horizontal="center"/>
    </xf>
    <xf numFmtId="175" fontId="23" fillId="4" borderId="6" xfId="5" applyNumberFormat="1" applyFont="1" applyFill="1" applyBorder="1" applyAlignment="1">
      <alignment horizontal="center"/>
    </xf>
    <xf numFmtId="168" fontId="23" fillId="4" borderId="8" xfId="2" applyNumberFormat="1" applyFont="1" applyFill="1" applyBorder="1" applyAlignment="1">
      <alignment horizontal="center"/>
    </xf>
    <xf numFmtId="168" fontId="33" fillId="4" borderId="4" xfId="2" applyNumberFormat="1" applyFont="1" applyFill="1" applyBorder="1" applyAlignment="1">
      <alignment horizontal="center"/>
    </xf>
    <xf numFmtId="0" fontId="30" fillId="0" borderId="0" xfId="0" applyFont="1" applyAlignment="1">
      <alignment wrapText="1"/>
    </xf>
    <xf numFmtId="3" fontId="18" fillId="4" borderId="0" xfId="0" applyNumberFormat="1" applyFont="1" applyFill="1"/>
    <xf numFmtId="0" fontId="18" fillId="0" borderId="0" xfId="0" applyFont="1"/>
    <xf numFmtId="0" fontId="16" fillId="4" borderId="0" xfId="0" applyFont="1" applyFill="1" applyAlignment="1">
      <alignment horizontal="left"/>
    </xf>
    <xf numFmtId="0" fontId="18" fillId="4" borderId="0" xfId="0" applyFont="1" applyFill="1" applyAlignment="1">
      <alignment horizontal="center"/>
    </xf>
    <xf numFmtId="0" fontId="19" fillId="4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20" fillId="4" borderId="0" xfId="0" applyFont="1" applyFill="1" applyAlignment="1">
      <alignment horizontal="left"/>
    </xf>
    <xf numFmtId="0" fontId="21" fillId="7" borderId="0" xfId="0" applyFont="1" applyFill="1" applyAlignment="1">
      <alignment horizontal="left"/>
    </xf>
    <xf numFmtId="0" fontId="21" fillId="7" borderId="0" xfId="0" applyFont="1" applyFill="1" applyAlignment="1">
      <alignment horizontal="center"/>
    </xf>
    <xf numFmtId="0" fontId="36" fillId="4" borderId="7" xfId="0" applyFont="1" applyFill="1" applyBorder="1" applyAlignment="1">
      <alignment horizontal="left"/>
    </xf>
    <xf numFmtId="0" fontId="36" fillId="4" borderId="7" xfId="0" applyFont="1" applyFill="1" applyBorder="1" applyAlignment="1">
      <alignment horizontal="center"/>
    </xf>
    <xf numFmtId="10" fontId="18" fillId="4" borderId="0" xfId="0" applyNumberFormat="1" applyFont="1" applyFill="1" applyAlignment="1">
      <alignment horizontal="center"/>
    </xf>
    <xf numFmtId="3" fontId="18" fillId="4" borderId="0" xfId="0" applyNumberFormat="1" applyFont="1" applyFill="1" applyAlignment="1">
      <alignment horizontal="center"/>
    </xf>
    <xf numFmtId="10" fontId="18" fillId="4" borderId="0" xfId="2" applyNumberFormat="1" applyFont="1" applyFill="1" applyAlignment="1">
      <alignment horizontal="center"/>
    </xf>
    <xf numFmtId="3" fontId="15" fillId="4" borderId="0" xfId="0" applyNumberFormat="1" applyFont="1" applyFill="1" applyAlignment="1">
      <alignment horizontal="center"/>
    </xf>
    <xf numFmtId="2" fontId="20" fillId="10" borderId="4" xfId="0" applyNumberFormat="1" applyFont="1" applyFill="1" applyBorder="1" applyAlignment="1">
      <alignment horizontal="center"/>
    </xf>
    <xf numFmtId="3" fontId="20" fillId="10" borderId="4" xfId="0" applyNumberFormat="1" applyFont="1" applyFill="1" applyBorder="1" applyAlignment="1">
      <alignment horizontal="center"/>
    </xf>
    <xf numFmtId="2" fontId="18" fillId="4" borderId="0" xfId="0" applyNumberFormat="1" applyFont="1" applyFill="1"/>
    <xf numFmtId="10" fontId="15" fillId="4" borderId="0" xfId="2" applyNumberFormat="1" applyFont="1" applyFill="1" applyAlignment="1">
      <alignment horizontal="center"/>
    </xf>
    <xf numFmtId="0" fontId="30" fillId="4" borderId="0" xfId="0" applyFont="1" applyFill="1" applyAlignment="1">
      <alignment horizontal="left" indent="1"/>
    </xf>
    <xf numFmtId="2" fontId="15" fillId="4" borderId="0" xfId="0" applyNumberFormat="1" applyFont="1" applyFill="1" applyAlignment="1">
      <alignment horizontal="center"/>
    </xf>
    <xf numFmtId="4" fontId="15" fillId="4" borderId="0" xfId="0" applyNumberFormat="1" applyFont="1" applyFill="1" applyAlignment="1">
      <alignment horizontal="center"/>
    </xf>
    <xf numFmtId="1" fontId="18" fillId="4" borderId="0" xfId="0" applyNumberFormat="1" applyFont="1" applyFill="1" applyAlignment="1">
      <alignment horizontal="center" vertical="center"/>
    </xf>
    <xf numFmtId="0" fontId="17" fillId="4" borderId="0" xfId="0" applyFont="1" applyFill="1" applyAlignment="1">
      <alignment horizontal="left"/>
    </xf>
    <xf numFmtId="3" fontId="17" fillId="4" borderId="0" xfId="0" applyNumberFormat="1" applyFont="1" applyFill="1" applyAlignment="1">
      <alignment horizontal="center"/>
    </xf>
    <xf numFmtId="10" fontId="17" fillId="4" borderId="0" xfId="0" applyNumberFormat="1" applyFont="1" applyFill="1" applyAlignment="1">
      <alignment horizontal="center"/>
    </xf>
    <xf numFmtId="3" fontId="17" fillId="4" borderId="0" xfId="2" applyNumberFormat="1" applyFont="1" applyFill="1" applyAlignment="1">
      <alignment horizontal="center"/>
    </xf>
    <xf numFmtId="0" fontId="20" fillId="10" borderId="4" xfId="10" applyFont="1" applyFill="1" applyBorder="1">
      <alignment horizontal="left"/>
    </xf>
    <xf numFmtId="174" fontId="20" fillId="10" borderId="4" xfId="10" applyNumberFormat="1" applyFont="1" applyFill="1" applyBorder="1" applyAlignment="1">
      <alignment horizontal="center"/>
    </xf>
    <xf numFmtId="0" fontId="18" fillId="4" borderId="0" xfId="10" applyFont="1" applyAlignment="1">
      <alignment horizontal="left" indent="1"/>
    </xf>
    <xf numFmtId="4" fontId="18" fillId="4" borderId="0" xfId="0" applyNumberFormat="1" applyFont="1" applyFill="1" applyAlignment="1">
      <alignment horizontal="center"/>
    </xf>
    <xf numFmtId="0" fontId="31" fillId="9" borderId="0" xfId="10" applyFont="1" applyFill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0" fillId="10" borderId="4" xfId="0" applyFont="1" applyFill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177" fontId="18" fillId="4" borderId="0" xfId="5" applyNumberFormat="1" applyFont="1" applyFill="1" applyAlignment="1">
      <alignment horizontal="center"/>
    </xf>
    <xf numFmtId="177" fontId="18" fillId="4" borderId="0" xfId="5" applyNumberFormat="1" applyFont="1" applyFill="1" applyBorder="1" applyAlignment="1">
      <alignment horizontal="center"/>
    </xf>
    <xf numFmtId="10" fontId="20" fillId="10" borderId="4" xfId="0" applyNumberFormat="1" applyFont="1" applyFill="1" applyBorder="1" applyAlignment="1">
      <alignment horizontal="center"/>
    </xf>
    <xf numFmtId="10" fontId="18" fillId="0" borderId="0" xfId="0" applyNumberFormat="1" applyFont="1" applyAlignment="1">
      <alignment horizontal="center"/>
    </xf>
    <xf numFmtId="174" fontId="18" fillId="4" borderId="0" xfId="0" applyNumberFormat="1" applyFont="1" applyFill="1" applyAlignment="1">
      <alignment horizontal="center"/>
    </xf>
    <xf numFmtId="167" fontId="24" fillId="7" borderId="0" xfId="1" applyNumberFormat="1" applyFont="1" applyFill="1" applyAlignment="1">
      <alignment horizontal="center" vertical="center"/>
    </xf>
    <xf numFmtId="17" fontId="0" fillId="4" borderId="0" xfId="0" applyNumberFormat="1" applyFill="1" applyAlignment="1">
      <alignment horizontal="left" indent="1"/>
    </xf>
    <xf numFmtId="167" fontId="0" fillId="0" borderId="0" xfId="1" applyNumberFormat="1" applyFont="1" applyFill="1" applyAlignment="1">
      <alignment vertical="center"/>
    </xf>
    <xf numFmtId="172" fontId="0" fillId="0" borderId="0" xfId="1" applyNumberFormat="1" applyFont="1" applyFill="1" applyAlignment="1">
      <alignment vertical="center"/>
    </xf>
    <xf numFmtId="10" fontId="23" fillId="8" borderId="0" xfId="2" applyNumberFormat="1" applyFont="1" applyFill="1" applyBorder="1" applyAlignment="1">
      <alignment horizontal="center"/>
    </xf>
    <xf numFmtId="10" fontId="23" fillId="4" borderId="0" xfId="2" applyNumberFormat="1" applyFont="1" applyFill="1" applyBorder="1" applyAlignment="1">
      <alignment horizontal="center"/>
    </xf>
    <xf numFmtId="10" fontId="33" fillId="4" borderId="4" xfId="2" applyNumberFormat="1" applyFont="1" applyFill="1" applyBorder="1" applyAlignment="1">
      <alignment horizontal="center"/>
    </xf>
    <xf numFmtId="3" fontId="35" fillId="4" borderId="18" xfId="10" applyNumberFormat="1" applyFont="1" applyBorder="1" applyAlignment="1">
      <alignment horizontal="center"/>
    </xf>
    <xf numFmtId="10" fontId="33" fillId="4" borderId="18" xfId="2" applyNumberFormat="1" applyFont="1" applyFill="1" applyBorder="1" applyAlignment="1">
      <alignment horizontal="center"/>
    </xf>
    <xf numFmtId="0" fontId="23" fillId="4" borderId="5" xfId="10" applyBorder="1" applyAlignment="1">
      <alignment horizontal="center"/>
    </xf>
    <xf numFmtId="10" fontId="23" fillId="4" borderId="10" xfId="2" applyNumberFormat="1" applyFont="1" applyFill="1" applyBorder="1" applyAlignment="1">
      <alignment horizontal="center"/>
    </xf>
    <xf numFmtId="178" fontId="23" fillId="4" borderId="19" xfId="5" applyNumberFormat="1" applyFont="1" applyFill="1" applyBorder="1" applyAlignment="1">
      <alignment horizontal="center"/>
    </xf>
    <xf numFmtId="10" fontId="23" fillId="4" borderId="8" xfId="2" applyNumberFormat="1" applyFont="1" applyFill="1" applyBorder="1" applyAlignment="1">
      <alignment horizontal="center"/>
    </xf>
    <xf numFmtId="10" fontId="33" fillId="4" borderId="17" xfId="2" applyNumberFormat="1" applyFont="1" applyFill="1" applyBorder="1" applyAlignment="1">
      <alignment horizontal="center"/>
    </xf>
    <xf numFmtId="9" fontId="33" fillId="4" borderId="4" xfId="2" applyFont="1" applyFill="1" applyBorder="1" applyAlignment="1">
      <alignment horizontal="center"/>
    </xf>
    <xf numFmtId="167" fontId="18" fillId="4" borderId="0" xfId="0" applyNumberFormat="1" applyFont="1" applyFill="1"/>
    <xf numFmtId="0" fontId="20" fillId="4" borderId="0" xfId="0" applyFont="1" applyFill="1"/>
    <xf numFmtId="0" fontId="18" fillId="4" borderId="0" xfId="10" applyFont="1" applyAlignment="1">
      <alignment horizontal="center"/>
    </xf>
    <xf numFmtId="0" fontId="18" fillId="4" borderId="0" xfId="10" applyFont="1">
      <alignment horizontal="left"/>
    </xf>
    <xf numFmtId="0" fontId="21" fillId="7" borderId="21" xfId="10" applyFont="1" applyFill="1" applyBorder="1" applyAlignment="1">
      <alignment horizontal="center"/>
    </xf>
    <xf numFmtId="0" fontId="18" fillId="4" borderId="7" xfId="10" applyFont="1" applyBorder="1" applyAlignment="1">
      <alignment horizontal="center"/>
    </xf>
    <xf numFmtId="0" fontId="18" fillId="4" borderId="9" xfId="10" applyFont="1" applyBorder="1">
      <alignment horizontal="left"/>
    </xf>
    <xf numFmtId="3" fontId="18" fillId="4" borderId="0" xfId="10" applyNumberFormat="1" applyFont="1" applyAlignment="1">
      <alignment horizontal="center" vertical="center"/>
    </xf>
    <xf numFmtId="3" fontId="18" fillId="4" borderId="10" xfId="10" applyNumberFormat="1" applyFont="1" applyBorder="1" applyAlignment="1">
      <alignment horizontal="center" vertical="center"/>
    </xf>
    <xf numFmtId="0" fontId="20" fillId="10" borderId="22" xfId="10" applyFont="1" applyFill="1" applyBorder="1">
      <alignment horizontal="left"/>
    </xf>
    <xf numFmtId="3" fontId="20" fillId="10" borderId="4" xfId="10" applyNumberFormat="1" applyFont="1" applyFill="1" applyBorder="1" applyAlignment="1">
      <alignment horizontal="center" vertical="center"/>
    </xf>
    <xf numFmtId="2" fontId="18" fillId="4" borderId="23" xfId="10" applyNumberFormat="1" applyFont="1" applyBorder="1" applyAlignment="1">
      <alignment horizontal="left" indent="1"/>
    </xf>
    <xf numFmtId="3" fontId="18" fillId="4" borderId="13" xfId="10" applyNumberFormat="1" applyFont="1" applyBorder="1" applyAlignment="1">
      <alignment horizontal="center" vertical="center"/>
    </xf>
    <xf numFmtId="3" fontId="18" fillId="0" borderId="13" xfId="10" applyNumberFormat="1" applyFont="1" applyFill="1" applyBorder="1" applyAlignment="1">
      <alignment horizontal="center" vertical="center"/>
    </xf>
    <xf numFmtId="3" fontId="18" fillId="4" borderId="24" xfId="10" applyNumberFormat="1" applyFont="1" applyBorder="1" applyAlignment="1">
      <alignment horizontal="center" vertical="center"/>
    </xf>
    <xf numFmtId="2" fontId="18" fillId="4" borderId="25" xfId="10" applyNumberFormat="1" applyFont="1" applyBorder="1" applyAlignment="1">
      <alignment horizontal="left" indent="1"/>
    </xf>
    <xf numFmtId="3" fontId="18" fillId="4" borderId="26" xfId="10" applyNumberFormat="1" applyFont="1" applyBorder="1" applyAlignment="1">
      <alignment horizontal="center" vertical="center"/>
    </xf>
    <xf numFmtId="3" fontId="18" fillId="4" borderId="27" xfId="10" applyNumberFormat="1" applyFont="1" applyBorder="1" applyAlignment="1">
      <alignment horizontal="center" vertical="center"/>
    </xf>
    <xf numFmtId="3" fontId="18" fillId="4" borderId="0" xfId="10" applyNumberFormat="1" applyFont="1" applyAlignment="1">
      <alignment horizontal="center"/>
    </xf>
    <xf numFmtId="0" fontId="18" fillId="4" borderId="0" xfId="10" applyFont="1" applyAlignment="1">
      <alignment horizontal="left" vertical="center" indent="1"/>
    </xf>
    <xf numFmtId="3" fontId="15" fillId="4" borderId="0" xfId="10" applyNumberFormat="1" applyFont="1" applyAlignment="1">
      <alignment horizontal="center" vertical="center"/>
    </xf>
    <xf numFmtId="0" fontId="18" fillId="4" borderId="26" xfId="10" applyFont="1" applyBorder="1" applyAlignment="1">
      <alignment horizontal="left" vertical="center" indent="1"/>
    </xf>
    <xf numFmtId="0" fontId="20" fillId="4" borderId="7" xfId="10" applyFont="1" applyBorder="1" applyAlignment="1">
      <alignment horizontal="left" vertical="center"/>
    </xf>
    <xf numFmtId="168" fontId="20" fillId="4" borderId="7" xfId="2" applyNumberFormat="1" applyFont="1" applyFill="1" applyBorder="1" applyAlignment="1">
      <alignment horizontal="center" vertical="center"/>
    </xf>
    <xf numFmtId="0" fontId="20" fillId="4" borderId="0" xfId="10" applyFont="1">
      <alignment horizontal="left"/>
    </xf>
    <xf numFmtId="0" fontId="18" fillId="0" borderId="0" xfId="10" applyFont="1" applyFill="1" applyAlignment="1">
      <alignment horizontal="center"/>
    </xf>
    <xf numFmtId="3" fontId="15" fillId="4" borderId="0" xfId="10" applyNumberFormat="1" applyFont="1" applyAlignment="1">
      <alignment horizontal="center"/>
    </xf>
    <xf numFmtId="0" fontId="20" fillId="4" borderId="28" xfId="10" applyFont="1" applyBorder="1" applyAlignment="1"/>
    <xf numFmtId="168" fontId="20" fillId="4" borderId="28" xfId="2" applyNumberFormat="1" applyFont="1" applyFill="1" applyBorder="1" applyAlignment="1">
      <alignment horizontal="center" vertical="center"/>
    </xf>
    <xf numFmtId="0" fontId="20" fillId="4" borderId="0" xfId="10" applyFont="1" applyAlignment="1"/>
    <xf numFmtId="10" fontId="20" fillId="4" borderId="0" xfId="2" applyNumberFormat="1" applyFont="1" applyFill="1" applyAlignment="1">
      <alignment horizontal="center"/>
    </xf>
    <xf numFmtId="0" fontId="18" fillId="4" borderId="13" xfId="10" applyFont="1" applyBorder="1" applyAlignment="1">
      <alignment horizontal="left" vertical="center" indent="1"/>
    </xf>
    <xf numFmtId="0" fontId="20" fillId="4" borderId="0" xfId="10" applyFont="1" applyAlignment="1">
      <alignment horizontal="left" vertical="center"/>
    </xf>
    <xf numFmtId="10" fontId="20" fillId="4" borderId="0" xfId="2" applyNumberFormat="1" applyFont="1" applyFill="1" applyAlignment="1">
      <alignment horizontal="center" vertical="center"/>
    </xf>
    <xf numFmtId="0" fontId="16" fillId="4" borderId="0" xfId="0" applyFont="1" applyFill="1"/>
    <xf numFmtId="165" fontId="18" fillId="4" borderId="0" xfId="5" applyNumberFormat="1" applyFont="1" applyFill="1" applyAlignment="1">
      <alignment horizontal="center"/>
    </xf>
    <xf numFmtId="10" fontId="18" fillId="4" borderId="0" xfId="2" applyNumberFormat="1" applyFont="1" applyFill="1" applyAlignment="1">
      <alignment horizontal="right"/>
    </xf>
    <xf numFmtId="0" fontId="36" fillId="4" borderId="0" xfId="10" applyFont="1">
      <alignment horizontal="left"/>
    </xf>
    <xf numFmtId="165" fontId="36" fillId="4" borderId="0" xfId="5" applyNumberFormat="1" applyFont="1" applyFill="1" applyAlignment="1">
      <alignment horizontal="center"/>
    </xf>
    <xf numFmtId="10" fontId="36" fillId="4" borderId="0" xfId="2" applyNumberFormat="1" applyFont="1" applyFill="1" applyAlignment="1">
      <alignment horizontal="right"/>
    </xf>
    <xf numFmtId="0" fontId="18" fillId="4" borderId="0" xfId="10" applyFont="1" applyAlignment="1">
      <alignment horizontal="left" vertical="center"/>
    </xf>
    <xf numFmtId="0" fontId="21" fillId="7" borderId="23" xfId="10" applyFont="1" applyFill="1" applyBorder="1" applyAlignment="1">
      <alignment horizontal="left" vertical="center"/>
    </xf>
    <xf numFmtId="0" fontId="21" fillId="7" borderId="9" xfId="5" applyNumberFormat="1" applyFont="1" applyFill="1" applyBorder="1" applyAlignment="1">
      <alignment horizontal="right" vertical="center"/>
    </xf>
    <xf numFmtId="0" fontId="21" fillId="7" borderId="0" xfId="5" applyNumberFormat="1" applyFont="1" applyFill="1" applyBorder="1" applyAlignment="1">
      <alignment horizontal="right" vertical="center"/>
    </xf>
    <xf numFmtId="10" fontId="21" fillId="7" borderId="10" xfId="2" applyNumberFormat="1" applyFont="1" applyFill="1" applyBorder="1" applyAlignment="1">
      <alignment horizontal="right" vertical="center"/>
    </xf>
    <xf numFmtId="10" fontId="21" fillId="7" borderId="0" xfId="2" applyNumberFormat="1" applyFont="1" applyFill="1" applyBorder="1" applyAlignment="1">
      <alignment horizontal="right" vertical="center"/>
    </xf>
    <xf numFmtId="10" fontId="21" fillId="11" borderId="30" xfId="2" applyNumberFormat="1" applyFont="1" applyFill="1" applyBorder="1" applyAlignment="1">
      <alignment horizontal="right" vertical="center"/>
    </xf>
    <xf numFmtId="165" fontId="20" fillId="8" borderId="22" xfId="5" applyNumberFormat="1" applyFont="1" applyFill="1" applyBorder="1" applyAlignment="1">
      <alignment horizontal="left" vertical="center"/>
    </xf>
    <xf numFmtId="165" fontId="20" fillId="8" borderId="22" xfId="5" applyNumberFormat="1" applyFont="1" applyFill="1" applyBorder="1" applyAlignment="1">
      <alignment horizontal="center" vertical="center"/>
    </xf>
    <xf numFmtId="165" fontId="20" fillId="8" borderId="4" xfId="5" applyNumberFormat="1" applyFont="1" applyFill="1" applyBorder="1" applyAlignment="1">
      <alignment horizontal="center" vertical="center"/>
    </xf>
    <xf numFmtId="168" fontId="20" fillId="8" borderId="31" xfId="2" applyNumberFormat="1" applyFont="1" applyFill="1" applyBorder="1" applyAlignment="1">
      <alignment horizontal="right" vertical="center"/>
    </xf>
    <xf numFmtId="168" fontId="20" fillId="8" borderId="4" xfId="2" applyNumberFormat="1" applyFont="1" applyFill="1" applyBorder="1" applyAlignment="1">
      <alignment horizontal="right" vertical="center"/>
    </xf>
    <xf numFmtId="9" fontId="20" fillId="8" borderId="32" xfId="2" applyFont="1" applyFill="1" applyBorder="1" applyAlignment="1">
      <alignment horizontal="right" vertical="center"/>
    </xf>
    <xf numFmtId="0" fontId="18" fillId="4" borderId="9" xfId="5" applyNumberFormat="1" applyFont="1" applyFill="1" applyBorder="1" applyAlignment="1">
      <alignment horizontal="left" vertical="center" indent="1"/>
    </xf>
    <xf numFmtId="165" fontId="18" fillId="4" borderId="9" xfId="5" applyNumberFormat="1" applyFont="1" applyFill="1" applyBorder="1" applyAlignment="1">
      <alignment horizontal="center" vertical="center"/>
    </xf>
    <xf numFmtId="165" fontId="18" fillId="4" borderId="0" xfId="5" applyNumberFormat="1" applyFont="1" applyFill="1" applyBorder="1" applyAlignment="1">
      <alignment horizontal="center" vertical="center"/>
    </xf>
    <xf numFmtId="168" fontId="18" fillId="4" borderId="10" xfId="2" applyNumberFormat="1" applyFont="1" applyFill="1" applyBorder="1" applyAlignment="1">
      <alignment horizontal="right" vertical="center"/>
    </xf>
    <xf numFmtId="165" fontId="18" fillId="4" borderId="0" xfId="5" applyNumberFormat="1" applyFont="1" applyFill="1" applyAlignment="1">
      <alignment horizontal="center" vertical="center"/>
    </xf>
    <xf numFmtId="168" fontId="18" fillId="4" borderId="0" xfId="2" applyNumberFormat="1" applyFont="1" applyFill="1" applyAlignment="1">
      <alignment horizontal="right" vertical="center"/>
    </xf>
    <xf numFmtId="168" fontId="18" fillId="4" borderId="30" xfId="2" applyNumberFormat="1" applyFont="1" applyFill="1" applyBorder="1" applyAlignment="1">
      <alignment horizontal="right" vertical="center"/>
    </xf>
    <xf numFmtId="0" fontId="18" fillId="4" borderId="9" xfId="10" applyFont="1" applyBorder="1" applyAlignment="1">
      <alignment horizontal="left" vertical="center" indent="1"/>
    </xf>
    <xf numFmtId="165" fontId="18" fillId="4" borderId="9" xfId="5" applyNumberFormat="1" applyFont="1" applyFill="1" applyBorder="1" applyAlignment="1">
      <alignment horizontal="left" vertical="center"/>
    </xf>
    <xf numFmtId="165" fontId="18" fillId="4" borderId="0" xfId="5" applyNumberFormat="1" applyFont="1" applyFill="1" applyBorder="1" applyAlignment="1">
      <alignment horizontal="left" vertical="center"/>
    </xf>
    <xf numFmtId="165" fontId="18" fillId="4" borderId="0" xfId="5" applyNumberFormat="1" applyFont="1" applyFill="1" applyAlignment="1">
      <alignment horizontal="left" vertical="center"/>
    </xf>
    <xf numFmtId="165" fontId="18" fillId="0" borderId="0" xfId="5" applyNumberFormat="1" applyFont="1" applyFill="1" applyBorder="1" applyAlignment="1">
      <alignment horizontal="center" vertical="center"/>
    </xf>
    <xf numFmtId="165" fontId="0" fillId="0" borderId="9" xfId="5" applyNumberFormat="1" applyFont="1" applyBorder="1"/>
    <xf numFmtId="165" fontId="0" fillId="0" borderId="0" xfId="5" applyNumberFormat="1" applyFont="1" applyBorder="1"/>
    <xf numFmtId="165" fontId="0" fillId="0" borderId="0" xfId="5" applyNumberFormat="1" applyFont="1"/>
    <xf numFmtId="0" fontId="16" fillId="8" borderId="33" xfId="10" applyFont="1" applyFill="1" applyBorder="1">
      <alignment horizontal="left"/>
    </xf>
    <xf numFmtId="0" fontId="20" fillId="8" borderId="22" xfId="10" applyFont="1" applyFill="1" applyBorder="1" applyAlignment="1">
      <alignment horizontal="left" vertical="center"/>
    </xf>
    <xf numFmtId="0" fontId="18" fillId="0" borderId="9" xfId="10" applyFont="1" applyFill="1" applyBorder="1" applyAlignment="1">
      <alignment horizontal="left" vertical="center" indent="1"/>
    </xf>
    <xf numFmtId="165" fontId="18" fillId="0" borderId="9" xfId="5" applyNumberFormat="1" applyFont="1" applyBorder="1" applyAlignment="1">
      <alignment horizontal="center" vertical="center"/>
    </xf>
    <xf numFmtId="165" fontId="18" fillId="0" borderId="0" xfId="5" applyNumberFormat="1" applyFont="1" applyBorder="1" applyAlignment="1">
      <alignment horizontal="center" vertical="center"/>
    </xf>
    <xf numFmtId="165" fontId="18" fillId="0" borderId="0" xfId="5" applyNumberFormat="1" applyFont="1" applyAlignment="1">
      <alignment horizontal="center" vertical="center"/>
    </xf>
    <xf numFmtId="165" fontId="18" fillId="4" borderId="4" xfId="5" applyNumberFormat="1" applyFont="1" applyFill="1" applyBorder="1" applyAlignment="1">
      <alignment horizontal="center" vertical="center"/>
    </xf>
    <xf numFmtId="9" fontId="18" fillId="4" borderId="30" xfId="2" applyFont="1" applyFill="1" applyBorder="1" applyAlignment="1">
      <alignment horizontal="right" vertical="center"/>
    </xf>
    <xf numFmtId="165" fontId="18" fillId="0" borderId="6" xfId="5" applyNumberFormat="1" applyFont="1" applyBorder="1" applyAlignment="1">
      <alignment horizontal="center" vertical="center"/>
    </xf>
    <xf numFmtId="165" fontId="18" fillId="0" borderId="7" xfId="5" applyNumberFormat="1" applyFont="1" applyBorder="1" applyAlignment="1">
      <alignment horizontal="center" vertical="center"/>
    </xf>
    <xf numFmtId="10" fontId="15" fillId="4" borderId="0" xfId="2" applyNumberFormat="1" applyFont="1" applyFill="1" applyAlignment="1">
      <alignment horizontal="right"/>
    </xf>
    <xf numFmtId="0" fontId="15" fillId="4" borderId="0" xfId="10" applyFont="1">
      <alignment horizontal="left"/>
    </xf>
    <xf numFmtId="165" fontId="15" fillId="4" borderId="0" xfId="5" applyNumberFormat="1" applyFont="1" applyFill="1" applyAlignment="1">
      <alignment horizontal="center"/>
    </xf>
    <xf numFmtId="0" fontId="38" fillId="4" borderId="0" xfId="10" applyFont="1">
      <alignment horizontal="left"/>
    </xf>
    <xf numFmtId="0" fontId="21" fillId="7" borderId="34" xfId="10" applyFont="1" applyFill="1" applyBorder="1">
      <alignment horizontal="left"/>
    </xf>
    <xf numFmtId="0" fontId="21" fillId="7" borderId="34" xfId="5" applyNumberFormat="1" applyFont="1" applyFill="1" applyBorder="1" applyAlignment="1">
      <alignment horizontal="right"/>
    </xf>
    <xf numFmtId="0" fontId="21" fillId="7" borderId="21" xfId="5" applyNumberFormat="1" applyFont="1" applyFill="1" applyBorder="1" applyAlignment="1">
      <alignment horizontal="right"/>
    </xf>
    <xf numFmtId="10" fontId="21" fillId="7" borderId="5" xfId="2" applyNumberFormat="1" applyFont="1" applyFill="1" applyBorder="1" applyAlignment="1">
      <alignment horizontal="right"/>
    </xf>
    <xf numFmtId="10" fontId="21" fillId="11" borderId="35" xfId="2" applyNumberFormat="1" applyFont="1" applyFill="1" applyBorder="1" applyAlignment="1">
      <alignment horizontal="right"/>
    </xf>
    <xf numFmtId="165" fontId="16" fillId="8" borderId="33" xfId="5" applyNumberFormat="1" applyFont="1" applyFill="1" applyBorder="1" applyAlignment="1">
      <alignment horizontal="center"/>
    </xf>
    <xf numFmtId="165" fontId="16" fillId="8" borderId="36" xfId="5" applyNumberFormat="1" applyFont="1" applyFill="1" applyBorder="1" applyAlignment="1">
      <alignment horizontal="center"/>
    </xf>
    <xf numFmtId="168" fontId="16" fillId="8" borderId="37" xfId="2" applyNumberFormat="1" applyFont="1" applyFill="1" applyBorder="1" applyAlignment="1">
      <alignment horizontal="right"/>
    </xf>
    <xf numFmtId="9" fontId="16" fillId="8" borderId="38" xfId="2" applyFont="1" applyFill="1" applyBorder="1" applyAlignment="1">
      <alignment horizontal="right"/>
    </xf>
    <xf numFmtId="0" fontId="15" fillId="4" borderId="9" xfId="10" applyFont="1" applyBorder="1" applyAlignment="1">
      <alignment horizontal="left" indent="1"/>
    </xf>
    <xf numFmtId="165" fontId="15" fillId="4" borderId="9" xfId="5" applyNumberFormat="1" applyFont="1" applyFill="1" applyBorder="1" applyAlignment="1">
      <alignment horizontal="center"/>
    </xf>
    <xf numFmtId="168" fontId="15" fillId="4" borderId="10" xfId="2" applyNumberFormat="1" applyFont="1" applyFill="1" applyBorder="1" applyAlignment="1">
      <alignment horizontal="right"/>
    </xf>
    <xf numFmtId="168" fontId="15" fillId="4" borderId="30" xfId="2" applyNumberFormat="1" applyFont="1" applyFill="1" applyBorder="1" applyAlignment="1">
      <alignment horizontal="right"/>
    </xf>
    <xf numFmtId="0" fontId="15" fillId="4" borderId="9" xfId="5" applyNumberFormat="1" applyFont="1" applyFill="1" applyBorder="1" applyAlignment="1">
      <alignment horizontal="left" indent="1"/>
    </xf>
    <xf numFmtId="165" fontId="15" fillId="4" borderId="0" xfId="5" applyNumberFormat="1" applyFont="1" applyFill="1" applyAlignment="1">
      <alignment horizontal="left"/>
    </xf>
    <xf numFmtId="165" fontId="16" fillId="8" borderId="33" xfId="5" applyNumberFormat="1" applyFont="1" applyFill="1" applyBorder="1" applyAlignment="1">
      <alignment horizontal="left"/>
    </xf>
    <xf numFmtId="165" fontId="16" fillId="8" borderId="36" xfId="5" applyNumberFormat="1" applyFont="1" applyFill="1" applyBorder="1" applyAlignment="1">
      <alignment horizontal="left"/>
    </xf>
    <xf numFmtId="165" fontId="15" fillId="4" borderId="9" xfId="5" applyNumberFormat="1" applyFont="1" applyFill="1" applyBorder="1" applyAlignment="1">
      <alignment horizontal="left"/>
    </xf>
    <xf numFmtId="165" fontId="15" fillId="0" borderId="0" xfId="5" applyNumberFormat="1" applyFont="1" applyFill="1" applyAlignment="1">
      <alignment horizontal="left"/>
    </xf>
    <xf numFmtId="168" fontId="15" fillId="0" borderId="10" xfId="2" applyNumberFormat="1" applyFont="1" applyFill="1" applyBorder="1" applyAlignment="1">
      <alignment horizontal="right"/>
    </xf>
    <xf numFmtId="168" fontId="15" fillId="0" borderId="30" xfId="2" applyNumberFormat="1" applyFont="1" applyFill="1" applyBorder="1" applyAlignment="1">
      <alignment horizontal="right"/>
    </xf>
    <xf numFmtId="165" fontId="15" fillId="4" borderId="9" xfId="5" applyNumberFormat="1" applyFont="1" applyFill="1" applyBorder="1" applyAlignment="1">
      <alignment horizontal="right"/>
    </xf>
    <xf numFmtId="9" fontId="15" fillId="4" borderId="10" xfId="2" applyFont="1" applyFill="1" applyBorder="1" applyAlignment="1">
      <alignment horizontal="right"/>
    </xf>
    <xf numFmtId="165" fontId="15" fillId="4" borderId="0" xfId="5" applyNumberFormat="1" applyFont="1" applyFill="1" applyAlignment="1">
      <alignment horizontal="right"/>
    </xf>
    <xf numFmtId="0" fontId="15" fillId="4" borderId="6" xfId="10" applyFont="1" applyBorder="1" applyAlignment="1">
      <alignment horizontal="left" indent="1"/>
    </xf>
    <xf numFmtId="165" fontId="15" fillId="4" borderId="6" xfId="5" applyNumberFormat="1" applyFont="1" applyFill="1" applyBorder="1" applyAlignment="1">
      <alignment horizontal="left"/>
    </xf>
    <xf numFmtId="165" fontId="15" fillId="4" borderId="7" xfId="5" applyNumberFormat="1" applyFont="1" applyFill="1" applyBorder="1" applyAlignment="1">
      <alignment horizontal="left"/>
    </xf>
    <xf numFmtId="168" fontId="15" fillId="4" borderId="8" xfId="2" applyNumberFormat="1" applyFont="1" applyFill="1" applyBorder="1" applyAlignment="1">
      <alignment horizontal="right"/>
    </xf>
    <xf numFmtId="0" fontId="16" fillId="4" borderId="0" xfId="9" applyFont="1" applyFill="1"/>
    <xf numFmtId="0" fontId="16" fillId="4" borderId="0" xfId="9" applyFont="1" applyFill="1" applyAlignment="1">
      <alignment horizontal="right"/>
    </xf>
    <xf numFmtId="0" fontId="16" fillId="4" borderId="0" xfId="9" applyFont="1" applyFill="1" applyAlignment="1">
      <alignment horizontal="center" vertical="center"/>
    </xf>
    <xf numFmtId="0" fontId="16" fillId="4" borderId="0" xfId="9" applyFont="1" applyFill="1" applyAlignment="1">
      <alignment horizontal="center"/>
    </xf>
    <xf numFmtId="3" fontId="15" fillId="4" borderId="0" xfId="10" applyNumberFormat="1" applyFont="1" applyAlignment="1">
      <alignment horizontal="right"/>
    </xf>
    <xf numFmtId="0" fontId="15" fillId="0" borderId="0" xfId="9" applyFont="1"/>
    <xf numFmtId="0" fontId="16" fillId="4" borderId="0" xfId="9" applyFont="1" applyFill="1" applyAlignment="1">
      <alignment horizontal="left"/>
    </xf>
    <xf numFmtId="0" fontId="15" fillId="0" borderId="0" xfId="0" applyFont="1"/>
    <xf numFmtId="0" fontId="15" fillId="4" borderId="0" xfId="10" applyFont="1" applyAlignment="1">
      <alignment horizontal="right"/>
    </xf>
    <xf numFmtId="0" fontId="15" fillId="4" borderId="0" xfId="10" applyFont="1" applyAlignment="1">
      <alignment horizontal="center" vertical="center"/>
    </xf>
    <xf numFmtId="0" fontId="15" fillId="4" borderId="0" xfId="10" applyFont="1" applyAlignment="1">
      <alignment horizontal="center"/>
    </xf>
    <xf numFmtId="3" fontId="16" fillId="0" borderId="0" xfId="10" applyNumberFormat="1" applyFont="1" applyFill="1" applyAlignment="1">
      <alignment horizontal="center" vertical="center"/>
    </xf>
    <xf numFmtId="0" fontId="21" fillId="7" borderId="0" xfId="10" applyFont="1" applyFill="1">
      <alignment horizontal="left"/>
    </xf>
    <xf numFmtId="0" fontId="21" fillId="7" borderId="40" xfId="11" applyNumberFormat="1" applyFont="1" applyFill="1" applyBorder="1" applyAlignment="1">
      <alignment horizontal="center"/>
    </xf>
    <xf numFmtId="0" fontId="21" fillId="7" borderId="0" xfId="11" applyNumberFormat="1" applyFont="1" applyFill="1" applyAlignment="1">
      <alignment horizontal="center" vertical="center"/>
    </xf>
    <xf numFmtId="10" fontId="21" fillId="7" borderId="41" xfId="12" applyNumberFormat="1" applyFont="1" applyFill="1" applyBorder="1" applyAlignment="1">
      <alignment horizontal="center"/>
    </xf>
    <xf numFmtId="10" fontId="21" fillId="7" borderId="0" xfId="12" applyNumberFormat="1" applyFont="1" applyFill="1" applyAlignment="1">
      <alignment horizontal="center"/>
    </xf>
    <xf numFmtId="0" fontId="21" fillId="7" borderId="0" xfId="11" applyNumberFormat="1" applyFont="1" applyFill="1" applyAlignment="1">
      <alignment horizontal="center"/>
    </xf>
    <xf numFmtId="0" fontId="16" fillId="8" borderId="0" xfId="11" applyNumberFormat="1" applyFont="1" applyFill="1"/>
    <xf numFmtId="165" fontId="16" fillId="8" borderId="40" xfId="11" applyNumberFormat="1" applyFont="1" applyFill="1" applyBorder="1" applyAlignment="1">
      <alignment horizontal="right"/>
    </xf>
    <xf numFmtId="165" fontId="16" fillId="8" borderId="0" xfId="11" applyNumberFormat="1" applyFont="1" applyFill="1" applyAlignment="1">
      <alignment horizontal="center" vertical="center"/>
    </xf>
    <xf numFmtId="168" fontId="16" fillId="8" borderId="41" xfId="12" applyNumberFormat="1" applyFont="1" applyFill="1" applyBorder="1" applyAlignment="1">
      <alignment horizontal="center"/>
    </xf>
    <xf numFmtId="10" fontId="16" fillId="8" borderId="0" xfId="12" applyNumberFormat="1" applyFont="1" applyFill="1" applyAlignment="1">
      <alignment horizontal="right"/>
    </xf>
    <xf numFmtId="165" fontId="16" fillId="8" borderId="0" xfId="11" applyNumberFormat="1" applyFont="1" applyFill="1" applyAlignment="1">
      <alignment horizontal="right"/>
    </xf>
    <xf numFmtId="168" fontId="16" fillId="8" borderId="0" xfId="12" applyNumberFormat="1" applyFont="1" applyFill="1" applyAlignment="1">
      <alignment horizontal="center"/>
    </xf>
    <xf numFmtId="9" fontId="16" fillId="8" borderId="41" xfId="12" applyFont="1" applyFill="1" applyBorder="1" applyAlignment="1">
      <alignment horizontal="center"/>
    </xf>
    <xf numFmtId="0" fontId="15" fillId="4" borderId="0" xfId="10" applyFont="1" applyAlignment="1">
      <alignment horizontal="left" indent="1"/>
    </xf>
    <xf numFmtId="167" fontId="15" fillId="4" borderId="40" xfId="1" applyNumberFormat="1" applyFont="1" applyFill="1" applyBorder="1" applyAlignment="1">
      <alignment horizontal="right"/>
    </xf>
    <xf numFmtId="167" fontId="15" fillId="4" borderId="0" xfId="1" applyNumberFormat="1" applyFont="1" applyFill="1" applyAlignment="1">
      <alignment horizontal="center" vertical="center"/>
    </xf>
    <xf numFmtId="168" fontId="15" fillId="4" borderId="41" xfId="12" applyNumberFormat="1" applyFont="1" applyFill="1" applyBorder="1" applyAlignment="1">
      <alignment horizontal="center"/>
    </xf>
    <xf numFmtId="10" fontId="15" fillId="4" borderId="0" xfId="12" applyNumberFormat="1" applyFont="1" applyFill="1" applyAlignment="1">
      <alignment horizontal="right"/>
    </xf>
    <xf numFmtId="165" fontId="15" fillId="4" borderId="40" xfId="11" applyNumberFormat="1" applyFont="1" applyFill="1" applyBorder="1" applyAlignment="1">
      <alignment horizontal="right"/>
    </xf>
    <xf numFmtId="165" fontId="15" fillId="4" borderId="0" xfId="11" applyNumberFormat="1" applyFont="1" applyFill="1" applyAlignment="1">
      <alignment horizontal="right"/>
    </xf>
    <xf numFmtId="168" fontId="15" fillId="4" borderId="0" xfId="12" applyNumberFormat="1" applyFont="1" applyFill="1" applyAlignment="1">
      <alignment horizontal="center"/>
    </xf>
    <xf numFmtId="165" fontId="15" fillId="0" borderId="0" xfId="9" applyNumberFormat="1" applyFont="1"/>
    <xf numFmtId="167" fontId="15" fillId="4" borderId="40" xfId="9" applyNumberFormat="1" applyFont="1" applyFill="1" applyBorder="1"/>
    <xf numFmtId="0" fontId="15" fillId="0" borderId="0" xfId="10" applyFont="1" applyFill="1" applyAlignment="1">
      <alignment horizontal="left" indent="1"/>
    </xf>
    <xf numFmtId="167" fontId="15" fillId="0" borderId="40" xfId="1" applyNumberFormat="1" applyFont="1" applyBorder="1" applyAlignment="1">
      <alignment horizontal="right"/>
    </xf>
    <xf numFmtId="10" fontId="15" fillId="0" borderId="0" xfId="12" applyNumberFormat="1" applyFont="1" applyAlignment="1">
      <alignment horizontal="right"/>
    </xf>
    <xf numFmtId="165" fontId="15" fillId="0" borderId="40" xfId="11" applyNumberFormat="1" applyFont="1" applyBorder="1" applyAlignment="1">
      <alignment horizontal="right"/>
    </xf>
    <xf numFmtId="168" fontId="15" fillId="0" borderId="41" xfId="12" applyNumberFormat="1" applyFont="1" applyBorder="1" applyAlignment="1">
      <alignment horizontal="center"/>
    </xf>
    <xf numFmtId="0" fontId="15" fillId="0" borderId="0" xfId="11" applyNumberFormat="1" applyFont="1" applyAlignment="1">
      <alignment horizontal="left" indent="1"/>
    </xf>
    <xf numFmtId="10" fontId="15" fillId="0" borderId="41" xfId="12" applyNumberFormat="1" applyFont="1" applyBorder="1" applyAlignment="1">
      <alignment horizontal="center"/>
    </xf>
    <xf numFmtId="10" fontId="15" fillId="4" borderId="41" xfId="12" applyNumberFormat="1" applyFont="1" applyFill="1" applyBorder="1" applyAlignment="1">
      <alignment horizontal="center"/>
    </xf>
    <xf numFmtId="167" fontId="15" fillId="0" borderId="40" xfId="1" applyNumberFormat="1" applyFont="1" applyFill="1" applyBorder="1" applyAlignment="1">
      <alignment horizontal="right"/>
    </xf>
    <xf numFmtId="167" fontId="15" fillId="0" borderId="0" xfId="1" applyNumberFormat="1" applyFont="1" applyFill="1" applyAlignment="1">
      <alignment horizontal="center" vertical="center"/>
    </xf>
    <xf numFmtId="10" fontId="15" fillId="0" borderId="0" xfId="12" applyNumberFormat="1" applyFont="1" applyFill="1" applyAlignment="1">
      <alignment horizontal="right"/>
    </xf>
    <xf numFmtId="165" fontId="15" fillId="0" borderId="40" xfId="11" applyNumberFormat="1" applyFont="1" applyFill="1" applyBorder="1" applyAlignment="1">
      <alignment horizontal="right"/>
    </xf>
    <xf numFmtId="165" fontId="15" fillId="0" borderId="0" xfId="11" applyNumberFormat="1" applyFont="1" applyFill="1" applyAlignment="1">
      <alignment horizontal="right"/>
    </xf>
    <xf numFmtId="10" fontId="15" fillId="0" borderId="41" xfId="12" applyNumberFormat="1" applyFont="1" applyFill="1" applyBorder="1" applyAlignment="1">
      <alignment horizontal="center"/>
    </xf>
    <xf numFmtId="0" fontId="15" fillId="4" borderId="0" xfId="11" applyNumberFormat="1" applyFont="1" applyFill="1" applyAlignment="1">
      <alignment horizontal="left" indent="1"/>
    </xf>
    <xf numFmtId="166" fontId="15" fillId="4" borderId="41" xfId="12" applyNumberFormat="1" applyFont="1" applyFill="1" applyBorder="1" applyAlignment="1">
      <alignment horizontal="center"/>
    </xf>
    <xf numFmtId="0" fontId="15" fillId="4" borderId="41" xfId="10" applyFont="1" applyBorder="1" applyAlignment="1">
      <alignment horizontal="left" indent="1"/>
    </xf>
    <xf numFmtId="167" fontId="15" fillId="4" borderId="0" xfId="1" applyNumberFormat="1" applyFont="1" applyFill="1" applyBorder="1" applyAlignment="1">
      <alignment horizontal="right"/>
    </xf>
    <xf numFmtId="179" fontId="15" fillId="4" borderId="41" xfId="12" applyNumberFormat="1" applyFont="1" applyFill="1" applyBorder="1" applyAlignment="1">
      <alignment horizontal="center"/>
    </xf>
    <xf numFmtId="180" fontId="15" fillId="4" borderId="41" xfId="12" applyNumberFormat="1" applyFont="1" applyFill="1" applyBorder="1" applyAlignment="1">
      <alignment horizontal="center"/>
    </xf>
    <xf numFmtId="165" fontId="16" fillId="8" borderId="40" xfId="11" applyNumberFormat="1" applyFont="1" applyFill="1" applyBorder="1" applyAlignment="1">
      <alignment horizontal="center"/>
    </xf>
    <xf numFmtId="10" fontId="16" fillId="8" borderId="0" xfId="12" applyNumberFormat="1" applyFont="1" applyFill="1" applyAlignment="1">
      <alignment horizontal="center"/>
    </xf>
    <xf numFmtId="165" fontId="16" fillId="8" borderId="0" xfId="11" applyNumberFormat="1" applyFont="1" applyFill="1" applyAlignment="1">
      <alignment horizontal="center"/>
    </xf>
    <xf numFmtId="0" fontId="15" fillId="0" borderId="0" xfId="11" applyNumberFormat="1" applyFont="1" applyFill="1" applyAlignment="1">
      <alignment horizontal="left" indent="1"/>
    </xf>
    <xf numFmtId="165" fontId="15" fillId="0" borderId="40" xfId="11" applyNumberFormat="1" applyFont="1" applyFill="1" applyBorder="1" applyAlignment="1">
      <alignment horizontal="center"/>
    </xf>
    <xf numFmtId="167" fontId="18" fillId="0" borderId="0" xfId="0" applyNumberFormat="1" applyFont="1" applyAlignment="1">
      <alignment horizontal="center" vertical="center"/>
    </xf>
    <xf numFmtId="168" fontId="15" fillId="0" borderId="41" xfId="12" applyNumberFormat="1" applyFont="1" applyFill="1" applyBorder="1" applyAlignment="1">
      <alignment horizontal="center"/>
    </xf>
    <xf numFmtId="10" fontId="15" fillId="0" borderId="0" xfId="12" applyNumberFormat="1" applyFont="1" applyFill="1" applyAlignment="1">
      <alignment horizontal="center"/>
    </xf>
    <xf numFmtId="165" fontId="15" fillId="0" borderId="0" xfId="11" applyNumberFormat="1" applyFont="1" applyFill="1" applyAlignment="1">
      <alignment horizontal="center"/>
    </xf>
    <xf numFmtId="168" fontId="15" fillId="0" borderId="0" xfId="12" applyNumberFormat="1" applyFont="1" applyFill="1" applyAlignment="1">
      <alignment horizontal="center"/>
    </xf>
    <xf numFmtId="165" fontId="15" fillId="0" borderId="42" xfId="1" applyNumberFormat="1" applyFont="1" applyFill="1" applyBorder="1" applyAlignment="1">
      <alignment horizontal="right"/>
    </xf>
    <xf numFmtId="181" fontId="15" fillId="0" borderId="26" xfId="11" applyNumberFormat="1" applyFont="1" applyFill="1" applyBorder="1" applyAlignment="1">
      <alignment horizontal="center" vertical="center"/>
    </xf>
    <xf numFmtId="168" fontId="15" fillId="0" borderId="43" xfId="12" applyNumberFormat="1" applyFont="1" applyFill="1" applyBorder="1" applyAlignment="1">
      <alignment horizontal="center"/>
    </xf>
    <xf numFmtId="165" fontId="15" fillId="0" borderId="42" xfId="11" applyNumberFormat="1" applyFont="1" applyFill="1" applyBorder="1" applyAlignment="1">
      <alignment horizontal="center"/>
    </xf>
    <xf numFmtId="165" fontId="15" fillId="0" borderId="26" xfId="11" applyNumberFormat="1" applyFont="1" applyFill="1" applyBorder="1" applyAlignment="1">
      <alignment horizontal="center"/>
    </xf>
    <xf numFmtId="168" fontId="15" fillId="0" borderId="26" xfId="12" applyNumberFormat="1" applyFont="1" applyFill="1" applyBorder="1" applyAlignment="1">
      <alignment horizontal="center"/>
    </xf>
    <xf numFmtId="168" fontId="15" fillId="0" borderId="43" xfId="12" applyNumberFormat="1" applyFont="1" applyBorder="1" applyAlignment="1">
      <alignment horizontal="center"/>
    </xf>
    <xf numFmtId="165" fontId="15" fillId="0" borderId="0" xfId="11" applyNumberFormat="1" applyFont="1" applyAlignment="1">
      <alignment horizontal="right"/>
    </xf>
    <xf numFmtId="165" fontId="15" fillId="0" borderId="0" xfId="11" applyNumberFormat="1" applyFont="1" applyAlignment="1">
      <alignment horizontal="center" vertical="center"/>
    </xf>
    <xf numFmtId="10" fontId="15" fillId="4" borderId="0" xfId="12" applyNumberFormat="1" applyFont="1" applyFill="1" applyAlignment="1">
      <alignment horizontal="center"/>
    </xf>
    <xf numFmtId="165" fontId="15" fillId="0" borderId="0" xfId="11" applyNumberFormat="1" applyFont="1" applyAlignment="1">
      <alignment horizontal="center"/>
    </xf>
    <xf numFmtId="3" fontId="15" fillId="4" borderId="13" xfId="10" applyNumberFormat="1" applyFont="1" applyBorder="1" applyAlignment="1">
      <alignment horizontal="right"/>
    </xf>
    <xf numFmtId="3" fontId="15" fillId="4" borderId="13" xfId="10" applyNumberFormat="1" applyFont="1" applyBorder="1" applyAlignment="1">
      <alignment horizontal="center"/>
    </xf>
    <xf numFmtId="0" fontId="15" fillId="0" borderId="26" xfId="10" applyFont="1" applyFill="1" applyBorder="1" applyAlignment="1">
      <alignment horizontal="left" vertical="center"/>
    </xf>
    <xf numFmtId="0" fontId="15" fillId="0" borderId="26" xfId="10" applyFont="1" applyFill="1" applyBorder="1" applyAlignment="1">
      <alignment horizontal="right"/>
    </xf>
    <xf numFmtId="0" fontId="15" fillId="0" borderId="26" xfId="10" applyFont="1" applyFill="1" applyBorder="1" applyAlignment="1">
      <alignment horizontal="center" vertical="center"/>
    </xf>
    <xf numFmtId="0" fontId="15" fillId="0" borderId="26" xfId="10" applyFont="1" applyFill="1" applyBorder="1" applyAlignment="1">
      <alignment horizontal="center"/>
    </xf>
    <xf numFmtId="3" fontId="15" fillId="0" borderId="26" xfId="10" applyNumberFormat="1" applyFont="1" applyFill="1" applyBorder="1" applyAlignment="1">
      <alignment horizontal="right"/>
    </xf>
    <xf numFmtId="3" fontId="15" fillId="4" borderId="26" xfId="10" applyNumberFormat="1" applyFont="1" applyBorder="1" applyAlignment="1">
      <alignment horizontal="right"/>
    </xf>
    <xf numFmtId="3" fontId="15" fillId="4" borderId="26" xfId="10" applyNumberFormat="1" applyFont="1" applyBorder="1" applyAlignment="1">
      <alignment horizontal="center"/>
    </xf>
    <xf numFmtId="0" fontId="15" fillId="0" borderId="0" xfId="9" applyFont="1" applyAlignment="1">
      <alignment horizontal="center" vertical="center"/>
    </xf>
    <xf numFmtId="0" fontId="16" fillId="4" borderId="0" xfId="13" applyFont="1" applyFill="1"/>
    <xf numFmtId="0" fontId="18" fillId="0" borderId="0" xfId="13" applyFont="1"/>
    <xf numFmtId="0" fontId="16" fillId="4" borderId="0" xfId="13" applyFont="1" applyFill="1" applyAlignment="1">
      <alignment horizontal="left"/>
    </xf>
    <xf numFmtId="0" fontId="18" fillId="0" borderId="0" xfId="13" applyFont="1" applyAlignment="1">
      <alignment horizontal="center"/>
    </xf>
    <xf numFmtId="0" fontId="16" fillId="0" borderId="0" xfId="13" applyFont="1" applyAlignment="1">
      <alignment horizontal="center"/>
    </xf>
    <xf numFmtId="0" fontId="21" fillId="12" borderId="0" xfId="13" applyFont="1" applyFill="1" applyAlignment="1">
      <alignment horizontal="left"/>
    </xf>
    <xf numFmtId="0" fontId="21" fillId="12" borderId="40" xfId="13" applyFont="1" applyFill="1" applyBorder="1" applyAlignment="1">
      <alignment horizontal="center" vertical="center" wrapText="1"/>
    </xf>
    <xf numFmtId="0" fontId="21" fillId="12" borderId="0" xfId="13" applyFont="1" applyFill="1" applyAlignment="1">
      <alignment horizontal="center" vertical="center" wrapText="1"/>
    </xf>
    <xf numFmtId="0" fontId="21" fillId="12" borderId="41" xfId="13" applyFont="1" applyFill="1" applyBorder="1" applyAlignment="1">
      <alignment horizontal="center" vertical="center" wrapText="1"/>
    </xf>
    <xf numFmtId="0" fontId="20" fillId="13" borderId="0" xfId="13" applyFont="1" applyFill="1" applyAlignment="1">
      <alignment horizontal="left"/>
    </xf>
    <xf numFmtId="165" fontId="20" fillId="13" borderId="40" xfId="13" applyNumberFormat="1" applyFont="1" applyFill="1" applyBorder="1" applyAlignment="1">
      <alignment horizontal="center" vertical="center" wrapText="1"/>
    </xf>
    <xf numFmtId="165" fontId="20" fillId="13" borderId="0" xfId="13" applyNumberFormat="1" applyFont="1" applyFill="1" applyAlignment="1">
      <alignment horizontal="center" vertical="center" wrapText="1"/>
    </xf>
    <xf numFmtId="168" fontId="20" fillId="13" borderId="41" xfId="12" applyNumberFormat="1" applyFont="1" applyFill="1" applyBorder="1" applyAlignment="1">
      <alignment horizontal="center" vertical="center" wrapText="1"/>
    </xf>
    <xf numFmtId="10" fontId="20" fillId="13" borderId="0" xfId="12" applyNumberFormat="1" applyFont="1" applyFill="1" applyAlignment="1">
      <alignment horizontal="center" vertical="center" wrapText="1"/>
    </xf>
    <xf numFmtId="168" fontId="20" fillId="13" borderId="0" xfId="12" applyNumberFormat="1" applyFont="1" applyFill="1" applyAlignment="1">
      <alignment horizontal="center" vertical="center" wrapText="1"/>
    </xf>
    <xf numFmtId="165" fontId="18" fillId="0" borderId="40" xfId="13" applyNumberFormat="1" applyFont="1" applyBorder="1" applyAlignment="1">
      <alignment horizontal="center" vertical="center" wrapText="1"/>
    </xf>
    <xf numFmtId="165" fontId="18" fillId="0" borderId="0" xfId="13" applyNumberFormat="1" applyFont="1" applyAlignment="1">
      <alignment horizontal="center" vertical="center" wrapText="1"/>
    </xf>
    <xf numFmtId="168" fontId="18" fillId="0" borderId="41" xfId="12" applyNumberFormat="1" applyFont="1" applyBorder="1" applyAlignment="1">
      <alignment horizontal="center" vertical="center" wrapText="1"/>
    </xf>
    <xf numFmtId="165" fontId="18" fillId="0" borderId="0" xfId="12" applyNumberFormat="1" applyFont="1" applyAlignment="1">
      <alignment horizontal="center" vertical="center" wrapText="1"/>
    </xf>
    <xf numFmtId="167" fontId="15" fillId="0" borderId="40" xfId="0" applyNumberFormat="1" applyFont="1" applyBorder="1"/>
    <xf numFmtId="168" fontId="18" fillId="0" borderId="0" xfId="12" applyNumberFormat="1" applyFont="1" applyAlignment="1">
      <alignment horizontal="center" vertical="center" wrapText="1"/>
    </xf>
    <xf numFmtId="10" fontId="18" fillId="0" borderId="41" xfId="12" applyNumberFormat="1" applyFont="1" applyBorder="1" applyAlignment="1">
      <alignment horizontal="center" vertical="center" wrapText="1"/>
    </xf>
    <xf numFmtId="165" fontId="18" fillId="0" borderId="0" xfId="0" applyNumberFormat="1" applyFont="1"/>
    <xf numFmtId="167" fontId="18" fillId="0" borderId="40" xfId="1" applyNumberFormat="1" applyFont="1" applyBorder="1" applyAlignment="1">
      <alignment horizontal="center" vertical="center" wrapText="1"/>
    </xf>
    <xf numFmtId="167" fontId="18" fillId="0" borderId="0" xfId="1" applyNumberFormat="1" applyFont="1" applyAlignment="1">
      <alignment horizontal="center" vertical="center" wrapText="1"/>
    </xf>
    <xf numFmtId="165" fontId="18" fillId="4" borderId="40" xfId="13" applyNumberFormat="1" applyFont="1" applyFill="1" applyBorder="1" applyAlignment="1">
      <alignment horizontal="center" vertical="center" wrapText="1"/>
    </xf>
    <xf numFmtId="165" fontId="18" fillId="4" borderId="0" xfId="13" applyNumberFormat="1" applyFont="1" applyFill="1" applyAlignment="1">
      <alignment horizontal="center" vertical="center" wrapText="1"/>
    </xf>
    <xf numFmtId="168" fontId="18" fillId="4" borderId="41" xfId="12" applyNumberFormat="1" applyFont="1" applyFill="1" applyBorder="1" applyAlignment="1">
      <alignment horizontal="center" vertical="center" wrapText="1"/>
    </xf>
    <xf numFmtId="10" fontId="18" fillId="4" borderId="0" xfId="12" applyNumberFormat="1" applyFont="1" applyFill="1" applyAlignment="1">
      <alignment horizontal="center" vertical="center" wrapText="1"/>
    </xf>
    <xf numFmtId="167" fontId="18" fillId="0" borderId="40" xfId="13" applyNumberFormat="1" applyFont="1" applyBorder="1"/>
    <xf numFmtId="10" fontId="18" fillId="0" borderId="0" xfId="12" applyNumberFormat="1" applyFont="1" applyAlignment="1">
      <alignment horizontal="center" vertical="center" wrapText="1"/>
    </xf>
    <xf numFmtId="165" fontId="18" fillId="0" borderId="40" xfId="13" applyNumberFormat="1" applyFont="1" applyBorder="1" applyAlignment="1">
      <alignment vertical="center" wrapText="1"/>
    </xf>
    <xf numFmtId="167" fontId="18" fillId="0" borderId="40" xfId="13" applyNumberFormat="1" applyFont="1" applyBorder="1" applyAlignment="1">
      <alignment horizontal="center" vertical="center" wrapText="1"/>
    </xf>
    <xf numFmtId="167" fontId="18" fillId="0" borderId="0" xfId="13" applyNumberFormat="1" applyFont="1" applyAlignment="1">
      <alignment horizontal="center" vertical="center" wrapText="1"/>
    </xf>
    <xf numFmtId="0" fontId="16" fillId="13" borderId="0" xfId="13" applyFont="1" applyFill="1" applyAlignment="1">
      <alignment horizontal="left"/>
    </xf>
    <xf numFmtId="165" fontId="16" fillId="13" borderId="40" xfId="13" applyNumberFormat="1" applyFont="1" applyFill="1" applyBorder="1" applyAlignment="1">
      <alignment horizontal="center" vertical="center" wrapText="1"/>
    </xf>
    <xf numFmtId="165" fontId="16" fillId="13" borderId="0" xfId="13" applyNumberFormat="1" applyFont="1" applyFill="1" applyAlignment="1">
      <alignment horizontal="center" vertical="center" wrapText="1"/>
    </xf>
    <xf numFmtId="168" fontId="16" fillId="13" borderId="41" xfId="12" applyNumberFormat="1" applyFont="1" applyFill="1" applyBorder="1" applyAlignment="1">
      <alignment horizontal="center" vertical="center" wrapText="1"/>
    </xf>
    <xf numFmtId="10" fontId="16" fillId="13" borderId="0" xfId="12" applyNumberFormat="1" applyFont="1" applyFill="1" applyAlignment="1">
      <alignment horizontal="center" vertical="center" wrapText="1"/>
    </xf>
    <xf numFmtId="168" fontId="16" fillId="13" borderId="0" xfId="12" applyNumberFormat="1" applyFont="1" applyFill="1" applyAlignment="1">
      <alignment horizontal="center" vertical="center" wrapText="1"/>
    </xf>
    <xf numFmtId="0" fontId="15" fillId="0" borderId="0" xfId="13" applyFont="1"/>
    <xf numFmtId="165" fontId="15" fillId="0" borderId="40" xfId="13" applyNumberFormat="1" applyFont="1" applyBorder="1" applyAlignment="1">
      <alignment horizontal="right" vertical="center" wrapText="1"/>
    </xf>
    <xf numFmtId="165" fontId="15" fillId="0" borderId="0" xfId="13" applyNumberFormat="1" applyFont="1" applyAlignment="1">
      <alignment horizontal="right" vertical="center" wrapText="1"/>
    </xf>
    <xf numFmtId="168" fontId="15" fillId="0" borderId="41" xfId="12" applyNumberFormat="1" applyFont="1" applyBorder="1" applyAlignment="1">
      <alignment horizontal="center" vertical="center" wrapText="1"/>
    </xf>
    <xf numFmtId="10" fontId="15" fillId="0" borderId="0" xfId="12" applyNumberFormat="1" applyFont="1" applyAlignment="1">
      <alignment horizontal="center" vertical="center" wrapText="1"/>
    </xf>
    <xf numFmtId="165" fontId="15" fillId="0" borderId="40" xfId="13" applyNumberFormat="1" applyFont="1" applyBorder="1" applyAlignment="1">
      <alignment horizontal="center" vertical="center" wrapText="1"/>
    </xf>
    <xf numFmtId="165" fontId="15" fillId="0" borderId="0" xfId="13" applyNumberFormat="1" applyFont="1" applyAlignment="1">
      <alignment horizontal="center" vertical="center" wrapText="1"/>
    </xf>
    <xf numFmtId="168" fontId="15" fillId="0" borderId="0" xfId="12" applyNumberFormat="1" applyFont="1" applyAlignment="1">
      <alignment horizontal="center" vertical="center" wrapText="1"/>
    </xf>
    <xf numFmtId="165" fontId="18" fillId="0" borderId="40" xfId="13" applyNumberFormat="1" applyFont="1" applyBorder="1" applyAlignment="1">
      <alignment horizontal="right" vertical="center" wrapText="1"/>
    </xf>
    <xf numFmtId="0" fontId="18" fillId="0" borderId="41" xfId="13" applyFont="1" applyBorder="1"/>
    <xf numFmtId="10" fontId="18" fillId="0" borderId="0" xfId="12" applyNumberFormat="1" applyFont="1" applyBorder="1" applyAlignment="1">
      <alignment horizontal="center" vertical="center" wrapText="1"/>
    </xf>
    <xf numFmtId="168" fontId="18" fillId="0" borderId="0" xfId="12" applyNumberFormat="1" applyFont="1" applyBorder="1" applyAlignment="1">
      <alignment horizontal="center" vertical="center" wrapText="1"/>
    </xf>
    <xf numFmtId="0" fontId="20" fillId="13" borderId="41" xfId="13" applyFont="1" applyFill="1" applyBorder="1" applyAlignment="1">
      <alignment horizontal="left"/>
    </xf>
    <xf numFmtId="165" fontId="16" fillId="13" borderId="0" xfId="5" applyNumberFormat="1" applyFont="1" applyFill="1" applyAlignment="1">
      <alignment horizontal="center" vertical="center" wrapText="1"/>
    </xf>
    <xf numFmtId="0" fontId="15" fillId="0" borderId="0" xfId="13" applyFont="1" applyAlignment="1">
      <alignment vertical="center"/>
    </xf>
    <xf numFmtId="167" fontId="18" fillId="0" borderId="0" xfId="1" applyNumberFormat="1" applyFont="1"/>
    <xf numFmtId="165" fontId="18" fillId="0" borderId="0" xfId="13" applyNumberFormat="1" applyFont="1"/>
    <xf numFmtId="167" fontId="18" fillId="0" borderId="0" xfId="13" applyNumberFormat="1" applyFont="1"/>
    <xf numFmtId="0" fontId="2" fillId="0" borderId="0" xfId="13"/>
    <xf numFmtId="0" fontId="19" fillId="4" borderId="0" xfId="13" applyFont="1" applyFill="1" applyAlignment="1">
      <alignment horizontal="left"/>
    </xf>
    <xf numFmtId="0" fontId="40" fillId="0" borderId="0" xfId="13" applyFont="1" applyAlignment="1">
      <alignment vertical="center"/>
    </xf>
    <xf numFmtId="0" fontId="13" fillId="0" borderId="0" xfId="0" applyFont="1"/>
    <xf numFmtId="0" fontId="20" fillId="0" borderId="0" xfId="13" applyFont="1" applyAlignment="1">
      <alignment horizontal="center"/>
    </xf>
    <xf numFmtId="0" fontId="21" fillId="7" borderId="0" xfId="13" applyFont="1" applyFill="1" applyAlignment="1">
      <alignment horizontal="left" vertical="center" wrapText="1"/>
    </xf>
    <xf numFmtId="0" fontId="21" fillId="7" borderId="40" xfId="13" applyFont="1" applyFill="1" applyBorder="1" applyAlignment="1">
      <alignment horizontal="center" vertical="center" wrapText="1"/>
    </xf>
    <xf numFmtId="0" fontId="21" fillId="7" borderId="0" xfId="13" applyFont="1" applyFill="1" applyAlignment="1">
      <alignment horizontal="center" vertical="center" wrapText="1"/>
    </xf>
    <xf numFmtId="0" fontId="21" fillId="7" borderId="41" xfId="13" applyFont="1" applyFill="1" applyBorder="1" applyAlignment="1">
      <alignment horizontal="center" vertical="center" wrapText="1"/>
    </xf>
    <xf numFmtId="0" fontId="21" fillId="0" borderId="0" xfId="13" applyFont="1" applyAlignment="1">
      <alignment horizontal="center" vertical="center" wrapText="1"/>
    </xf>
    <xf numFmtId="0" fontId="16" fillId="13" borderId="0" xfId="13" applyFont="1" applyFill="1" applyAlignment="1">
      <alignment horizontal="left" vertical="center" wrapText="1"/>
    </xf>
    <xf numFmtId="165" fontId="16" fillId="13" borderId="40" xfId="14" applyNumberFormat="1" applyFont="1" applyFill="1" applyBorder="1" applyAlignment="1">
      <alignment horizontal="center" vertical="center" wrapText="1"/>
    </xf>
    <xf numFmtId="165" fontId="16" fillId="13" borderId="0" xfId="14" applyNumberFormat="1" applyFont="1" applyFill="1" applyAlignment="1">
      <alignment horizontal="center" vertical="center" wrapText="1"/>
    </xf>
    <xf numFmtId="10" fontId="16" fillId="0" borderId="0" xfId="12" applyNumberFormat="1" applyFont="1" applyFill="1" applyAlignment="1">
      <alignment horizontal="center" vertical="center" wrapText="1"/>
    </xf>
    <xf numFmtId="9" fontId="16" fillId="13" borderId="41" xfId="12" applyFont="1" applyFill="1" applyBorder="1" applyAlignment="1">
      <alignment horizontal="center" vertical="center" wrapText="1"/>
    </xf>
    <xf numFmtId="0" fontId="18" fillId="0" borderId="0" xfId="13" applyFont="1" applyAlignment="1">
      <alignment horizontal="left" vertical="center" wrapText="1"/>
    </xf>
    <xf numFmtId="165" fontId="15" fillId="0" borderId="40" xfId="14" applyNumberFormat="1" applyFont="1" applyBorder="1" applyAlignment="1">
      <alignment horizontal="center" vertical="center" wrapText="1"/>
    </xf>
    <xf numFmtId="165" fontId="15" fillId="0" borderId="0" xfId="14" applyNumberFormat="1" applyFont="1" applyAlignment="1">
      <alignment horizontal="center" vertical="center" wrapText="1"/>
    </xf>
    <xf numFmtId="0" fontId="15" fillId="0" borderId="0" xfId="13" applyFont="1" applyAlignment="1">
      <alignment horizontal="left" vertical="center" wrapText="1"/>
    </xf>
    <xf numFmtId="0" fontId="20" fillId="13" borderId="0" xfId="13" applyFont="1" applyFill="1" applyAlignment="1">
      <alignment horizontal="left" vertical="center" wrapText="1"/>
    </xf>
    <xf numFmtId="165" fontId="20" fillId="13" borderId="40" xfId="14" applyNumberFormat="1" applyFont="1" applyFill="1" applyBorder="1" applyAlignment="1">
      <alignment horizontal="center" vertical="center" wrapText="1"/>
    </xf>
    <xf numFmtId="165" fontId="20" fillId="13" borderId="0" xfId="14" applyNumberFormat="1" applyFont="1" applyFill="1" applyAlignment="1">
      <alignment horizontal="center" vertical="center" wrapText="1"/>
    </xf>
    <xf numFmtId="10" fontId="20" fillId="0" borderId="0" xfId="12" applyNumberFormat="1" applyFont="1" applyFill="1" applyAlignment="1">
      <alignment horizontal="center" vertical="center" wrapText="1"/>
    </xf>
    <xf numFmtId="165" fontId="18" fillId="0" borderId="40" xfId="14" applyNumberFormat="1" applyFont="1" applyBorder="1" applyAlignment="1">
      <alignment horizontal="center" vertical="center" wrapText="1"/>
    </xf>
    <xf numFmtId="165" fontId="18" fillId="0" borderId="0" xfId="14" applyNumberFormat="1" applyFont="1" applyAlignment="1">
      <alignment horizontal="center" vertical="center" wrapText="1"/>
    </xf>
    <xf numFmtId="10" fontId="18" fillId="0" borderId="0" xfId="12" applyNumberFormat="1" applyFont="1" applyFill="1" applyAlignment="1">
      <alignment horizontal="center" vertical="center" wrapText="1"/>
    </xf>
    <xf numFmtId="165" fontId="18" fillId="0" borderId="0" xfId="14" applyNumberFormat="1" applyFont="1" applyBorder="1" applyAlignment="1">
      <alignment horizontal="center" vertical="center" wrapText="1"/>
    </xf>
    <xf numFmtId="0" fontId="18" fillId="0" borderId="7" xfId="13" applyFont="1" applyBorder="1" applyAlignment="1">
      <alignment horizontal="left" vertical="center" wrapText="1"/>
    </xf>
    <xf numFmtId="165" fontId="18" fillId="0" borderId="44" xfId="14" applyNumberFormat="1" applyFont="1" applyBorder="1" applyAlignment="1">
      <alignment horizontal="center" vertical="center" wrapText="1"/>
    </xf>
    <xf numFmtId="165" fontId="18" fillId="0" borderId="7" xfId="14" applyNumberFormat="1" applyFont="1" applyBorder="1" applyAlignment="1">
      <alignment horizontal="center" vertical="center" wrapText="1"/>
    </xf>
    <xf numFmtId="168" fontId="15" fillId="0" borderId="45" xfId="12" applyNumberFormat="1" applyFont="1" applyBorder="1" applyAlignment="1">
      <alignment horizontal="center" vertical="center" wrapText="1"/>
    </xf>
    <xf numFmtId="10" fontId="18" fillId="0" borderId="7" xfId="12" applyNumberFormat="1" applyFont="1" applyFill="1" applyBorder="1" applyAlignment="1">
      <alignment horizontal="center" vertical="center" wrapText="1"/>
    </xf>
    <xf numFmtId="168" fontId="18" fillId="0" borderId="7" xfId="12" applyNumberFormat="1" applyFont="1" applyBorder="1" applyAlignment="1">
      <alignment horizontal="center" vertical="center" wrapText="1"/>
    </xf>
    <xf numFmtId="168" fontId="18" fillId="0" borderId="8" xfId="12" applyNumberFormat="1" applyFont="1" applyBorder="1" applyAlignment="1">
      <alignment horizontal="center" vertical="center" wrapText="1"/>
    </xf>
    <xf numFmtId="0" fontId="15" fillId="4" borderId="26" xfId="10" applyFont="1" applyBorder="1" applyAlignment="1">
      <alignment horizontal="left" vertical="top"/>
    </xf>
    <xf numFmtId="3" fontId="15" fillId="4" borderId="26" xfId="10" applyNumberFormat="1" applyFont="1" applyBorder="1" applyAlignment="1">
      <alignment horizontal="left" vertical="top"/>
    </xf>
    <xf numFmtId="0" fontId="2" fillId="0" borderId="26" xfId="13" applyBorder="1"/>
    <xf numFmtId="4" fontId="18" fillId="4" borderId="0" xfId="10" applyNumberFormat="1" applyFont="1" applyAlignment="1">
      <alignment horizontal="right"/>
    </xf>
    <xf numFmtId="0" fontId="18" fillId="4" borderId="0" xfId="10" applyFont="1" applyAlignment="1">
      <alignment horizontal="right"/>
    </xf>
    <xf numFmtId="0" fontId="28" fillId="4" borderId="0" xfId="0" applyFont="1" applyFill="1" applyAlignment="1">
      <alignment horizontal="left" wrapText="1"/>
    </xf>
    <xf numFmtId="0" fontId="21" fillId="7" borderId="0" xfId="10" applyFont="1" applyFill="1" applyAlignment="1"/>
    <xf numFmtId="0" fontId="21" fillId="7" borderId="0" xfId="10" applyFont="1" applyFill="1" applyAlignment="1">
      <alignment horizontal="center"/>
    </xf>
    <xf numFmtId="0" fontId="21" fillId="7" borderId="0" xfId="10" applyFont="1" applyFill="1" applyAlignment="1">
      <alignment horizontal="center" wrapText="1"/>
    </xf>
    <xf numFmtId="0" fontId="18" fillId="0" borderId="0" xfId="10" applyFont="1" applyFill="1" applyAlignment="1"/>
    <xf numFmtId="3" fontId="18" fillId="4" borderId="0" xfId="10" applyNumberFormat="1" applyFont="1" applyAlignment="1">
      <alignment horizontal="right"/>
    </xf>
    <xf numFmtId="0" fontId="18" fillId="4" borderId="26" xfId="10" applyFont="1" applyBorder="1">
      <alignment horizontal="left"/>
    </xf>
    <xf numFmtId="0" fontId="20" fillId="0" borderId="0" xfId="10" applyFont="1" applyFill="1" applyAlignment="1"/>
    <xf numFmtId="3" fontId="20" fillId="4" borderId="0" xfId="10" applyNumberFormat="1" applyFont="1" applyAlignment="1">
      <alignment horizontal="right"/>
    </xf>
    <xf numFmtId="0" fontId="18" fillId="4" borderId="46" xfId="10" applyFont="1" applyBorder="1">
      <alignment horizontal="left"/>
    </xf>
    <xf numFmtId="1" fontId="18" fillId="4" borderId="4" xfId="10" applyNumberFormat="1" applyFont="1" applyBorder="1">
      <alignment horizontal="left"/>
    </xf>
    <xf numFmtId="0" fontId="23" fillId="4" borderId="4" xfId="10" applyBorder="1">
      <alignment horizontal="left"/>
    </xf>
    <xf numFmtId="0" fontId="23" fillId="4" borderId="47" xfId="10" applyBorder="1">
      <alignment horizontal="left"/>
    </xf>
    <xf numFmtId="4" fontId="23" fillId="4" borderId="0" xfId="10" applyNumberFormat="1" applyAlignment="1">
      <alignment horizontal="center"/>
    </xf>
    <xf numFmtId="0" fontId="18" fillId="4" borderId="0" xfId="10" applyFont="1" applyAlignment="1"/>
    <xf numFmtId="0" fontId="23" fillId="0" borderId="0" xfId="10" applyFill="1" applyAlignment="1">
      <alignment horizontal="center"/>
    </xf>
    <xf numFmtId="4" fontId="42" fillId="0" borderId="0" xfId="0" applyNumberFormat="1" applyFont="1"/>
    <xf numFmtId="9" fontId="23" fillId="4" borderId="0" xfId="2" applyFont="1" applyFill="1" applyAlignment="1">
      <alignment horizontal="left"/>
    </xf>
    <xf numFmtId="168" fontId="23" fillId="4" borderId="0" xfId="2" applyNumberFormat="1" applyFont="1" applyFill="1" applyAlignment="1">
      <alignment horizontal="left"/>
    </xf>
    <xf numFmtId="165" fontId="23" fillId="4" borderId="0" xfId="5" applyNumberFormat="1" applyFont="1" applyFill="1" applyAlignment="1">
      <alignment horizontal="left"/>
    </xf>
    <xf numFmtId="0" fontId="21" fillId="7" borderId="0" xfId="10" applyFont="1" applyFill="1" applyAlignment="1">
      <alignment horizontal="right"/>
    </xf>
    <xf numFmtId="0" fontId="20" fillId="8" borderId="11" xfId="10" applyFont="1" applyFill="1" applyBorder="1" applyAlignment="1"/>
    <xf numFmtId="3" fontId="20" fillId="8" borderId="29" xfId="10" applyNumberFormat="1" applyFont="1" applyFill="1" applyBorder="1" applyAlignment="1">
      <alignment horizontal="right"/>
    </xf>
    <xf numFmtId="3" fontId="18" fillId="0" borderId="0" xfId="10" applyNumberFormat="1" applyFont="1" applyFill="1" applyAlignment="1">
      <alignment horizontal="right"/>
    </xf>
    <xf numFmtId="0" fontId="20" fillId="8" borderId="11" xfId="10" applyFont="1" applyFill="1" applyBorder="1">
      <alignment horizontal="left"/>
    </xf>
    <xf numFmtId="3" fontId="18" fillId="4" borderId="0" xfId="5" applyNumberFormat="1" applyFont="1" applyFill="1" applyAlignment="1">
      <alignment horizontal="right"/>
    </xf>
    <xf numFmtId="3" fontId="18" fillId="0" borderId="0" xfId="5" applyNumberFormat="1" applyFont="1" applyFill="1" applyAlignment="1">
      <alignment horizontal="right"/>
    </xf>
    <xf numFmtId="3" fontId="18" fillId="4" borderId="0" xfId="5" applyNumberFormat="1" applyFont="1" applyFill="1" applyBorder="1" applyAlignment="1">
      <alignment horizontal="right"/>
    </xf>
    <xf numFmtId="3" fontId="18" fillId="0" borderId="0" xfId="5" applyNumberFormat="1" applyFont="1" applyFill="1" applyBorder="1" applyAlignment="1">
      <alignment horizontal="right"/>
    </xf>
    <xf numFmtId="0" fontId="20" fillId="8" borderId="11" xfId="10" applyFont="1" applyFill="1" applyBorder="1" applyAlignment="1">
      <alignment horizontal="left" wrapText="1"/>
    </xf>
    <xf numFmtId="3" fontId="20" fillId="8" borderId="29" xfId="10" applyNumberFormat="1" applyFont="1" applyFill="1" applyBorder="1" applyAlignment="1">
      <alignment horizontal="right" vertical="center"/>
    </xf>
    <xf numFmtId="3" fontId="18" fillId="4" borderId="26" xfId="10" applyNumberFormat="1" applyFont="1" applyBorder="1" applyAlignment="1">
      <alignment horizontal="right"/>
    </xf>
    <xf numFmtId="9" fontId="23" fillId="4" borderId="13" xfId="2" applyFont="1" applyFill="1" applyBorder="1" applyAlignment="1">
      <alignment horizontal="left"/>
    </xf>
    <xf numFmtId="0" fontId="23" fillId="4" borderId="13" xfId="10" applyBorder="1">
      <alignment horizontal="left"/>
    </xf>
    <xf numFmtId="0" fontId="30" fillId="4" borderId="26" xfId="10" applyFont="1" applyBorder="1" applyAlignment="1">
      <alignment horizontal="left" vertical="top"/>
    </xf>
    <xf numFmtId="3" fontId="18" fillId="4" borderId="26" xfId="10" applyNumberFormat="1" applyFont="1" applyBorder="1" applyAlignment="1">
      <alignment horizontal="left" vertical="top"/>
    </xf>
    <xf numFmtId="9" fontId="23" fillId="4" borderId="26" xfId="2" applyFont="1" applyFill="1" applyBorder="1" applyAlignment="1">
      <alignment horizontal="left"/>
    </xf>
    <xf numFmtId="0" fontId="23" fillId="4" borderId="26" xfId="10" applyBorder="1">
      <alignment horizontal="left"/>
    </xf>
    <xf numFmtId="3" fontId="23" fillId="4" borderId="0" xfId="10" applyNumberFormat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26" fillId="4" borderId="0" xfId="0" applyFont="1" applyFill="1"/>
    <xf numFmtId="0" fontId="38" fillId="7" borderId="0" xfId="0" applyFont="1" applyFill="1" applyAlignment="1">
      <alignment horizontal="center" vertical="center" wrapText="1"/>
    </xf>
    <xf numFmtId="0" fontId="43" fillId="7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165" fontId="26" fillId="4" borderId="0" xfId="5" applyNumberFormat="1" applyFont="1" applyFill="1"/>
    <xf numFmtId="0" fontId="0" fillId="0" borderId="0" xfId="0" applyAlignment="1">
      <alignment horizontal="left"/>
    </xf>
    <xf numFmtId="182" fontId="0" fillId="0" borderId="0" xfId="0" applyNumberFormat="1"/>
    <xf numFmtId="0" fontId="20" fillId="8" borderId="0" xfId="0" applyFont="1" applyFill="1" applyAlignment="1">
      <alignment horizontal="left"/>
    </xf>
    <xf numFmtId="3" fontId="20" fillId="8" borderId="0" xfId="0" applyNumberFormat="1" applyFont="1" applyFill="1"/>
    <xf numFmtId="176" fontId="44" fillId="0" borderId="0" xfId="5" applyNumberFormat="1" applyFont="1"/>
    <xf numFmtId="165" fontId="44" fillId="0" borderId="0" xfId="5" applyNumberFormat="1" applyFont="1"/>
    <xf numFmtId="165" fontId="44" fillId="4" borderId="0" xfId="5" applyNumberFormat="1" applyFont="1" applyFill="1"/>
    <xf numFmtId="2" fontId="18" fillId="4" borderId="0" xfId="10" applyNumberFormat="1" applyFont="1" applyAlignment="1">
      <alignment horizontal="left" indent="1"/>
    </xf>
    <xf numFmtId="165" fontId="37" fillId="4" borderId="0" xfId="5" applyNumberFormat="1" applyFont="1" applyFill="1"/>
    <xf numFmtId="165" fontId="18" fillId="4" borderId="0" xfId="5" applyNumberFormat="1" applyFont="1" applyFill="1"/>
    <xf numFmtId="0" fontId="18" fillId="10" borderId="4" xfId="0" applyFont="1" applyFill="1" applyBorder="1"/>
    <xf numFmtId="165" fontId="37" fillId="4" borderId="0" xfId="2" applyNumberFormat="1" applyFont="1" applyFill="1"/>
    <xf numFmtId="3" fontId="18" fillId="4" borderId="0" xfId="0" applyNumberFormat="1" applyFont="1" applyFill="1" applyAlignment="1">
      <alignment horizontal="right"/>
    </xf>
    <xf numFmtId="168" fontId="20" fillId="8" borderId="4" xfId="0" applyNumberFormat="1" applyFont="1" applyFill="1" applyBorder="1"/>
    <xf numFmtId="0" fontId="20" fillId="4" borderId="4" xfId="0" applyFont="1" applyFill="1" applyBorder="1" applyAlignment="1">
      <alignment horizontal="left"/>
    </xf>
    <xf numFmtId="168" fontId="20" fillId="4" borderId="4" xfId="0" applyNumberFormat="1" applyFont="1" applyFill="1" applyBorder="1"/>
    <xf numFmtId="165" fontId="20" fillId="4" borderId="4" xfId="5" applyNumberFormat="1" applyFont="1" applyFill="1" applyBorder="1"/>
    <xf numFmtId="165" fontId="18" fillId="4" borderId="0" xfId="5" applyNumberFormat="1" applyFont="1" applyFill="1" applyAlignment="1">
      <alignment horizontal="right"/>
    </xf>
    <xf numFmtId="3" fontId="18" fillId="4" borderId="0" xfId="10" applyNumberFormat="1" applyFont="1" applyAlignment="1">
      <alignment horizontal="right" vertical="center"/>
    </xf>
    <xf numFmtId="3" fontId="15" fillId="4" borderId="0" xfId="10" applyNumberFormat="1" applyFont="1" applyAlignment="1">
      <alignment horizontal="right" vertical="center"/>
    </xf>
    <xf numFmtId="176" fontId="18" fillId="4" borderId="0" xfId="0" applyNumberFormat="1" applyFont="1" applyFill="1"/>
    <xf numFmtId="0" fontId="18" fillId="4" borderId="4" xfId="0" applyFont="1" applyFill="1" applyBorder="1"/>
    <xf numFmtId="0" fontId="15" fillId="4" borderId="0" xfId="0" applyFont="1" applyFill="1" applyAlignment="1">
      <alignment horizontal="left" vertical="center"/>
    </xf>
    <xf numFmtId="168" fontId="18" fillId="4" borderId="0" xfId="2" applyNumberFormat="1" applyFont="1" applyFill="1" applyAlignment="1">
      <alignment vertical="center"/>
    </xf>
    <xf numFmtId="0" fontId="28" fillId="4" borderId="0" xfId="0" applyFont="1" applyFill="1" applyAlignment="1">
      <alignment horizontal="left" vertical="center"/>
    </xf>
    <xf numFmtId="0" fontId="20" fillId="4" borderId="0" xfId="0" applyFont="1" applyFill="1" applyAlignment="1">
      <alignment vertical="center"/>
    </xf>
    <xf numFmtId="0" fontId="18" fillId="0" borderId="0" xfId="1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21" fillId="7" borderId="11" xfId="5" applyNumberFormat="1" applyFont="1" applyFill="1" applyBorder="1" applyAlignment="1">
      <alignment horizontal="center" vertical="center"/>
    </xf>
    <xf numFmtId="0" fontId="21" fillId="7" borderId="29" xfId="5" applyNumberFormat="1" applyFont="1" applyFill="1" applyBorder="1" applyAlignment="1">
      <alignment horizontal="center" vertical="center"/>
    </xf>
    <xf numFmtId="168" fontId="21" fillId="7" borderId="29" xfId="2" applyNumberFormat="1" applyFont="1" applyFill="1" applyBorder="1" applyAlignment="1">
      <alignment horizontal="center" vertical="center"/>
    </xf>
    <xf numFmtId="168" fontId="21" fillId="7" borderId="12" xfId="2" applyNumberFormat="1" applyFont="1" applyFill="1" applyBorder="1" applyAlignment="1">
      <alignment horizontal="center" vertical="center"/>
    </xf>
    <xf numFmtId="168" fontId="21" fillId="11" borderId="12" xfId="2" applyNumberFormat="1" applyFont="1" applyFill="1" applyBorder="1" applyAlignment="1">
      <alignment horizontal="center" vertical="center"/>
    </xf>
    <xf numFmtId="0" fontId="15" fillId="0" borderId="9" xfId="5" applyNumberFormat="1" applyFont="1" applyFill="1" applyBorder="1" applyAlignment="1">
      <alignment horizontal="left" vertical="center"/>
    </xf>
    <xf numFmtId="165" fontId="15" fillId="4" borderId="9" xfId="5" applyNumberFormat="1" applyFont="1" applyFill="1" applyBorder="1" applyAlignment="1">
      <alignment horizontal="center" vertical="center"/>
    </xf>
    <xf numFmtId="165" fontId="15" fillId="4" borderId="0" xfId="5" applyNumberFormat="1" applyFont="1" applyFill="1" applyBorder="1" applyAlignment="1">
      <alignment horizontal="center" vertical="center"/>
    </xf>
    <xf numFmtId="168" fontId="15" fillId="4" borderId="0" xfId="2" applyNumberFormat="1" applyFont="1" applyFill="1" applyBorder="1" applyAlignment="1">
      <alignment horizontal="right" vertical="center"/>
    </xf>
    <xf numFmtId="168" fontId="15" fillId="4" borderId="10" xfId="2" applyNumberFormat="1" applyFont="1" applyFill="1" applyBorder="1" applyAlignment="1">
      <alignment horizontal="right" vertical="center"/>
    </xf>
    <xf numFmtId="0" fontId="15" fillId="0" borderId="9" xfId="10" applyFont="1" applyFill="1" applyBorder="1" applyAlignment="1">
      <alignment horizontal="left" vertical="center"/>
    </xf>
    <xf numFmtId="0" fontId="18" fillId="0" borderId="9" xfId="10" applyFont="1" applyFill="1" applyBorder="1" applyAlignment="1">
      <alignment horizontal="left" vertical="center"/>
    </xf>
    <xf numFmtId="0" fontId="20" fillId="8" borderId="48" xfId="5" applyNumberFormat="1" applyFont="1" applyFill="1" applyBorder="1" applyAlignment="1">
      <alignment vertical="center"/>
    </xf>
    <xf numFmtId="165" fontId="20" fillId="8" borderId="48" xfId="5" applyNumberFormat="1" applyFont="1" applyFill="1" applyBorder="1" applyAlignment="1">
      <alignment horizontal="center" vertical="center"/>
    </xf>
    <xf numFmtId="165" fontId="20" fillId="8" borderId="28" xfId="5" applyNumberFormat="1" applyFont="1" applyFill="1" applyBorder="1" applyAlignment="1">
      <alignment horizontal="center" vertical="center"/>
    </xf>
    <xf numFmtId="168" fontId="20" fillId="8" borderId="28" xfId="2" applyNumberFormat="1" applyFont="1" applyFill="1" applyBorder="1" applyAlignment="1">
      <alignment horizontal="right" vertical="center"/>
    </xf>
    <xf numFmtId="168" fontId="20" fillId="8" borderId="49" xfId="2" applyNumberFormat="1" applyFont="1" applyFill="1" applyBorder="1" applyAlignment="1">
      <alignment horizontal="right" vertical="center"/>
    </xf>
    <xf numFmtId="165" fontId="18" fillId="4" borderId="0" xfId="5" applyNumberFormat="1" applyFont="1" applyFill="1" applyAlignment="1">
      <alignment vertical="center"/>
    </xf>
    <xf numFmtId="0" fontId="18" fillId="4" borderId="9" xfId="0" applyFont="1" applyFill="1" applyBorder="1" applyAlignment="1">
      <alignment horizontal="center" vertical="center"/>
    </xf>
    <xf numFmtId="3" fontId="18" fillId="4" borderId="9" xfId="0" applyNumberFormat="1" applyFont="1" applyFill="1" applyBorder="1" applyAlignment="1">
      <alignment horizontal="right" vertical="center"/>
    </xf>
    <xf numFmtId="3" fontId="18" fillId="4" borderId="0" xfId="0" applyNumberFormat="1" applyFont="1" applyFill="1" applyAlignment="1">
      <alignment horizontal="right" vertical="center"/>
    </xf>
    <xf numFmtId="165" fontId="18" fillId="4" borderId="9" xfId="5" applyNumberFormat="1" applyFont="1" applyFill="1" applyBorder="1" applyAlignment="1">
      <alignment horizontal="right" vertical="center"/>
    </xf>
    <xf numFmtId="164" fontId="18" fillId="4" borderId="9" xfId="5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164" fontId="18" fillId="4" borderId="0" xfId="5" applyFont="1" applyFill="1" applyBorder="1" applyAlignment="1">
      <alignment horizontal="right" vertical="center"/>
    </xf>
    <xf numFmtId="0" fontId="18" fillId="4" borderId="25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vertical="center" wrapText="1"/>
    </xf>
    <xf numFmtId="0" fontId="20" fillId="13" borderId="48" xfId="0" applyFont="1" applyFill="1" applyBorder="1" applyAlignment="1">
      <alignment vertical="center"/>
    </xf>
    <xf numFmtId="0" fontId="16" fillId="13" borderId="28" xfId="0" applyFont="1" applyFill="1" applyBorder="1" applyAlignment="1">
      <alignment vertical="center" wrapText="1"/>
    </xf>
    <xf numFmtId="3" fontId="20" fillId="13" borderId="48" xfId="0" applyNumberFormat="1" applyFont="1" applyFill="1" applyBorder="1" applyAlignment="1">
      <alignment horizontal="right" vertical="center"/>
    </xf>
    <xf numFmtId="3" fontId="20" fillId="13" borderId="28" xfId="0" applyNumberFormat="1" applyFont="1" applyFill="1" applyBorder="1" applyAlignment="1">
      <alignment horizontal="right" vertical="center"/>
    </xf>
    <xf numFmtId="168" fontId="20" fillId="13" borderId="49" xfId="2" applyNumberFormat="1" applyFont="1" applyFill="1" applyBorder="1" applyAlignment="1">
      <alignment horizontal="right" vertical="center"/>
    </xf>
    <xf numFmtId="168" fontId="20" fillId="13" borderId="50" xfId="2" applyNumberFormat="1" applyFont="1" applyFill="1" applyBorder="1" applyAlignment="1">
      <alignment horizontal="right" vertical="center"/>
    </xf>
    <xf numFmtId="168" fontId="18" fillId="4" borderId="0" xfId="2" applyNumberFormat="1" applyFont="1" applyFill="1"/>
    <xf numFmtId="168" fontId="18" fillId="4" borderId="4" xfId="2" applyNumberFormat="1" applyFont="1" applyFill="1" applyBorder="1"/>
    <xf numFmtId="165" fontId="18" fillId="4" borderId="0" xfId="0" applyNumberFormat="1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ill="1" applyAlignment="1">
      <alignment horizontal="right"/>
    </xf>
    <xf numFmtId="176" fontId="0" fillId="4" borderId="0" xfId="0" applyNumberFormat="1" applyFill="1" applyAlignment="1">
      <alignment horizontal="right"/>
    </xf>
    <xf numFmtId="0" fontId="25" fillId="4" borderId="0" xfId="0" applyFont="1" applyFill="1"/>
    <xf numFmtId="165" fontId="0" fillId="4" borderId="0" xfId="0" applyNumberFormat="1" applyFill="1" applyAlignment="1">
      <alignment horizontal="right"/>
    </xf>
    <xf numFmtId="0" fontId="21" fillId="7" borderId="33" xfId="10" applyFont="1" applyFill="1" applyBorder="1">
      <alignment horizontal="left"/>
    </xf>
    <xf numFmtId="165" fontId="20" fillId="8" borderId="26" xfId="5" applyNumberFormat="1" applyFont="1" applyFill="1" applyBorder="1" applyAlignment="1">
      <alignment horizontal="left"/>
    </xf>
    <xf numFmtId="165" fontId="20" fillId="8" borderId="25" xfId="5" applyNumberFormat="1" applyFont="1" applyFill="1" applyBorder="1" applyAlignment="1">
      <alignment horizontal="right"/>
    </xf>
    <xf numFmtId="165" fontId="20" fillId="8" borderId="26" xfId="5" applyNumberFormat="1" applyFont="1" applyFill="1" applyBorder="1" applyAlignment="1">
      <alignment horizontal="right"/>
    </xf>
    <xf numFmtId="168" fontId="20" fillId="8" borderId="27" xfId="2" applyNumberFormat="1" applyFont="1" applyFill="1" applyBorder="1" applyAlignment="1">
      <alignment horizontal="right" vertical="center"/>
    </xf>
    <xf numFmtId="9" fontId="20" fillId="8" borderId="27" xfId="2" applyFont="1" applyFill="1" applyBorder="1" applyAlignment="1">
      <alignment horizontal="right" vertical="center"/>
    </xf>
    <xf numFmtId="165" fontId="18" fillId="4" borderId="9" xfId="5" applyNumberFormat="1" applyFont="1" applyFill="1" applyBorder="1" applyAlignment="1">
      <alignment horizontal="left" indent="1"/>
    </xf>
    <xf numFmtId="165" fontId="18" fillId="4" borderId="9" xfId="5" applyNumberFormat="1" applyFont="1" applyFill="1" applyBorder="1" applyAlignment="1">
      <alignment horizontal="right"/>
    </xf>
    <xf numFmtId="165" fontId="18" fillId="4" borderId="0" xfId="5" applyNumberFormat="1" applyFont="1" applyFill="1" applyBorder="1" applyAlignment="1">
      <alignment horizontal="right"/>
    </xf>
    <xf numFmtId="0" fontId="18" fillId="4" borderId="9" xfId="10" applyFont="1" applyBorder="1" applyAlignment="1">
      <alignment horizontal="left" indent="1"/>
    </xf>
    <xf numFmtId="165" fontId="20" fillId="8" borderId="4" xfId="5" applyNumberFormat="1" applyFont="1" applyFill="1" applyBorder="1" applyAlignment="1">
      <alignment horizontal="left"/>
    </xf>
    <xf numFmtId="165" fontId="20" fillId="8" borderId="22" xfId="5" applyNumberFormat="1" applyFont="1" applyFill="1" applyBorder="1" applyAlignment="1">
      <alignment horizontal="right"/>
    </xf>
    <xf numFmtId="165" fontId="20" fillId="8" borderId="4" xfId="5" applyNumberFormat="1" applyFont="1" applyFill="1" applyBorder="1" applyAlignment="1">
      <alignment horizontal="right"/>
    </xf>
    <xf numFmtId="9" fontId="20" fillId="8" borderId="31" xfId="2" applyFont="1" applyFill="1" applyBorder="1" applyAlignment="1">
      <alignment horizontal="right" vertical="center"/>
    </xf>
    <xf numFmtId="10" fontId="18" fillId="4" borderId="10" xfId="2" applyNumberFormat="1" applyFont="1" applyFill="1" applyBorder="1" applyAlignment="1">
      <alignment horizontal="right" vertical="center"/>
    </xf>
    <xf numFmtId="165" fontId="18" fillId="0" borderId="0" xfId="5" applyNumberFormat="1" applyFont="1" applyFill="1" applyBorder="1" applyAlignment="1">
      <alignment horizontal="right"/>
    </xf>
    <xf numFmtId="165" fontId="20" fillId="8" borderId="48" xfId="5" applyNumberFormat="1" applyFont="1" applyFill="1" applyBorder="1" applyAlignment="1">
      <alignment horizontal="right"/>
    </xf>
    <xf numFmtId="165" fontId="20" fillId="8" borderId="28" xfId="5" applyNumberFormat="1" applyFon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165" fontId="0" fillId="4" borderId="0" xfId="0" applyNumberFormat="1" applyFill="1"/>
    <xf numFmtId="0" fontId="15" fillId="4" borderId="0" xfId="0" applyFont="1" applyFill="1" applyAlignment="1">
      <alignment horizontal="right"/>
    </xf>
    <xf numFmtId="0" fontId="19" fillId="4" borderId="0" xfId="0" applyFont="1" applyFill="1"/>
    <xf numFmtId="0" fontId="21" fillId="7" borderId="0" xfId="0" applyFont="1" applyFill="1" applyAlignment="1">
      <alignment horizontal="right"/>
    </xf>
    <xf numFmtId="0" fontId="16" fillId="8" borderId="11" xfId="0" applyFont="1" applyFill="1" applyBorder="1" applyAlignment="1">
      <alignment horizontal="left"/>
    </xf>
    <xf numFmtId="0" fontId="16" fillId="8" borderId="29" xfId="0" applyFont="1" applyFill="1" applyBorder="1" applyAlignment="1">
      <alignment horizontal="right"/>
    </xf>
    <xf numFmtId="0" fontId="16" fillId="8" borderId="12" xfId="0" applyFont="1" applyFill="1" applyBorder="1" applyAlignment="1">
      <alignment horizontal="right"/>
    </xf>
    <xf numFmtId="0" fontId="15" fillId="4" borderId="0" xfId="0" applyFont="1" applyFill="1" applyAlignment="1">
      <alignment horizontal="left"/>
    </xf>
    <xf numFmtId="165" fontId="15" fillId="4" borderId="0" xfId="19" applyNumberFormat="1" applyFont="1" applyFill="1" applyAlignment="1">
      <alignment horizontal="right"/>
    </xf>
    <xf numFmtId="0" fontId="16" fillId="8" borderId="11" xfId="0" applyFont="1" applyFill="1" applyBorder="1"/>
    <xf numFmtId="0" fontId="15" fillId="8" borderId="29" xfId="0" applyFont="1" applyFill="1" applyBorder="1" applyAlignment="1">
      <alignment horizontal="right"/>
    </xf>
    <xf numFmtId="0" fontId="15" fillId="8" borderId="12" xfId="0" applyFont="1" applyFill="1" applyBorder="1" applyAlignment="1">
      <alignment horizontal="right"/>
    </xf>
    <xf numFmtId="175" fontId="15" fillId="4" borderId="0" xfId="19" applyNumberFormat="1" applyFont="1" applyFill="1" applyAlignment="1">
      <alignment horizontal="right"/>
    </xf>
    <xf numFmtId="0" fontId="15" fillId="4" borderId="13" xfId="0" applyFont="1" applyFill="1" applyBorder="1" applyAlignment="1">
      <alignment horizontal="right"/>
    </xf>
    <xf numFmtId="0" fontId="41" fillId="4" borderId="26" xfId="0" applyFont="1" applyFill="1" applyBorder="1"/>
    <xf numFmtId="0" fontId="15" fillId="4" borderId="26" xfId="0" applyFont="1" applyFill="1" applyBorder="1" applyAlignment="1">
      <alignment horizontal="right"/>
    </xf>
    <xf numFmtId="0" fontId="3" fillId="2" borderId="0" xfId="18" applyFont="1" applyFill="1"/>
    <xf numFmtId="0" fontId="10" fillId="2" borderId="0" xfId="18" applyFont="1" applyFill="1" applyAlignment="1">
      <alignment horizontal="left"/>
    </xf>
    <xf numFmtId="0" fontId="46" fillId="14" borderId="51" xfId="0" applyFont="1" applyFill="1" applyBorder="1" applyAlignment="1">
      <alignment horizontal="center" vertical="center"/>
    </xf>
    <xf numFmtId="183" fontId="46" fillId="14" borderId="39" xfId="0" applyNumberFormat="1" applyFont="1" applyFill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/>
    </xf>
    <xf numFmtId="0" fontId="47" fillId="15" borderId="52" xfId="0" applyFont="1" applyFill="1" applyBorder="1" applyAlignment="1">
      <alignment horizontal="left" vertical="center"/>
    </xf>
    <xf numFmtId="165" fontId="47" fillId="15" borderId="52" xfId="5" applyNumberFormat="1" applyFont="1" applyFill="1" applyBorder="1" applyAlignment="1">
      <alignment horizontal="center" vertical="center"/>
    </xf>
    <xf numFmtId="165" fontId="47" fillId="15" borderId="52" xfId="5" applyNumberFormat="1" applyFont="1" applyFill="1" applyBorder="1" applyAlignment="1">
      <alignment horizontal="right" vertical="center"/>
    </xf>
    <xf numFmtId="181" fontId="47" fillId="8" borderId="39" xfId="5" applyNumberFormat="1" applyFont="1" applyFill="1" applyBorder="1" applyAlignment="1">
      <alignment horizontal="right" vertical="center"/>
    </xf>
    <xf numFmtId="49" fontId="47" fillId="4" borderId="52" xfId="0" applyNumberFormat="1" applyFont="1" applyFill="1" applyBorder="1" applyAlignment="1">
      <alignment horizontal="left" vertical="center" wrapText="1"/>
    </xf>
    <xf numFmtId="165" fontId="46" fillId="4" borderId="52" xfId="5" applyNumberFormat="1" applyFont="1" applyFill="1" applyBorder="1" applyAlignment="1">
      <alignment horizontal="center" vertical="center"/>
    </xf>
    <xf numFmtId="165" fontId="46" fillId="15" borderId="52" xfId="5" applyNumberFormat="1" applyFont="1" applyFill="1" applyBorder="1" applyAlignment="1">
      <alignment horizontal="right" vertical="center"/>
    </xf>
    <xf numFmtId="0" fontId="46" fillId="0" borderId="39" xfId="0" applyFont="1" applyBorder="1" applyAlignment="1">
      <alignment horizontal="center" vertical="center"/>
    </xf>
    <xf numFmtId="0" fontId="47" fillId="15" borderId="47" xfId="0" applyFont="1" applyFill="1" applyBorder="1" applyAlignment="1">
      <alignment horizontal="left" vertical="center"/>
    </xf>
    <xf numFmtId="0" fontId="47" fillId="15" borderId="13" xfId="0" applyFont="1" applyFill="1" applyBorder="1" applyAlignment="1">
      <alignment horizontal="left" vertical="center"/>
    </xf>
    <xf numFmtId="165" fontId="47" fillId="4" borderId="52" xfId="5" applyNumberFormat="1" applyFont="1" applyFill="1" applyBorder="1" applyAlignment="1">
      <alignment horizontal="right" vertical="center"/>
    </xf>
    <xf numFmtId="0" fontId="46" fillId="15" borderId="13" xfId="0" applyFont="1" applyFill="1" applyBorder="1" applyAlignment="1">
      <alignment horizontal="left" vertical="center"/>
    </xf>
    <xf numFmtId="165" fontId="46" fillId="15" borderId="52" xfId="5" applyNumberFormat="1" applyFont="1" applyFill="1" applyBorder="1" applyAlignment="1">
      <alignment horizontal="center" vertical="center"/>
    </xf>
    <xf numFmtId="165" fontId="47" fillId="15" borderId="39" xfId="5" applyNumberFormat="1" applyFont="1" applyFill="1" applyBorder="1" applyAlignment="1">
      <alignment horizontal="right" vertical="center"/>
    </xf>
    <xf numFmtId="0" fontId="47" fillId="15" borderId="13" xfId="0" applyFont="1" applyFill="1" applyBorder="1" applyAlignment="1">
      <alignment horizontal="left" vertical="center" wrapText="1"/>
    </xf>
    <xf numFmtId="3" fontId="48" fillId="0" borderId="0" xfId="0" applyNumberFormat="1" applyFont="1" applyAlignment="1">
      <alignment horizontal="center"/>
    </xf>
    <xf numFmtId="0" fontId="5" fillId="2" borderId="0" xfId="6" applyFont="1" applyFill="1" applyAlignment="1">
      <alignment horizontal="left"/>
    </xf>
    <xf numFmtId="0" fontId="5" fillId="2" borderId="0" xfId="6" applyFont="1" applyFill="1" applyAlignment="1">
      <alignment horizontal="center"/>
    </xf>
    <xf numFmtId="0" fontId="2" fillId="2" borderId="0" xfId="6" applyFill="1"/>
    <xf numFmtId="0" fontId="2" fillId="0" borderId="0" xfId="6"/>
    <xf numFmtId="0" fontId="6" fillId="2" borderId="0" xfId="6" applyFont="1" applyFill="1" applyAlignment="1">
      <alignment horizontal="left"/>
    </xf>
    <xf numFmtId="0" fontId="43" fillId="5" borderId="0" xfId="6" applyFont="1" applyFill="1" applyAlignment="1">
      <alignment horizontal="left"/>
    </xf>
    <xf numFmtId="0" fontId="43" fillId="5" borderId="0" xfId="6" applyFont="1" applyFill="1" applyAlignment="1">
      <alignment horizontal="center"/>
    </xf>
    <xf numFmtId="164" fontId="5" fillId="2" borderId="0" xfId="6" applyNumberFormat="1" applyFont="1" applyFill="1" applyAlignment="1">
      <alignment horizontal="right"/>
    </xf>
    <xf numFmtId="164" fontId="5" fillId="2" borderId="0" xfId="6" applyNumberFormat="1" applyFont="1" applyFill="1" applyAlignment="1">
      <alignment horizontal="center"/>
    </xf>
    <xf numFmtId="167" fontId="0" fillId="2" borderId="0" xfId="7" applyNumberFormat="1" applyFont="1" applyFill="1" applyBorder="1"/>
    <xf numFmtId="167" fontId="2" fillId="2" borderId="0" xfId="1" applyNumberFormat="1" applyFont="1" applyFill="1"/>
    <xf numFmtId="164" fontId="5" fillId="2" borderId="0" xfId="6" applyNumberFormat="1" applyFont="1" applyFill="1" applyAlignment="1">
      <alignment horizontal="center" vertical="center"/>
    </xf>
    <xf numFmtId="43" fontId="2" fillId="2" borderId="0" xfId="6" applyNumberFormat="1" applyFill="1"/>
    <xf numFmtId="164" fontId="2" fillId="2" borderId="0" xfId="6" applyNumberFormat="1" applyFill="1"/>
    <xf numFmtId="43" fontId="5" fillId="2" borderId="0" xfId="1" applyFont="1" applyFill="1" applyAlignment="1">
      <alignment horizontal="right"/>
    </xf>
    <xf numFmtId="0" fontId="10" fillId="6" borderId="1" xfId="6" applyFont="1" applyFill="1" applyBorder="1" applyAlignment="1">
      <alignment horizontal="left"/>
    </xf>
    <xf numFmtId="174" fontId="20" fillId="8" borderId="4" xfId="0" applyNumberFormat="1" applyFont="1" applyFill="1" applyBorder="1" applyAlignment="1">
      <alignment horizontal="right"/>
    </xf>
    <xf numFmtId="181" fontId="10" fillId="6" borderId="1" xfId="6" applyNumberFormat="1" applyFont="1" applyFill="1" applyBorder="1" applyAlignment="1">
      <alignment horizontal="center"/>
    </xf>
    <xf numFmtId="184" fontId="10" fillId="6" borderId="1" xfId="6" applyNumberFormat="1" applyFont="1" applyFill="1" applyBorder="1" applyAlignment="1">
      <alignment horizontal="center"/>
    </xf>
    <xf numFmtId="164" fontId="10" fillId="6" borderId="1" xfId="6" applyNumberFormat="1" applyFont="1" applyFill="1" applyBorder="1" applyAlignment="1">
      <alignment horizontal="center"/>
    </xf>
    <xf numFmtId="181" fontId="2" fillId="2" borderId="0" xfId="6" applyNumberFormat="1" applyFill="1"/>
    <xf numFmtId="185" fontId="2" fillId="2" borderId="0" xfId="6" applyNumberFormat="1" applyFill="1"/>
    <xf numFmtId="167" fontId="5" fillId="2" borderId="0" xfId="1" applyNumberFormat="1" applyFont="1" applyFill="1" applyAlignment="1">
      <alignment horizontal="right"/>
    </xf>
    <xf numFmtId="181" fontId="5" fillId="2" borderId="0" xfId="6" applyNumberFormat="1" applyFont="1" applyFill="1"/>
    <xf numFmtId="184" fontId="5" fillId="2" borderId="0" xfId="6" applyNumberFormat="1" applyFont="1" applyFill="1"/>
    <xf numFmtId="0" fontId="10" fillId="2" borderId="1" xfId="6" applyFont="1" applyFill="1" applyBorder="1" applyAlignment="1">
      <alignment horizontal="left"/>
    </xf>
    <xf numFmtId="164" fontId="10" fillId="2" borderId="1" xfId="6" applyNumberFormat="1" applyFont="1" applyFill="1" applyBorder="1" applyAlignment="1">
      <alignment horizontal="center" vertical="center"/>
    </xf>
    <xf numFmtId="0" fontId="2" fillId="2" borderId="0" xfId="6" applyFill="1" applyAlignment="1">
      <alignment horizontal="left"/>
    </xf>
    <xf numFmtId="164" fontId="2" fillId="2" borderId="0" xfId="6" applyNumberFormat="1" applyFill="1" applyAlignment="1">
      <alignment horizontal="center"/>
    </xf>
    <xf numFmtId="0" fontId="2" fillId="2" borderId="0" xfId="6" applyFill="1" applyAlignment="1">
      <alignment vertical="center"/>
    </xf>
    <xf numFmtId="0" fontId="2" fillId="2" borderId="0" xfId="6" applyFill="1" applyAlignment="1">
      <alignment horizontal="center"/>
    </xf>
    <xf numFmtId="0" fontId="20" fillId="10" borderId="4" xfId="0" applyFont="1" applyFill="1" applyBorder="1" applyAlignment="1">
      <alignment horizontal="left"/>
    </xf>
    <xf numFmtId="0" fontId="21" fillId="7" borderId="11" xfId="10" applyFont="1" applyFill="1" applyBorder="1" applyAlignment="1">
      <alignment horizontal="left" vertical="center"/>
    </xf>
    <xf numFmtId="0" fontId="28" fillId="4" borderId="0" xfId="0" applyFont="1" applyFill="1" applyAlignment="1">
      <alignment horizontal="left" wrapText="1"/>
    </xf>
    <xf numFmtId="0" fontId="23" fillId="0" borderId="4" xfId="0" applyFont="1" applyBorder="1" applyAlignment="1">
      <alignment horizontal="left" vertical="top" wrapText="1"/>
    </xf>
    <xf numFmtId="3" fontId="21" fillId="9" borderId="11" xfId="10" applyNumberFormat="1" applyFont="1" applyFill="1" applyBorder="1" applyAlignment="1">
      <alignment horizontal="center" vertical="center"/>
    </xf>
    <xf numFmtId="3" fontId="21" fillId="9" borderId="29" xfId="10" applyNumberFormat="1" applyFont="1" applyFill="1" applyBorder="1" applyAlignment="1">
      <alignment horizontal="center" vertical="center"/>
    </xf>
    <xf numFmtId="3" fontId="21" fillId="9" borderId="12" xfId="1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top" wrapText="1"/>
    </xf>
    <xf numFmtId="0" fontId="23" fillId="0" borderId="29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3" fontId="39" fillId="9" borderId="11" xfId="10" applyNumberFormat="1" applyFont="1" applyFill="1" applyBorder="1" applyAlignment="1">
      <alignment horizontal="center" vertical="center"/>
    </xf>
    <xf numFmtId="3" fontId="39" fillId="9" borderId="29" xfId="10" applyNumberFormat="1" applyFont="1" applyFill="1" applyBorder="1" applyAlignment="1">
      <alignment horizontal="center" vertical="center"/>
    </xf>
    <xf numFmtId="3" fontId="39" fillId="9" borderId="12" xfId="10" applyNumberFormat="1" applyFont="1" applyFill="1" applyBorder="1" applyAlignment="1">
      <alignment horizontal="center" vertical="center"/>
    </xf>
    <xf numFmtId="3" fontId="16" fillId="0" borderId="39" xfId="10" applyNumberFormat="1" applyFont="1" applyFill="1" applyBorder="1" applyAlignment="1">
      <alignment horizontal="center" vertical="center"/>
    </xf>
    <xf numFmtId="0" fontId="15" fillId="0" borderId="13" xfId="9" applyFont="1" applyBorder="1" applyAlignment="1">
      <alignment horizontal="left" vertical="center" wrapText="1"/>
    </xf>
    <xf numFmtId="0" fontId="15" fillId="0" borderId="13" xfId="9" applyFont="1" applyBorder="1" applyAlignment="1">
      <alignment horizontal="left" vertical="center"/>
    </xf>
    <xf numFmtId="0" fontId="18" fillId="0" borderId="4" xfId="13" applyFont="1" applyBorder="1" applyAlignment="1">
      <alignment vertical="top" wrapText="1"/>
    </xf>
    <xf numFmtId="0" fontId="18" fillId="0" borderId="0" xfId="13" applyFont="1" applyAlignment="1">
      <alignment horizontal="left" vertical="top" wrapText="1"/>
    </xf>
    <xf numFmtId="0" fontId="15" fillId="0" borderId="13" xfId="13" applyFont="1" applyBorder="1" applyAlignment="1">
      <alignment horizontal="left" vertical="top" wrapText="1"/>
    </xf>
    <xf numFmtId="0" fontId="30" fillId="0" borderId="4" xfId="0" applyFont="1" applyBorder="1" applyAlignment="1">
      <alignment horizontal="left" wrapText="1"/>
    </xf>
    <xf numFmtId="0" fontId="25" fillId="4" borderId="0" xfId="0" applyFont="1" applyFill="1" applyAlignment="1">
      <alignment horizontal="center"/>
    </xf>
    <xf numFmtId="0" fontId="31" fillId="9" borderId="14" xfId="10" applyFont="1" applyFill="1" applyBorder="1" applyAlignment="1">
      <alignment horizontal="center"/>
    </xf>
    <xf numFmtId="0" fontId="30" fillId="0" borderId="4" xfId="0" applyFont="1" applyBorder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30" fillId="0" borderId="4" xfId="0" applyFont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20" fillId="10" borderId="4" xfId="0" applyFont="1" applyFill="1" applyBorder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4" borderId="4" xfId="0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 vertical="center" wrapText="1"/>
    </xf>
    <xf numFmtId="3" fontId="39" fillId="9" borderId="34" xfId="10" applyNumberFormat="1" applyFont="1" applyFill="1" applyBorder="1" applyAlignment="1">
      <alignment horizontal="center" vertical="center"/>
    </xf>
    <xf numFmtId="3" fontId="39" fillId="9" borderId="21" xfId="10" applyNumberFormat="1" applyFont="1" applyFill="1" applyBorder="1" applyAlignment="1">
      <alignment horizontal="center" vertical="center"/>
    </xf>
    <xf numFmtId="3" fontId="39" fillId="9" borderId="5" xfId="10" applyNumberFormat="1" applyFont="1" applyFill="1" applyBorder="1" applyAlignment="1">
      <alignment horizontal="center" vertical="center"/>
    </xf>
    <xf numFmtId="3" fontId="21" fillId="9" borderId="34" xfId="10" applyNumberFormat="1" applyFont="1" applyFill="1" applyBorder="1" applyAlignment="1">
      <alignment horizontal="center" vertical="center"/>
    </xf>
    <xf numFmtId="3" fontId="21" fillId="9" borderId="21" xfId="10" applyNumberFormat="1" applyFont="1" applyFill="1" applyBorder="1" applyAlignment="1">
      <alignment horizontal="center" vertical="center"/>
    </xf>
    <xf numFmtId="3" fontId="21" fillId="9" borderId="5" xfId="10" applyNumberFormat="1" applyFont="1" applyFill="1" applyBorder="1" applyAlignment="1">
      <alignment horizontal="center" vertical="center"/>
    </xf>
    <xf numFmtId="0" fontId="21" fillId="7" borderId="11" xfId="10" applyFont="1" applyFill="1" applyBorder="1" applyAlignment="1">
      <alignment horizontal="left" vertical="center"/>
    </xf>
    <xf numFmtId="0" fontId="21" fillId="7" borderId="29" xfId="10" applyFont="1" applyFill="1" applyBorder="1" applyAlignment="1">
      <alignment horizontal="left" vertical="center"/>
    </xf>
    <xf numFmtId="0" fontId="18" fillId="4" borderId="13" xfId="0" applyFont="1" applyFill="1" applyBorder="1" applyAlignment="1">
      <alignment horizontal="left" vertical="center" wrapText="1"/>
    </xf>
    <xf numFmtId="0" fontId="19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vertical="top" wrapText="1"/>
    </xf>
    <xf numFmtId="0" fontId="15" fillId="4" borderId="0" xfId="0" applyFont="1" applyFill="1" applyAlignment="1">
      <alignment horizont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top" wrapText="1"/>
    </xf>
    <xf numFmtId="0" fontId="30" fillId="4" borderId="0" xfId="10" applyFont="1" applyAlignment="1">
      <alignment horizontal="left" vertical="top" wrapText="1"/>
    </xf>
    <xf numFmtId="0" fontId="41" fillId="4" borderId="13" xfId="0" applyFont="1" applyFill="1" applyBorder="1" applyAlignment="1">
      <alignment horizontal="left"/>
    </xf>
    <xf numFmtId="0" fontId="12" fillId="2" borderId="2" xfId="3" applyFont="1" applyFill="1" applyBorder="1" applyAlignment="1">
      <alignment horizontal="left"/>
    </xf>
    <xf numFmtId="0" fontId="13" fillId="0" borderId="2" xfId="3" applyFont="1" applyBorder="1"/>
    <xf numFmtId="0" fontId="12" fillId="2" borderId="3" xfId="3" applyFont="1" applyFill="1" applyBorder="1" applyAlignment="1">
      <alignment horizontal="left" vertical="top" wrapText="1"/>
    </xf>
    <xf numFmtId="0" fontId="13" fillId="0" borderId="3" xfId="3" applyFont="1" applyBorder="1"/>
    <xf numFmtId="3" fontId="10" fillId="2" borderId="39" xfId="18" applyNumberFormat="1" applyFont="1" applyFill="1" applyBorder="1" applyAlignment="1">
      <alignment horizontal="right" vertical="center" wrapText="1"/>
    </xf>
    <xf numFmtId="3" fontId="48" fillId="0" borderId="0" xfId="0" applyNumberFormat="1" applyFont="1" applyAlignment="1">
      <alignment horizontal="center"/>
    </xf>
    <xf numFmtId="0" fontId="14" fillId="0" borderId="1" xfId="6" applyFont="1" applyBorder="1" applyAlignment="1">
      <alignment horizontal="left" vertical="center" wrapText="1"/>
    </xf>
    <xf numFmtId="0" fontId="13" fillId="0" borderId="1" xfId="6" applyFont="1" applyBorder="1"/>
  </cellXfs>
  <cellStyles count="20">
    <cellStyle name="Millares" xfId="1" builtinId="3"/>
    <cellStyle name="Millares 2 2" xfId="14"/>
    <cellStyle name="Millares 2 3" xfId="5"/>
    <cellStyle name="Millares 2 3 2" xfId="17"/>
    <cellStyle name="Millares 7" xfId="7"/>
    <cellStyle name="Millares 8" xfId="11"/>
    <cellStyle name="Millares 8 2" xfId="19"/>
    <cellStyle name="Millares 8 3" xfId="4"/>
    <cellStyle name="Normal" xfId="0" builtinId="0"/>
    <cellStyle name="Normal 10" xfId="16"/>
    <cellStyle name="Normal 12 2" xfId="15"/>
    <cellStyle name="Normal 2 2" xfId="9"/>
    <cellStyle name="Normal 2 2 2" xfId="13"/>
    <cellStyle name="Normal 2 7 2" xfId="18"/>
    <cellStyle name="Normal 3 2 3" xfId="3"/>
    <cellStyle name="Normal 4 3" xfId="8"/>
    <cellStyle name="Normal 6" xfId="6"/>
    <cellStyle name="Porcentaje" xfId="2" builtinId="5"/>
    <cellStyle name="Porcentaje 2" xfId="12"/>
    <cellStyle name="TEXTO NORMAL" xfId="10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EXPORTACIONES'!$B$48:$I$48</c:f>
              <c:strCache>
                <c:ptCount val="8"/>
                <c:pt idx="0">
                  <c:v>COBRE</c:v>
                </c:pt>
                <c:pt idx="1">
                  <c:v>ORO</c:v>
                </c:pt>
                <c:pt idx="2">
                  <c:v>ZINC</c:v>
                </c:pt>
                <c:pt idx="3">
                  <c:v>PLATA</c:v>
                </c:pt>
                <c:pt idx="4">
                  <c:v>PLOMO</c:v>
                </c:pt>
                <c:pt idx="5">
                  <c:v>ESTAÑO</c:v>
                </c:pt>
                <c:pt idx="6">
                  <c:v>HIERRO</c:v>
                </c:pt>
                <c:pt idx="7">
                  <c:v>MOLIBDENO</c:v>
                </c:pt>
              </c:strCache>
            </c:strRef>
          </c:cat>
          <c:val>
            <c:numRef>
              <c:f>'6. EXPORTACIONES'!$B$66:$I$66</c:f>
              <c:numCache>
                <c:formatCode>0.0%</c:formatCode>
                <c:ptCount val="8"/>
                <c:pt idx="0">
                  <c:v>2.6461448585077374E-2</c:v>
                </c:pt>
                <c:pt idx="1">
                  <c:v>-0.28393286085307956</c:v>
                </c:pt>
                <c:pt idx="2">
                  <c:v>-0.25512945089692041</c:v>
                </c:pt>
                <c:pt idx="3">
                  <c:v>3.2836234887173799E-2</c:v>
                </c:pt>
                <c:pt idx="4">
                  <c:v>-0.3372071735079013</c:v>
                </c:pt>
                <c:pt idx="5">
                  <c:v>0.26073220484483262</c:v>
                </c:pt>
                <c:pt idx="6">
                  <c:v>0.27140983692630072</c:v>
                </c:pt>
                <c:pt idx="7">
                  <c:v>0.63695344846272528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C-4C9E-8025-2CADF25DD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04340264"/>
        <c:axId val="404340656"/>
      </c:barChart>
      <c:catAx>
        <c:axId val="40434026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04340656"/>
        <c:crossesAt val="0"/>
        <c:auto val="1"/>
        <c:lblAlgn val="ctr"/>
        <c:lblOffset val="100"/>
        <c:noMultiLvlLbl val="0"/>
      </c:catAx>
      <c:valAx>
        <c:axId val="40434065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04340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8EB-411C-B363-B50486C8118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8EB-411C-B363-B50486C8118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8EB-411C-B363-B50486C8118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 EXPORTACIONES'!$A$6:$A$16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(enero)</c:v>
                </c:pt>
              </c:strCache>
            </c:strRef>
          </c:cat>
          <c:val>
            <c:numRef>
              <c:f>'6. EXPORTACIONES'!$K$6:$K$16</c:f>
              <c:numCache>
                <c:formatCode>_-* #,##0_-;\-* #,##0_-;_-* "-"??_-;_-@_-</c:formatCode>
                <c:ptCount val="11"/>
                <c:pt idx="0">
                  <c:v>27525.674821918503</c:v>
                </c:pt>
                <c:pt idx="1">
                  <c:v>27466.67308999833</c:v>
                </c:pt>
                <c:pt idx="2">
                  <c:v>23789.445431569566</c:v>
                </c:pt>
                <c:pt idx="3">
                  <c:v>20545.413916138492</c:v>
                </c:pt>
                <c:pt idx="4">
                  <c:v>18950.140011644278</c:v>
                </c:pt>
                <c:pt idx="5">
                  <c:v>21819.079289828645</c:v>
                </c:pt>
                <c:pt idx="6">
                  <c:v>27581.607245410338</c:v>
                </c:pt>
                <c:pt idx="7">
                  <c:v>28898.657866237969</c:v>
                </c:pt>
                <c:pt idx="8">
                  <c:v>28073.792715542397</c:v>
                </c:pt>
                <c:pt idx="9">
                  <c:v>25773.551582888038</c:v>
                </c:pt>
                <c:pt idx="10">
                  <c:v>2499.670891110381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EB-411C-B363-B50486C81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29400"/>
        <c:axId val="210927440"/>
      </c:barChart>
      <c:catAx>
        <c:axId val="21092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10927440"/>
        <c:crosses val="autoZero"/>
        <c:auto val="1"/>
        <c:lblAlgn val="ctr"/>
        <c:lblOffset val="100"/>
        <c:noMultiLvlLbl val="0"/>
      </c:catAx>
      <c:valAx>
        <c:axId val="210927440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10929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432-4F66-82B7-F4861CBBFDB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2-7432-4F66-82B7-F4861CBBFD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'7. INVERSIONES'!$A$5:$A$15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 INVERSIONES'!$I$5:$I$15</c:f>
              <c:numCache>
                <c:formatCode>_ * #,##0_ ;_ * \-#,##0_ ;_ * "-"??_ ;_ @_ </c:formatCode>
                <c:ptCount val="11"/>
                <c:pt idx="0">
                  <c:v>6377.6153638800024</c:v>
                </c:pt>
                <c:pt idx="1">
                  <c:v>7498.2074195999949</c:v>
                </c:pt>
                <c:pt idx="2">
                  <c:v>8863.6219657799938</c:v>
                </c:pt>
                <c:pt idx="3">
                  <c:v>8079.20970149</c:v>
                </c:pt>
                <c:pt idx="4">
                  <c:v>6824.6243262299959</c:v>
                </c:pt>
                <c:pt idx="5">
                  <c:v>3333.5635732200003</c:v>
                </c:pt>
                <c:pt idx="6">
                  <c:v>3928.0167818599944</c:v>
                </c:pt>
                <c:pt idx="7">
                  <c:v>4947.4348791800003</c:v>
                </c:pt>
                <c:pt idx="8">
                  <c:v>6157.132087</c:v>
                </c:pt>
                <c:pt idx="9">
                  <c:v>4333.655745</c:v>
                </c:pt>
                <c:pt idx="10">
                  <c:v>557.65675699999997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32-4F66-82B7-F4861CBBF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7408"/>
        <c:axId val="51058944"/>
      </c:barChart>
      <c:catAx>
        <c:axId val="5105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058944"/>
        <c:crosses val="autoZero"/>
        <c:auto val="1"/>
        <c:lblAlgn val="ctr"/>
        <c:lblOffset val="100"/>
        <c:noMultiLvlLbl val="0"/>
      </c:catAx>
      <c:valAx>
        <c:axId val="51058944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crossAx val="510574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483268</xdr:colOff>
      <xdr:row>74</xdr:row>
      <xdr:rowOff>20554</xdr:rowOff>
    </xdr:from>
    <xdr:to>
      <xdr:col>8</xdr:col>
      <xdr:colOff>311818</xdr:colOff>
      <xdr:row>88</xdr:row>
      <xdr:rowOff>84722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7F417E2E-DCD7-4C28-BE34-6BA78ADA9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635376</xdr:colOff>
      <xdr:row>31</xdr:row>
      <xdr:rowOff>54042</xdr:rowOff>
    </xdr:from>
    <xdr:to>
      <xdr:col>8</xdr:col>
      <xdr:colOff>129313</xdr:colOff>
      <xdr:row>45</xdr:row>
      <xdr:rowOff>85028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C49CF265-CF25-44F1-B2A9-F6893C6802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415636</xdr:colOff>
      <xdr:row>33</xdr:row>
      <xdr:rowOff>0</xdr:rowOff>
    </xdr:from>
    <xdr:to>
      <xdr:col>7</xdr:col>
      <xdr:colOff>781049</xdr:colOff>
      <xdr:row>39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F253B971-7B98-4785-BCB5-CE4929840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11</xdr:row>
      <xdr:rowOff>11205</xdr:rowOff>
    </xdr:from>
    <xdr:to>
      <xdr:col>19</xdr:col>
      <xdr:colOff>280147</xdr:colOff>
      <xdr:row>17</xdr:row>
      <xdr:rowOff>56029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0972D05-9506-414B-859C-B1B7429DE219}"/>
            </a:ext>
          </a:extLst>
        </xdr:cNvPr>
        <xdr:cNvSpPr/>
      </xdr:nvSpPr>
      <xdr:spPr>
        <a:xfrm>
          <a:off x="10892118" y="2151529"/>
          <a:ext cx="3137647" cy="11878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800" b="1"/>
            <a:t>Data a enero de 2021</a:t>
          </a:r>
        </a:p>
        <a:p>
          <a:pPr algn="ctr"/>
          <a:r>
            <a:rPr lang="es-PE" sz="1800"/>
            <a:t>(todavía no se tiene la data de febrero 2021)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295603</xdr:colOff>
      <xdr:row>6</xdr:row>
      <xdr:rowOff>131379</xdr:rowOff>
    </xdr:from>
    <xdr:to>
      <xdr:col>10</xdr:col>
      <xdr:colOff>385250</xdr:colOff>
      <xdr:row>14</xdr:row>
      <xdr:rowOff>5410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9AB789BA-7637-446B-9F53-2127D95FDA1B}"/>
            </a:ext>
          </a:extLst>
        </xdr:cNvPr>
        <xdr:cNvSpPr/>
      </xdr:nvSpPr>
      <xdr:spPr>
        <a:xfrm>
          <a:off x="7849913" y="1116724"/>
          <a:ext cx="3137647" cy="11878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800" b="1"/>
            <a:t>Data a enero de 2021</a:t>
          </a:r>
        </a:p>
        <a:p>
          <a:pPr algn="ctr"/>
          <a:r>
            <a:rPr lang="es-PE" sz="1800"/>
            <a:t>(todavía no se tiene la data de febrero 2021)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35"/>
  <sheetViews>
    <sheetView showGridLines="0" tabSelected="1" view="pageBreakPreview" zoomScaleNormal="100" zoomScaleSheetLayoutView="100" workbookViewId="0">
      <selection activeCell="C23" sqref="C23"/>
    </sheetView>
  </sheetViews>
  <sheetFormatPr baseColWidth="10" defaultColWidth="11.5703125" defaultRowHeight="12.75" x14ac:dyDescent="0.2"/>
  <cols>
    <col min="1" max="1" width="14.140625" style="229" customWidth="1"/>
    <col min="2" max="9" width="11.140625" style="229" customWidth="1"/>
    <col min="10" max="16384" width="11.5703125" style="230"/>
  </cols>
  <sheetData>
    <row r="1" spans="1:9" x14ac:dyDescent="0.2">
      <c r="A1" s="228" t="s">
        <v>172</v>
      </c>
    </row>
    <row r="2" spans="1:9" ht="15.75" x14ac:dyDescent="0.25">
      <c r="A2" s="726" t="s">
        <v>173</v>
      </c>
      <c r="B2" s="726"/>
      <c r="C2" s="726"/>
      <c r="D2" s="726"/>
      <c r="E2" s="726"/>
      <c r="F2" s="726"/>
      <c r="G2" s="726"/>
      <c r="H2" s="726"/>
      <c r="I2" s="726"/>
    </row>
    <row r="3" spans="1:9" ht="13.5" thickBot="1" x14ac:dyDescent="0.25"/>
    <row r="4" spans="1:9" x14ac:dyDescent="0.2">
      <c r="A4" s="231" t="s">
        <v>18</v>
      </c>
      <c r="B4" s="231" t="s">
        <v>68</v>
      </c>
      <c r="C4" s="231" t="s">
        <v>69</v>
      </c>
      <c r="D4" s="231" t="s">
        <v>70</v>
      </c>
      <c r="E4" s="231" t="s">
        <v>71</v>
      </c>
      <c r="F4" s="231" t="s">
        <v>72</v>
      </c>
      <c r="G4" s="231" t="s">
        <v>73</v>
      </c>
      <c r="H4" s="231" t="s">
        <v>74</v>
      </c>
      <c r="I4" s="231" t="s">
        <v>75</v>
      </c>
    </row>
    <row r="5" spans="1:9" ht="13.5" thickBot="1" x14ac:dyDescent="0.25">
      <c r="A5" s="232"/>
      <c r="B5" s="232" t="s">
        <v>174</v>
      </c>
      <c r="C5" s="232" t="s">
        <v>175</v>
      </c>
      <c r="D5" s="232" t="s">
        <v>174</v>
      </c>
      <c r="E5" s="232" t="s">
        <v>176</v>
      </c>
      <c r="F5" s="232" t="s">
        <v>174</v>
      </c>
      <c r="G5" s="232" t="s">
        <v>174</v>
      </c>
      <c r="H5" s="232" t="s">
        <v>174</v>
      </c>
      <c r="I5" s="232" t="s">
        <v>174</v>
      </c>
    </row>
    <row r="6" spans="1:9" x14ac:dyDescent="0.2">
      <c r="A6" s="233">
        <v>2011</v>
      </c>
      <c r="B6" s="234">
        <v>1235345.0680179994</v>
      </c>
      <c r="C6" s="234">
        <v>166186716.981653</v>
      </c>
      <c r="D6" s="234">
        <v>1256382.6002109998</v>
      </c>
      <c r="E6" s="234">
        <v>3418862.1174219996</v>
      </c>
      <c r="F6" s="234">
        <v>230199.08238499996</v>
      </c>
      <c r="G6" s="234">
        <v>7010937.8915999997</v>
      </c>
      <c r="H6" s="234">
        <v>28881.790966</v>
      </c>
      <c r="I6" s="235">
        <v>19141.078051999997</v>
      </c>
    </row>
    <row r="7" spans="1:9" x14ac:dyDescent="0.2">
      <c r="A7" s="233">
        <v>2012</v>
      </c>
      <c r="B7" s="234">
        <v>1298761.3646879997</v>
      </c>
      <c r="C7" s="234">
        <v>161544666.15318698</v>
      </c>
      <c r="D7" s="234">
        <v>1281282.4314850001</v>
      </c>
      <c r="E7" s="234">
        <v>3480856.9120260002</v>
      </c>
      <c r="F7" s="234">
        <v>249236.15747599999</v>
      </c>
      <c r="G7" s="234">
        <v>6684539.3917999994</v>
      </c>
      <c r="H7" s="234">
        <v>26104.854507000004</v>
      </c>
      <c r="I7" s="235">
        <v>16790.374244000002</v>
      </c>
    </row>
    <row r="8" spans="1:9" x14ac:dyDescent="0.2">
      <c r="A8" s="233">
        <v>2013</v>
      </c>
      <c r="B8" s="234">
        <v>1375640.6942070001</v>
      </c>
      <c r="C8" s="234">
        <v>151486071.68989697</v>
      </c>
      <c r="D8" s="234">
        <v>1351273.497128</v>
      </c>
      <c r="E8" s="234">
        <v>3674282.5108389994</v>
      </c>
      <c r="F8" s="234">
        <v>266472.33039300004</v>
      </c>
      <c r="G8" s="234">
        <v>6680658.79</v>
      </c>
      <c r="H8" s="234">
        <v>23667.787451</v>
      </c>
      <c r="I8" s="235">
        <v>18139.597244000001</v>
      </c>
    </row>
    <row r="9" spans="1:9" x14ac:dyDescent="0.2">
      <c r="A9" s="233">
        <v>2014</v>
      </c>
      <c r="B9" s="234">
        <v>1377642.4139870002</v>
      </c>
      <c r="C9" s="234">
        <v>140097028.09351802</v>
      </c>
      <c r="D9" s="234">
        <v>1315474.5571109992</v>
      </c>
      <c r="E9" s="234">
        <v>3768147.2192430007</v>
      </c>
      <c r="F9" s="234">
        <v>277294.4825959999</v>
      </c>
      <c r="G9" s="234">
        <v>7192591.9308000002</v>
      </c>
      <c r="H9" s="234">
        <v>23105.261869000002</v>
      </c>
      <c r="I9" s="235">
        <v>17017.692465</v>
      </c>
    </row>
    <row r="10" spans="1:9" x14ac:dyDescent="0.2">
      <c r="A10" s="233">
        <v>2015</v>
      </c>
      <c r="B10" s="234">
        <v>1700817.4199590001</v>
      </c>
      <c r="C10" s="234">
        <v>146822906.53714001</v>
      </c>
      <c r="D10" s="234">
        <v>1421217.9398520004</v>
      </c>
      <c r="E10" s="234">
        <v>4101567.7170700002</v>
      </c>
      <c r="F10" s="234">
        <v>315524.81577999995</v>
      </c>
      <c r="G10" s="234">
        <v>7320806.8477000007</v>
      </c>
      <c r="H10" s="234">
        <v>19510.729780999998</v>
      </c>
      <c r="I10" s="235">
        <v>20153.237615999999</v>
      </c>
    </row>
    <row r="11" spans="1:9" x14ac:dyDescent="0.2">
      <c r="A11" s="233">
        <v>2016</v>
      </c>
      <c r="B11" s="234">
        <v>2353858.5579240001</v>
      </c>
      <c r="C11" s="234">
        <v>153005896.97612542</v>
      </c>
      <c r="D11" s="234">
        <v>1337081.4908789997</v>
      </c>
      <c r="E11" s="234">
        <v>4375336.6871659989</v>
      </c>
      <c r="F11" s="234">
        <v>314421.59763299994</v>
      </c>
      <c r="G11" s="234">
        <v>7663124</v>
      </c>
      <c r="H11" s="234">
        <v>18789.004763000001</v>
      </c>
      <c r="I11" s="235">
        <v>25756.505005000006</v>
      </c>
    </row>
    <row r="12" spans="1:9" x14ac:dyDescent="0.2">
      <c r="A12" s="233">
        <v>2017</v>
      </c>
      <c r="B12" s="234">
        <v>2445583.8150159996</v>
      </c>
      <c r="C12" s="234">
        <v>151964039.95641115</v>
      </c>
      <c r="D12" s="234">
        <v>1473072.7682369999</v>
      </c>
      <c r="E12" s="234">
        <v>4417986.781347001</v>
      </c>
      <c r="F12" s="234">
        <v>306783.61933000013</v>
      </c>
      <c r="G12" s="234">
        <v>8806451.7127719987</v>
      </c>
      <c r="H12" s="234">
        <v>17790.363566</v>
      </c>
      <c r="I12" s="235">
        <v>28141.142528</v>
      </c>
    </row>
    <row r="13" spans="1:9" x14ac:dyDescent="0.2">
      <c r="A13" s="233">
        <v>2018</v>
      </c>
      <c r="B13" s="234">
        <v>2437034.8892940003</v>
      </c>
      <c r="C13" s="234">
        <v>140210984.41501191</v>
      </c>
      <c r="D13" s="234">
        <v>1474383.1280539997</v>
      </c>
      <c r="E13" s="234">
        <v>4160161.9325340013</v>
      </c>
      <c r="F13" s="234">
        <v>289122.51396000007</v>
      </c>
      <c r="G13" s="234">
        <v>9533871.1347549986</v>
      </c>
      <c r="H13" s="234">
        <v>18601</v>
      </c>
      <c r="I13" s="235">
        <v>28033.511926999996</v>
      </c>
    </row>
    <row r="14" spans="1:9" x14ac:dyDescent="0.2">
      <c r="A14" s="233">
        <v>2019</v>
      </c>
      <c r="B14" s="234">
        <v>2455439.9084949992</v>
      </c>
      <c r="C14" s="234">
        <v>128413463.35810572</v>
      </c>
      <c r="D14" s="234">
        <v>1404381.5470090001</v>
      </c>
      <c r="E14" s="234">
        <v>3860306.0494860001</v>
      </c>
      <c r="F14" s="234">
        <v>308115.57177400007</v>
      </c>
      <c r="G14" s="234">
        <v>10120007.399021</v>
      </c>
      <c r="H14" s="234">
        <v>19853.168400000002</v>
      </c>
      <c r="I14" s="235">
        <v>30441.359038999999</v>
      </c>
    </row>
    <row r="15" spans="1:9" x14ac:dyDescent="0.2">
      <c r="A15" s="233">
        <v>2020</v>
      </c>
      <c r="B15" s="234">
        <v>2149245.5612422959</v>
      </c>
      <c r="C15" s="234">
        <v>87302970.103609189</v>
      </c>
      <c r="D15" s="234">
        <v>1329418.5551936349</v>
      </c>
      <c r="E15" s="234">
        <v>2990592.1955067799</v>
      </c>
      <c r="F15" s="234">
        <v>240731.85379877</v>
      </c>
      <c r="G15" s="234">
        <v>8893971.5276180003</v>
      </c>
      <c r="H15" s="234">
        <v>20646.581029500001</v>
      </c>
      <c r="I15" s="234">
        <v>32184.625879069798</v>
      </c>
    </row>
    <row r="16" spans="1:9" x14ac:dyDescent="0.2">
      <c r="A16" s="236" t="s">
        <v>177</v>
      </c>
      <c r="B16" s="237">
        <f>SUM(B17:B18)</f>
        <v>347390.50497520994</v>
      </c>
      <c r="C16" s="237">
        <f t="shared" ref="C16:I16" si="0">SUM(C17:C18)</f>
        <v>14413303.21099524</v>
      </c>
      <c r="D16" s="237">
        <f t="shared" si="0"/>
        <v>254800.50009152002</v>
      </c>
      <c r="E16" s="237">
        <f t="shared" si="0"/>
        <v>536035.82465210545</v>
      </c>
      <c r="F16" s="237">
        <f t="shared" si="0"/>
        <v>42172.633286709999</v>
      </c>
      <c r="G16" s="237">
        <f t="shared" si="0"/>
        <v>2017452.928636</v>
      </c>
      <c r="H16" s="237">
        <f t="shared" si="0"/>
        <v>4050.0942180000002</v>
      </c>
      <c r="I16" s="237">
        <f t="shared" si="0"/>
        <v>5203.5223111699997</v>
      </c>
    </row>
    <row r="17" spans="1:9" x14ac:dyDescent="0.2">
      <c r="A17" s="238" t="s">
        <v>178</v>
      </c>
      <c r="B17" s="239">
        <v>176401.51402450792</v>
      </c>
      <c r="C17" s="239">
        <v>7470016.6313782707</v>
      </c>
      <c r="D17" s="239">
        <v>121577.96037296003</v>
      </c>
      <c r="E17" s="239">
        <v>275910.42755987879</v>
      </c>
      <c r="F17" s="239">
        <v>20831.817248710002</v>
      </c>
      <c r="G17" s="239">
        <v>1129003.0356020001</v>
      </c>
      <c r="H17" s="240">
        <v>2100.798076</v>
      </c>
      <c r="I17" s="241">
        <v>2727.35980746</v>
      </c>
    </row>
    <row r="18" spans="1:9" x14ac:dyDescent="0.2">
      <c r="A18" s="242" t="s">
        <v>179</v>
      </c>
      <c r="B18" s="243">
        <v>170988.99095070202</v>
      </c>
      <c r="C18" s="243">
        <v>6943286.5796169695</v>
      </c>
      <c r="D18" s="243">
        <v>133222.53971855997</v>
      </c>
      <c r="E18" s="243">
        <v>260125.39709222669</v>
      </c>
      <c r="F18" s="243">
        <v>21340.816038000001</v>
      </c>
      <c r="G18" s="243">
        <v>888449.89303399995</v>
      </c>
      <c r="H18" s="243">
        <v>1949.2961420000001</v>
      </c>
      <c r="I18" s="244">
        <v>2476.1625037099998</v>
      </c>
    </row>
    <row r="19" spans="1:9" x14ac:dyDescent="0.2">
      <c r="B19" s="245"/>
      <c r="C19" s="245"/>
      <c r="D19" s="245"/>
      <c r="E19" s="245"/>
      <c r="F19" s="245"/>
      <c r="G19" s="245"/>
      <c r="H19" s="245"/>
      <c r="I19" s="245"/>
    </row>
    <row r="20" spans="1:9" x14ac:dyDescent="0.2">
      <c r="A20" s="178" t="s">
        <v>180</v>
      </c>
      <c r="D20" s="245"/>
    </row>
    <row r="21" spans="1:9" x14ac:dyDescent="0.2">
      <c r="A21" s="246" t="s">
        <v>181</v>
      </c>
      <c r="B21" s="247">
        <v>169825.96929184295</v>
      </c>
      <c r="C21" s="247">
        <v>9322211.9026557468</v>
      </c>
      <c r="D21" s="247">
        <v>115620.593272681</v>
      </c>
      <c r="E21" s="247">
        <v>304010.54013335903</v>
      </c>
      <c r="F21" s="247">
        <v>23707.948895639995</v>
      </c>
      <c r="G21" s="247">
        <v>979376.48886000004</v>
      </c>
      <c r="H21" s="247">
        <v>1791.2658000000001</v>
      </c>
      <c r="I21" s="247">
        <v>2493.5634207297999</v>
      </c>
    </row>
    <row r="22" spans="1:9" x14ac:dyDescent="0.2">
      <c r="A22" s="248" t="s">
        <v>182</v>
      </c>
      <c r="B22" s="243">
        <v>170988.99095070202</v>
      </c>
      <c r="C22" s="243">
        <v>6943286.5796169695</v>
      </c>
      <c r="D22" s="243">
        <v>133222.53971855997</v>
      </c>
      <c r="E22" s="243">
        <v>260125.39709222669</v>
      </c>
      <c r="F22" s="243">
        <v>21340.816038000001</v>
      </c>
      <c r="G22" s="243">
        <v>888449.89303399995</v>
      </c>
      <c r="H22" s="243">
        <v>1949.2961420000001</v>
      </c>
      <c r="I22" s="243">
        <v>2476.1625037099998</v>
      </c>
    </row>
    <row r="23" spans="1:9" s="251" customFormat="1" ht="13.5" thickBot="1" x14ac:dyDescent="0.25">
      <c r="A23" s="249" t="s">
        <v>183</v>
      </c>
      <c r="B23" s="250">
        <f>+B22/B21-1</f>
        <v>6.8483145640725329E-3</v>
      </c>
      <c r="C23" s="250">
        <f t="shared" ref="C23:I23" si="1">+C22/C21-1</f>
        <v>-0.2551889345447147</v>
      </c>
      <c r="D23" s="250">
        <f t="shared" si="1"/>
        <v>0.15223885250585356</v>
      </c>
      <c r="E23" s="250">
        <f t="shared" si="1"/>
        <v>-0.1443540181925318</v>
      </c>
      <c r="F23" s="250">
        <f t="shared" si="1"/>
        <v>-9.984553569184218E-2</v>
      </c>
      <c r="G23" s="250">
        <f t="shared" si="1"/>
        <v>-9.2841309608972966E-2</v>
      </c>
      <c r="H23" s="250">
        <f t="shared" si="1"/>
        <v>8.8222720491844431E-2</v>
      </c>
      <c r="I23" s="250">
        <f t="shared" si="1"/>
        <v>-6.978333446480911E-3</v>
      </c>
    </row>
    <row r="24" spans="1:9" x14ac:dyDescent="0.2">
      <c r="A24" s="252"/>
      <c r="B24" s="245"/>
      <c r="C24" s="245"/>
      <c r="D24" s="245"/>
      <c r="E24" s="245"/>
      <c r="F24" s="245"/>
      <c r="G24" s="245"/>
      <c r="H24" s="245"/>
      <c r="I24" s="245"/>
    </row>
    <row r="25" spans="1:9" x14ac:dyDescent="0.2">
      <c r="A25" s="251" t="s">
        <v>184</v>
      </c>
      <c r="B25" s="251"/>
      <c r="C25" s="251"/>
      <c r="D25" s="251"/>
      <c r="E25" s="251"/>
      <c r="F25" s="251"/>
      <c r="G25" s="251"/>
      <c r="H25" s="251"/>
      <c r="I25" s="251"/>
    </row>
    <row r="26" spans="1:9" x14ac:dyDescent="0.2">
      <c r="A26" s="201" t="s">
        <v>185</v>
      </c>
      <c r="B26" s="253">
        <v>360753.18146035296</v>
      </c>
      <c r="C26" s="253">
        <v>19602296.562877297</v>
      </c>
      <c r="D26" s="253">
        <v>241641.436729971</v>
      </c>
      <c r="E26" s="253">
        <v>621268.41353989136</v>
      </c>
      <c r="F26" s="253">
        <v>47688.780386359984</v>
      </c>
      <c r="G26" s="253">
        <v>1976552.5292580002</v>
      </c>
      <c r="H26" s="253">
        <v>3844.6682150000001</v>
      </c>
      <c r="I26" s="253">
        <v>4728.5316680197993</v>
      </c>
    </row>
    <row r="27" spans="1:9" x14ac:dyDescent="0.2">
      <c r="A27" s="201" t="s">
        <v>186</v>
      </c>
      <c r="B27" s="253">
        <f>+B16</f>
        <v>347390.50497520994</v>
      </c>
      <c r="C27" s="253">
        <f t="shared" ref="C27:I27" si="2">+C16</f>
        <v>14413303.21099524</v>
      </c>
      <c r="D27" s="253">
        <f t="shared" si="2"/>
        <v>254800.50009152002</v>
      </c>
      <c r="E27" s="253">
        <f t="shared" si="2"/>
        <v>536035.82465210545</v>
      </c>
      <c r="F27" s="253">
        <f t="shared" si="2"/>
        <v>42172.633286709999</v>
      </c>
      <c r="G27" s="253">
        <f t="shared" si="2"/>
        <v>2017452.928636</v>
      </c>
      <c r="H27" s="253">
        <f t="shared" si="2"/>
        <v>4050.0942180000002</v>
      </c>
      <c r="I27" s="253">
        <f t="shared" si="2"/>
        <v>5203.5223111699997</v>
      </c>
    </row>
    <row r="28" spans="1:9" ht="13.5" thickBot="1" x14ac:dyDescent="0.25">
      <c r="A28" s="254" t="s">
        <v>183</v>
      </c>
      <c r="B28" s="255">
        <f t="shared" ref="B28:I28" si="3">+B27/B26-1</f>
        <v>-3.7041049592549724E-2</v>
      </c>
      <c r="C28" s="255">
        <f t="shared" si="3"/>
        <v>-0.26471354186676976</v>
      </c>
      <c r="D28" s="255">
        <f t="shared" si="3"/>
        <v>5.4456981963130646E-2</v>
      </c>
      <c r="E28" s="255">
        <f t="shared" si="3"/>
        <v>-0.13719124782498404</v>
      </c>
      <c r="F28" s="255">
        <f t="shared" si="3"/>
        <v>-0.11566970375337426</v>
      </c>
      <c r="G28" s="255">
        <f t="shared" si="3"/>
        <v>2.0692796559954818E-2</v>
      </c>
      <c r="H28" s="255">
        <f t="shared" si="3"/>
        <v>5.3431399411405289E-2</v>
      </c>
      <c r="I28" s="255">
        <f t="shared" si="3"/>
        <v>0.10045203807403391</v>
      </c>
    </row>
    <row r="29" spans="1:9" ht="14.25" customHeight="1" x14ac:dyDescent="0.2">
      <c r="A29" s="256"/>
      <c r="B29" s="257"/>
      <c r="C29" s="257"/>
      <c r="D29" s="257"/>
      <c r="E29" s="257"/>
      <c r="F29" s="257"/>
      <c r="G29" s="257"/>
      <c r="H29" s="257"/>
      <c r="I29" s="257"/>
    </row>
    <row r="30" spans="1:9" x14ac:dyDescent="0.2">
      <c r="A30" s="251" t="s">
        <v>187</v>
      </c>
      <c r="B30" s="251"/>
      <c r="C30" s="251"/>
      <c r="D30" s="251"/>
      <c r="E30" s="251"/>
      <c r="F30" s="251"/>
      <c r="G30" s="251"/>
      <c r="H30" s="251"/>
      <c r="I30" s="251"/>
    </row>
    <row r="31" spans="1:9" x14ac:dyDescent="0.2">
      <c r="A31" s="258" t="s">
        <v>77</v>
      </c>
      <c r="B31" s="239">
        <f>+B17</f>
        <v>176401.51402450792</v>
      </c>
      <c r="C31" s="239">
        <f t="shared" ref="C31:I32" si="4">+C17</f>
        <v>7470016.6313782707</v>
      </c>
      <c r="D31" s="239">
        <f t="shared" si="4"/>
        <v>121577.96037296003</v>
      </c>
      <c r="E31" s="239">
        <f t="shared" si="4"/>
        <v>275910.42755987879</v>
      </c>
      <c r="F31" s="239">
        <f t="shared" si="4"/>
        <v>20831.817248710002</v>
      </c>
      <c r="G31" s="239">
        <f t="shared" si="4"/>
        <v>1129003.0356020001</v>
      </c>
      <c r="H31" s="239">
        <f t="shared" si="4"/>
        <v>2100.798076</v>
      </c>
      <c r="I31" s="239">
        <f t="shared" si="4"/>
        <v>2727.35980746</v>
      </c>
    </row>
    <row r="32" spans="1:9" x14ac:dyDescent="0.2">
      <c r="A32" s="248" t="str">
        <f>A22</f>
        <v>Feb. 2021</v>
      </c>
      <c r="B32" s="243">
        <f>+B18</f>
        <v>170988.99095070202</v>
      </c>
      <c r="C32" s="243">
        <f t="shared" si="4"/>
        <v>6943286.5796169695</v>
      </c>
      <c r="D32" s="243">
        <f t="shared" si="4"/>
        <v>133222.53971855997</v>
      </c>
      <c r="E32" s="243">
        <f t="shared" si="4"/>
        <v>260125.39709222669</v>
      </c>
      <c r="F32" s="243">
        <f t="shared" si="4"/>
        <v>21340.816038000001</v>
      </c>
      <c r="G32" s="243">
        <f t="shared" si="4"/>
        <v>888449.89303399995</v>
      </c>
      <c r="H32" s="243">
        <f t="shared" si="4"/>
        <v>1949.2961420000001</v>
      </c>
      <c r="I32" s="243">
        <f t="shared" si="4"/>
        <v>2476.1625037099998</v>
      </c>
    </row>
    <row r="33" spans="1:9" ht="13.5" thickBot="1" x14ac:dyDescent="0.25">
      <c r="A33" s="249" t="s">
        <v>183</v>
      </c>
      <c r="B33" s="250">
        <f t="shared" ref="B33:I33" si="5">+B32/B31-1</f>
        <v>-3.0682974030789345E-2</v>
      </c>
      <c r="C33" s="250">
        <f t="shared" si="5"/>
        <v>-7.0512567475250143E-2</v>
      </c>
      <c r="D33" s="250">
        <f t="shared" si="5"/>
        <v>9.5778702898767998E-2</v>
      </c>
      <c r="E33" s="250">
        <f t="shared" si="5"/>
        <v>-5.721070641386472E-2</v>
      </c>
      <c r="F33" s="250">
        <f t="shared" si="5"/>
        <v>2.4433719978103063E-2</v>
      </c>
      <c r="G33" s="250">
        <f t="shared" si="5"/>
        <v>-0.21306686960299792</v>
      </c>
      <c r="H33" s="250">
        <f t="shared" si="5"/>
        <v>-7.2116371264231871E-2</v>
      </c>
      <c r="I33" s="250">
        <f t="shared" si="5"/>
        <v>-9.2102737256343548E-2</v>
      </c>
    </row>
    <row r="34" spans="1:9" x14ac:dyDescent="0.2">
      <c r="A34" s="259"/>
      <c r="B34" s="260"/>
      <c r="C34" s="260"/>
      <c r="D34" s="260"/>
      <c r="E34" s="260"/>
      <c r="F34" s="260"/>
      <c r="G34" s="260"/>
      <c r="H34" s="260"/>
      <c r="I34" s="260"/>
    </row>
    <row r="35" spans="1:9" ht="45.6" customHeight="1" x14ac:dyDescent="0.2">
      <c r="A35" s="727" t="s">
        <v>188</v>
      </c>
      <c r="B35" s="727"/>
      <c r="C35" s="727"/>
      <c r="D35" s="727"/>
      <c r="E35" s="727"/>
      <c r="F35" s="727"/>
      <c r="G35" s="727"/>
      <c r="H35" s="727"/>
      <c r="I35" s="727"/>
    </row>
  </sheetData>
  <mergeCells count="2">
    <mergeCell ref="A2:I2"/>
    <mergeCell ref="A35:I35"/>
  </mergeCells>
  <conditionalFormatting sqref="B33:I33">
    <cfRule type="cellIs" priority="1" operator="lessThan">
      <formula>0</formula>
    </cfRule>
  </conditionalFormatting>
  <conditionalFormatting sqref="B28:I28">
    <cfRule type="cellIs" priority="2" operator="lessThan">
      <formula>0</formula>
    </cfRule>
  </conditionalFormatting>
  <conditionalFormatting sqref="B23:I23">
    <cfRule type="cellIs" priority="3" operator="lessThan">
      <formula>0</formula>
    </cfRule>
  </conditionalFormatting>
  <printOptions horizontalCentered="1" verticalCentered="1"/>
  <pageMargins left="0" right="0" top="0" bottom="0" header="0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B65"/>
  <sheetViews>
    <sheetView showGridLines="0" view="pageBreakPreview" topLeftCell="A5" zoomScaleNormal="85" zoomScaleSheetLayoutView="100" workbookViewId="0">
      <selection activeCell="A33" sqref="A33"/>
    </sheetView>
  </sheetViews>
  <sheetFormatPr baseColWidth="10" defaultColWidth="11.5703125" defaultRowHeight="15" x14ac:dyDescent="0.25"/>
  <cols>
    <col min="1" max="1" width="47" style="117" customWidth="1"/>
    <col min="2" max="2" width="18.7109375" style="117" customWidth="1"/>
    <col min="3" max="3" width="41.42578125" style="118" customWidth="1"/>
    <col min="4" max="4" width="10.42578125" bestFit="1" customWidth="1"/>
    <col min="5" max="5" width="19.7109375" customWidth="1"/>
    <col min="6" max="6" width="6.7109375" customWidth="1"/>
    <col min="7" max="8" width="11.5703125" customWidth="1"/>
    <col min="10" max="10" width="15.5703125" customWidth="1"/>
    <col min="14" max="256" width="11.5703125" style="118"/>
    <col min="257" max="257" width="36.28515625" style="118" customWidth="1"/>
    <col min="258" max="258" width="18.7109375" style="118" customWidth="1"/>
    <col min="259" max="259" width="41.42578125" style="118" customWidth="1"/>
    <col min="260" max="260" width="10.42578125" style="118" bestFit="1" customWidth="1"/>
    <col min="261" max="261" width="19.7109375" style="118" customWidth="1"/>
    <col min="262" max="262" width="6.7109375" style="118" customWidth="1"/>
    <col min="263" max="264" width="11.5703125" style="118" customWidth="1"/>
    <col min="265" max="265" width="11.5703125" style="118"/>
    <col min="266" max="266" width="15.5703125" style="118" customWidth="1"/>
    <col min="267" max="512" width="11.5703125" style="118"/>
    <col min="513" max="513" width="36.28515625" style="118" customWidth="1"/>
    <col min="514" max="514" width="18.7109375" style="118" customWidth="1"/>
    <col min="515" max="515" width="41.42578125" style="118" customWidth="1"/>
    <col min="516" max="516" width="10.42578125" style="118" bestFit="1" customWidth="1"/>
    <col min="517" max="517" width="19.7109375" style="118" customWidth="1"/>
    <col min="518" max="518" width="6.7109375" style="118" customWidth="1"/>
    <col min="519" max="520" width="11.5703125" style="118" customWidth="1"/>
    <col min="521" max="521" width="11.5703125" style="118"/>
    <col min="522" max="522" width="15.5703125" style="118" customWidth="1"/>
    <col min="523" max="768" width="11.5703125" style="118"/>
    <col min="769" max="769" width="36.28515625" style="118" customWidth="1"/>
    <col min="770" max="770" width="18.7109375" style="118" customWidth="1"/>
    <col min="771" max="771" width="41.42578125" style="118" customWidth="1"/>
    <col min="772" max="772" width="10.42578125" style="118" bestFit="1" customWidth="1"/>
    <col min="773" max="773" width="19.7109375" style="118" customWidth="1"/>
    <col min="774" max="774" width="6.7109375" style="118" customWidth="1"/>
    <col min="775" max="776" width="11.5703125" style="118" customWidth="1"/>
    <col min="777" max="777" width="11.5703125" style="118"/>
    <col min="778" max="778" width="15.5703125" style="118" customWidth="1"/>
    <col min="779" max="1024" width="11.5703125" style="118"/>
    <col min="1025" max="1025" width="36.28515625" style="118" customWidth="1"/>
    <col min="1026" max="1026" width="18.7109375" style="118" customWidth="1"/>
    <col min="1027" max="1027" width="41.42578125" style="118" customWidth="1"/>
    <col min="1028" max="1028" width="10.42578125" style="118" bestFit="1" customWidth="1"/>
    <col min="1029" max="1029" width="19.7109375" style="118" customWidth="1"/>
    <col min="1030" max="1030" width="6.7109375" style="118" customWidth="1"/>
    <col min="1031" max="1032" width="11.5703125" style="118" customWidth="1"/>
    <col min="1033" max="1033" width="11.5703125" style="118"/>
    <col min="1034" max="1034" width="15.5703125" style="118" customWidth="1"/>
    <col min="1035" max="1280" width="11.5703125" style="118"/>
    <col min="1281" max="1281" width="36.28515625" style="118" customWidth="1"/>
    <col min="1282" max="1282" width="18.7109375" style="118" customWidth="1"/>
    <col min="1283" max="1283" width="41.42578125" style="118" customWidth="1"/>
    <col min="1284" max="1284" width="10.42578125" style="118" bestFit="1" customWidth="1"/>
    <col min="1285" max="1285" width="19.7109375" style="118" customWidth="1"/>
    <col min="1286" max="1286" width="6.7109375" style="118" customWidth="1"/>
    <col min="1287" max="1288" width="11.5703125" style="118" customWidth="1"/>
    <col min="1289" max="1289" width="11.5703125" style="118"/>
    <col min="1290" max="1290" width="15.5703125" style="118" customWidth="1"/>
    <col min="1291" max="1536" width="11.5703125" style="118"/>
    <col min="1537" max="1537" width="36.28515625" style="118" customWidth="1"/>
    <col min="1538" max="1538" width="18.7109375" style="118" customWidth="1"/>
    <col min="1539" max="1539" width="41.42578125" style="118" customWidth="1"/>
    <col min="1540" max="1540" width="10.42578125" style="118" bestFit="1" customWidth="1"/>
    <col min="1541" max="1541" width="19.7109375" style="118" customWidth="1"/>
    <col min="1542" max="1542" width="6.7109375" style="118" customWidth="1"/>
    <col min="1543" max="1544" width="11.5703125" style="118" customWidth="1"/>
    <col min="1545" max="1545" width="11.5703125" style="118"/>
    <col min="1546" max="1546" width="15.5703125" style="118" customWidth="1"/>
    <col min="1547" max="1792" width="11.5703125" style="118"/>
    <col min="1793" max="1793" width="36.28515625" style="118" customWidth="1"/>
    <col min="1794" max="1794" width="18.7109375" style="118" customWidth="1"/>
    <col min="1795" max="1795" width="41.42578125" style="118" customWidth="1"/>
    <col min="1796" max="1796" width="10.42578125" style="118" bestFit="1" customWidth="1"/>
    <col min="1797" max="1797" width="19.7109375" style="118" customWidth="1"/>
    <col min="1798" max="1798" width="6.7109375" style="118" customWidth="1"/>
    <col min="1799" max="1800" width="11.5703125" style="118" customWidth="1"/>
    <col min="1801" max="1801" width="11.5703125" style="118"/>
    <col min="1802" max="1802" width="15.5703125" style="118" customWidth="1"/>
    <col min="1803" max="2048" width="11.5703125" style="118"/>
    <col min="2049" max="2049" width="36.28515625" style="118" customWidth="1"/>
    <col min="2050" max="2050" width="18.7109375" style="118" customWidth="1"/>
    <col min="2051" max="2051" width="41.42578125" style="118" customWidth="1"/>
    <col min="2052" max="2052" width="10.42578125" style="118" bestFit="1" customWidth="1"/>
    <col min="2053" max="2053" width="19.7109375" style="118" customWidth="1"/>
    <col min="2054" max="2054" width="6.7109375" style="118" customWidth="1"/>
    <col min="2055" max="2056" width="11.5703125" style="118" customWidth="1"/>
    <col min="2057" max="2057" width="11.5703125" style="118"/>
    <col min="2058" max="2058" width="15.5703125" style="118" customWidth="1"/>
    <col min="2059" max="2304" width="11.5703125" style="118"/>
    <col min="2305" max="2305" width="36.28515625" style="118" customWidth="1"/>
    <col min="2306" max="2306" width="18.7109375" style="118" customWidth="1"/>
    <col min="2307" max="2307" width="41.42578125" style="118" customWidth="1"/>
    <col min="2308" max="2308" width="10.42578125" style="118" bestFit="1" customWidth="1"/>
    <col min="2309" max="2309" width="19.7109375" style="118" customWidth="1"/>
    <col min="2310" max="2310" width="6.7109375" style="118" customWidth="1"/>
    <col min="2311" max="2312" width="11.5703125" style="118" customWidth="1"/>
    <col min="2313" max="2313" width="11.5703125" style="118"/>
    <col min="2314" max="2314" width="15.5703125" style="118" customWidth="1"/>
    <col min="2315" max="2560" width="11.5703125" style="118"/>
    <col min="2561" max="2561" width="36.28515625" style="118" customWidth="1"/>
    <col min="2562" max="2562" width="18.7109375" style="118" customWidth="1"/>
    <col min="2563" max="2563" width="41.42578125" style="118" customWidth="1"/>
    <col min="2564" max="2564" width="10.42578125" style="118" bestFit="1" customWidth="1"/>
    <col min="2565" max="2565" width="19.7109375" style="118" customWidth="1"/>
    <col min="2566" max="2566" width="6.7109375" style="118" customWidth="1"/>
    <col min="2567" max="2568" width="11.5703125" style="118" customWidth="1"/>
    <col min="2569" max="2569" width="11.5703125" style="118"/>
    <col min="2570" max="2570" width="15.5703125" style="118" customWidth="1"/>
    <col min="2571" max="2816" width="11.5703125" style="118"/>
    <col min="2817" max="2817" width="36.28515625" style="118" customWidth="1"/>
    <col min="2818" max="2818" width="18.7109375" style="118" customWidth="1"/>
    <col min="2819" max="2819" width="41.42578125" style="118" customWidth="1"/>
    <col min="2820" max="2820" width="10.42578125" style="118" bestFit="1" customWidth="1"/>
    <col min="2821" max="2821" width="19.7109375" style="118" customWidth="1"/>
    <col min="2822" max="2822" width="6.7109375" style="118" customWidth="1"/>
    <col min="2823" max="2824" width="11.5703125" style="118" customWidth="1"/>
    <col min="2825" max="2825" width="11.5703125" style="118"/>
    <col min="2826" max="2826" width="15.5703125" style="118" customWidth="1"/>
    <col min="2827" max="3072" width="11.5703125" style="118"/>
    <col min="3073" max="3073" width="36.28515625" style="118" customWidth="1"/>
    <col min="3074" max="3074" width="18.7109375" style="118" customWidth="1"/>
    <col min="3075" max="3075" width="41.42578125" style="118" customWidth="1"/>
    <col min="3076" max="3076" width="10.42578125" style="118" bestFit="1" customWidth="1"/>
    <col min="3077" max="3077" width="19.7109375" style="118" customWidth="1"/>
    <col min="3078" max="3078" width="6.7109375" style="118" customWidth="1"/>
    <col min="3079" max="3080" width="11.5703125" style="118" customWidth="1"/>
    <col min="3081" max="3081" width="11.5703125" style="118"/>
    <col min="3082" max="3082" width="15.5703125" style="118" customWidth="1"/>
    <col min="3083" max="3328" width="11.5703125" style="118"/>
    <col min="3329" max="3329" width="36.28515625" style="118" customWidth="1"/>
    <col min="3330" max="3330" width="18.7109375" style="118" customWidth="1"/>
    <col min="3331" max="3331" width="41.42578125" style="118" customWidth="1"/>
    <col min="3332" max="3332" width="10.42578125" style="118" bestFit="1" customWidth="1"/>
    <col min="3333" max="3333" width="19.7109375" style="118" customWidth="1"/>
    <col min="3334" max="3334" width="6.7109375" style="118" customWidth="1"/>
    <col min="3335" max="3336" width="11.5703125" style="118" customWidth="1"/>
    <col min="3337" max="3337" width="11.5703125" style="118"/>
    <col min="3338" max="3338" width="15.5703125" style="118" customWidth="1"/>
    <col min="3339" max="3584" width="11.5703125" style="118"/>
    <col min="3585" max="3585" width="36.28515625" style="118" customWidth="1"/>
    <col min="3586" max="3586" width="18.7109375" style="118" customWidth="1"/>
    <col min="3587" max="3587" width="41.42578125" style="118" customWidth="1"/>
    <col min="3588" max="3588" width="10.42578125" style="118" bestFit="1" customWidth="1"/>
    <col min="3589" max="3589" width="19.7109375" style="118" customWidth="1"/>
    <col min="3590" max="3590" width="6.7109375" style="118" customWidth="1"/>
    <col min="3591" max="3592" width="11.5703125" style="118" customWidth="1"/>
    <col min="3593" max="3593" width="11.5703125" style="118"/>
    <col min="3594" max="3594" width="15.5703125" style="118" customWidth="1"/>
    <col min="3595" max="3840" width="11.5703125" style="118"/>
    <col min="3841" max="3841" width="36.28515625" style="118" customWidth="1"/>
    <col min="3842" max="3842" width="18.7109375" style="118" customWidth="1"/>
    <col min="3843" max="3843" width="41.42578125" style="118" customWidth="1"/>
    <col min="3844" max="3844" width="10.42578125" style="118" bestFit="1" customWidth="1"/>
    <col min="3845" max="3845" width="19.7109375" style="118" customWidth="1"/>
    <col min="3846" max="3846" width="6.7109375" style="118" customWidth="1"/>
    <col min="3847" max="3848" width="11.5703125" style="118" customWidth="1"/>
    <col min="3849" max="3849" width="11.5703125" style="118"/>
    <col min="3850" max="3850" width="15.5703125" style="118" customWidth="1"/>
    <col min="3851" max="4096" width="11.5703125" style="118"/>
    <col min="4097" max="4097" width="36.28515625" style="118" customWidth="1"/>
    <col min="4098" max="4098" width="18.7109375" style="118" customWidth="1"/>
    <col min="4099" max="4099" width="41.42578125" style="118" customWidth="1"/>
    <col min="4100" max="4100" width="10.42578125" style="118" bestFit="1" customWidth="1"/>
    <col min="4101" max="4101" width="19.7109375" style="118" customWidth="1"/>
    <col min="4102" max="4102" width="6.7109375" style="118" customWidth="1"/>
    <col min="4103" max="4104" width="11.5703125" style="118" customWidth="1"/>
    <col min="4105" max="4105" width="11.5703125" style="118"/>
    <col min="4106" max="4106" width="15.5703125" style="118" customWidth="1"/>
    <col min="4107" max="4352" width="11.5703125" style="118"/>
    <col min="4353" max="4353" width="36.28515625" style="118" customWidth="1"/>
    <col min="4354" max="4354" width="18.7109375" style="118" customWidth="1"/>
    <col min="4355" max="4355" width="41.42578125" style="118" customWidth="1"/>
    <col min="4356" max="4356" width="10.42578125" style="118" bestFit="1" customWidth="1"/>
    <col min="4357" max="4357" width="19.7109375" style="118" customWidth="1"/>
    <col min="4358" max="4358" width="6.7109375" style="118" customWidth="1"/>
    <col min="4359" max="4360" width="11.5703125" style="118" customWidth="1"/>
    <col min="4361" max="4361" width="11.5703125" style="118"/>
    <col min="4362" max="4362" width="15.5703125" style="118" customWidth="1"/>
    <col min="4363" max="4608" width="11.5703125" style="118"/>
    <col min="4609" max="4609" width="36.28515625" style="118" customWidth="1"/>
    <col min="4610" max="4610" width="18.7109375" style="118" customWidth="1"/>
    <col min="4611" max="4611" width="41.42578125" style="118" customWidth="1"/>
    <col min="4612" max="4612" width="10.42578125" style="118" bestFit="1" customWidth="1"/>
    <col min="4613" max="4613" width="19.7109375" style="118" customWidth="1"/>
    <col min="4614" max="4614" width="6.7109375" style="118" customWidth="1"/>
    <col min="4615" max="4616" width="11.5703125" style="118" customWidth="1"/>
    <col min="4617" max="4617" width="11.5703125" style="118"/>
    <col min="4618" max="4618" width="15.5703125" style="118" customWidth="1"/>
    <col min="4619" max="4864" width="11.5703125" style="118"/>
    <col min="4865" max="4865" width="36.28515625" style="118" customWidth="1"/>
    <col min="4866" max="4866" width="18.7109375" style="118" customWidth="1"/>
    <col min="4867" max="4867" width="41.42578125" style="118" customWidth="1"/>
    <col min="4868" max="4868" width="10.42578125" style="118" bestFit="1" customWidth="1"/>
    <col min="4869" max="4869" width="19.7109375" style="118" customWidth="1"/>
    <col min="4870" max="4870" width="6.7109375" style="118" customWidth="1"/>
    <col min="4871" max="4872" width="11.5703125" style="118" customWidth="1"/>
    <col min="4873" max="4873" width="11.5703125" style="118"/>
    <col min="4874" max="4874" width="15.5703125" style="118" customWidth="1"/>
    <col min="4875" max="5120" width="11.5703125" style="118"/>
    <col min="5121" max="5121" width="36.28515625" style="118" customWidth="1"/>
    <col min="5122" max="5122" width="18.7109375" style="118" customWidth="1"/>
    <col min="5123" max="5123" width="41.42578125" style="118" customWidth="1"/>
    <col min="5124" max="5124" width="10.42578125" style="118" bestFit="1" customWidth="1"/>
    <col min="5125" max="5125" width="19.7109375" style="118" customWidth="1"/>
    <col min="5126" max="5126" width="6.7109375" style="118" customWidth="1"/>
    <col min="5127" max="5128" width="11.5703125" style="118" customWidth="1"/>
    <col min="5129" max="5129" width="11.5703125" style="118"/>
    <col min="5130" max="5130" width="15.5703125" style="118" customWidth="1"/>
    <col min="5131" max="5376" width="11.5703125" style="118"/>
    <col min="5377" max="5377" width="36.28515625" style="118" customWidth="1"/>
    <col min="5378" max="5378" width="18.7109375" style="118" customWidth="1"/>
    <col min="5379" max="5379" width="41.42578125" style="118" customWidth="1"/>
    <col min="5380" max="5380" width="10.42578125" style="118" bestFit="1" customWidth="1"/>
    <col min="5381" max="5381" width="19.7109375" style="118" customWidth="1"/>
    <col min="5382" max="5382" width="6.7109375" style="118" customWidth="1"/>
    <col min="5383" max="5384" width="11.5703125" style="118" customWidth="1"/>
    <col min="5385" max="5385" width="11.5703125" style="118"/>
    <col min="5386" max="5386" width="15.5703125" style="118" customWidth="1"/>
    <col min="5387" max="5632" width="11.5703125" style="118"/>
    <col min="5633" max="5633" width="36.28515625" style="118" customWidth="1"/>
    <col min="5634" max="5634" width="18.7109375" style="118" customWidth="1"/>
    <col min="5635" max="5635" width="41.42578125" style="118" customWidth="1"/>
    <col min="5636" max="5636" width="10.42578125" style="118" bestFit="1" customWidth="1"/>
    <col min="5637" max="5637" width="19.7109375" style="118" customWidth="1"/>
    <col min="5638" max="5638" width="6.7109375" style="118" customWidth="1"/>
    <col min="5639" max="5640" width="11.5703125" style="118" customWidth="1"/>
    <col min="5641" max="5641" width="11.5703125" style="118"/>
    <col min="5642" max="5642" width="15.5703125" style="118" customWidth="1"/>
    <col min="5643" max="5888" width="11.5703125" style="118"/>
    <col min="5889" max="5889" width="36.28515625" style="118" customWidth="1"/>
    <col min="5890" max="5890" width="18.7109375" style="118" customWidth="1"/>
    <col min="5891" max="5891" width="41.42578125" style="118" customWidth="1"/>
    <col min="5892" max="5892" width="10.42578125" style="118" bestFit="1" customWidth="1"/>
    <col min="5893" max="5893" width="19.7109375" style="118" customWidth="1"/>
    <col min="5894" max="5894" width="6.7109375" style="118" customWidth="1"/>
    <col min="5895" max="5896" width="11.5703125" style="118" customWidth="1"/>
    <col min="5897" max="5897" width="11.5703125" style="118"/>
    <col min="5898" max="5898" width="15.5703125" style="118" customWidth="1"/>
    <col min="5899" max="6144" width="11.5703125" style="118"/>
    <col min="6145" max="6145" width="36.28515625" style="118" customWidth="1"/>
    <col min="6146" max="6146" width="18.7109375" style="118" customWidth="1"/>
    <col min="6147" max="6147" width="41.42578125" style="118" customWidth="1"/>
    <col min="6148" max="6148" width="10.42578125" style="118" bestFit="1" customWidth="1"/>
    <col min="6149" max="6149" width="19.7109375" style="118" customWidth="1"/>
    <col min="6150" max="6150" width="6.7109375" style="118" customWidth="1"/>
    <col min="6151" max="6152" width="11.5703125" style="118" customWidth="1"/>
    <col min="6153" max="6153" width="11.5703125" style="118"/>
    <col min="6154" max="6154" width="15.5703125" style="118" customWidth="1"/>
    <col min="6155" max="6400" width="11.5703125" style="118"/>
    <col min="6401" max="6401" width="36.28515625" style="118" customWidth="1"/>
    <col min="6402" max="6402" width="18.7109375" style="118" customWidth="1"/>
    <col min="6403" max="6403" width="41.42578125" style="118" customWidth="1"/>
    <col min="6404" max="6404" width="10.42578125" style="118" bestFit="1" customWidth="1"/>
    <col min="6405" max="6405" width="19.7109375" style="118" customWidth="1"/>
    <col min="6406" max="6406" width="6.7109375" style="118" customWidth="1"/>
    <col min="6407" max="6408" width="11.5703125" style="118" customWidth="1"/>
    <col min="6409" max="6409" width="11.5703125" style="118"/>
    <col min="6410" max="6410" width="15.5703125" style="118" customWidth="1"/>
    <col min="6411" max="6656" width="11.5703125" style="118"/>
    <col min="6657" max="6657" width="36.28515625" style="118" customWidth="1"/>
    <col min="6658" max="6658" width="18.7109375" style="118" customWidth="1"/>
    <col min="6659" max="6659" width="41.42578125" style="118" customWidth="1"/>
    <col min="6660" max="6660" width="10.42578125" style="118" bestFit="1" customWidth="1"/>
    <col min="6661" max="6661" width="19.7109375" style="118" customWidth="1"/>
    <col min="6662" max="6662" width="6.7109375" style="118" customWidth="1"/>
    <col min="6663" max="6664" width="11.5703125" style="118" customWidth="1"/>
    <col min="6665" max="6665" width="11.5703125" style="118"/>
    <col min="6666" max="6666" width="15.5703125" style="118" customWidth="1"/>
    <col min="6667" max="6912" width="11.5703125" style="118"/>
    <col min="6913" max="6913" width="36.28515625" style="118" customWidth="1"/>
    <col min="6914" max="6914" width="18.7109375" style="118" customWidth="1"/>
    <col min="6915" max="6915" width="41.42578125" style="118" customWidth="1"/>
    <col min="6916" max="6916" width="10.42578125" style="118" bestFit="1" customWidth="1"/>
    <col min="6917" max="6917" width="19.7109375" style="118" customWidth="1"/>
    <col min="6918" max="6918" width="6.7109375" style="118" customWidth="1"/>
    <col min="6919" max="6920" width="11.5703125" style="118" customWidth="1"/>
    <col min="6921" max="6921" width="11.5703125" style="118"/>
    <col min="6922" max="6922" width="15.5703125" style="118" customWidth="1"/>
    <col min="6923" max="7168" width="11.5703125" style="118"/>
    <col min="7169" max="7169" width="36.28515625" style="118" customWidth="1"/>
    <col min="7170" max="7170" width="18.7109375" style="118" customWidth="1"/>
    <col min="7171" max="7171" width="41.42578125" style="118" customWidth="1"/>
    <col min="7172" max="7172" width="10.42578125" style="118" bestFit="1" customWidth="1"/>
    <col min="7173" max="7173" width="19.7109375" style="118" customWidth="1"/>
    <col min="7174" max="7174" width="6.7109375" style="118" customWidth="1"/>
    <col min="7175" max="7176" width="11.5703125" style="118" customWidth="1"/>
    <col min="7177" max="7177" width="11.5703125" style="118"/>
    <col min="7178" max="7178" width="15.5703125" style="118" customWidth="1"/>
    <col min="7179" max="7424" width="11.5703125" style="118"/>
    <col min="7425" max="7425" width="36.28515625" style="118" customWidth="1"/>
    <col min="7426" max="7426" width="18.7109375" style="118" customWidth="1"/>
    <col min="7427" max="7427" width="41.42578125" style="118" customWidth="1"/>
    <col min="7428" max="7428" width="10.42578125" style="118" bestFit="1" customWidth="1"/>
    <col min="7429" max="7429" width="19.7109375" style="118" customWidth="1"/>
    <col min="7430" max="7430" width="6.7109375" style="118" customWidth="1"/>
    <col min="7431" max="7432" width="11.5703125" style="118" customWidth="1"/>
    <col min="7433" max="7433" width="11.5703125" style="118"/>
    <col min="7434" max="7434" width="15.5703125" style="118" customWidth="1"/>
    <col min="7435" max="7680" width="11.5703125" style="118"/>
    <col min="7681" max="7681" width="36.28515625" style="118" customWidth="1"/>
    <col min="7682" max="7682" width="18.7109375" style="118" customWidth="1"/>
    <col min="7683" max="7683" width="41.42578125" style="118" customWidth="1"/>
    <col min="7684" max="7684" width="10.42578125" style="118" bestFit="1" customWidth="1"/>
    <col min="7685" max="7685" width="19.7109375" style="118" customWidth="1"/>
    <col min="7686" max="7686" width="6.7109375" style="118" customWidth="1"/>
    <col min="7687" max="7688" width="11.5703125" style="118" customWidth="1"/>
    <col min="7689" max="7689" width="11.5703125" style="118"/>
    <col min="7690" max="7690" width="15.5703125" style="118" customWidth="1"/>
    <col min="7691" max="7936" width="11.5703125" style="118"/>
    <col min="7937" max="7937" width="36.28515625" style="118" customWidth="1"/>
    <col min="7938" max="7938" width="18.7109375" style="118" customWidth="1"/>
    <col min="7939" max="7939" width="41.42578125" style="118" customWidth="1"/>
    <col min="7940" max="7940" width="10.42578125" style="118" bestFit="1" customWidth="1"/>
    <col min="7941" max="7941" width="19.7109375" style="118" customWidth="1"/>
    <col min="7942" max="7942" width="6.7109375" style="118" customWidth="1"/>
    <col min="7943" max="7944" width="11.5703125" style="118" customWidth="1"/>
    <col min="7945" max="7945" width="11.5703125" style="118"/>
    <col min="7946" max="7946" width="15.5703125" style="118" customWidth="1"/>
    <col min="7947" max="8192" width="11.5703125" style="118"/>
    <col min="8193" max="8193" width="36.28515625" style="118" customWidth="1"/>
    <col min="8194" max="8194" width="18.7109375" style="118" customWidth="1"/>
    <col min="8195" max="8195" width="41.42578125" style="118" customWidth="1"/>
    <col min="8196" max="8196" width="10.42578125" style="118" bestFit="1" customWidth="1"/>
    <col min="8197" max="8197" width="19.7109375" style="118" customWidth="1"/>
    <col min="8198" max="8198" width="6.7109375" style="118" customWidth="1"/>
    <col min="8199" max="8200" width="11.5703125" style="118" customWidth="1"/>
    <col min="8201" max="8201" width="11.5703125" style="118"/>
    <col min="8202" max="8202" width="15.5703125" style="118" customWidth="1"/>
    <col min="8203" max="8448" width="11.5703125" style="118"/>
    <col min="8449" max="8449" width="36.28515625" style="118" customWidth="1"/>
    <col min="8450" max="8450" width="18.7109375" style="118" customWidth="1"/>
    <col min="8451" max="8451" width="41.42578125" style="118" customWidth="1"/>
    <col min="8452" max="8452" width="10.42578125" style="118" bestFit="1" customWidth="1"/>
    <col min="8453" max="8453" width="19.7109375" style="118" customWidth="1"/>
    <col min="8454" max="8454" width="6.7109375" style="118" customWidth="1"/>
    <col min="8455" max="8456" width="11.5703125" style="118" customWidth="1"/>
    <col min="8457" max="8457" width="11.5703125" style="118"/>
    <col min="8458" max="8458" width="15.5703125" style="118" customWidth="1"/>
    <col min="8459" max="8704" width="11.5703125" style="118"/>
    <col min="8705" max="8705" width="36.28515625" style="118" customWidth="1"/>
    <col min="8706" max="8706" width="18.7109375" style="118" customWidth="1"/>
    <col min="8707" max="8707" width="41.42578125" style="118" customWidth="1"/>
    <col min="8708" max="8708" width="10.42578125" style="118" bestFit="1" customWidth="1"/>
    <col min="8709" max="8709" width="19.7109375" style="118" customWidth="1"/>
    <col min="8710" max="8710" width="6.7109375" style="118" customWidth="1"/>
    <col min="8711" max="8712" width="11.5703125" style="118" customWidth="1"/>
    <col min="8713" max="8713" width="11.5703125" style="118"/>
    <col min="8714" max="8714" width="15.5703125" style="118" customWidth="1"/>
    <col min="8715" max="8960" width="11.5703125" style="118"/>
    <col min="8961" max="8961" width="36.28515625" style="118" customWidth="1"/>
    <col min="8962" max="8962" width="18.7109375" style="118" customWidth="1"/>
    <col min="8963" max="8963" width="41.42578125" style="118" customWidth="1"/>
    <col min="8964" max="8964" width="10.42578125" style="118" bestFit="1" customWidth="1"/>
    <col min="8965" max="8965" width="19.7109375" style="118" customWidth="1"/>
    <col min="8966" max="8966" width="6.7109375" style="118" customWidth="1"/>
    <col min="8967" max="8968" width="11.5703125" style="118" customWidth="1"/>
    <col min="8969" max="8969" width="11.5703125" style="118"/>
    <col min="8970" max="8970" width="15.5703125" style="118" customWidth="1"/>
    <col min="8971" max="9216" width="11.5703125" style="118"/>
    <col min="9217" max="9217" width="36.28515625" style="118" customWidth="1"/>
    <col min="9218" max="9218" width="18.7109375" style="118" customWidth="1"/>
    <col min="9219" max="9219" width="41.42578125" style="118" customWidth="1"/>
    <col min="9220" max="9220" width="10.42578125" style="118" bestFit="1" customWidth="1"/>
    <col min="9221" max="9221" width="19.7109375" style="118" customWidth="1"/>
    <col min="9222" max="9222" width="6.7109375" style="118" customWidth="1"/>
    <col min="9223" max="9224" width="11.5703125" style="118" customWidth="1"/>
    <col min="9225" max="9225" width="11.5703125" style="118"/>
    <col min="9226" max="9226" width="15.5703125" style="118" customWidth="1"/>
    <col min="9227" max="9472" width="11.5703125" style="118"/>
    <col min="9473" max="9473" width="36.28515625" style="118" customWidth="1"/>
    <col min="9474" max="9474" width="18.7109375" style="118" customWidth="1"/>
    <col min="9475" max="9475" width="41.42578125" style="118" customWidth="1"/>
    <col min="9476" max="9476" width="10.42578125" style="118" bestFit="1" customWidth="1"/>
    <col min="9477" max="9477" width="19.7109375" style="118" customWidth="1"/>
    <col min="9478" max="9478" width="6.7109375" style="118" customWidth="1"/>
    <col min="9479" max="9480" width="11.5703125" style="118" customWidth="1"/>
    <col min="9481" max="9481" width="11.5703125" style="118"/>
    <col min="9482" max="9482" width="15.5703125" style="118" customWidth="1"/>
    <col min="9483" max="9728" width="11.5703125" style="118"/>
    <col min="9729" max="9729" width="36.28515625" style="118" customWidth="1"/>
    <col min="9730" max="9730" width="18.7109375" style="118" customWidth="1"/>
    <col min="9731" max="9731" width="41.42578125" style="118" customWidth="1"/>
    <col min="9732" max="9732" width="10.42578125" style="118" bestFit="1" customWidth="1"/>
    <col min="9733" max="9733" width="19.7109375" style="118" customWidth="1"/>
    <col min="9734" max="9734" width="6.7109375" style="118" customWidth="1"/>
    <col min="9735" max="9736" width="11.5703125" style="118" customWidth="1"/>
    <col min="9737" max="9737" width="11.5703125" style="118"/>
    <col min="9738" max="9738" width="15.5703125" style="118" customWidth="1"/>
    <col min="9739" max="9984" width="11.5703125" style="118"/>
    <col min="9985" max="9985" width="36.28515625" style="118" customWidth="1"/>
    <col min="9986" max="9986" width="18.7109375" style="118" customWidth="1"/>
    <col min="9987" max="9987" width="41.42578125" style="118" customWidth="1"/>
    <col min="9988" max="9988" width="10.42578125" style="118" bestFit="1" customWidth="1"/>
    <col min="9989" max="9989" width="19.7109375" style="118" customWidth="1"/>
    <col min="9990" max="9990" width="6.7109375" style="118" customWidth="1"/>
    <col min="9991" max="9992" width="11.5703125" style="118" customWidth="1"/>
    <col min="9993" max="9993" width="11.5703125" style="118"/>
    <col min="9994" max="9994" width="15.5703125" style="118" customWidth="1"/>
    <col min="9995" max="10240" width="11.5703125" style="118"/>
    <col min="10241" max="10241" width="36.28515625" style="118" customWidth="1"/>
    <col min="10242" max="10242" width="18.7109375" style="118" customWidth="1"/>
    <col min="10243" max="10243" width="41.42578125" style="118" customWidth="1"/>
    <col min="10244" max="10244" width="10.42578125" style="118" bestFit="1" customWidth="1"/>
    <col min="10245" max="10245" width="19.7109375" style="118" customWidth="1"/>
    <col min="10246" max="10246" width="6.7109375" style="118" customWidth="1"/>
    <col min="10247" max="10248" width="11.5703125" style="118" customWidth="1"/>
    <col min="10249" max="10249" width="11.5703125" style="118"/>
    <col min="10250" max="10250" width="15.5703125" style="118" customWidth="1"/>
    <col min="10251" max="10496" width="11.5703125" style="118"/>
    <col min="10497" max="10497" width="36.28515625" style="118" customWidth="1"/>
    <col min="10498" max="10498" width="18.7109375" style="118" customWidth="1"/>
    <col min="10499" max="10499" width="41.42578125" style="118" customWidth="1"/>
    <col min="10500" max="10500" width="10.42578125" style="118" bestFit="1" customWidth="1"/>
    <col min="10501" max="10501" width="19.7109375" style="118" customWidth="1"/>
    <col min="10502" max="10502" width="6.7109375" style="118" customWidth="1"/>
    <col min="10503" max="10504" width="11.5703125" style="118" customWidth="1"/>
    <col min="10505" max="10505" width="11.5703125" style="118"/>
    <col min="10506" max="10506" width="15.5703125" style="118" customWidth="1"/>
    <col min="10507" max="10752" width="11.5703125" style="118"/>
    <col min="10753" max="10753" width="36.28515625" style="118" customWidth="1"/>
    <col min="10754" max="10754" width="18.7109375" style="118" customWidth="1"/>
    <col min="10755" max="10755" width="41.42578125" style="118" customWidth="1"/>
    <col min="10756" max="10756" width="10.42578125" style="118" bestFit="1" customWidth="1"/>
    <col min="10757" max="10757" width="19.7109375" style="118" customWidth="1"/>
    <col min="10758" max="10758" width="6.7109375" style="118" customWidth="1"/>
    <col min="10759" max="10760" width="11.5703125" style="118" customWidth="1"/>
    <col min="10761" max="10761" width="11.5703125" style="118"/>
    <col min="10762" max="10762" width="15.5703125" style="118" customWidth="1"/>
    <col min="10763" max="11008" width="11.5703125" style="118"/>
    <col min="11009" max="11009" width="36.28515625" style="118" customWidth="1"/>
    <col min="11010" max="11010" width="18.7109375" style="118" customWidth="1"/>
    <col min="11011" max="11011" width="41.42578125" style="118" customWidth="1"/>
    <col min="11012" max="11012" width="10.42578125" style="118" bestFit="1" customWidth="1"/>
    <col min="11013" max="11013" width="19.7109375" style="118" customWidth="1"/>
    <col min="11014" max="11014" width="6.7109375" style="118" customWidth="1"/>
    <col min="11015" max="11016" width="11.5703125" style="118" customWidth="1"/>
    <col min="11017" max="11017" width="11.5703125" style="118"/>
    <col min="11018" max="11018" width="15.5703125" style="118" customWidth="1"/>
    <col min="11019" max="11264" width="11.5703125" style="118"/>
    <col min="11265" max="11265" width="36.28515625" style="118" customWidth="1"/>
    <col min="11266" max="11266" width="18.7109375" style="118" customWidth="1"/>
    <col min="11267" max="11267" width="41.42578125" style="118" customWidth="1"/>
    <col min="11268" max="11268" width="10.42578125" style="118" bestFit="1" customWidth="1"/>
    <col min="11269" max="11269" width="19.7109375" style="118" customWidth="1"/>
    <col min="11270" max="11270" width="6.7109375" style="118" customWidth="1"/>
    <col min="11271" max="11272" width="11.5703125" style="118" customWidth="1"/>
    <col min="11273" max="11273" width="11.5703125" style="118"/>
    <col min="11274" max="11274" width="15.5703125" style="118" customWidth="1"/>
    <col min="11275" max="11520" width="11.5703125" style="118"/>
    <col min="11521" max="11521" width="36.28515625" style="118" customWidth="1"/>
    <col min="11522" max="11522" width="18.7109375" style="118" customWidth="1"/>
    <col min="11523" max="11523" width="41.42578125" style="118" customWidth="1"/>
    <col min="11524" max="11524" width="10.42578125" style="118" bestFit="1" customWidth="1"/>
    <col min="11525" max="11525" width="19.7109375" style="118" customWidth="1"/>
    <col min="11526" max="11526" width="6.7109375" style="118" customWidth="1"/>
    <col min="11527" max="11528" width="11.5703125" style="118" customWidth="1"/>
    <col min="11529" max="11529" width="11.5703125" style="118"/>
    <col min="11530" max="11530" width="15.5703125" style="118" customWidth="1"/>
    <col min="11531" max="11776" width="11.5703125" style="118"/>
    <col min="11777" max="11777" width="36.28515625" style="118" customWidth="1"/>
    <col min="11778" max="11778" width="18.7109375" style="118" customWidth="1"/>
    <col min="11779" max="11779" width="41.42578125" style="118" customWidth="1"/>
    <col min="11780" max="11780" width="10.42578125" style="118" bestFit="1" customWidth="1"/>
    <col min="11781" max="11781" width="19.7109375" style="118" customWidth="1"/>
    <col min="11782" max="11782" width="6.7109375" style="118" customWidth="1"/>
    <col min="11783" max="11784" width="11.5703125" style="118" customWidth="1"/>
    <col min="11785" max="11785" width="11.5703125" style="118"/>
    <col min="11786" max="11786" width="15.5703125" style="118" customWidth="1"/>
    <col min="11787" max="12032" width="11.5703125" style="118"/>
    <col min="12033" max="12033" width="36.28515625" style="118" customWidth="1"/>
    <col min="12034" max="12034" width="18.7109375" style="118" customWidth="1"/>
    <col min="12035" max="12035" width="41.42578125" style="118" customWidth="1"/>
    <col min="12036" max="12036" width="10.42578125" style="118" bestFit="1" customWidth="1"/>
    <col min="12037" max="12037" width="19.7109375" style="118" customWidth="1"/>
    <col min="12038" max="12038" width="6.7109375" style="118" customWidth="1"/>
    <col min="12039" max="12040" width="11.5703125" style="118" customWidth="1"/>
    <col min="12041" max="12041" width="11.5703125" style="118"/>
    <col min="12042" max="12042" width="15.5703125" style="118" customWidth="1"/>
    <col min="12043" max="12288" width="11.5703125" style="118"/>
    <col min="12289" max="12289" width="36.28515625" style="118" customWidth="1"/>
    <col min="12290" max="12290" width="18.7109375" style="118" customWidth="1"/>
    <col min="12291" max="12291" width="41.42578125" style="118" customWidth="1"/>
    <col min="12292" max="12292" width="10.42578125" style="118" bestFit="1" customWidth="1"/>
    <col min="12293" max="12293" width="19.7109375" style="118" customWidth="1"/>
    <col min="12294" max="12294" width="6.7109375" style="118" customWidth="1"/>
    <col min="12295" max="12296" width="11.5703125" style="118" customWidth="1"/>
    <col min="12297" max="12297" width="11.5703125" style="118"/>
    <col min="12298" max="12298" width="15.5703125" style="118" customWidth="1"/>
    <col min="12299" max="12544" width="11.5703125" style="118"/>
    <col min="12545" max="12545" width="36.28515625" style="118" customWidth="1"/>
    <col min="12546" max="12546" width="18.7109375" style="118" customWidth="1"/>
    <col min="12547" max="12547" width="41.42578125" style="118" customWidth="1"/>
    <col min="12548" max="12548" width="10.42578125" style="118" bestFit="1" customWidth="1"/>
    <col min="12549" max="12549" width="19.7109375" style="118" customWidth="1"/>
    <col min="12550" max="12550" width="6.7109375" style="118" customWidth="1"/>
    <col min="12551" max="12552" width="11.5703125" style="118" customWidth="1"/>
    <col min="12553" max="12553" width="11.5703125" style="118"/>
    <col min="12554" max="12554" width="15.5703125" style="118" customWidth="1"/>
    <col min="12555" max="12800" width="11.5703125" style="118"/>
    <col min="12801" max="12801" width="36.28515625" style="118" customWidth="1"/>
    <col min="12802" max="12802" width="18.7109375" style="118" customWidth="1"/>
    <col min="12803" max="12803" width="41.42578125" style="118" customWidth="1"/>
    <col min="12804" max="12804" width="10.42578125" style="118" bestFit="1" customWidth="1"/>
    <col min="12805" max="12805" width="19.7109375" style="118" customWidth="1"/>
    <col min="12806" max="12806" width="6.7109375" style="118" customWidth="1"/>
    <col min="12807" max="12808" width="11.5703125" style="118" customWidth="1"/>
    <col min="12809" max="12809" width="11.5703125" style="118"/>
    <col min="12810" max="12810" width="15.5703125" style="118" customWidth="1"/>
    <col min="12811" max="13056" width="11.5703125" style="118"/>
    <col min="13057" max="13057" width="36.28515625" style="118" customWidth="1"/>
    <col min="13058" max="13058" width="18.7109375" style="118" customWidth="1"/>
    <col min="13059" max="13059" width="41.42578125" style="118" customWidth="1"/>
    <col min="13060" max="13060" width="10.42578125" style="118" bestFit="1" customWidth="1"/>
    <col min="13061" max="13061" width="19.7109375" style="118" customWidth="1"/>
    <col min="13062" max="13062" width="6.7109375" style="118" customWidth="1"/>
    <col min="13063" max="13064" width="11.5703125" style="118" customWidth="1"/>
    <col min="13065" max="13065" width="11.5703125" style="118"/>
    <col min="13066" max="13066" width="15.5703125" style="118" customWidth="1"/>
    <col min="13067" max="13312" width="11.5703125" style="118"/>
    <col min="13313" max="13313" width="36.28515625" style="118" customWidth="1"/>
    <col min="13314" max="13314" width="18.7109375" style="118" customWidth="1"/>
    <col min="13315" max="13315" width="41.42578125" style="118" customWidth="1"/>
    <col min="13316" max="13316" width="10.42578125" style="118" bestFit="1" customWidth="1"/>
    <col min="13317" max="13317" width="19.7109375" style="118" customWidth="1"/>
    <col min="13318" max="13318" width="6.7109375" style="118" customWidth="1"/>
    <col min="13319" max="13320" width="11.5703125" style="118" customWidth="1"/>
    <col min="13321" max="13321" width="11.5703125" style="118"/>
    <col min="13322" max="13322" width="15.5703125" style="118" customWidth="1"/>
    <col min="13323" max="13568" width="11.5703125" style="118"/>
    <col min="13569" max="13569" width="36.28515625" style="118" customWidth="1"/>
    <col min="13570" max="13570" width="18.7109375" style="118" customWidth="1"/>
    <col min="13571" max="13571" width="41.42578125" style="118" customWidth="1"/>
    <col min="13572" max="13572" width="10.42578125" style="118" bestFit="1" customWidth="1"/>
    <col min="13573" max="13573" width="19.7109375" style="118" customWidth="1"/>
    <col min="13574" max="13574" width="6.7109375" style="118" customWidth="1"/>
    <col min="13575" max="13576" width="11.5703125" style="118" customWidth="1"/>
    <col min="13577" max="13577" width="11.5703125" style="118"/>
    <col min="13578" max="13578" width="15.5703125" style="118" customWidth="1"/>
    <col min="13579" max="13824" width="11.5703125" style="118"/>
    <col min="13825" max="13825" width="36.28515625" style="118" customWidth="1"/>
    <col min="13826" max="13826" width="18.7109375" style="118" customWidth="1"/>
    <col min="13827" max="13827" width="41.42578125" style="118" customWidth="1"/>
    <col min="13828" max="13828" width="10.42578125" style="118" bestFit="1" customWidth="1"/>
    <col min="13829" max="13829" width="19.7109375" style="118" customWidth="1"/>
    <col min="13830" max="13830" width="6.7109375" style="118" customWidth="1"/>
    <col min="13831" max="13832" width="11.5703125" style="118" customWidth="1"/>
    <col min="13833" max="13833" width="11.5703125" style="118"/>
    <col min="13834" max="13834" width="15.5703125" style="118" customWidth="1"/>
    <col min="13835" max="14080" width="11.5703125" style="118"/>
    <col min="14081" max="14081" width="36.28515625" style="118" customWidth="1"/>
    <col min="14082" max="14082" width="18.7109375" style="118" customWidth="1"/>
    <col min="14083" max="14083" width="41.42578125" style="118" customWidth="1"/>
    <col min="14084" max="14084" width="10.42578125" style="118" bestFit="1" customWidth="1"/>
    <col min="14085" max="14085" width="19.7109375" style="118" customWidth="1"/>
    <col min="14086" max="14086" width="6.7109375" style="118" customWidth="1"/>
    <col min="14087" max="14088" width="11.5703125" style="118" customWidth="1"/>
    <col min="14089" max="14089" width="11.5703125" style="118"/>
    <col min="14090" max="14090" width="15.5703125" style="118" customWidth="1"/>
    <col min="14091" max="14336" width="11.5703125" style="118"/>
    <col min="14337" max="14337" width="36.28515625" style="118" customWidth="1"/>
    <col min="14338" max="14338" width="18.7109375" style="118" customWidth="1"/>
    <col min="14339" max="14339" width="41.42578125" style="118" customWidth="1"/>
    <col min="14340" max="14340" width="10.42578125" style="118" bestFit="1" customWidth="1"/>
    <col min="14341" max="14341" width="19.7109375" style="118" customWidth="1"/>
    <col min="14342" max="14342" width="6.7109375" style="118" customWidth="1"/>
    <col min="14343" max="14344" width="11.5703125" style="118" customWidth="1"/>
    <col min="14345" max="14345" width="11.5703125" style="118"/>
    <col min="14346" max="14346" width="15.5703125" style="118" customWidth="1"/>
    <col min="14347" max="14592" width="11.5703125" style="118"/>
    <col min="14593" max="14593" width="36.28515625" style="118" customWidth="1"/>
    <col min="14594" max="14594" width="18.7109375" style="118" customWidth="1"/>
    <col min="14595" max="14595" width="41.42578125" style="118" customWidth="1"/>
    <col min="14596" max="14596" width="10.42578125" style="118" bestFit="1" customWidth="1"/>
    <col min="14597" max="14597" width="19.7109375" style="118" customWidth="1"/>
    <col min="14598" max="14598" width="6.7109375" style="118" customWidth="1"/>
    <col min="14599" max="14600" width="11.5703125" style="118" customWidth="1"/>
    <col min="14601" max="14601" width="11.5703125" style="118"/>
    <col min="14602" max="14602" width="15.5703125" style="118" customWidth="1"/>
    <col min="14603" max="14848" width="11.5703125" style="118"/>
    <col min="14849" max="14849" width="36.28515625" style="118" customWidth="1"/>
    <col min="14850" max="14850" width="18.7109375" style="118" customWidth="1"/>
    <col min="14851" max="14851" width="41.42578125" style="118" customWidth="1"/>
    <col min="14852" max="14852" width="10.42578125" style="118" bestFit="1" customWidth="1"/>
    <col min="14853" max="14853" width="19.7109375" style="118" customWidth="1"/>
    <col min="14854" max="14854" width="6.7109375" style="118" customWidth="1"/>
    <col min="14855" max="14856" width="11.5703125" style="118" customWidth="1"/>
    <col min="14857" max="14857" width="11.5703125" style="118"/>
    <col min="14858" max="14858" width="15.5703125" style="118" customWidth="1"/>
    <col min="14859" max="15104" width="11.5703125" style="118"/>
    <col min="15105" max="15105" width="36.28515625" style="118" customWidth="1"/>
    <col min="15106" max="15106" width="18.7109375" style="118" customWidth="1"/>
    <col min="15107" max="15107" width="41.42578125" style="118" customWidth="1"/>
    <col min="15108" max="15108" width="10.42578125" style="118" bestFit="1" customWidth="1"/>
    <col min="15109" max="15109" width="19.7109375" style="118" customWidth="1"/>
    <col min="15110" max="15110" width="6.7109375" style="118" customWidth="1"/>
    <col min="15111" max="15112" width="11.5703125" style="118" customWidth="1"/>
    <col min="15113" max="15113" width="11.5703125" style="118"/>
    <col min="15114" max="15114" width="15.5703125" style="118" customWidth="1"/>
    <col min="15115" max="15360" width="11.5703125" style="118"/>
    <col min="15361" max="15361" width="36.28515625" style="118" customWidth="1"/>
    <col min="15362" max="15362" width="18.7109375" style="118" customWidth="1"/>
    <col min="15363" max="15363" width="41.42578125" style="118" customWidth="1"/>
    <col min="15364" max="15364" width="10.42578125" style="118" bestFit="1" customWidth="1"/>
    <col min="15365" max="15365" width="19.7109375" style="118" customWidth="1"/>
    <col min="15366" max="15366" width="6.7109375" style="118" customWidth="1"/>
    <col min="15367" max="15368" width="11.5703125" style="118" customWidth="1"/>
    <col min="15369" max="15369" width="11.5703125" style="118"/>
    <col min="15370" max="15370" width="15.5703125" style="118" customWidth="1"/>
    <col min="15371" max="15616" width="11.5703125" style="118"/>
    <col min="15617" max="15617" width="36.28515625" style="118" customWidth="1"/>
    <col min="15618" max="15618" width="18.7109375" style="118" customWidth="1"/>
    <col min="15619" max="15619" width="41.42578125" style="118" customWidth="1"/>
    <col min="15620" max="15620" width="10.42578125" style="118" bestFit="1" customWidth="1"/>
    <col min="15621" max="15621" width="19.7109375" style="118" customWidth="1"/>
    <col min="15622" max="15622" width="6.7109375" style="118" customWidth="1"/>
    <col min="15623" max="15624" width="11.5703125" style="118" customWidth="1"/>
    <col min="15625" max="15625" width="11.5703125" style="118"/>
    <col min="15626" max="15626" width="15.5703125" style="118" customWidth="1"/>
    <col min="15627" max="15872" width="11.5703125" style="118"/>
    <col min="15873" max="15873" width="36.28515625" style="118" customWidth="1"/>
    <col min="15874" max="15874" width="18.7109375" style="118" customWidth="1"/>
    <col min="15875" max="15875" width="41.42578125" style="118" customWidth="1"/>
    <col min="15876" max="15876" width="10.42578125" style="118" bestFit="1" customWidth="1"/>
    <col min="15877" max="15877" width="19.7109375" style="118" customWidth="1"/>
    <col min="15878" max="15878" width="6.7109375" style="118" customWidth="1"/>
    <col min="15879" max="15880" width="11.5703125" style="118" customWidth="1"/>
    <col min="15881" max="15881" width="11.5703125" style="118"/>
    <col min="15882" max="15882" width="15.5703125" style="118" customWidth="1"/>
    <col min="15883" max="16128" width="11.5703125" style="118"/>
    <col min="16129" max="16129" width="36.28515625" style="118" customWidth="1"/>
    <col min="16130" max="16130" width="18.7109375" style="118" customWidth="1"/>
    <col min="16131" max="16131" width="41.42578125" style="118" customWidth="1"/>
    <col min="16132" max="16132" width="10.42578125" style="118" bestFit="1" customWidth="1"/>
    <col min="16133" max="16133" width="19.7109375" style="118" customWidth="1"/>
    <col min="16134" max="16134" width="6.7109375" style="118" customWidth="1"/>
    <col min="16135" max="16136" width="11.5703125" style="118" customWidth="1"/>
    <col min="16137" max="16137" width="11.5703125" style="118"/>
    <col min="16138" max="16138" width="15.5703125" style="118" customWidth="1"/>
    <col min="16139" max="16384" width="11.5703125" style="118"/>
  </cols>
  <sheetData>
    <row r="1" spans="1:15" x14ac:dyDescent="0.25">
      <c r="A1" s="116" t="s">
        <v>113</v>
      </c>
    </row>
    <row r="2" spans="1:15" ht="20.25" customHeight="1" x14ac:dyDescent="0.25">
      <c r="A2" s="747" t="s">
        <v>114</v>
      </c>
      <c r="B2" s="747"/>
      <c r="C2" s="747"/>
    </row>
    <row r="4" spans="1:15" x14ac:dyDescent="0.25">
      <c r="A4" s="147" t="s">
        <v>95</v>
      </c>
      <c r="B4" s="148" t="s">
        <v>77</v>
      </c>
      <c r="C4" s="149" t="s">
        <v>96</v>
      </c>
    </row>
    <row r="5" spans="1:15" ht="15.75" thickBot="1" x14ac:dyDescent="0.3">
      <c r="A5" s="150"/>
      <c r="B5" s="151"/>
      <c r="C5" s="151"/>
    </row>
    <row r="6" spans="1:15" ht="15.75" thickBot="1" x14ac:dyDescent="0.3">
      <c r="A6" s="152" t="s">
        <v>115</v>
      </c>
      <c r="B6" s="219">
        <f>SUM(B8:B16)</f>
        <v>2499.670891110381</v>
      </c>
      <c r="C6" s="220">
        <f>B6/$B$21</f>
        <v>0.98140345029722165</v>
      </c>
    </row>
    <row r="7" spans="1:15" x14ac:dyDescent="0.25">
      <c r="B7" s="153"/>
      <c r="C7" s="221"/>
    </row>
    <row r="8" spans="1:15" x14ac:dyDescent="0.25">
      <c r="A8" s="128" t="s">
        <v>116</v>
      </c>
      <c r="B8" s="154">
        <v>1217.87545242837</v>
      </c>
      <c r="C8" s="222">
        <f>B8/$B$21</f>
        <v>0.47815381428655157</v>
      </c>
      <c r="E8" s="155"/>
      <c r="N8"/>
    </row>
    <row r="9" spans="1:15" x14ac:dyDescent="0.25">
      <c r="A9" s="128" t="s">
        <v>117</v>
      </c>
      <c r="B9" s="154">
        <v>728.16347557388497</v>
      </c>
      <c r="C9" s="222">
        <f t="shared" ref="C9:C16" si="0">B9/$B$21</f>
        <v>0.28588649403809491</v>
      </c>
      <c r="D9" s="155"/>
      <c r="E9" s="155"/>
      <c r="N9"/>
      <c r="O9"/>
    </row>
    <row r="10" spans="1:15" x14ac:dyDescent="0.25">
      <c r="A10" s="128" t="s">
        <v>118</v>
      </c>
      <c r="B10" s="154">
        <v>141.70495425056001</v>
      </c>
      <c r="C10" s="222">
        <f t="shared" si="0"/>
        <v>5.5635216428004744E-2</v>
      </c>
      <c r="D10" s="155"/>
      <c r="N10"/>
      <c r="O10"/>
    </row>
    <row r="11" spans="1:15" x14ac:dyDescent="0.25">
      <c r="A11" s="128" t="s">
        <v>119</v>
      </c>
      <c r="B11" s="154">
        <v>9.5394332483640003</v>
      </c>
      <c r="C11" s="222">
        <f t="shared" si="0"/>
        <v>3.7453061269460738E-3</v>
      </c>
      <c r="N11"/>
      <c r="O11"/>
    </row>
    <row r="12" spans="1:15" x14ac:dyDescent="0.25">
      <c r="A12" s="128" t="s">
        <v>120</v>
      </c>
      <c r="B12" s="154">
        <v>93.386073546045296</v>
      </c>
      <c r="C12" s="222">
        <f t="shared" si="0"/>
        <v>3.666459257245952E-2</v>
      </c>
      <c r="N12"/>
      <c r="O12"/>
    </row>
    <row r="13" spans="1:15" x14ac:dyDescent="0.25">
      <c r="A13" s="128" t="s">
        <v>121</v>
      </c>
      <c r="B13" s="154">
        <v>52.637365239435603</v>
      </c>
      <c r="C13" s="222">
        <f t="shared" si="0"/>
        <v>2.0666117305382498E-2</v>
      </c>
      <c r="N13"/>
      <c r="O13"/>
    </row>
    <row r="14" spans="1:15" x14ac:dyDescent="0.25">
      <c r="A14" s="128" t="s">
        <v>122</v>
      </c>
      <c r="B14" s="154">
        <v>211.38600675894</v>
      </c>
      <c r="C14" s="222">
        <f t="shared" si="0"/>
        <v>8.2992908032633761E-2</v>
      </c>
      <c r="N14"/>
      <c r="O14"/>
    </row>
    <row r="15" spans="1:15" x14ac:dyDescent="0.25">
      <c r="A15" s="128" t="s">
        <v>123</v>
      </c>
      <c r="B15" s="154">
        <v>44.892075064781203</v>
      </c>
      <c r="C15" s="222">
        <f t="shared" si="0"/>
        <v>1.7625215189831425E-2</v>
      </c>
      <c r="N15"/>
      <c r="O15"/>
    </row>
    <row r="16" spans="1:15" x14ac:dyDescent="0.25">
      <c r="A16" s="128" t="s">
        <v>110</v>
      </c>
      <c r="B16" s="223">
        <v>8.6055000000000006E-2</v>
      </c>
      <c r="C16" s="222">
        <f t="shared" si="0"/>
        <v>3.3786317317081578E-5</v>
      </c>
      <c r="N16"/>
      <c r="O16"/>
    </row>
    <row r="17" spans="1:15" ht="15.75" thickBot="1" x14ac:dyDescent="0.3">
      <c r="A17" s="128"/>
      <c r="B17" s="156"/>
      <c r="C17" s="224"/>
      <c r="N17"/>
      <c r="O17"/>
    </row>
    <row r="18" spans="1:15" ht="15.75" thickBot="1" x14ac:dyDescent="0.3">
      <c r="A18" s="128"/>
      <c r="B18" s="129"/>
      <c r="C18" s="138"/>
      <c r="N18"/>
      <c r="O18"/>
    </row>
    <row r="19" spans="1:15" ht="15.75" thickBot="1" x14ac:dyDescent="0.3">
      <c r="A19" s="157" t="s">
        <v>107</v>
      </c>
      <c r="B19" s="158">
        <v>47.366100000000003</v>
      </c>
      <c r="C19" s="225">
        <f>B19/$B$21</f>
        <v>1.8596549702778662E-2</v>
      </c>
      <c r="N19"/>
      <c r="O19"/>
    </row>
    <row r="20" spans="1:15" x14ac:dyDescent="0.25">
      <c r="N20"/>
      <c r="O20"/>
    </row>
    <row r="21" spans="1:15" x14ac:dyDescent="0.25">
      <c r="A21" s="139" t="s">
        <v>112</v>
      </c>
      <c r="B21" s="140">
        <v>2547.0369911103803</v>
      </c>
      <c r="C21" s="226">
        <v>1</v>
      </c>
      <c r="N21"/>
    </row>
    <row r="22" spans="1:15" x14ac:dyDescent="0.25">
      <c r="A22" s="157"/>
      <c r="B22" s="143"/>
      <c r="C22" s="159"/>
      <c r="N22"/>
    </row>
    <row r="23" spans="1:15" ht="41.25" customHeight="1" x14ac:dyDescent="0.25">
      <c r="A23" s="747" t="s">
        <v>124</v>
      </c>
      <c r="B23" s="747"/>
      <c r="C23" s="747"/>
      <c r="N23"/>
    </row>
    <row r="24" spans="1:15" ht="18.75" customHeight="1" x14ac:dyDescent="0.25">
      <c r="N24"/>
    </row>
    <row r="25" spans="1:15" s="121" customFormat="1" ht="18" customHeight="1" thickBot="1" x14ac:dyDescent="0.25">
      <c r="A25" s="160" t="s">
        <v>95</v>
      </c>
      <c r="B25" s="148" t="s">
        <v>77</v>
      </c>
      <c r="C25" s="161" t="s">
        <v>96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</row>
    <row r="26" spans="1:15" ht="15.75" thickBot="1" x14ac:dyDescent="0.3">
      <c r="A26" s="163" t="s">
        <v>125</v>
      </c>
      <c r="B26" s="164">
        <f>SUM(B27:B36)</f>
        <v>2547.0369911103812</v>
      </c>
      <c r="C26" s="165">
        <f>B26/$B$38</f>
        <v>0.597742360324789</v>
      </c>
      <c r="N26"/>
    </row>
    <row r="27" spans="1:15" x14ac:dyDescent="0.25">
      <c r="A27" s="128" t="s">
        <v>116</v>
      </c>
      <c r="B27" s="166">
        <f t="shared" ref="B27:B35" si="1">B8</f>
        <v>1217.87545242837</v>
      </c>
      <c r="C27" s="167">
        <f t="shared" ref="C27:C36" si="2">B27/$B$38</f>
        <v>0.28581278954994405</v>
      </c>
      <c r="D27" s="155"/>
      <c r="E27" s="155"/>
      <c r="N27"/>
    </row>
    <row r="28" spans="1:15" x14ac:dyDescent="0.25">
      <c r="A28" s="128" t="s">
        <v>117</v>
      </c>
      <c r="B28" s="166">
        <f t="shared" si="1"/>
        <v>728.16347557388497</v>
      </c>
      <c r="C28" s="167">
        <f t="shared" si="2"/>
        <v>0.1708864677313095</v>
      </c>
      <c r="D28" s="155"/>
    </row>
    <row r="29" spans="1:15" x14ac:dyDescent="0.25">
      <c r="A29" s="128" t="s">
        <v>118</v>
      </c>
      <c r="B29" s="166">
        <f t="shared" si="1"/>
        <v>141.70495425056001</v>
      </c>
      <c r="C29" s="167">
        <f t="shared" si="2"/>
        <v>3.3255525584856019E-2</v>
      </c>
    </row>
    <row r="30" spans="1:15" x14ac:dyDescent="0.25">
      <c r="A30" s="128" t="s">
        <v>119</v>
      </c>
      <c r="B30" s="166">
        <f t="shared" si="1"/>
        <v>9.5394332483640003</v>
      </c>
      <c r="C30" s="167">
        <f t="shared" si="2"/>
        <v>2.2387281244596394E-3</v>
      </c>
    </row>
    <row r="31" spans="1:15" x14ac:dyDescent="0.25">
      <c r="A31" s="128" t="s">
        <v>120</v>
      </c>
      <c r="B31" s="166">
        <f t="shared" si="1"/>
        <v>93.386073546045296</v>
      </c>
      <c r="C31" s="167">
        <f t="shared" si="2"/>
        <v>2.1915980104608674E-2</v>
      </c>
    </row>
    <row r="32" spans="1:15" x14ac:dyDescent="0.25">
      <c r="A32" s="128" t="s">
        <v>121</v>
      </c>
      <c r="B32" s="166">
        <f t="shared" si="1"/>
        <v>52.637365239435603</v>
      </c>
      <c r="C32" s="167">
        <f t="shared" si="2"/>
        <v>1.2353013736868299E-2</v>
      </c>
    </row>
    <row r="33" spans="1:28" x14ac:dyDescent="0.25">
      <c r="A33" s="128" t="s">
        <v>122</v>
      </c>
      <c r="B33" s="166">
        <f t="shared" si="1"/>
        <v>211.38600675894</v>
      </c>
      <c r="C33" s="167">
        <f t="shared" si="2"/>
        <v>4.9608376737644622E-2</v>
      </c>
    </row>
    <row r="34" spans="1:28" x14ac:dyDescent="0.25">
      <c r="A34" s="128" t="s">
        <v>123</v>
      </c>
      <c r="B34" s="166">
        <f t="shared" si="1"/>
        <v>44.892075064781203</v>
      </c>
      <c r="C34" s="167">
        <f t="shared" si="2"/>
        <v>1.0535337728802156E-2</v>
      </c>
    </row>
    <row r="35" spans="1:28" x14ac:dyDescent="0.25">
      <c r="A35" s="128" t="s">
        <v>110</v>
      </c>
      <c r="B35" s="166">
        <f t="shared" si="1"/>
        <v>8.6055000000000006E-2</v>
      </c>
      <c r="C35" s="167">
        <f t="shared" si="2"/>
        <v>2.019551305979463E-5</v>
      </c>
    </row>
    <row r="36" spans="1:28" ht="15.75" thickBot="1" x14ac:dyDescent="0.3">
      <c r="A36" s="128" t="s">
        <v>126</v>
      </c>
      <c r="B36" s="168">
        <f>B19</f>
        <v>47.366100000000003</v>
      </c>
      <c r="C36" s="169">
        <f t="shared" si="2"/>
        <v>1.1115945513236167E-2</v>
      </c>
    </row>
    <row r="37" spans="1:28" x14ac:dyDescent="0.25">
      <c r="A37" s="128"/>
      <c r="B37" s="129"/>
      <c r="C37" s="138"/>
    </row>
    <row r="38" spans="1:28" x14ac:dyDescent="0.25">
      <c r="A38" s="139" t="s">
        <v>127</v>
      </c>
      <c r="B38" s="140">
        <v>4261.0950137889249</v>
      </c>
      <c r="C38" s="170">
        <v>1</v>
      </c>
    </row>
    <row r="39" spans="1:28" x14ac:dyDescent="0.25">
      <c r="A39" s="142"/>
      <c r="B39" s="143"/>
    </row>
    <row r="41" spans="1:28" ht="37.5" customHeight="1" x14ac:dyDescent="0.2">
      <c r="A41" s="748" t="s">
        <v>165</v>
      </c>
      <c r="B41" s="748"/>
      <c r="C41" s="748"/>
      <c r="D41" s="171"/>
      <c r="E41" s="171"/>
      <c r="F41" s="171"/>
      <c r="G41" s="171"/>
      <c r="H41" s="171"/>
      <c r="I41" s="171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  <c r="V41" s="749"/>
      <c r="W41" s="749"/>
      <c r="X41" s="749"/>
      <c r="Y41" s="749"/>
      <c r="Z41" s="749"/>
      <c r="AA41" s="749"/>
      <c r="AB41" s="204"/>
    </row>
    <row r="43" spans="1:28" ht="35.25" customHeight="1" x14ac:dyDescent="0.25"/>
    <row r="50" spans="1:2" x14ac:dyDescent="0.25">
      <c r="A50" s="118"/>
      <c r="B50" s="118"/>
    </row>
    <row r="51" spans="1:2" x14ac:dyDescent="0.25">
      <c r="A51" s="118"/>
      <c r="B51" s="118"/>
    </row>
    <row r="52" spans="1:2" x14ac:dyDescent="0.25">
      <c r="A52" s="118"/>
      <c r="B52" s="118"/>
    </row>
    <row r="53" spans="1:2" x14ac:dyDescent="0.25">
      <c r="A53" s="118"/>
      <c r="B53" s="118"/>
    </row>
    <row r="54" spans="1:2" x14ac:dyDescent="0.25">
      <c r="A54" s="118"/>
      <c r="B54" s="118"/>
    </row>
    <row r="55" spans="1:2" x14ac:dyDescent="0.25">
      <c r="A55" s="118"/>
      <c r="B55" s="118"/>
    </row>
    <row r="56" spans="1:2" x14ac:dyDescent="0.25">
      <c r="A56" s="118"/>
      <c r="B56" s="118"/>
    </row>
    <row r="57" spans="1:2" x14ac:dyDescent="0.25">
      <c r="A57" s="118"/>
      <c r="B57" s="118"/>
    </row>
    <row r="58" spans="1:2" x14ac:dyDescent="0.25">
      <c r="A58" s="118"/>
      <c r="B58" s="118"/>
    </row>
    <row r="59" spans="1:2" x14ac:dyDescent="0.25">
      <c r="A59" s="118"/>
      <c r="B59" s="118"/>
    </row>
    <row r="60" spans="1:2" x14ac:dyDescent="0.25">
      <c r="A60" s="118"/>
      <c r="B60" s="118"/>
    </row>
    <row r="61" spans="1:2" x14ac:dyDescent="0.25">
      <c r="A61" s="118"/>
      <c r="B61" s="118"/>
    </row>
    <row r="62" spans="1:2" x14ac:dyDescent="0.25">
      <c r="A62" s="118"/>
      <c r="B62" s="118"/>
    </row>
    <row r="63" spans="1:2" x14ac:dyDescent="0.25">
      <c r="A63" s="118"/>
      <c r="B63" s="118"/>
    </row>
    <row r="64" spans="1:2" x14ac:dyDescent="0.25">
      <c r="A64" s="118"/>
      <c r="B64" s="118"/>
    </row>
    <row r="65" spans="1:2" x14ac:dyDescent="0.25">
      <c r="A65" s="118"/>
      <c r="B65" s="118"/>
    </row>
  </sheetData>
  <mergeCells count="5">
    <mergeCell ref="A2:C2"/>
    <mergeCell ref="A23:C23"/>
    <mergeCell ref="A41:C41"/>
    <mergeCell ref="J41:R41"/>
    <mergeCell ref="S41:AA41"/>
  </mergeCells>
  <printOptions horizontalCentered="1" verticalCentered="1"/>
  <pageMargins left="0" right="0" top="0" bottom="0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R41"/>
  <sheetViews>
    <sheetView showGridLines="0" zoomScale="85" zoomScaleNormal="85" workbookViewId="0">
      <selection activeCell="G16" sqref="G16:G17"/>
    </sheetView>
  </sheetViews>
  <sheetFormatPr baseColWidth="10" defaultColWidth="11.42578125" defaultRowHeight="12.75" x14ac:dyDescent="0.2"/>
  <cols>
    <col min="1" max="1" width="13.42578125" style="54" customWidth="1"/>
    <col min="2" max="2" width="15.42578125" style="43" bestFit="1" customWidth="1"/>
    <col min="3" max="3" width="13.42578125" style="43" bestFit="1" customWidth="1"/>
    <col min="4" max="4" width="13.140625" style="43" bestFit="1" customWidth="1"/>
    <col min="5" max="5" width="17.5703125" style="43" customWidth="1"/>
    <col min="6" max="7" width="13.140625" style="43" bestFit="1" customWidth="1"/>
    <col min="8" max="8" width="14.140625" style="43" bestFit="1" customWidth="1"/>
    <col min="9" max="9" width="18.42578125" style="43" bestFit="1" customWidth="1"/>
    <col min="10" max="10" width="27.42578125" style="43" bestFit="1" customWidth="1"/>
    <col min="11" max="11" width="16" style="43" bestFit="1" customWidth="1"/>
    <col min="12" max="13" width="14.5703125" style="43" bestFit="1" customWidth="1"/>
    <col min="14" max="14" width="14.85546875" style="43" bestFit="1" customWidth="1"/>
    <col min="15" max="15" width="15.5703125" style="43" bestFit="1" customWidth="1"/>
    <col min="16" max="16" width="14.42578125" style="43" bestFit="1" customWidth="1"/>
    <col min="17" max="17" width="15.5703125" style="43" bestFit="1" customWidth="1"/>
    <col min="18" max="18" width="13.5703125" style="43" bestFit="1" customWidth="1"/>
    <col min="19" max="16384" width="11.42578125" style="43"/>
  </cols>
  <sheetData>
    <row r="1" spans="1:17" ht="15" x14ac:dyDescent="0.25">
      <c r="A1" s="561" t="s">
        <v>367</v>
      </c>
      <c r="I1" s="562"/>
    </row>
    <row r="2" spans="1:17" ht="15.75" x14ac:dyDescent="0.25">
      <c r="A2" s="82" t="s">
        <v>368</v>
      </c>
      <c r="I2" s="562"/>
    </row>
    <row r="3" spans="1:17" ht="15" x14ac:dyDescent="0.25">
      <c r="H3"/>
      <c r="I3"/>
    </row>
    <row r="4" spans="1:17" s="565" customFormat="1" ht="25.5" x14ac:dyDescent="0.25">
      <c r="A4" s="563" t="s">
        <v>18</v>
      </c>
      <c r="B4" s="564" t="s">
        <v>369</v>
      </c>
      <c r="C4" s="564" t="s">
        <v>370</v>
      </c>
      <c r="D4" s="564" t="s">
        <v>6</v>
      </c>
      <c r="E4" s="564" t="s">
        <v>371</v>
      </c>
      <c r="F4" s="564" t="s">
        <v>372</v>
      </c>
      <c r="G4" s="564" t="s">
        <v>79</v>
      </c>
      <c r="H4" s="564" t="s">
        <v>21</v>
      </c>
      <c r="I4" s="562"/>
    </row>
    <row r="5" spans="1:17" ht="15" x14ac:dyDescent="0.25">
      <c r="A5" s="54">
        <v>2011</v>
      </c>
      <c r="B5" s="172">
        <v>1124827734.03</v>
      </c>
      <c r="C5" s="172">
        <v>776151268.40999997</v>
      </c>
      <c r="D5" s="172">
        <v>869366743.73000062</v>
      </c>
      <c r="E5" s="172">
        <v>1406825781.3400011</v>
      </c>
      <c r="F5" s="172">
        <v>788187748.41999972</v>
      </c>
      <c r="G5" s="172">
        <v>1412256087.9500005</v>
      </c>
      <c r="H5" s="172">
        <v>6377615363.880002</v>
      </c>
      <c r="I5" s="566">
        <f t="shared" ref="I5:I15" si="0">H5/1000000</f>
        <v>6377.6153638800024</v>
      </c>
      <c r="J5" s="567"/>
      <c r="K5" s="568"/>
    </row>
    <row r="6" spans="1:17" ht="15" x14ac:dyDescent="0.25">
      <c r="A6" s="54">
        <v>2012</v>
      </c>
      <c r="B6" s="172">
        <v>1140068754.6699998</v>
      </c>
      <c r="C6" s="172">
        <v>525257849.7100004</v>
      </c>
      <c r="D6" s="172">
        <v>905401645.29999912</v>
      </c>
      <c r="E6" s="172">
        <v>1797233970.02</v>
      </c>
      <c r="F6" s="172">
        <v>638740607.01000011</v>
      </c>
      <c r="G6" s="172">
        <v>2491504592.8899961</v>
      </c>
      <c r="H6" s="172">
        <v>7498207419.5999947</v>
      </c>
      <c r="I6" s="566">
        <f t="shared" si="0"/>
        <v>7498.2074195999949</v>
      </c>
      <c r="J6" s="567"/>
      <c r="K6" s="568"/>
    </row>
    <row r="7" spans="1:17" ht="15" x14ac:dyDescent="0.25">
      <c r="A7" s="54">
        <v>2013</v>
      </c>
      <c r="B7" s="172">
        <v>1414373689.8400006</v>
      </c>
      <c r="C7" s="172">
        <v>789358143.49999976</v>
      </c>
      <c r="D7" s="172">
        <v>776418374.67000031</v>
      </c>
      <c r="E7" s="172">
        <v>1807744001.0099993</v>
      </c>
      <c r="F7" s="172">
        <v>404548164.93999976</v>
      </c>
      <c r="G7" s="172">
        <v>3671179591.819994</v>
      </c>
      <c r="H7" s="172">
        <v>8863621965.7799931</v>
      </c>
      <c r="I7" s="566">
        <f t="shared" si="0"/>
        <v>8863.6219657799938</v>
      </c>
      <c r="J7" s="567"/>
      <c r="K7" s="568"/>
    </row>
    <row r="8" spans="1:17" ht="15" x14ac:dyDescent="0.25">
      <c r="A8" s="54">
        <v>2014</v>
      </c>
      <c r="B8" s="172">
        <v>889682461.02999961</v>
      </c>
      <c r="C8" s="172">
        <v>557607616.26999998</v>
      </c>
      <c r="D8" s="172">
        <v>625458907.48999894</v>
      </c>
      <c r="E8" s="172">
        <v>1463521224.1099994</v>
      </c>
      <c r="F8" s="172">
        <v>420086094.84000003</v>
      </c>
      <c r="G8" s="172">
        <v>4122853397.7500024</v>
      </c>
      <c r="H8" s="172">
        <v>8079209701.4899998</v>
      </c>
      <c r="I8" s="566">
        <f t="shared" si="0"/>
        <v>8079.20970149</v>
      </c>
      <c r="J8" s="567"/>
      <c r="K8" s="568"/>
    </row>
    <row r="9" spans="1:17" ht="15" x14ac:dyDescent="0.25">
      <c r="A9" s="54">
        <v>2015</v>
      </c>
      <c r="B9" s="172">
        <v>446220609.94000006</v>
      </c>
      <c r="C9" s="172">
        <v>654233734.78000033</v>
      </c>
      <c r="D9" s="172">
        <v>527197097.47999984</v>
      </c>
      <c r="E9" s="172">
        <v>1227816024.8500006</v>
      </c>
      <c r="F9" s="172">
        <v>374972373.1700002</v>
      </c>
      <c r="G9" s="172">
        <v>3594184486.0099945</v>
      </c>
      <c r="H9" s="172">
        <v>6824624326.2299957</v>
      </c>
      <c r="I9" s="566">
        <f t="shared" si="0"/>
        <v>6824.6243262299959</v>
      </c>
      <c r="J9"/>
      <c r="K9"/>
    </row>
    <row r="10" spans="1:17" ht="15" x14ac:dyDescent="0.25">
      <c r="A10" s="54">
        <v>2016</v>
      </c>
      <c r="B10" s="172">
        <v>238198426.26999998</v>
      </c>
      <c r="C10" s="172">
        <v>386908381.52000028</v>
      </c>
      <c r="D10" s="172">
        <v>377053519.29000056</v>
      </c>
      <c r="E10" s="172">
        <v>1079320196.4899998</v>
      </c>
      <c r="F10" s="172">
        <v>349690539.14999986</v>
      </c>
      <c r="G10" s="172">
        <v>902392510.49999976</v>
      </c>
      <c r="H10" s="172">
        <v>3333563573.2200003</v>
      </c>
      <c r="I10" s="566">
        <f t="shared" si="0"/>
        <v>3333.5635732200003</v>
      </c>
      <c r="J10"/>
      <c r="K10"/>
    </row>
    <row r="11" spans="1:17" ht="15" x14ac:dyDescent="0.25">
      <c r="A11" s="54">
        <v>2017</v>
      </c>
      <c r="B11" s="172">
        <v>286720393.09000039</v>
      </c>
      <c r="C11" s="172">
        <v>491197398.48000026</v>
      </c>
      <c r="D11" s="172">
        <v>484395158.11999875</v>
      </c>
      <c r="E11" s="172">
        <v>1556537970.6599956</v>
      </c>
      <c r="F11" s="172">
        <v>388481558.76999992</v>
      </c>
      <c r="G11" s="172">
        <v>720684302.73999965</v>
      </c>
      <c r="H11" s="172">
        <v>3928016781.8599944</v>
      </c>
      <c r="I11" s="566">
        <f t="shared" si="0"/>
        <v>3928.0167818599944</v>
      </c>
      <c r="J11"/>
      <c r="K11"/>
    </row>
    <row r="12" spans="1:17" ht="15" x14ac:dyDescent="0.25">
      <c r="A12" s="54">
        <v>2018</v>
      </c>
      <c r="B12" s="172">
        <v>1411676115.3699999</v>
      </c>
      <c r="C12" s="172">
        <v>656606475.04999995</v>
      </c>
      <c r="D12" s="172">
        <v>412524041.70999998</v>
      </c>
      <c r="E12" s="172">
        <v>1084149409.8</v>
      </c>
      <c r="F12" s="172">
        <v>761288309.73000002</v>
      </c>
      <c r="G12" s="172">
        <v>621190527.51999998</v>
      </c>
      <c r="H12" s="172">
        <v>4947434879.1800003</v>
      </c>
      <c r="I12" s="566">
        <f t="shared" si="0"/>
        <v>4947.4348791800003</v>
      </c>
      <c r="J12"/>
      <c r="K12"/>
      <c r="L12"/>
      <c r="M12"/>
      <c r="N12"/>
    </row>
    <row r="13" spans="1:17" ht="15" x14ac:dyDescent="0.25">
      <c r="A13" s="54">
        <v>2019</v>
      </c>
      <c r="B13" s="172">
        <v>1512994358</v>
      </c>
      <c r="C13" s="172">
        <v>1035404125</v>
      </c>
      <c r="D13" s="172">
        <v>356571548</v>
      </c>
      <c r="E13" s="172">
        <v>1316174401</v>
      </c>
      <c r="F13" s="172">
        <v>1151532751</v>
      </c>
      <c r="G13" s="172">
        <v>784454904</v>
      </c>
      <c r="H13" s="172">
        <v>6157132087</v>
      </c>
      <c r="I13" s="566">
        <f t="shared" si="0"/>
        <v>6157.132087</v>
      </c>
      <c r="J13"/>
      <c r="K13"/>
      <c r="L13"/>
      <c r="M13"/>
      <c r="N13"/>
    </row>
    <row r="14" spans="1:17" ht="15" x14ac:dyDescent="0.25">
      <c r="A14" s="54">
        <v>2020</v>
      </c>
      <c r="B14" s="172">
        <v>1440350973</v>
      </c>
      <c r="C14" s="172">
        <v>743515219</v>
      </c>
      <c r="D14" s="172">
        <v>222771511</v>
      </c>
      <c r="E14" s="172">
        <v>857877680</v>
      </c>
      <c r="F14" s="172">
        <v>381886257</v>
      </c>
      <c r="G14" s="172">
        <v>687254105</v>
      </c>
      <c r="H14" s="172">
        <v>4333655745</v>
      </c>
      <c r="I14" s="566">
        <f t="shared" si="0"/>
        <v>4333.655745</v>
      </c>
      <c r="J14"/>
      <c r="K14"/>
      <c r="L14"/>
      <c r="M14"/>
      <c r="N14"/>
    </row>
    <row r="15" spans="1:17" ht="15" x14ac:dyDescent="0.25">
      <c r="A15" s="569">
        <v>2021</v>
      </c>
      <c r="B15" s="570">
        <f t="shared" ref="B15:H15" si="1">+B16+B17</f>
        <v>182723909</v>
      </c>
      <c r="C15" s="570">
        <f t="shared" si="1"/>
        <v>48236165</v>
      </c>
      <c r="D15" s="570">
        <f t="shared" si="1"/>
        <v>36852932</v>
      </c>
      <c r="E15" s="570">
        <f t="shared" si="1"/>
        <v>108985920</v>
      </c>
      <c r="F15" s="570">
        <f t="shared" si="1"/>
        <v>59773783</v>
      </c>
      <c r="G15" s="570">
        <f t="shared" si="1"/>
        <v>121084048</v>
      </c>
      <c r="H15" s="570">
        <f t="shared" si="1"/>
        <v>557656757</v>
      </c>
      <c r="I15" s="566">
        <f t="shared" si="0"/>
        <v>557.65675699999997</v>
      </c>
      <c r="J15"/>
      <c r="K15"/>
      <c r="L15" s="571"/>
      <c r="M15" s="572"/>
      <c r="N15" s="572"/>
      <c r="O15" s="573"/>
      <c r="P15" s="573"/>
      <c r="Q15" s="573"/>
    </row>
    <row r="16" spans="1:17" ht="15" x14ac:dyDescent="0.25">
      <c r="A16" s="574" t="s">
        <v>178</v>
      </c>
      <c r="B16" s="172">
        <v>89212091</v>
      </c>
      <c r="C16" s="172">
        <v>23317420</v>
      </c>
      <c r="D16" s="172">
        <v>16411450</v>
      </c>
      <c r="E16" s="172">
        <v>52507411</v>
      </c>
      <c r="F16" s="172">
        <v>27642669</v>
      </c>
      <c r="G16" s="172">
        <v>63292309</v>
      </c>
      <c r="H16" s="172">
        <f>+SUM(B16:G16)</f>
        <v>272383350</v>
      </c>
      <c r="I16" s="575"/>
      <c r="J16" s="576"/>
      <c r="K16" s="576"/>
      <c r="M16" s="294"/>
      <c r="N16" s="294"/>
      <c r="P16" s="576"/>
      <c r="Q16" s="576"/>
    </row>
    <row r="17" spans="1:17" ht="15" x14ac:dyDescent="0.25">
      <c r="A17" s="574" t="s">
        <v>179</v>
      </c>
      <c r="B17" s="172">
        <v>93511818</v>
      </c>
      <c r="C17" s="172">
        <v>24918745</v>
      </c>
      <c r="D17" s="172">
        <v>20441482</v>
      </c>
      <c r="E17" s="172">
        <v>56478509</v>
      </c>
      <c r="F17" s="172">
        <v>32131114</v>
      </c>
      <c r="G17" s="172">
        <v>57791739</v>
      </c>
      <c r="H17" s="172">
        <f>+SUM(B17:G17)</f>
        <v>285273407</v>
      </c>
      <c r="I17" s="575"/>
      <c r="J17" s="576"/>
      <c r="K17" s="576"/>
      <c r="M17" s="294"/>
      <c r="N17" s="294"/>
      <c r="P17" s="576"/>
      <c r="Q17" s="576"/>
    </row>
    <row r="18" spans="1:17" ht="15" x14ac:dyDescent="0.25">
      <c r="A18" s="724" t="s">
        <v>373</v>
      </c>
      <c r="B18" s="577"/>
      <c r="C18" s="577"/>
      <c r="D18" s="577"/>
      <c r="E18" s="577"/>
      <c r="F18" s="577"/>
      <c r="G18" s="577"/>
      <c r="H18" s="577"/>
      <c r="I18" s="578"/>
      <c r="P18"/>
    </row>
    <row r="19" spans="1:17" ht="15" x14ac:dyDescent="0.25">
      <c r="A19" s="54" t="s">
        <v>185</v>
      </c>
      <c r="B19" s="579">
        <v>237073109</v>
      </c>
      <c r="C19" s="579">
        <v>120671422</v>
      </c>
      <c r="D19" s="579">
        <v>44449152</v>
      </c>
      <c r="E19" s="579">
        <v>95694079</v>
      </c>
      <c r="F19" s="579">
        <v>74117108</v>
      </c>
      <c r="G19" s="579">
        <v>88221504</v>
      </c>
      <c r="H19" s="172">
        <f>+SUM(B19:G19)</f>
        <v>660226374</v>
      </c>
      <c r="I19" s="578"/>
      <c r="P19"/>
    </row>
    <row r="20" spans="1:17" ht="15" x14ac:dyDescent="0.25">
      <c r="A20" s="54" t="s">
        <v>186</v>
      </c>
      <c r="B20" s="172">
        <f>+B15</f>
        <v>182723909</v>
      </c>
      <c r="C20" s="172">
        <f t="shared" ref="C20:G20" si="2">+C15</f>
        <v>48236165</v>
      </c>
      <c r="D20" s="172">
        <f t="shared" si="2"/>
        <v>36852932</v>
      </c>
      <c r="E20" s="172">
        <f t="shared" si="2"/>
        <v>108985920</v>
      </c>
      <c r="F20" s="172">
        <f t="shared" si="2"/>
        <v>59773783</v>
      </c>
      <c r="G20" s="172">
        <f t="shared" si="2"/>
        <v>121084048</v>
      </c>
      <c r="H20" s="172">
        <f>+SUM(B20:G20)</f>
        <v>557656757</v>
      </c>
      <c r="I20" s="578"/>
      <c r="P20"/>
    </row>
    <row r="21" spans="1:17" ht="15" x14ac:dyDescent="0.25">
      <c r="A21" s="58" t="s">
        <v>46</v>
      </c>
      <c r="B21" s="580">
        <f t="shared" ref="B21:H21" si="3">B20/B19-1</f>
        <v>-0.22925080043557367</v>
      </c>
      <c r="C21" s="580">
        <f t="shared" si="3"/>
        <v>-0.60026852919658147</v>
      </c>
      <c r="D21" s="580">
        <f t="shared" si="3"/>
        <v>-0.17089684860579568</v>
      </c>
      <c r="E21" s="580">
        <f t="shared" si="3"/>
        <v>0.13889930431327935</v>
      </c>
      <c r="F21" s="580">
        <f t="shared" si="3"/>
        <v>-0.19352245907921828</v>
      </c>
      <c r="G21" s="580">
        <f t="shared" si="3"/>
        <v>0.37250038267314056</v>
      </c>
      <c r="H21" s="580">
        <f t="shared" si="3"/>
        <v>-0.15535522517614542</v>
      </c>
      <c r="I21" s="578"/>
      <c r="P21"/>
    </row>
    <row r="22" spans="1:17" ht="15" x14ac:dyDescent="0.25">
      <c r="A22" s="581"/>
      <c r="B22" s="582"/>
      <c r="C22" s="582"/>
      <c r="D22" s="583"/>
      <c r="E22" s="582"/>
      <c r="F22" s="582"/>
      <c r="G22" s="582"/>
      <c r="H22" s="582"/>
      <c r="I22" s="578"/>
      <c r="P22"/>
    </row>
    <row r="23" spans="1:17" ht="15" x14ac:dyDescent="0.25">
      <c r="A23" s="750" t="s">
        <v>374</v>
      </c>
      <c r="B23" s="750"/>
      <c r="C23" s="750"/>
      <c r="D23" s="750"/>
      <c r="E23" s="750"/>
      <c r="F23" s="750"/>
      <c r="G23" s="750"/>
      <c r="H23" s="750"/>
      <c r="I23"/>
      <c r="J23" s="584"/>
      <c r="K23" s="584"/>
      <c r="L23" s="584"/>
      <c r="M23" s="584"/>
      <c r="N23" s="584"/>
      <c r="O23" s="584"/>
      <c r="P23"/>
    </row>
    <row r="24" spans="1:17" ht="15" x14ac:dyDescent="0.25">
      <c r="A24" s="54" t="s">
        <v>181</v>
      </c>
      <c r="B24" s="585">
        <v>129416823</v>
      </c>
      <c r="C24" s="585">
        <v>55966668</v>
      </c>
      <c r="D24" s="585">
        <v>24597363</v>
      </c>
      <c r="E24" s="585">
        <v>53045316</v>
      </c>
      <c r="F24" s="585">
        <v>44445544</v>
      </c>
      <c r="G24" s="585">
        <v>41310265</v>
      </c>
      <c r="H24" s="579">
        <f>+SUM(B24:G24)</f>
        <v>348781979</v>
      </c>
      <c r="I24"/>
      <c r="J24" s="584"/>
      <c r="K24" s="584"/>
      <c r="L24" s="584"/>
      <c r="M24" s="584"/>
      <c r="N24" s="584"/>
      <c r="O24" s="584"/>
    </row>
    <row r="25" spans="1:17" ht="15" x14ac:dyDescent="0.25">
      <c r="A25" s="54" t="s">
        <v>182</v>
      </c>
      <c r="B25" s="579">
        <f>+B17</f>
        <v>93511818</v>
      </c>
      <c r="C25" s="579">
        <f t="shared" ref="C25:G25" si="4">+C17</f>
        <v>24918745</v>
      </c>
      <c r="D25" s="579">
        <f t="shared" si="4"/>
        <v>20441482</v>
      </c>
      <c r="E25" s="579">
        <f t="shared" si="4"/>
        <v>56478509</v>
      </c>
      <c r="F25" s="579">
        <f t="shared" si="4"/>
        <v>32131114</v>
      </c>
      <c r="G25" s="579">
        <f t="shared" si="4"/>
        <v>57791739</v>
      </c>
      <c r="H25" s="579">
        <f>+SUM(B25:G25)</f>
        <v>285273407</v>
      </c>
      <c r="I25"/>
      <c r="J25"/>
      <c r="K25"/>
      <c r="L25"/>
      <c r="M25"/>
      <c r="N25"/>
    </row>
    <row r="26" spans="1:17" ht="15" x14ac:dyDescent="0.25">
      <c r="A26" s="58" t="s">
        <v>183</v>
      </c>
      <c r="B26" s="580">
        <f t="shared" ref="B26:H26" si="5">B25/B24-1</f>
        <v>-0.27743692178257229</v>
      </c>
      <c r="C26" s="580">
        <f t="shared" si="5"/>
        <v>-0.55475739595574991</v>
      </c>
      <c r="D26" s="580">
        <f t="shared" si="5"/>
        <v>-0.16895636333049202</v>
      </c>
      <c r="E26" s="580">
        <f t="shared" si="5"/>
        <v>6.4721887979704018E-2</v>
      </c>
      <c r="F26" s="580">
        <f t="shared" si="5"/>
        <v>-0.27706782034212474</v>
      </c>
      <c r="G26" s="580">
        <f t="shared" si="5"/>
        <v>0.39896800468358173</v>
      </c>
      <c r="H26" s="580">
        <f t="shared" si="5"/>
        <v>-0.18208673562231259</v>
      </c>
      <c r="I26"/>
      <c r="J26"/>
      <c r="K26"/>
      <c r="L26"/>
      <c r="M26"/>
      <c r="N26"/>
    </row>
    <row r="27" spans="1:17" ht="15" x14ac:dyDescent="0.25">
      <c r="I27"/>
      <c r="J27"/>
      <c r="K27"/>
      <c r="L27"/>
      <c r="M27"/>
      <c r="N27"/>
    </row>
    <row r="28" spans="1:17" ht="15" x14ac:dyDescent="0.25">
      <c r="A28" s="750" t="s">
        <v>375</v>
      </c>
      <c r="B28" s="750"/>
      <c r="C28" s="750"/>
      <c r="D28" s="750"/>
      <c r="E28" s="750"/>
      <c r="F28" s="750"/>
      <c r="G28" s="750"/>
      <c r="H28" s="750"/>
      <c r="I28"/>
      <c r="J28"/>
      <c r="K28"/>
      <c r="L28"/>
      <c r="M28"/>
      <c r="N28"/>
    </row>
    <row r="29" spans="1:17" ht="15" x14ac:dyDescent="0.25">
      <c r="A29" s="54" t="s">
        <v>77</v>
      </c>
      <c r="B29" s="586">
        <f>+B16</f>
        <v>89212091</v>
      </c>
      <c r="C29" s="586">
        <f t="shared" ref="C29:G30" si="6">+C16</f>
        <v>23317420</v>
      </c>
      <c r="D29" s="586">
        <f t="shared" si="6"/>
        <v>16411450</v>
      </c>
      <c r="E29" s="586">
        <f t="shared" si="6"/>
        <v>52507411</v>
      </c>
      <c r="F29" s="586">
        <f t="shared" si="6"/>
        <v>27642669</v>
      </c>
      <c r="G29" s="586">
        <f t="shared" si="6"/>
        <v>63292309</v>
      </c>
      <c r="H29" s="586">
        <f>+SUM(B29:G29)</f>
        <v>272383350</v>
      </c>
      <c r="I29"/>
      <c r="J29"/>
      <c r="K29"/>
      <c r="L29"/>
      <c r="M29"/>
      <c r="N29"/>
    </row>
    <row r="30" spans="1:17" ht="15" x14ac:dyDescent="0.25">
      <c r="A30" s="54" t="s">
        <v>182</v>
      </c>
      <c r="B30" s="586">
        <f>+B17</f>
        <v>93511818</v>
      </c>
      <c r="C30" s="586">
        <f t="shared" si="6"/>
        <v>24918745</v>
      </c>
      <c r="D30" s="586">
        <f t="shared" si="6"/>
        <v>20441482</v>
      </c>
      <c r="E30" s="586">
        <f t="shared" si="6"/>
        <v>56478509</v>
      </c>
      <c r="F30" s="586">
        <f t="shared" si="6"/>
        <v>32131114</v>
      </c>
      <c r="G30" s="586">
        <f t="shared" si="6"/>
        <v>57791739</v>
      </c>
      <c r="H30" s="586">
        <f>+SUM(B30:G30)</f>
        <v>285273407</v>
      </c>
      <c r="I30" s="586"/>
      <c r="J30"/>
      <c r="K30"/>
      <c r="L30"/>
      <c r="M30"/>
      <c r="N30"/>
      <c r="O30"/>
      <c r="P30"/>
    </row>
    <row r="31" spans="1:17" ht="15" x14ac:dyDescent="0.25">
      <c r="A31" s="58" t="s">
        <v>183</v>
      </c>
      <c r="B31" s="580">
        <f t="shared" ref="B31:H31" si="7">B30/B29-1</f>
        <v>4.8196684460629857E-2</v>
      </c>
      <c r="C31" s="580">
        <f t="shared" si="7"/>
        <v>6.8675050670271354E-2</v>
      </c>
      <c r="D31" s="580">
        <f t="shared" si="7"/>
        <v>0.24556221418582758</v>
      </c>
      <c r="E31" s="580">
        <f t="shared" si="7"/>
        <v>7.5629285930704171E-2</v>
      </c>
      <c r="F31" s="580">
        <f t="shared" si="7"/>
        <v>0.16237379248725947</v>
      </c>
      <c r="G31" s="580">
        <f t="shared" si="7"/>
        <v>-8.6907399760056125E-2</v>
      </c>
      <c r="H31" s="580">
        <f t="shared" si="7"/>
        <v>4.732321927900518E-2</v>
      </c>
      <c r="I31"/>
      <c r="J31" s="576"/>
    </row>
    <row r="32" spans="1:17" ht="36.6" customHeight="1" x14ac:dyDescent="0.2">
      <c r="A32" s="751" t="s">
        <v>376</v>
      </c>
      <c r="B32" s="752"/>
      <c r="C32" s="752"/>
      <c r="D32" s="752"/>
      <c r="E32" s="752"/>
      <c r="F32" s="752"/>
      <c r="G32" s="752"/>
      <c r="H32" s="752"/>
      <c r="J32" s="587"/>
    </row>
    <row r="33" spans="1:18" ht="21" customHeight="1" x14ac:dyDescent="0.2"/>
    <row r="36" spans="1:18" ht="47.25" customHeight="1" x14ac:dyDescent="0.2"/>
    <row r="37" spans="1:18" ht="22.5" customHeight="1" x14ac:dyDescent="0.2"/>
    <row r="39" spans="1:18" x14ac:dyDescent="0.2">
      <c r="A39" s="43"/>
    </row>
    <row r="40" spans="1:18" ht="15" x14ac:dyDescent="0.25">
      <c r="J40"/>
      <c r="K40"/>
      <c r="L40"/>
      <c r="M40"/>
      <c r="N40"/>
      <c r="O40"/>
      <c r="P40"/>
      <c r="Q40"/>
      <c r="R40"/>
    </row>
    <row r="41" spans="1:18" ht="49.15" customHeight="1" x14ac:dyDescent="0.25">
      <c r="A41" s="753" t="s">
        <v>464</v>
      </c>
      <c r="B41" s="753"/>
      <c r="C41" s="753"/>
      <c r="D41" s="753"/>
      <c r="E41" s="753"/>
      <c r="F41" s="753"/>
      <c r="G41" s="588"/>
      <c r="H41" s="588"/>
      <c r="J41"/>
      <c r="K41"/>
      <c r="L41"/>
      <c r="M41"/>
      <c r="N41"/>
      <c r="O41"/>
      <c r="P41"/>
      <c r="Q41"/>
      <c r="R41"/>
    </row>
  </sheetData>
  <mergeCells count="4">
    <mergeCell ref="A23:H23"/>
    <mergeCell ref="A28:H28"/>
    <mergeCell ref="A32:H32"/>
    <mergeCell ref="A41:F41"/>
  </mergeCells>
  <printOptions horizontalCentered="1" verticalCentered="1"/>
  <pageMargins left="0.7" right="0.7" top="0.75" bottom="0.75" header="0.3" footer="0.3"/>
  <pageSetup paperSize="9" scale="77" fitToHeight="0" orientation="portrait" r:id="rId1"/>
  <colBreaks count="1" manualBreakCount="1">
    <brk id="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I608"/>
  <sheetViews>
    <sheetView showGridLines="0" zoomScale="80" zoomScaleNormal="80" workbookViewId="0">
      <selection activeCell="I8" sqref="I8"/>
    </sheetView>
  </sheetViews>
  <sheetFormatPr baseColWidth="10" defaultColWidth="11.42578125" defaultRowHeight="12.75" x14ac:dyDescent="0.2"/>
  <cols>
    <col min="1" max="1" width="3" style="43" bestFit="1" customWidth="1"/>
    <col min="2" max="2" width="63.140625" style="43" bestFit="1" customWidth="1"/>
    <col min="3" max="3" width="17.42578125" style="43" bestFit="1" customWidth="1"/>
    <col min="4" max="4" width="14.42578125" style="43" bestFit="1" customWidth="1"/>
    <col min="5" max="5" width="8.140625" style="629" customWidth="1"/>
    <col min="6" max="6" width="16.42578125" style="629" bestFit="1" customWidth="1"/>
    <col min="7" max="7" width="16.5703125" style="43" bestFit="1" customWidth="1"/>
    <col min="8" max="8" width="8.140625" style="576" customWidth="1"/>
    <col min="9" max="9" width="9.140625" style="173" bestFit="1" customWidth="1"/>
    <col min="10" max="16384" width="11.42578125" style="173"/>
  </cols>
  <sheetData>
    <row r="1" spans="1:9" s="42" customFormat="1" ht="14.25" customHeight="1" x14ac:dyDescent="0.25">
      <c r="B1" s="589" t="s">
        <v>377</v>
      </c>
      <c r="E1" s="590"/>
      <c r="H1" s="590"/>
      <c r="I1" s="590"/>
    </row>
    <row r="2" spans="1:9" s="42" customFormat="1" ht="14.25" customHeight="1" x14ac:dyDescent="0.25">
      <c r="B2" s="591" t="s">
        <v>368</v>
      </c>
      <c r="E2" s="590"/>
      <c r="H2" s="590"/>
      <c r="I2" s="590"/>
    </row>
    <row r="3" spans="1:9" s="42" customFormat="1" ht="14.25" customHeight="1" x14ac:dyDescent="0.25">
      <c r="B3" s="63"/>
      <c r="E3" s="590"/>
      <c r="H3" s="590"/>
      <c r="I3" s="590"/>
    </row>
    <row r="4" spans="1:9" s="42" customFormat="1" ht="14.25" customHeight="1" thickBot="1" x14ac:dyDescent="0.3">
      <c r="B4" s="592" t="s">
        <v>378</v>
      </c>
      <c r="E4" s="590"/>
      <c r="H4" s="590"/>
      <c r="I4" s="590"/>
    </row>
    <row r="5" spans="1:9" s="594" customFormat="1" ht="14.25" customHeight="1" thickBot="1" x14ac:dyDescent="0.3">
      <c r="A5" s="42"/>
      <c r="B5" s="593"/>
      <c r="C5" s="755" t="s">
        <v>179</v>
      </c>
      <c r="D5" s="756"/>
      <c r="E5" s="757"/>
      <c r="F5" s="758" t="s">
        <v>379</v>
      </c>
      <c r="G5" s="759"/>
      <c r="H5" s="759"/>
      <c r="I5" s="760"/>
    </row>
    <row r="6" spans="1:9" s="594" customFormat="1" ht="14.25" customHeight="1" thickBot="1" x14ac:dyDescent="0.3">
      <c r="A6" s="42"/>
      <c r="B6" s="725" t="s">
        <v>22</v>
      </c>
      <c r="C6" s="595">
        <v>2020</v>
      </c>
      <c r="D6" s="596">
        <v>2021</v>
      </c>
      <c r="E6" s="597" t="s">
        <v>183</v>
      </c>
      <c r="F6" s="595">
        <v>2020</v>
      </c>
      <c r="G6" s="596">
        <v>2021</v>
      </c>
      <c r="H6" s="598" t="s">
        <v>183</v>
      </c>
      <c r="I6" s="599" t="s">
        <v>194</v>
      </c>
    </row>
    <row r="7" spans="1:9" s="42" customFormat="1" ht="14.25" customHeight="1" x14ac:dyDescent="0.25">
      <c r="B7" s="600" t="s">
        <v>27</v>
      </c>
      <c r="C7" s="601">
        <v>88519056</v>
      </c>
      <c r="D7" s="602">
        <v>88358645</v>
      </c>
      <c r="E7" s="603">
        <f t="shared" ref="E7:E24" si="0">D7/C7-1</f>
        <v>-1.8121634735914771E-3</v>
      </c>
      <c r="F7" s="601">
        <v>155040244</v>
      </c>
      <c r="G7" s="602">
        <v>162092846</v>
      </c>
      <c r="H7" s="604">
        <f t="shared" ref="H7:H24" si="1">G7/F7-1</f>
        <v>4.5488847398872823E-2</v>
      </c>
      <c r="I7" s="604">
        <f t="shared" ref="I7:I27" si="2">+G7/$G$28</f>
        <v>0.29066777003116273</v>
      </c>
    </row>
    <row r="8" spans="1:9" s="42" customFormat="1" ht="14.25" customHeight="1" x14ac:dyDescent="0.25">
      <c r="B8" s="605" t="s">
        <v>33</v>
      </c>
      <c r="C8" s="601">
        <v>54015290</v>
      </c>
      <c r="D8" s="602">
        <v>32531284</v>
      </c>
      <c r="E8" s="603">
        <f t="shared" si="0"/>
        <v>-0.39773934380431908</v>
      </c>
      <c r="F8" s="601">
        <v>103385615</v>
      </c>
      <c r="G8" s="602">
        <v>74042918</v>
      </c>
      <c r="H8" s="604">
        <f t="shared" si="1"/>
        <v>-0.28381798570333017</v>
      </c>
      <c r="I8" s="604">
        <f t="shared" si="2"/>
        <v>0.13277507547532505</v>
      </c>
    </row>
    <row r="9" spans="1:9" s="42" customFormat="1" ht="14.25" customHeight="1" x14ac:dyDescent="0.25">
      <c r="B9" s="605" t="s">
        <v>26</v>
      </c>
      <c r="C9" s="601">
        <v>22428517</v>
      </c>
      <c r="D9" s="602">
        <v>29419966</v>
      </c>
      <c r="E9" s="603">
        <f t="shared" si="0"/>
        <v>0.31172141252138963</v>
      </c>
      <c r="F9" s="601">
        <v>44646051</v>
      </c>
      <c r="G9" s="602">
        <v>55841588</v>
      </c>
      <c r="H9" s="604">
        <f t="shared" si="1"/>
        <v>0.25076208867834704</v>
      </c>
      <c r="I9" s="604">
        <f t="shared" si="2"/>
        <v>0.10013612728447581</v>
      </c>
    </row>
    <row r="10" spans="1:9" s="42" customFormat="1" ht="14.25" customHeight="1" x14ac:dyDescent="0.25">
      <c r="B10" s="600" t="s">
        <v>28</v>
      </c>
      <c r="C10" s="601">
        <v>50785711</v>
      </c>
      <c r="D10" s="602">
        <v>26426403</v>
      </c>
      <c r="E10" s="603">
        <f t="shared" si="0"/>
        <v>-0.47964885241047428</v>
      </c>
      <c r="F10" s="601">
        <v>102422723</v>
      </c>
      <c r="G10" s="602">
        <v>51032838</v>
      </c>
      <c r="H10" s="604">
        <f t="shared" si="1"/>
        <v>-0.50174300677399486</v>
      </c>
      <c r="I10" s="604">
        <f t="shared" si="2"/>
        <v>9.1512991386563616E-2</v>
      </c>
    </row>
    <row r="11" spans="1:9" s="42" customFormat="1" ht="14.25" customHeight="1" x14ac:dyDescent="0.25">
      <c r="B11" s="605" t="s">
        <v>40</v>
      </c>
      <c r="C11" s="601">
        <v>10118455</v>
      </c>
      <c r="D11" s="602">
        <v>18730242</v>
      </c>
      <c r="E11" s="603">
        <f t="shared" si="0"/>
        <v>0.85109703012959992</v>
      </c>
      <c r="F11" s="601">
        <v>14708515</v>
      </c>
      <c r="G11" s="602">
        <v>35480050</v>
      </c>
      <c r="H11" s="604">
        <f t="shared" si="1"/>
        <v>1.412211565885475</v>
      </c>
      <c r="I11" s="604">
        <f t="shared" si="2"/>
        <v>6.362345574519776E-2</v>
      </c>
    </row>
    <row r="12" spans="1:9" s="42" customFormat="1" ht="14.25" customHeight="1" x14ac:dyDescent="0.25">
      <c r="B12" s="605" t="s">
        <v>29</v>
      </c>
      <c r="C12" s="601">
        <v>16516799</v>
      </c>
      <c r="D12" s="602">
        <v>14502285</v>
      </c>
      <c r="E12" s="603">
        <f t="shared" si="0"/>
        <v>-0.1219675797955766</v>
      </c>
      <c r="F12" s="601">
        <v>39419253</v>
      </c>
      <c r="G12" s="602">
        <v>33781714</v>
      </c>
      <c r="H12" s="604">
        <f t="shared" si="1"/>
        <v>-0.14301486129125784</v>
      </c>
      <c r="I12" s="604">
        <f t="shared" si="2"/>
        <v>6.0577969469488561E-2</v>
      </c>
    </row>
    <row r="13" spans="1:9" s="42" customFormat="1" ht="14.25" customHeight="1" x14ac:dyDescent="0.25">
      <c r="B13" s="606" t="s">
        <v>25</v>
      </c>
      <c r="C13" s="281">
        <v>21075935</v>
      </c>
      <c r="D13" s="282">
        <v>15134238</v>
      </c>
      <c r="E13" s="603">
        <f t="shared" si="0"/>
        <v>-0.28191854833486629</v>
      </c>
      <c r="F13" s="281">
        <v>56233428</v>
      </c>
      <c r="G13" s="282">
        <v>26705912</v>
      </c>
      <c r="H13" s="604">
        <f t="shared" si="1"/>
        <v>-0.52508831579678905</v>
      </c>
      <c r="I13" s="283">
        <f t="shared" si="2"/>
        <v>4.7889515664920022E-2</v>
      </c>
    </row>
    <row r="14" spans="1:9" s="42" customFormat="1" ht="14.25" customHeight="1" x14ac:dyDescent="0.25">
      <c r="B14" s="606" t="s">
        <v>30</v>
      </c>
      <c r="C14" s="281">
        <v>14185132</v>
      </c>
      <c r="D14" s="282">
        <v>11928887</v>
      </c>
      <c r="E14" s="603">
        <f t="shared" si="0"/>
        <v>-0.15905703239137992</v>
      </c>
      <c r="F14" s="281">
        <v>23459274</v>
      </c>
      <c r="G14" s="282">
        <v>21837982</v>
      </c>
      <c r="H14" s="604">
        <f t="shared" si="1"/>
        <v>-6.9110919630334666E-2</v>
      </c>
      <c r="I14" s="283">
        <f t="shared" si="2"/>
        <v>3.9160257140038561E-2</v>
      </c>
    </row>
    <row r="15" spans="1:9" s="42" customFormat="1" ht="14.25" customHeight="1" x14ac:dyDescent="0.25">
      <c r="B15" s="606" t="s">
        <v>36</v>
      </c>
      <c r="C15" s="281">
        <v>23027428</v>
      </c>
      <c r="D15" s="282">
        <v>12588584</v>
      </c>
      <c r="E15" s="603">
        <f t="shared" si="0"/>
        <v>-0.45332218604700447</v>
      </c>
      <c r="F15" s="281">
        <v>34795584</v>
      </c>
      <c r="G15" s="282">
        <v>21399497</v>
      </c>
      <c r="H15" s="604">
        <f t="shared" si="1"/>
        <v>-0.38499388313183647</v>
      </c>
      <c r="I15" s="283">
        <f t="shared" si="2"/>
        <v>3.8373958051045369E-2</v>
      </c>
    </row>
    <row r="16" spans="1:9" s="42" customFormat="1" ht="14.25" customHeight="1" x14ac:dyDescent="0.25">
      <c r="B16" s="606" t="s">
        <v>32</v>
      </c>
      <c r="C16" s="281">
        <v>10473991</v>
      </c>
      <c r="D16" s="282">
        <v>7425676</v>
      </c>
      <c r="E16" s="603">
        <f t="shared" si="0"/>
        <v>-0.29103662586687351</v>
      </c>
      <c r="F16" s="281">
        <v>14529905</v>
      </c>
      <c r="G16" s="282">
        <v>18440197</v>
      </c>
      <c r="H16" s="604">
        <f t="shared" si="1"/>
        <v>0.26912027298182606</v>
      </c>
      <c r="I16" s="283">
        <f t="shared" si="2"/>
        <v>3.3067288737254556E-2</v>
      </c>
    </row>
    <row r="17" spans="1:9" s="42" customFormat="1" ht="14.25" customHeight="1" x14ac:dyDescent="0.25">
      <c r="B17" s="606" t="s">
        <v>31</v>
      </c>
      <c r="C17" s="281">
        <v>13098072</v>
      </c>
      <c r="D17" s="282">
        <v>11051265</v>
      </c>
      <c r="E17" s="603">
        <f t="shared" si="0"/>
        <v>-0.15626780796440876</v>
      </c>
      <c r="F17" s="281">
        <v>22062611</v>
      </c>
      <c r="G17" s="282">
        <v>18247198</v>
      </c>
      <c r="H17" s="604">
        <f t="shared" si="1"/>
        <v>-0.17293569650482443</v>
      </c>
      <c r="I17" s="283">
        <f t="shared" si="2"/>
        <v>3.2721199503012569E-2</v>
      </c>
    </row>
    <row r="18" spans="1:9" s="42" customFormat="1" ht="14.25" customHeight="1" x14ac:dyDescent="0.25">
      <c r="B18" s="606" t="s">
        <v>34</v>
      </c>
      <c r="C18" s="281">
        <v>5125640</v>
      </c>
      <c r="D18" s="282">
        <v>5690169</v>
      </c>
      <c r="E18" s="603">
        <f t="shared" si="0"/>
        <v>0.11013824615072454</v>
      </c>
      <c r="F18" s="281">
        <v>9184436</v>
      </c>
      <c r="G18" s="282">
        <v>10325269</v>
      </c>
      <c r="H18" s="604">
        <f t="shared" si="1"/>
        <v>0.12421372417424426</v>
      </c>
      <c r="I18" s="283">
        <f t="shared" si="2"/>
        <v>1.8515455735794124E-2</v>
      </c>
    </row>
    <row r="19" spans="1:9" s="42" customFormat="1" ht="14.25" customHeight="1" x14ac:dyDescent="0.25">
      <c r="B19" s="606" t="s">
        <v>41</v>
      </c>
      <c r="C19" s="281">
        <v>3635897</v>
      </c>
      <c r="D19" s="282">
        <v>2726895</v>
      </c>
      <c r="E19" s="603">
        <f t="shared" si="0"/>
        <v>-0.25000763222940581</v>
      </c>
      <c r="F19" s="281">
        <v>9936222</v>
      </c>
      <c r="G19" s="282">
        <v>10312394</v>
      </c>
      <c r="H19" s="604">
        <f t="shared" si="1"/>
        <v>3.7858654929408875E-2</v>
      </c>
      <c r="I19" s="283">
        <f t="shared" si="2"/>
        <v>1.8492368057148816E-2</v>
      </c>
    </row>
    <row r="20" spans="1:9" s="42" customFormat="1" ht="14.25" customHeight="1" x14ac:dyDescent="0.25">
      <c r="B20" s="606" t="s">
        <v>38</v>
      </c>
      <c r="C20" s="281">
        <v>7809432</v>
      </c>
      <c r="D20" s="282">
        <v>5595752</v>
      </c>
      <c r="E20" s="603">
        <f t="shared" si="0"/>
        <v>-0.28346235680136533</v>
      </c>
      <c r="F20" s="281">
        <v>14147203</v>
      </c>
      <c r="G20" s="282">
        <v>10248722</v>
      </c>
      <c r="H20" s="604">
        <f t="shared" si="1"/>
        <v>-0.275565495172438</v>
      </c>
      <c r="I20" s="283">
        <f t="shared" si="2"/>
        <v>1.837819029600676E-2</v>
      </c>
    </row>
    <row r="21" spans="1:9" s="42" customFormat="1" ht="14.25" customHeight="1" x14ac:dyDescent="0.25">
      <c r="B21" s="606" t="s">
        <v>42</v>
      </c>
      <c r="C21" s="281">
        <v>2859567</v>
      </c>
      <c r="D21" s="282">
        <v>2286664</v>
      </c>
      <c r="E21" s="603">
        <f t="shared" si="0"/>
        <v>-0.20034606637997987</v>
      </c>
      <c r="F21" s="281">
        <v>6276045</v>
      </c>
      <c r="G21" s="282">
        <v>5962603</v>
      </c>
      <c r="H21" s="604">
        <f t="shared" si="1"/>
        <v>-4.9942599200611171E-2</v>
      </c>
      <c r="I21" s="283">
        <f t="shared" si="2"/>
        <v>1.0692245588624688E-2</v>
      </c>
    </row>
    <row r="22" spans="1:9" s="42" customFormat="1" ht="14.25" customHeight="1" x14ac:dyDescent="0.25">
      <c r="B22" s="606" t="s">
        <v>43</v>
      </c>
      <c r="C22" s="281">
        <v>1249714</v>
      </c>
      <c r="D22" s="282">
        <v>651501</v>
      </c>
      <c r="E22" s="603">
        <f t="shared" si="0"/>
        <v>-0.47867992196614584</v>
      </c>
      <c r="F22" s="281">
        <v>1498845</v>
      </c>
      <c r="G22" s="282">
        <v>1617200</v>
      </c>
      <c r="H22" s="604">
        <f t="shared" si="1"/>
        <v>7.8964135717836115E-2</v>
      </c>
      <c r="I22" s="283">
        <f t="shared" si="2"/>
        <v>2.8999917596264327E-3</v>
      </c>
    </row>
    <row r="23" spans="1:9" s="42" customFormat="1" ht="14.25" customHeight="1" x14ac:dyDescent="0.25">
      <c r="B23" s="606" t="s">
        <v>50</v>
      </c>
      <c r="C23" s="281">
        <v>237472</v>
      </c>
      <c r="D23" s="282">
        <v>85366</v>
      </c>
      <c r="E23" s="603">
        <f t="shared" si="0"/>
        <v>-0.64052182994205631</v>
      </c>
      <c r="F23" s="281">
        <v>297178</v>
      </c>
      <c r="G23" s="282">
        <v>124851</v>
      </c>
      <c r="H23" s="604">
        <f t="shared" si="1"/>
        <v>-0.57987805288413008</v>
      </c>
      <c r="I23" s="283">
        <f t="shared" si="2"/>
        <v>2.2388503041127859E-4</v>
      </c>
    </row>
    <row r="24" spans="1:9" s="42" customFormat="1" ht="14.25" customHeight="1" x14ac:dyDescent="0.25">
      <c r="B24" s="606" t="s">
        <v>47</v>
      </c>
      <c r="C24" s="281">
        <v>3616445</v>
      </c>
      <c r="D24" s="282">
        <v>115365</v>
      </c>
      <c r="E24" s="603">
        <f t="shared" si="0"/>
        <v>-0.96809988814982673</v>
      </c>
      <c r="F24" s="281">
        <v>8039011</v>
      </c>
      <c r="G24" s="282">
        <v>119023</v>
      </c>
      <c r="H24" s="604">
        <f t="shared" si="1"/>
        <v>-0.9851943230330199</v>
      </c>
      <c r="I24" s="283">
        <f t="shared" si="2"/>
        <v>2.1343415731264959E-4</v>
      </c>
    </row>
    <row r="25" spans="1:9" s="42" customFormat="1" ht="14.25" customHeight="1" x14ac:dyDescent="0.25">
      <c r="B25" s="606" t="s">
        <v>48</v>
      </c>
      <c r="C25" s="281">
        <v>426</v>
      </c>
      <c r="D25" s="282">
        <v>12720</v>
      </c>
      <c r="E25" s="603" t="s">
        <v>234</v>
      </c>
      <c r="F25" s="281">
        <v>864</v>
      </c>
      <c r="G25" s="282">
        <v>24955</v>
      </c>
      <c r="H25" s="604" t="s">
        <v>234</v>
      </c>
      <c r="I25" s="283">
        <f t="shared" si="2"/>
        <v>4.4749749172321064E-5</v>
      </c>
    </row>
    <row r="26" spans="1:9" s="42" customFormat="1" ht="14.25" customHeight="1" x14ac:dyDescent="0.25">
      <c r="B26" s="606" t="s">
        <v>45</v>
      </c>
      <c r="C26" s="281">
        <v>0</v>
      </c>
      <c r="D26" s="282">
        <v>11500</v>
      </c>
      <c r="E26" s="603" t="s">
        <v>234</v>
      </c>
      <c r="F26" s="281">
        <v>138367</v>
      </c>
      <c r="G26" s="282">
        <v>19000</v>
      </c>
      <c r="H26" s="604">
        <f>G26/F26-1</f>
        <v>-0.86268402147910994</v>
      </c>
      <c r="I26" s="283">
        <f t="shared" si="2"/>
        <v>3.407113741831698E-5</v>
      </c>
    </row>
    <row r="27" spans="1:9" s="42" customFormat="1" ht="14.25" customHeight="1" x14ac:dyDescent="0.25">
      <c r="B27" s="605" t="s">
        <v>49</v>
      </c>
      <c r="C27" s="601">
        <v>3000</v>
      </c>
      <c r="D27" s="602">
        <v>0</v>
      </c>
      <c r="E27" s="603" t="s">
        <v>240</v>
      </c>
      <c r="F27" s="601">
        <v>5000</v>
      </c>
      <c r="G27" s="602">
        <v>0</v>
      </c>
      <c r="H27" s="604" t="s">
        <v>240</v>
      </c>
      <c r="I27" s="604">
        <f t="shared" si="2"/>
        <v>0</v>
      </c>
    </row>
    <row r="28" spans="1:9" s="594" customFormat="1" ht="14.25" customHeight="1" thickBot="1" x14ac:dyDescent="0.3">
      <c r="A28" s="42"/>
      <c r="B28" s="607" t="s">
        <v>21</v>
      </c>
      <c r="C28" s="608">
        <f>+SUM(C7:C27)</f>
        <v>348781979</v>
      </c>
      <c r="D28" s="609">
        <f>+SUM(D7:D27)</f>
        <v>285273407</v>
      </c>
      <c r="E28" s="610">
        <f>D28/C28-1</f>
        <v>-0.18208673562231259</v>
      </c>
      <c r="F28" s="608">
        <f>+SUM(F7:F27)</f>
        <v>660226374</v>
      </c>
      <c r="G28" s="609">
        <f>+SUM(G7:G27)</f>
        <v>557656757</v>
      </c>
      <c r="H28" s="611">
        <f>G28/F28-1</f>
        <v>-0.15535522517614542</v>
      </c>
      <c r="I28" s="611">
        <f>SUM(I7:I27)</f>
        <v>1.0000000000000002</v>
      </c>
    </row>
    <row r="29" spans="1:9" s="42" customFormat="1" ht="14.25" customHeight="1" x14ac:dyDescent="0.25">
      <c r="C29" s="612"/>
      <c r="D29" s="612"/>
      <c r="E29" s="612"/>
      <c r="F29" s="612"/>
      <c r="G29" s="612"/>
      <c r="H29" s="612"/>
      <c r="I29" s="612"/>
    </row>
    <row r="30" spans="1:9" s="594" customFormat="1" ht="14.25" customHeight="1" thickBot="1" x14ac:dyDescent="0.3">
      <c r="A30" s="42"/>
      <c r="B30" s="592" t="s">
        <v>380</v>
      </c>
      <c r="C30" s="42"/>
      <c r="D30" s="42"/>
      <c r="E30" s="590"/>
      <c r="F30" s="42"/>
      <c r="G30" s="42"/>
      <c r="H30" s="590"/>
      <c r="I30" s="590"/>
    </row>
    <row r="31" spans="1:9" s="594" customFormat="1" ht="14.25" customHeight="1" thickBot="1" x14ac:dyDescent="0.3">
      <c r="A31" s="42"/>
      <c r="B31" s="42"/>
      <c r="C31" s="755" t="s">
        <v>179</v>
      </c>
      <c r="D31" s="756"/>
      <c r="E31" s="757"/>
      <c r="F31" s="758" t="s">
        <v>379</v>
      </c>
      <c r="G31" s="759"/>
      <c r="H31" s="759"/>
      <c r="I31" s="760"/>
    </row>
    <row r="32" spans="1:9" s="42" customFormat="1" ht="14.25" customHeight="1" thickBot="1" x14ac:dyDescent="0.3">
      <c r="A32" s="761" t="s">
        <v>381</v>
      </c>
      <c r="B32" s="762"/>
      <c r="C32" s="595">
        <v>2020</v>
      </c>
      <c r="D32" s="596">
        <v>2021</v>
      </c>
      <c r="E32" s="598" t="s">
        <v>183</v>
      </c>
      <c r="F32" s="595">
        <v>2020</v>
      </c>
      <c r="G32" s="596">
        <v>2021</v>
      </c>
      <c r="H32" s="598" t="s">
        <v>183</v>
      </c>
      <c r="I32" s="599" t="s">
        <v>194</v>
      </c>
    </row>
    <row r="33" spans="1:9" s="42" customFormat="1" ht="14.25" customHeight="1" x14ac:dyDescent="0.25">
      <c r="A33" s="613">
        <v>1</v>
      </c>
      <c r="B33" s="48" t="s">
        <v>382</v>
      </c>
      <c r="C33" s="614">
        <v>81663821</v>
      </c>
      <c r="D33" s="615">
        <v>84884395</v>
      </c>
      <c r="E33" s="283">
        <f t="shared" ref="E33:E49" si="3">D33/C33-1</f>
        <v>3.9436974177341044E-2</v>
      </c>
      <c r="F33" s="614">
        <v>145370766</v>
      </c>
      <c r="G33" s="615">
        <v>152582240</v>
      </c>
      <c r="H33" s="283">
        <f t="shared" ref="H33:H49" si="4">G33/F33-1</f>
        <v>4.9607456839018127E-2</v>
      </c>
      <c r="I33" s="283">
        <f t="shared" ref="I33:I84" si="5">G33/$G$84</f>
        <v>0.27361318245445376</v>
      </c>
    </row>
    <row r="34" spans="1:9" s="42" customFormat="1" ht="14.25" customHeight="1" x14ac:dyDescent="0.25">
      <c r="A34" s="613">
        <v>2</v>
      </c>
      <c r="B34" s="48" t="s">
        <v>383</v>
      </c>
      <c r="C34" s="614">
        <v>44236243</v>
      </c>
      <c r="D34" s="615">
        <v>30091448</v>
      </c>
      <c r="E34" s="283">
        <f t="shared" si="3"/>
        <v>-0.31975579390862829</v>
      </c>
      <c r="F34" s="614">
        <v>89336289</v>
      </c>
      <c r="G34" s="615">
        <v>63395623</v>
      </c>
      <c r="H34" s="283">
        <f t="shared" si="4"/>
        <v>-0.29037098238992221</v>
      </c>
      <c r="I34" s="283">
        <f t="shared" si="5"/>
        <v>0.11368215699751666</v>
      </c>
    </row>
    <row r="35" spans="1:9" s="42" customFormat="1" ht="14.25" customHeight="1" x14ac:dyDescent="0.25">
      <c r="A35" s="613">
        <v>3</v>
      </c>
      <c r="B35" s="48" t="s">
        <v>196</v>
      </c>
      <c r="C35" s="614">
        <v>18061654</v>
      </c>
      <c r="D35" s="615">
        <v>26604487</v>
      </c>
      <c r="E35" s="283">
        <f t="shared" si="3"/>
        <v>0.47298176567882422</v>
      </c>
      <c r="F35" s="614">
        <v>37720500</v>
      </c>
      <c r="G35" s="615">
        <v>49840752</v>
      </c>
      <c r="H35" s="283">
        <f t="shared" si="4"/>
        <v>0.32131737384181025</v>
      </c>
      <c r="I35" s="283">
        <f t="shared" si="5"/>
        <v>8.9375321601276675E-2</v>
      </c>
    </row>
    <row r="36" spans="1:9" s="42" customFormat="1" ht="14.25" customHeight="1" x14ac:dyDescent="0.25">
      <c r="A36" s="613">
        <v>4</v>
      </c>
      <c r="B36" s="48" t="s">
        <v>198</v>
      </c>
      <c r="C36" s="614">
        <v>15644973</v>
      </c>
      <c r="D36" s="615">
        <v>18968438</v>
      </c>
      <c r="E36" s="283">
        <f t="shared" si="3"/>
        <v>0.21243021640241877</v>
      </c>
      <c r="F36" s="614">
        <v>21999925</v>
      </c>
      <c r="G36" s="615">
        <v>38625930</v>
      </c>
      <c r="H36" s="283">
        <f t="shared" si="4"/>
        <v>0.75573007635253298</v>
      </c>
      <c r="I36" s="283">
        <f t="shared" si="5"/>
        <v>6.9264703628436439E-2</v>
      </c>
    </row>
    <row r="37" spans="1:9" s="42" customFormat="1" ht="14.25" customHeight="1" x14ac:dyDescent="0.25">
      <c r="A37" s="613">
        <v>5</v>
      </c>
      <c r="B37" s="48" t="s">
        <v>200</v>
      </c>
      <c r="C37" s="614">
        <v>39287033</v>
      </c>
      <c r="D37" s="615">
        <v>17224163</v>
      </c>
      <c r="E37" s="283">
        <f t="shared" si="3"/>
        <v>-0.56158147651414647</v>
      </c>
      <c r="F37" s="614">
        <v>78684639</v>
      </c>
      <c r="G37" s="615">
        <v>33676359</v>
      </c>
      <c r="H37" s="283">
        <f t="shared" si="4"/>
        <v>-0.57200847042076408</v>
      </c>
      <c r="I37" s="283">
        <f t="shared" si="5"/>
        <v>6.0389045012503993E-2</v>
      </c>
    </row>
    <row r="38" spans="1:9" s="42" customFormat="1" ht="14.25" customHeight="1" x14ac:dyDescent="0.25">
      <c r="A38" s="613">
        <v>6</v>
      </c>
      <c r="B38" s="48" t="s">
        <v>199</v>
      </c>
      <c r="C38" s="614">
        <v>21588634</v>
      </c>
      <c r="D38" s="615">
        <v>11867694</v>
      </c>
      <c r="E38" s="283">
        <f t="shared" si="3"/>
        <v>-0.45028045776309888</v>
      </c>
      <c r="F38" s="614">
        <v>32722571</v>
      </c>
      <c r="G38" s="615">
        <v>20436005</v>
      </c>
      <c r="H38" s="283">
        <f t="shared" si="4"/>
        <v>-0.37547679245619181</v>
      </c>
      <c r="I38" s="283">
        <f t="shared" si="5"/>
        <v>3.6646207086126995E-2</v>
      </c>
    </row>
    <row r="39" spans="1:9" s="42" customFormat="1" ht="14.25" customHeight="1" x14ac:dyDescent="0.25">
      <c r="A39" s="613">
        <v>7</v>
      </c>
      <c r="B39" s="48" t="s">
        <v>197</v>
      </c>
      <c r="C39" s="614">
        <v>15363215</v>
      </c>
      <c r="D39" s="615">
        <v>10680184</v>
      </c>
      <c r="E39" s="283">
        <f t="shared" si="3"/>
        <v>-0.30482102867140759</v>
      </c>
      <c r="F39" s="614">
        <v>46012101</v>
      </c>
      <c r="G39" s="615">
        <v>18526875</v>
      </c>
      <c r="H39" s="283">
        <f t="shared" si="4"/>
        <v>-0.59734777162207831</v>
      </c>
      <c r="I39" s="283">
        <f t="shared" si="5"/>
        <v>3.322272126615692E-2</v>
      </c>
    </row>
    <row r="40" spans="1:9" s="42" customFormat="1" ht="14.25" customHeight="1" x14ac:dyDescent="0.25">
      <c r="A40" s="613">
        <v>8</v>
      </c>
      <c r="B40" s="48" t="s">
        <v>208</v>
      </c>
      <c r="C40" s="614">
        <v>5897996</v>
      </c>
      <c r="D40" s="615">
        <v>5495035</v>
      </c>
      <c r="E40" s="283">
        <f t="shared" si="3"/>
        <v>-6.8321680787847283E-2</v>
      </c>
      <c r="F40" s="614">
        <v>15502979</v>
      </c>
      <c r="G40" s="615">
        <v>15474953</v>
      </c>
      <c r="H40" s="283">
        <f t="shared" si="4"/>
        <v>-1.8077815882998616E-3</v>
      </c>
      <c r="I40" s="283">
        <f t="shared" si="5"/>
        <v>2.7749960537105087E-2</v>
      </c>
    </row>
    <row r="41" spans="1:9" s="42" customFormat="1" ht="14.25" customHeight="1" x14ac:dyDescent="0.25">
      <c r="A41" s="613">
        <v>9</v>
      </c>
      <c r="B41" s="48" t="s">
        <v>232</v>
      </c>
      <c r="C41" s="614">
        <v>1951318</v>
      </c>
      <c r="D41" s="615">
        <v>2867187</v>
      </c>
      <c r="E41" s="283">
        <f t="shared" si="3"/>
        <v>0.46935917159581364</v>
      </c>
      <c r="F41" s="614">
        <v>5405131</v>
      </c>
      <c r="G41" s="615">
        <v>10427690</v>
      </c>
      <c r="H41" s="283">
        <f t="shared" si="4"/>
        <v>0.92922058688309317</v>
      </c>
      <c r="I41" s="283">
        <f t="shared" si="5"/>
        <v>1.86991188918742E-2</v>
      </c>
    </row>
    <row r="42" spans="1:9" s="42" customFormat="1" ht="14.25" customHeight="1" x14ac:dyDescent="0.25">
      <c r="A42" s="613">
        <v>10</v>
      </c>
      <c r="B42" s="48" t="s">
        <v>207</v>
      </c>
      <c r="C42" s="614">
        <v>8465218</v>
      </c>
      <c r="D42" s="615">
        <v>5248413</v>
      </c>
      <c r="E42" s="283">
        <f t="shared" si="3"/>
        <v>-0.3800026177707414</v>
      </c>
      <c r="F42" s="614">
        <v>12150260</v>
      </c>
      <c r="G42" s="615">
        <v>8863399</v>
      </c>
      <c r="H42" s="283">
        <f t="shared" si="4"/>
        <v>-0.27051775023744351</v>
      </c>
      <c r="I42" s="283">
        <f t="shared" si="5"/>
        <v>1.5894004490651228E-2</v>
      </c>
    </row>
    <row r="43" spans="1:9" s="42" customFormat="1" ht="14.25" customHeight="1" x14ac:dyDescent="0.25">
      <c r="A43" s="613">
        <v>11</v>
      </c>
      <c r="B43" s="48" t="s">
        <v>217</v>
      </c>
      <c r="C43" s="614">
        <v>6070859</v>
      </c>
      <c r="D43" s="615">
        <v>4776578</v>
      </c>
      <c r="E43" s="283">
        <f t="shared" si="3"/>
        <v>-0.21319569438196473</v>
      </c>
      <c r="F43" s="614">
        <v>14146812</v>
      </c>
      <c r="G43" s="615">
        <v>8736122</v>
      </c>
      <c r="H43" s="283">
        <f t="shared" si="4"/>
        <v>-0.38246708869814627</v>
      </c>
      <c r="I43" s="283">
        <f t="shared" si="5"/>
        <v>1.5665769113956958E-2</v>
      </c>
    </row>
    <row r="44" spans="1:9" s="42" customFormat="1" ht="14.25" customHeight="1" x14ac:dyDescent="0.25">
      <c r="A44" s="613">
        <v>12</v>
      </c>
      <c r="B44" s="48" t="s">
        <v>210</v>
      </c>
      <c r="C44" s="614">
        <v>5909669</v>
      </c>
      <c r="D44" s="615">
        <v>4488384</v>
      </c>
      <c r="E44" s="283">
        <f t="shared" si="3"/>
        <v>-0.24050162538714093</v>
      </c>
      <c r="F44" s="614">
        <v>10377788</v>
      </c>
      <c r="G44" s="615">
        <v>8303087</v>
      </c>
      <c r="H44" s="283">
        <f t="shared" si="4"/>
        <v>-0.19991745832541574</v>
      </c>
      <c r="I44" s="283">
        <f t="shared" si="5"/>
        <v>1.4889243061749541E-2</v>
      </c>
    </row>
    <row r="45" spans="1:9" s="42" customFormat="1" ht="14.25" customHeight="1" x14ac:dyDescent="0.25">
      <c r="A45" s="613">
        <v>13</v>
      </c>
      <c r="B45" s="48" t="s">
        <v>224</v>
      </c>
      <c r="C45" s="614">
        <v>1697271</v>
      </c>
      <c r="D45" s="615">
        <v>3251850</v>
      </c>
      <c r="E45" s="283">
        <f t="shared" si="3"/>
        <v>0.91592857003978745</v>
      </c>
      <c r="F45" s="614">
        <v>2937313</v>
      </c>
      <c r="G45" s="615">
        <v>6635137</v>
      </c>
      <c r="H45" s="283">
        <f t="shared" si="4"/>
        <v>1.2589138440472638</v>
      </c>
      <c r="I45" s="283">
        <f t="shared" si="5"/>
        <v>1.1898245500861025E-2</v>
      </c>
    </row>
    <row r="46" spans="1:9" s="42" customFormat="1" ht="14.25" customHeight="1" x14ac:dyDescent="0.25">
      <c r="A46" s="613">
        <v>14</v>
      </c>
      <c r="B46" s="48" t="s">
        <v>202</v>
      </c>
      <c r="C46" s="614">
        <v>4156211</v>
      </c>
      <c r="D46" s="615">
        <v>3425682</v>
      </c>
      <c r="E46" s="283">
        <f t="shared" si="3"/>
        <v>-0.17576802525184598</v>
      </c>
      <c r="F46" s="614">
        <v>6654039</v>
      </c>
      <c r="G46" s="615">
        <v>6143319</v>
      </c>
      <c r="H46" s="283">
        <f t="shared" si="4"/>
        <v>-7.6753382419309513E-2</v>
      </c>
      <c r="I46" s="283">
        <f t="shared" si="5"/>
        <v>1.1016308729134613E-2</v>
      </c>
    </row>
    <row r="47" spans="1:9" s="42" customFormat="1" ht="14.25" customHeight="1" x14ac:dyDescent="0.25">
      <c r="A47" s="613">
        <v>15</v>
      </c>
      <c r="B47" s="48" t="s">
        <v>211</v>
      </c>
      <c r="C47" s="614">
        <v>2764694</v>
      </c>
      <c r="D47" s="615">
        <v>2954966</v>
      </c>
      <c r="E47" s="283">
        <f t="shared" si="3"/>
        <v>6.8822083022569647E-2</v>
      </c>
      <c r="F47" s="614">
        <v>5055458</v>
      </c>
      <c r="G47" s="615">
        <v>6036320</v>
      </c>
      <c r="H47" s="283">
        <f t="shared" si="4"/>
        <v>0.19402040329481518</v>
      </c>
      <c r="I47" s="283">
        <f t="shared" si="5"/>
        <v>1.0824436222154482E-2</v>
      </c>
    </row>
    <row r="48" spans="1:9" s="42" customFormat="1" ht="14.25" customHeight="1" x14ac:dyDescent="0.25">
      <c r="A48" s="613">
        <v>16</v>
      </c>
      <c r="B48" s="48" t="s">
        <v>227</v>
      </c>
      <c r="C48" s="614">
        <v>4747041</v>
      </c>
      <c r="D48" s="615">
        <v>3379394</v>
      </c>
      <c r="E48" s="283">
        <f t="shared" si="3"/>
        <v>-0.28810515856088037</v>
      </c>
      <c r="F48" s="614">
        <v>6661291</v>
      </c>
      <c r="G48" s="615">
        <v>5376891</v>
      </c>
      <c r="H48" s="283">
        <f t="shared" si="4"/>
        <v>-0.19281547675968513</v>
      </c>
      <c r="I48" s="283">
        <f t="shared" si="5"/>
        <v>9.6419364286479906E-3</v>
      </c>
    </row>
    <row r="49" spans="1:9" s="42" customFormat="1" ht="14.25" customHeight="1" x14ac:dyDescent="0.25">
      <c r="A49" s="613">
        <v>17</v>
      </c>
      <c r="B49" s="48" t="s">
        <v>204</v>
      </c>
      <c r="C49" s="614">
        <v>665244</v>
      </c>
      <c r="D49" s="615">
        <v>606117</v>
      </c>
      <c r="E49" s="283">
        <f t="shared" si="3"/>
        <v>-8.8880170283384796E-2</v>
      </c>
      <c r="F49" s="614">
        <v>732968</v>
      </c>
      <c r="G49" s="615">
        <v>5272466</v>
      </c>
      <c r="H49" s="283">
        <f t="shared" si="4"/>
        <v>6.1933099398609492</v>
      </c>
      <c r="I49" s="283">
        <f t="shared" si="5"/>
        <v>9.4546796641791619E-3</v>
      </c>
    </row>
    <row r="50" spans="1:9" s="42" customFormat="1" ht="14.25" customHeight="1" x14ac:dyDescent="0.25">
      <c r="A50" s="613">
        <v>18</v>
      </c>
      <c r="B50" s="48" t="s">
        <v>220</v>
      </c>
      <c r="C50" s="616">
        <v>0</v>
      </c>
      <c r="D50" s="615">
        <v>948403</v>
      </c>
      <c r="E50" s="283" t="s">
        <v>234</v>
      </c>
      <c r="F50" s="617">
        <v>0</v>
      </c>
      <c r="G50" s="615">
        <v>5065528</v>
      </c>
      <c r="H50" s="283" t="s">
        <v>234</v>
      </c>
      <c r="I50" s="283">
        <f t="shared" si="5"/>
        <v>9.0835947675964417E-3</v>
      </c>
    </row>
    <row r="51" spans="1:9" s="42" customFormat="1" ht="14.25" customHeight="1" x14ac:dyDescent="0.25">
      <c r="A51" s="613">
        <v>19</v>
      </c>
      <c r="B51" s="48" t="s">
        <v>219</v>
      </c>
      <c r="C51" s="614">
        <v>2912465</v>
      </c>
      <c r="D51" s="615">
        <v>2480002</v>
      </c>
      <c r="E51" s="283">
        <f>D51/C51-1</f>
        <v>-0.14848693460693951</v>
      </c>
      <c r="F51" s="614">
        <v>5065568</v>
      </c>
      <c r="G51" s="615">
        <v>4545983</v>
      </c>
      <c r="H51" s="283">
        <f t="shared" ref="H51:H78" si="6">G51/F51-1</f>
        <v>-0.10257191296217916</v>
      </c>
      <c r="I51" s="283">
        <f t="shared" si="5"/>
        <v>8.1519374470701515E-3</v>
      </c>
    </row>
    <row r="52" spans="1:9" s="42" customFormat="1" ht="14.25" customHeight="1" x14ac:dyDescent="0.25">
      <c r="A52" s="613">
        <v>20</v>
      </c>
      <c r="B52" s="48" t="s">
        <v>226</v>
      </c>
      <c r="C52" s="614">
        <v>1580954</v>
      </c>
      <c r="D52" s="615">
        <v>1445616</v>
      </c>
      <c r="E52" s="283">
        <f>D52/C52-1</f>
        <v>-8.5605273777731639E-2</v>
      </c>
      <c r="F52" s="614">
        <v>3496125</v>
      </c>
      <c r="G52" s="615">
        <v>4377077</v>
      </c>
      <c r="H52" s="283">
        <f t="shared" si="6"/>
        <v>0.25197954878615603</v>
      </c>
      <c r="I52" s="283">
        <f t="shared" si="5"/>
        <v>7.8490522082923491E-3</v>
      </c>
    </row>
    <row r="53" spans="1:9" s="42" customFormat="1" ht="14.25" customHeight="1" x14ac:dyDescent="0.25">
      <c r="A53" s="613">
        <v>21</v>
      </c>
      <c r="B53" s="48" t="s">
        <v>384</v>
      </c>
      <c r="C53" s="614">
        <v>2049716</v>
      </c>
      <c r="D53" s="615">
        <v>2345667</v>
      </c>
      <c r="E53" s="283">
        <f>D53/C53-1</f>
        <v>0.14438634425452102</v>
      </c>
      <c r="F53" s="614">
        <v>3857708</v>
      </c>
      <c r="G53" s="615">
        <v>4104423</v>
      </c>
      <c r="H53" s="283">
        <f t="shared" si="6"/>
        <v>6.395377773538069E-2</v>
      </c>
      <c r="I53" s="283">
        <f t="shared" si="5"/>
        <v>7.3601242134684651E-3</v>
      </c>
    </row>
    <row r="54" spans="1:9" s="42" customFormat="1" ht="14.25" customHeight="1" x14ac:dyDescent="0.25">
      <c r="A54" s="613">
        <v>22</v>
      </c>
      <c r="B54" s="48" t="s">
        <v>214</v>
      </c>
      <c r="C54" s="614">
        <v>247435</v>
      </c>
      <c r="D54" s="615">
        <v>3170599</v>
      </c>
      <c r="E54" s="283" t="s">
        <v>234</v>
      </c>
      <c r="F54" s="614">
        <v>642339</v>
      </c>
      <c r="G54" s="615">
        <v>4044400</v>
      </c>
      <c r="H54" s="283">
        <f t="shared" si="6"/>
        <v>5.2963637580778995</v>
      </c>
      <c r="I54" s="283">
        <f t="shared" si="5"/>
        <v>7.2524899039284841E-3</v>
      </c>
    </row>
    <row r="55" spans="1:9" s="42" customFormat="1" ht="14.25" customHeight="1" x14ac:dyDescent="0.25">
      <c r="A55" s="613">
        <v>23</v>
      </c>
      <c r="B55" s="48" t="s">
        <v>209</v>
      </c>
      <c r="C55" s="614">
        <v>2512784</v>
      </c>
      <c r="D55" s="615">
        <v>1934505</v>
      </c>
      <c r="E55" s="283">
        <f t="shared" ref="E55:E66" si="7">D55/C55-1</f>
        <v>-0.23013478277480282</v>
      </c>
      <c r="F55" s="614">
        <v>5079996</v>
      </c>
      <c r="G55" s="615">
        <v>4024838</v>
      </c>
      <c r="H55" s="283">
        <f t="shared" si="6"/>
        <v>-0.20770843126648131</v>
      </c>
      <c r="I55" s="283">
        <f t="shared" si="5"/>
        <v>7.2174109781296888E-3</v>
      </c>
    </row>
    <row r="56" spans="1:9" s="42" customFormat="1" ht="14.25" customHeight="1" x14ac:dyDescent="0.25">
      <c r="A56" s="613">
        <v>24</v>
      </c>
      <c r="B56" s="48" t="s">
        <v>385</v>
      </c>
      <c r="C56" s="614">
        <v>1673676</v>
      </c>
      <c r="D56" s="615">
        <v>2154658</v>
      </c>
      <c r="E56" s="283">
        <f t="shared" si="7"/>
        <v>0.28738059218152134</v>
      </c>
      <c r="F56" s="614">
        <v>2765816</v>
      </c>
      <c r="G56" s="615">
        <v>3989206</v>
      </c>
      <c r="H56" s="283">
        <f t="shared" si="6"/>
        <v>0.44232515828963326</v>
      </c>
      <c r="I56" s="283">
        <f t="shared" si="5"/>
        <v>7.1535150429460322E-3</v>
      </c>
    </row>
    <row r="57" spans="1:9" s="42" customFormat="1" ht="14.25" customHeight="1" x14ac:dyDescent="0.25">
      <c r="A57" s="613">
        <v>25</v>
      </c>
      <c r="B57" s="48" t="s">
        <v>205</v>
      </c>
      <c r="C57" s="614">
        <v>3471839</v>
      </c>
      <c r="D57" s="615">
        <v>1281714</v>
      </c>
      <c r="E57" s="283">
        <f t="shared" si="7"/>
        <v>-0.63082562296235511</v>
      </c>
      <c r="F57" s="614">
        <v>6465687</v>
      </c>
      <c r="G57" s="615">
        <v>3721684</v>
      </c>
      <c r="H57" s="283">
        <f t="shared" si="6"/>
        <v>-0.42439465442728674</v>
      </c>
      <c r="I57" s="283">
        <f t="shared" si="5"/>
        <v>6.6737898416606113E-3</v>
      </c>
    </row>
    <row r="58" spans="1:9" s="42" customFormat="1" ht="14.25" customHeight="1" x14ac:dyDescent="0.25">
      <c r="A58" s="613">
        <v>26</v>
      </c>
      <c r="B58" s="48" t="s">
        <v>203</v>
      </c>
      <c r="C58" s="614">
        <v>5865208</v>
      </c>
      <c r="D58" s="615">
        <v>1957418</v>
      </c>
      <c r="E58" s="283">
        <f t="shared" si="7"/>
        <v>-0.66626622619351261</v>
      </c>
      <c r="F58" s="614">
        <v>9102236</v>
      </c>
      <c r="G58" s="615">
        <v>3678734</v>
      </c>
      <c r="H58" s="283">
        <f t="shared" si="6"/>
        <v>-0.59584282367541341</v>
      </c>
      <c r="I58" s="283">
        <f t="shared" si="5"/>
        <v>6.5967711389176261E-3</v>
      </c>
    </row>
    <row r="59" spans="1:9" s="42" customFormat="1" ht="14.25" customHeight="1" x14ac:dyDescent="0.25">
      <c r="A59" s="613">
        <v>27</v>
      </c>
      <c r="B59" s="48" t="s">
        <v>213</v>
      </c>
      <c r="C59" s="614">
        <v>1085744</v>
      </c>
      <c r="D59" s="615">
        <v>1419373</v>
      </c>
      <c r="E59" s="283">
        <f t="shared" si="7"/>
        <v>0.30728145861271172</v>
      </c>
      <c r="F59" s="614">
        <v>2365573</v>
      </c>
      <c r="G59" s="615">
        <v>3649784</v>
      </c>
      <c r="H59" s="283">
        <f t="shared" si="6"/>
        <v>0.54287523572512875</v>
      </c>
      <c r="I59" s="283">
        <f t="shared" si="5"/>
        <v>6.5448574847986642E-3</v>
      </c>
    </row>
    <row r="60" spans="1:9" s="42" customFormat="1" ht="14.25" customHeight="1" x14ac:dyDescent="0.25">
      <c r="A60" s="613">
        <v>28</v>
      </c>
      <c r="B60" s="618" t="s">
        <v>221</v>
      </c>
      <c r="C60" s="614">
        <v>1685995</v>
      </c>
      <c r="D60" s="615">
        <v>1847614</v>
      </c>
      <c r="E60" s="283">
        <f t="shared" si="7"/>
        <v>9.5859714886461722E-2</v>
      </c>
      <c r="F60" s="614">
        <v>3436489</v>
      </c>
      <c r="G60" s="615">
        <v>3474198</v>
      </c>
      <c r="H60" s="283">
        <f t="shared" si="6"/>
        <v>1.0973118202910026E-2</v>
      </c>
      <c r="I60" s="283">
        <f t="shared" si="5"/>
        <v>6.2299935513916854E-3</v>
      </c>
    </row>
    <row r="61" spans="1:9" s="42" customFormat="1" ht="14.25" customHeight="1" x14ac:dyDescent="0.25">
      <c r="A61" s="613">
        <v>29</v>
      </c>
      <c r="B61" s="48" t="s">
        <v>201</v>
      </c>
      <c r="C61" s="614">
        <v>1025743</v>
      </c>
      <c r="D61" s="615">
        <v>1447001</v>
      </c>
      <c r="E61" s="283">
        <f t="shared" si="7"/>
        <v>0.41068571757253025</v>
      </c>
      <c r="F61" s="614">
        <v>2325965</v>
      </c>
      <c r="G61" s="615">
        <v>2658581</v>
      </c>
      <c r="H61" s="283">
        <f t="shared" si="6"/>
        <v>0.14300129193689504</v>
      </c>
      <c r="I61" s="283">
        <f t="shared" si="5"/>
        <v>4.7674146625645564E-3</v>
      </c>
    </row>
    <row r="62" spans="1:9" s="42" customFormat="1" ht="14.25" customHeight="1" x14ac:dyDescent="0.25">
      <c r="A62" s="613">
        <v>30</v>
      </c>
      <c r="B62" s="48" t="s">
        <v>218</v>
      </c>
      <c r="C62" s="614">
        <v>1990284</v>
      </c>
      <c r="D62" s="615">
        <v>1518800</v>
      </c>
      <c r="E62" s="283">
        <f t="shared" si="7"/>
        <v>-0.23689282534552858</v>
      </c>
      <c r="F62" s="614">
        <v>3779701</v>
      </c>
      <c r="G62" s="615">
        <v>2610751</v>
      </c>
      <c r="H62" s="283">
        <f t="shared" si="6"/>
        <v>-0.30927049520583771</v>
      </c>
      <c r="I62" s="283">
        <f t="shared" si="5"/>
        <v>4.6816450571583405E-3</v>
      </c>
    </row>
    <row r="63" spans="1:9" s="42" customFormat="1" ht="14.25" customHeight="1" x14ac:dyDescent="0.25">
      <c r="A63" s="613">
        <v>31</v>
      </c>
      <c r="B63" s="48" t="s">
        <v>386</v>
      </c>
      <c r="C63" s="614">
        <v>541999</v>
      </c>
      <c r="D63" s="619">
        <v>1109235</v>
      </c>
      <c r="E63" s="283">
        <f t="shared" si="7"/>
        <v>1.0465628165365617</v>
      </c>
      <c r="F63" s="614">
        <v>2100012</v>
      </c>
      <c r="G63" s="615">
        <v>2591068</v>
      </c>
      <c r="H63" s="283">
        <f t="shared" si="6"/>
        <v>0.23383485427702322</v>
      </c>
      <c r="I63" s="283">
        <f t="shared" si="5"/>
        <v>4.6463491520107236E-3</v>
      </c>
    </row>
    <row r="64" spans="1:9" s="42" customFormat="1" ht="14.25" customHeight="1" x14ac:dyDescent="0.25">
      <c r="A64" s="613">
        <v>32</v>
      </c>
      <c r="B64" s="48" t="s">
        <v>387</v>
      </c>
      <c r="C64" s="614">
        <v>1052031</v>
      </c>
      <c r="D64" s="615">
        <v>739052</v>
      </c>
      <c r="E64" s="283">
        <f t="shared" si="7"/>
        <v>-0.29749978850433112</v>
      </c>
      <c r="F64" s="614">
        <v>1704164</v>
      </c>
      <c r="G64" s="615">
        <v>2582593</v>
      </c>
      <c r="H64" s="283">
        <f t="shared" si="6"/>
        <v>0.51546036649054905</v>
      </c>
      <c r="I64" s="283">
        <f t="shared" si="5"/>
        <v>4.6311516315043948E-3</v>
      </c>
    </row>
    <row r="65" spans="1:9" s="42" customFormat="1" ht="14.25" customHeight="1" x14ac:dyDescent="0.25">
      <c r="A65" s="613">
        <v>33</v>
      </c>
      <c r="B65" s="48" t="s">
        <v>212</v>
      </c>
      <c r="C65" s="614">
        <v>1959271</v>
      </c>
      <c r="D65" s="615">
        <v>1253777</v>
      </c>
      <c r="E65" s="283">
        <f t="shared" si="7"/>
        <v>-0.36007984602436316</v>
      </c>
      <c r="F65" s="614">
        <v>6301569</v>
      </c>
      <c r="G65" s="615">
        <v>2369760</v>
      </c>
      <c r="H65" s="283">
        <f t="shared" si="6"/>
        <v>-0.62394127557755852</v>
      </c>
      <c r="I65" s="283">
        <f t="shared" si="5"/>
        <v>4.2494957162332028E-3</v>
      </c>
    </row>
    <row r="66" spans="1:9" s="42" customFormat="1" ht="14.25" customHeight="1" x14ac:dyDescent="0.25">
      <c r="A66" s="613">
        <v>34</v>
      </c>
      <c r="B66" s="48" t="s">
        <v>388</v>
      </c>
      <c r="C66" s="614">
        <v>2086658</v>
      </c>
      <c r="D66" s="615">
        <v>1905840</v>
      </c>
      <c r="E66" s="283">
        <f t="shared" si="7"/>
        <v>-8.6654353516484206E-2</v>
      </c>
      <c r="F66" s="614">
        <v>3561123</v>
      </c>
      <c r="G66" s="615">
        <v>2172819</v>
      </c>
      <c r="H66" s="283">
        <f t="shared" si="6"/>
        <v>-0.38985005572680298</v>
      </c>
      <c r="I66" s="283">
        <f t="shared" si="5"/>
        <v>3.8963376175857939E-3</v>
      </c>
    </row>
    <row r="67" spans="1:9" s="42" customFormat="1" ht="14.25" customHeight="1" x14ac:dyDescent="0.25">
      <c r="A67" s="613">
        <v>35</v>
      </c>
      <c r="B67" s="48" t="s">
        <v>230</v>
      </c>
      <c r="C67" s="614">
        <v>6182957</v>
      </c>
      <c r="D67" s="620">
        <v>0</v>
      </c>
      <c r="E67" s="283" t="s">
        <v>240</v>
      </c>
      <c r="F67" s="614">
        <v>7916635</v>
      </c>
      <c r="G67" s="615">
        <v>2107336</v>
      </c>
      <c r="H67" s="283">
        <f t="shared" si="6"/>
        <v>-0.733809124710183</v>
      </c>
      <c r="I67" s="283">
        <f t="shared" si="5"/>
        <v>3.7789123390824437E-3</v>
      </c>
    </row>
    <row r="68" spans="1:9" s="42" customFormat="1" ht="14.25" customHeight="1" x14ac:dyDescent="0.25">
      <c r="A68" s="613">
        <v>36</v>
      </c>
      <c r="B68" s="48" t="s">
        <v>389</v>
      </c>
      <c r="C68" s="614">
        <v>676261</v>
      </c>
      <c r="D68" s="615">
        <v>924460</v>
      </c>
      <c r="E68" s="283">
        <f t="shared" ref="E68:E78" si="8">D68/C68-1</f>
        <v>0.36701658087631839</v>
      </c>
      <c r="F68" s="614">
        <v>1203124</v>
      </c>
      <c r="G68" s="615">
        <v>1898385</v>
      </c>
      <c r="H68" s="283">
        <f t="shared" si="6"/>
        <v>0.57787975304291161</v>
      </c>
      <c r="I68" s="283">
        <f t="shared" si="5"/>
        <v>3.4042176951511413E-3</v>
      </c>
    </row>
    <row r="69" spans="1:9" s="42" customFormat="1" ht="14.25" customHeight="1" x14ac:dyDescent="0.25">
      <c r="A69" s="613">
        <v>37</v>
      </c>
      <c r="B69" s="48" t="s">
        <v>390</v>
      </c>
      <c r="C69" s="614">
        <v>760800</v>
      </c>
      <c r="D69" s="615">
        <v>731804</v>
      </c>
      <c r="E69" s="283">
        <f t="shared" si="8"/>
        <v>-3.8112513144058835E-2</v>
      </c>
      <c r="F69" s="614">
        <v>1283260</v>
      </c>
      <c r="G69" s="615">
        <v>1821498</v>
      </c>
      <c r="H69" s="283">
        <f t="shared" si="6"/>
        <v>0.4194302012063027</v>
      </c>
      <c r="I69" s="283">
        <f t="shared" si="5"/>
        <v>3.2663425613257656E-3</v>
      </c>
    </row>
    <row r="70" spans="1:9" s="42" customFormat="1" ht="14.25" customHeight="1" x14ac:dyDescent="0.25">
      <c r="A70" s="613">
        <v>38</v>
      </c>
      <c r="B70" s="48" t="s">
        <v>391</v>
      </c>
      <c r="C70" s="614">
        <v>1052645</v>
      </c>
      <c r="D70" s="615">
        <v>997590</v>
      </c>
      <c r="E70" s="283">
        <f t="shared" si="8"/>
        <v>-5.2301583154814812E-2</v>
      </c>
      <c r="F70" s="614">
        <v>2900374</v>
      </c>
      <c r="G70" s="615">
        <v>1817132</v>
      </c>
      <c r="H70" s="283">
        <f t="shared" si="6"/>
        <v>-0.37348355763773911</v>
      </c>
      <c r="I70" s="283">
        <f t="shared" si="5"/>
        <v>3.2585133725905879E-3</v>
      </c>
    </row>
    <row r="71" spans="1:9" s="42" customFormat="1" ht="14.25" customHeight="1" x14ac:dyDescent="0.25">
      <c r="A71" s="613">
        <v>39</v>
      </c>
      <c r="B71" s="48" t="s">
        <v>225</v>
      </c>
      <c r="C71" s="614">
        <v>997439</v>
      </c>
      <c r="D71" s="615">
        <v>764434</v>
      </c>
      <c r="E71" s="283">
        <f t="shared" si="8"/>
        <v>-0.23360325794359349</v>
      </c>
      <c r="F71" s="614">
        <v>2194020</v>
      </c>
      <c r="G71" s="615">
        <v>1516563</v>
      </c>
      <c r="H71" s="283">
        <f t="shared" si="6"/>
        <v>-0.3087743047009599</v>
      </c>
      <c r="I71" s="283">
        <f t="shared" si="5"/>
        <v>2.7195277040281607E-3</v>
      </c>
    </row>
    <row r="72" spans="1:9" s="42" customFormat="1" ht="14.25" customHeight="1" x14ac:dyDescent="0.25">
      <c r="A72" s="613">
        <v>40</v>
      </c>
      <c r="B72" s="48" t="s">
        <v>392</v>
      </c>
      <c r="C72" s="614">
        <v>417335</v>
      </c>
      <c r="D72" s="615">
        <v>877418</v>
      </c>
      <c r="E72" s="283">
        <f t="shared" si="8"/>
        <v>1.1024309008350603</v>
      </c>
      <c r="F72" s="614">
        <v>802825</v>
      </c>
      <c r="G72" s="615">
        <v>1476975</v>
      </c>
      <c r="H72" s="283">
        <f t="shared" si="6"/>
        <v>0.83972223087223252</v>
      </c>
      <c r="I72" s="283">
        <f t="shared" si="5"/>
        <v>2.6485377993904591E-3</v>
      </c>
    </row>
    <row r="73" spans="1:9" s="42" customFormat="1" ht="14.25" customHeight="1" x14ac:dyDescent="0.25">
      <c r="A73" s="613">
        <v>41</v>
      </c>
      <c r="B73" s="48" t="s">
        <v>393</v>
      </c>
      <c r="C73" s="614">
        <v>500531</v>
      </c>
      <c r="D73" s="615">
        <v>608445</v>
      </c>
      <c r="E73" s="283">
        <f t="shared" si="8"/>
        <v>0.2155990338260767</v>
      </c>
      <c r="F73" s="614">
        <v>858109</v>
      </c>
      <c r="G73" s="615">
        <v>1359483</v>
      </c>
      <c r="H73" s="283">
        <f t="shared" si="6"/>
        <v>0.58427775492390821</v>
      </c>
      <c r="I73" s="283">
        <f t="shared" si="5"/>
        <v>2.4378490584666223E-3</v>
      </c>
    </row>
    <row r="74" spans="1:9" s="42" customFormat="1" ht="14.25" customHeight="1" x14ac:dyDescent="0.25">
      <c r="A74" s="613">
        <v>42</v>
      </c>
      <c r="B74" s="48" t="s">
        <v>394</v>
      </c>
      <c r="C74" s="614">
        <v>1588804</v>
      </c>
      <c r="D74" s="615">
        <v>970624</v>
      </c>
      <c r="E74" s="283">
        <f t="shared" si="8"/>
        <v>-0.38908512314923682</v>
      </c>
      <c r="F74" s="614">
        <v>1717278</v>
      </c>
      <c r="G74" s="615">
        <v>1313438</v>
      </c>
      <c r="H74" s="283">
        <f t="shared" si="6"/>
        <v>-0.23516285656719527</v>
      </c>
      <c r="I74" s="283">
        <f t="shared" si="5"/>
        <v>2.3552803467599692E-3</v>
      </c>
    </row>
    <row r="75" spans="1:9" s="42" customFormat="1" ht="14.25" customHeight="1" x14ac:dyDescent="0.25">
      <c r="A75" s="613">
        <v>43</v>
      </c>
      <c r="B75" s="48" t="s">
        <v>395</v>
      </c>
      <c r="C75" s="614">
        <v>651498</v>
      </c>
      <c r="D75" s="615">
        <v>525174</v>
      </c>
      <c r="E75" s="283">
        <f t="shared" si="8"/>
        <v>-0.19389775563393896</v>
      </c>
      <c r="F75" s="614">
        <v>651498</v>
      </c>
      <c r="G75" s="615">
        <v>1304617</v>
      </c>
      <c r="H75" s="283">
        <f t="shared" si="6"/>
        <v>1.0024881120126232</v>
      </c>
      <c r="I75" s="283">
        <f t="shared" si="5"/>
        <v>2.3394623729090761E-3</v>
      </c>
    </row>
    <row r="76" spans="1:9" s="42" customFormat="1" ht="14.25" customHeight="1" x14ac:dyDescent="0.25">
      <c r="A76" s="613">
        <v>44</v>
      </c>
      <c r="B76" s="48" t="s">
        <v>396</v>
      </c>
      <c r="C76" s="614">
        <v>792838</v>
      </c>
      <c r="D76" s="615">
        <v>509414</v>
      </c>
      <c r="E76" s="283">
        <f t="shared" si="8"/>
        <v>-0.35748034276863616</v>
      </c>
      <c r="F76" s="614">
        <v>1527516</v>
      </c>
      <c r="G76" s="615">
        <v>1012807</v>
      </c>
      <c r="H76" s="283">
        <f t="shared" si="6"/>
        <v>-0.33695817261488592</v>
      </c>
      <c r="I76" s="283">
        <f t="shared" si="5"/>
        <v>1.816183498696493E-3</v>
      </c>
    </row>
    <row r="77" spans="1:9" s="42" customFormat="1" ht="14.25" customHeight="1" x14ac:dyDescent="0.25">
      <c r="A77" s="613">
        <v>45</v>
      </c>
      <c r="B77" s="48" t="s">
        <v>397</v>
      </c>
      <c r="C77" s="614">
        <v>329473</v>
      </c>
      <c r="D77" s="615">
        <v>462583</v>
      </c>
      <c r="E77" s="283">
        <f t="shared" si="8"/>
        <v>0.40400882621641232</v>
      </c>
      <c r="F77" s="614">
        <v>607038</v>
      </c>
      <c r="G77" s="615">
        <v>958935</v>
      </c>
      <c r="H77" s="283">
        <f t="shared" si="6"/>
        <v>0.57969517559032546</v>
      </c>
      <c r="I77" s="283">
        <f t="shared" si="5"/>
        <v>1.7195792715912523E-3</v>
      </c>
    </row>
    <row r="78" spans="1:9" s="42" customFormat="1" ht="14.25" customHeight="1" x14ac:dyDescent="0.25">
      <c r="A78" s="613">
        <v>46</v>
      </c>
      <c r="B78" s="48" t="s">
        <v>398</v>
      </c>
      <c r="C78" s="614">
        <v>1136723</v>
      </c>
      <c r="D78" s="615">
        <v>360934</v>
      </c>
      <c r="E78" s="283">
        <f t="shared" si="8"/>
        <v>-0.6824784930013732</v>
      </c>
      <c r="F78" s="614">
        <v>1302001</v>
      </c>
      <c r="G78" s="615">
        <v>913085</v>
      </c>
      <c r="H78" s="283">
        <f t="shared" si="6"/>
        <v>-0.29870637580155468</v>
      </c>
      <c r="I78" s="283">
        <f t="shared" si="5"/>
        <v>1.637360237347577E-3</v>
      </c>
    </row>
    <row r="79" spans="1:9" s="42" customFormat="1" ht="14.25" customHeight="1" x14ac:dyDescent="0.25">
      <c r="A79" s="613">
        <v>47</v>
      </c>
      <c r="B79" s="48" t="s">
        <v>399</v>
      </c>
      <c r="C79" s="614">
        <v>3115</v>
      </c>
      <c r="D79" s="615">
        <v>476048</v>
      </c>
      <c r="E79" s="283" t="s">
        <v>234</v>
      </c>
      <c r="F79" s="614">
        <v>5990</v>
      </c>
      <c r="G79" s="615">
        <v>840248</v>
      </c>
      <c r="H79" s="283" t="s">
        <v>234</v>
      </c>
      <c r="I79" s="283">
        <f t="shared" si="5"/>
        <v>1.5067476354455793E-3</v>
      </c>
    </row>
    <row r="80" spans="1:9" s="42" customFormat="1" ht="14.25" customHeight="1" x14ac:dyDescent="0.25">
      <c r="A80" s="613">
        <v>48</v>
      </c>
      <c r="B80" s="48" t="s">
        <v>400</v>
      </c>
      <c r="C80" s="614">
        <v>96531</v>
      </c>
      <c r="D80" s="615">
        <v>247834</v>
      </c>
      <c r="E80" s="283">
        <f>D80/C80-1</f>
        <v>1.5674032176192103</v>
      </c>
      <c r="F80" s="614">
        <v>103727</v>
      </c>
      <c r="G80" s="615">
        <v>827283</v>
      </c>
      <c r="H80" s="283">
        <f>G80/F80-1</f>
        <v>6.9755801286068237</v>
      </c>
      <c r="I80" s="283">
        <f t="shared" si="5"/>
        <v>1.483498567201975E-3</v>
      </c>
    </row>
    <row r="81" spans="1:9" s="42" customFormat="1" ht="14.25" customHeight="1" x14ac:dyDescent="0.25">
      <c r="A81" s="613">
        <v>49</v>
      </c>
      <c r="B81" s="48" t="s">
        <v>401</v>
      </c>
      <c r="C81" s="614">
        <v>240201</v>
      </c>
      <c r="D81" s="615">
        <v>299862</v>
      </c>
      <c r="E81" s="283">
        <f>D81/C81-1</f>
        <v>0.24837948218367112</v>
      </c>
      <c r="F81" s="614">
        <v>680574</v>
      </c>
      <c r="G81" s="615">
        <v>778954</v>
      </c>
      <c r="H81" s="283">
        <f>G81/F81-1</f>
        <v>0.14455444962634489</v>
      </c>
      <c r="I81" s="283">
        <f t="shared" si="5"/>
        <v>1.3968341461340888E-3</v>
      </c>
    </row>
    <row r="82" spans="1:9" s="42" customFormat="1" ht="14.25" customHeight="1" x14ac:dyDescent="0.25">
      <c r="A82" s="613">
        <v>50</v>
      </c>
      <c r="B82" s="48" t="s">
        <v>465</v>
      </c>
      <c r="C82" s="614">
        <v>0</v>
      </c>
      <c r="D82" s="615">
        <v>552735</v>
      </c>
      <c r="E82" s="283" t="s">
        <v>234</v>
      </c>
      <c r="F82" s="614">
        <v>0</v>
      </c>
      <c r="G82" s="615">
        <v>768620</v>
      </c>
      <c r="H82" s="283" t="s">
        <v>234</v>
      </c>
      <c r="I82" s="283">
        <f t="shared" si="5"/>
        <v>1.3783030338140421E-3</v>
      </c>
    </row>
    <row r="83" spans="1:9" s="594" customFormat="1" ht="24.75" customHeight="1" x14ac:dyDescent="0.25">
      <c r="A83" s="621"/>
      <c r="B83" s="622" t="s">
        <v>402</v>
      </c>
      <c r="C83" s="616">
        <v>23441932</v>
      </c>
      <c r="D83" s="615">
        <v>10190359</v>
      </c>
      <c r="E83" s="283">
        <f t="shared" ref="E83:E84" si="9">D83/C83-1</f>
        <v>-0.56529355174309015</v>
      </c>
      <c r="F83" s="614">
        <v>42951504</v>
      </c>
      <c r="G83" s="615">
        <v>18926803</v>
      </c>
      <c r="H83" s="283">
        <f t="shared" ref="H83:H84" si="10">G83/F83-1</f>
        <v>-0.55934481362980915</v>
      </c>
      <c r="I83" s="283">
        <f t="shared" si="5"/>
        <v>3.3939879258021798E-2</v>
      </c>
    </row>
    <row r="84" spans="1:9" s="43" customFormat="1" ht="13.5" thickBot="1" x14ac:dyDescent="0.25">
      <c r="A84" s="623"/>
      <c r="B84" s="624" t="s">
        <v>403</v>
      </c>
      <c r="C84" s="625">
        <f>+SUM(C33:C83)</f>
        <v>348781979</v>
      </c>
      <c r="D84" s="626">
        <f>+SUM(D33:D83)</f>
        <v>285273407</v>
      </c>
      <c r="E84" s="627">
        <f t="shared" si="9"/>
        <v>-0.18208673562231259</v>
      </c>
      <c r="F84" s="625">
        <f>+SUM(F33:F83)</f>
        <v>660226374</v>
      </c>
      <c r="G84" s="626">
        <f>+SUM(G33:G83)</f>
        <v>557656757</v>
      </c>
      <c r="H84" s="627">
        <f t="shared" si="10"/>
        <v>-0.15535522517614542</v>
      </c>
      <c r="I84" s="628">
        <f t="shared" si="5"/>
        <v>1</v>
      </c>
    </row>
    <row r="85" spans="1:9" s="43" customFormat="1" x14ac:dyDescent="0.2">
      <c r="C85" s="576"/>
      <c r="D85" s="576"/>
      <c r="E85" s="629"/>
      <c r="F85" s="576"/>
      <c r="G85" s="576"/>
      <c r="H85" s="629"/>
      <c r="I85" s="629"/>
    </row>
    <row r="86" spans="1:9" s="43" customFormat="1" ht="49.5" customHeight="1" x14ac:dyDescent="0.2">
      <c r="A86" s="754" t="s">
        <v>464</v>
      </c>
      <c r="B86" s="754"/>
      <c r="C86" s="754"/>
      <c r="D86" s="754"/>
      <c r="E86" s="754"/>
      <c r="F86" s="588"/>
      <c r="G86" s="588"/>
      <c r="H86" s="630"/>
      <c r="I86" s="630"/>
    </row>
    <row r="87" spans="1:9" s="43" customFormat="1" x14ac:dyDescent="0.2">
      <c r="C87" s="172"/>
      <c r="E87" s="629"/>
      <c r="F87" s="172"/>
      <c r="G87" s="172"/>
      <c r="H87" s="629"/>
      <c r="I87" s="629"/>
    </row>
    <row r="88" spans="1:9" s="43" customFormat="1" x14ac:dyDescent="0.2">
      <c r="C88" s="631"/>
      <c r="D88" s="631"/>
      <c r="E88" s="629"/>
      <c r="F88" s="172"/>
      <c r="G88" s="172"/>
      <c r="H88" s="629"/>
      <c r="I88" s="629"/>
    </row>
    <row r="89" spans="1:9" s="43" customFormat="1" x14ac:dyDescent="0.2">
      <c r="E89" s="629"/>
      <c r="H89" s="629"/>
      <c r="I89" s="629"/>
    </row>
    <row r="90" spans="1:9" s="43" customFormat="1" x14ac:dyDescent="0.2">
      <c r="E90" s="629"/>
      <c r="H90" s="629"/>
      <c r="I90" s="629"/>
    </row>
    <row r="91" spans="1:9" s="43" customFormat="1" ht="15" x14ac:dyDescent="0.25">
      <c r="A91"/>
      <c r="B91"/>
      <c r="C91"/>
      <c r="D91"/>
      <c r="E91"/>
      <c r="F91"/>
      <c r="G91"/>
      <c r="H91"/>
      <c r="I91"/>
    </row>
    <row r="92" spans="1:9" s="43" customFormat="1" ht="15" x14ac:dyDescent="0.25">
      <c r="A92"/>
      <c r="B92"/>
      <c r="C92"/>
      <c r="D92"/>
      <c r="E92"/>
      <c r="F92"/>
      <c r="G92"/>
      <c r="H92"/>
      <c r="I92"/>
    </row>
    <row r="93" spans="1:9" s="43" customFormat="1" ht="15" x14ac:dyDescent="0.25">
      <c r="A93"/>
      <c r="B93"/>
      <c r="C93"/>
      <c r="D93"/>
      <c r="E93"/>
      <c r="F93"/>
      <c r="G93"/>
      <c r="H93"/>
      <c r="I93"/>
    </row>
    <row r="94" spans="1:9" s="43" customFormat="1" ht="15" x14ac:dyDescent="0.25">
      <c r="A94"/>
      <c r="B94"/>
      <c r="C94"/>
      <c r="D94"/>
      <c r="E94"/>
      <c r="F94"/>
      <c r="G94"/>
      <c r="H94"/>
      <c r="I94"/>
    </row>
    <row r="95" spans="1:9" s="43" customFormat="1" ht="15" x14ac:dyDescent="0.25">
      <c r="A95"/>
      <c r="B95"/>
      <c r="C95"/>
      <c r="D95"/>
      <c r="E95"/>
      <c r="F95"/>
      <c r="G95"/>
      <c r="H95"/>
      <c r="I95"/>
    </row>
    <row r="96" spans="1:9" s="43" customFormat="1" ht="15" x14ac:dyDescent="0.25">
      <c r="A96"/>
      <c r="B96"/>
      <c r="C96"/>
      <c r="D96"/>
      <c r="E96"/>
      <c r="F96"/>
      <c r="G96"/>
      <c r="H96"/>
      <c r="I96"/>
    </row>
    <row r="97" spans="1:9" s="43" customFormat="1" ht="15" x14ac:dyDescent="0.25">
      <c r="A97"/>
      <c r="B97"/>
      <c r="C97"/>
      <c r="D97"/>
      <c r="E97"/>
      <c r="F97"/>
      <c r="G97"/>
      <c r="H97"/>
      <c r="I97"/>
    </row>
    <row r="98" spans="1:9" s="43" customFormat="1" ht="15" x14ac:dyDescent="0.25">
      <c r="A98"/>
      <c r="B98"/>
      <c r="C98"/>
      <c r="D98"/>
      <c r="E98"/>
      <c r="F98"/>
      <c r="G98"/>
      <c r="H98"/>
      <c r="I98"/>
    </row>
    <row r="99" spans="1:9" s="43" customFormat="1" ht="15" x14ac:dyDescent="0.25">
      <c r="A99"/>
      <c r="B99"/>
      <c r="C99"/>
      <c r="D99"/>
      <c r="E99"/>
      <c r="F99"/>
      <c r="G99"/>
      <c r="H99"/>
      <c r="I99"/>
    </row>
    <row r="100" spans="1:9" s="43" customFormat="1" ht="15" x14ac:dyDescent="0.25">
      <c r="A100"/>
      <c r="B100"/>
      <c r="C100"/>
      <c r="D100"/>
      <c r="E100"/>
      <c r="F100"/>
      <c r="G100"/>
      <c r="H100"/>
      <c r="I100"/>
    </row>
    <row r="101" spans="1:9" s="43" customFormat="1" ht="15" x14ac:dyDescent="0.25">
      <c r="A101"/>
      <c r="B101"/>
      <c r="C101"/>
      <c r="D101"/>
      <c r="E101"/>
      <c r="F101"/>
      <c r="G101"/>
      <c r="H101"/>
      <c r="I101"/>
    </row>
    <row r="102" spans="1:9" s="43" customFormat="1" ht="15" x14ac:dyDescent="0.25">
      <c r="A102"/>
      <c r="B102"/>
      <c r="C102"/>
      <c r="D102"/>
      <c r="E102"/>
      <c r="F102"/>
      <c r="G102"/>
      <c r="H102"/>
      <c r="I102"/>
    </row>
    <row r="103" spans="1:9" s="43" customFormat="1" ht="15" x14ac:dyDescent="0.25">
      <c r="A103"/>
      <c r="B103"/>
      <c r="C103"/>
      <c r="D103"/>
      <c r="E103"/>
      <c r="F103"/>
      <c r="G103"/>
      <c r="H103"/>
      <c r="I103"/>
    </row>
    <row r="104" spans="1:9" s="43" customFormat="1" ht="15" x14ac:dyDescent="0.25">
      <c r="A104"/>
      <c r="B104"/>
      <c r="C104"/>
      <c r="D104"/>
      <c r="E104"/>
      <c r="F104"/>
      <c r="G104"/>
      <c r="H104"/>
      <c r="I104"/>
    </row>
    <row r="105" spans="1:9" s="43" customFormat="1" ht="15" x14ac:dyDescent="0.25">
      <c r="A105"/>
      <c r="B105"/>
      <c r="C105"/>
      <c r="D105"/>
      <c r="E105"/>
      <c r="F105"/>
      <c r="G105"/>
      <c r="H105"/>
      <c r="I105"/>
    </row>
    <row r="106" spans="1:9" s="43" customFormat="1" ht="15" x14ac:dyDescent="0.25">
      <c r="A106"/>
      <c r="B106"/>
      <c r="C106"/>
      <c r="D106"/>
      <c r="E106"/>
      <c r="F106"/>
      <c r="G106"/>
      <c r="H106"/>
      <c r="I106"/>
    </row>
    <row r="107" spans="1:9" s="43" customFormat="1" ht="15" x14ac:dyDescent="0.25">
      <c r="A107"/>
      <c r="B107"/>
      <c r="C107"/>
      <c r="D107"/>
      <c r="E107"/>
      <c r="F107"/>
      <c r="G107"/>
      <c r="H107"/>
      <c r="I107"/>
    </row>
    <row r="108" spans="1:9" s="43" customFormat="1" ht="15" x14ac:dyDescent="0.25">
      <c r="A108"/>
      <c r="B108"/>
      <c r="C108"/>
      <c r="D108"/>
      <c r="E108"/>
      <c r="F108"/>
      <c r="G108"/>
      <c r="H108"/>
      <c r="I108"/>
    </row>
    <row r="109" spans="1:9" s="43" customFormat="1" ht="15" x14ac:dyDescent="0.25">
      <c r="A109"/>
      <c r="B109"/>
      <c r="C109"/>
      <c r="D109"/>
      <c r="E109"/>
      <c r="F109"/>
      <c r="G109"/>
      <c r="H109"/>
      <c r="I109"/>
    </row>
    <row r="110" spans="1:9" s="43" customFormat="1" ht="15" x14ac:dyDescent="0.25">
      <c r="A110"/>
      <c r="B110"/>
      <c r="C110"/>
      <c r="D110"/>
      <c r="E110"/>
      <c r="F110"/>
      <c r="G110"/>
      <c r="H110"/>
      <c r="I110"/>
    </row>
    <row r="111" spans="1:9" s="43" customFormat="1" ht="15" x14ac:dyDescent="0.25">
      <c r="A111"/>
      <c r="B111"/>
      <c r="C111"/>
      <c r="D111"/>
      <c r="E111"/>
      <c r="F111"/>
      <c r="G111"/>
      <c r="H111"/>
      <c r="I111"/>
    </row>
    <row r="112" spans="1:9" s="43" customFormat="1" ht="15" x14ac:dyDescent="0.25">
      <c r="A112"/>
      <c r="B112"/>
      <c r="C112"/>
      <c r="D112"/>
      <c r="E112"/>
      <c r="F112"/>
      <c r="G112"/>
      <c r="H112"/>
      <c r="I112"/>
    </row>
    <row r="113" spans="1:9" s="43" customFormat="1" ht="15" x14ac:dyDescent="0.25">
      <c r="A113"/>
      <c r="B113"/>
      <c r="C113"/>
      <c r="D113"/>
      <c r="E113"/>
      <c r="F113"/>
      <c r="G113"/>
      <c r="H113"/>
      <c r="I113"/>
    </row>
    <row r="114" spans="1:9" s="43" customFormat="1" ht="15" x14ac:dyDescent="0.25">
      <c r="A114"/>
      <c r="B114"/>
      <c r="C114"/>
      <c r="D114"/>
      <c r="E114"/>
      <c r="F114"/>
      <c r="G114"/>
      <c r="H114"/>
      <c r="I114"/>
    </row>
    <row r="115" spans="1:9" s="43" customFormat="1" ht="15" x14ac:dyDescent="0.25">
      <c r="A115"/>
      <c r="B115"/>
      <c r="C115"/>
      <c r="D115"/>
      <c r="E115"/>
      <c r="F115"/>
      <c r="G115"/>
      <c r="H115"/>
      <c r="I115"/>
    </row>
    <row r="116" spans="1:9" s="43" customFormat="1" ht="15" x14ac:dyDescent="0.25">
      <c r="A116"/>
      <c r="B116"/>
      <c r="C116"/>
      <c r="D116"/>
      <c r="E116"/>
      <c r="F116"/>
      <c r="G116"/>
      <c r="H116"/>
      <c r="I116"/>
    </row>
    <row r="117" spans="1:9" s="43" customFormat="1" ht="15" x14ac:dyDescent="0.25">
      <c r="A117"/>
      <c r="B117"/>
      <c r="C117"/>
      <c r="D117"/>
      <c r="E117"/>
      <c r="F117"/>
      <c r="G117"/>
      <c r="H117"/>
      <c r="I117"/>
    </row>
    <row r="118" spans="1:9" s="43" customFormat="1" ht="15" x14ac:dyDescent="0.25">
      <c r="A118"/>
      <c r="B118"/>
      <c r="C118"/>
      <c r="D118"/>
      <c r="E118"/>
      <c r="F118"/>
      <c r="G118"/>
      <c r="H118"/>
      <c r="I118"/>
    </row>
    <row r="119" spans="1:9" s="43" customFormat="1" ht="15" x14ac:dyDescent="0.25">
      <c r="E119" s="629"/>
      <c r="F119" s="629"/>
      <c r="H119"/>
      <c r="I119"/>
    </row>
    <row r="120" spans="1:9" s="43" customFormat="1" ht="15" x14ac:dyDescent="0.25">
      <c r="E120" s="629"/>
      <c r="F120" s="629"/>
      <c r="H120"/>
      <c r="I120"/>
    </row>
    <row r="121" spans="1:9" s="43" customFormat="1" ht="15" x14ac:dyDescent="0.25">
      <c r="E121" s="629"/>
      <c r="F121" s="629"/>
      <c r="H121"/>
      <c r="I121"/>
    </row>
    <row r="122" spans="1:9" s="43" customFormat="1" ht="15" x14ac:dyDescent="0.25">
      <c r="E122" s="629"/>
      <c r="F122" s="629"/>
      <c r="H122"/>
      <c r="I122"/>
    </row>
    <row r="123" spans="1:9" s="43" customFormat="1" ht="15" x14ac:dyDescent="0.25">
      <c r="E123" s="629"/>
      <c r="F123" s="629"/>
      <c r="H123"/>
      <c r="I123"/>
    </row>
    <row r="124" spans="1:9" s="43" customFormat="1" ht="15" x14ac:dyDescent="0.25">
      <c r="E124" s="629"/>
      <c r="F124" s="629"/>
      <c r="H124"/>
      <c r="I124"/>
    </row>
    <row r="125" spans="1:9" s="43" customFormat="1" ht="15" x14ac:dyDescent="0.25">
      <c r="E125" s="629"/>
      <c r="F125" s="629"/>
      <c r="H125"/>
      <c r="I125"/>
    </row>
    <row r="126" spans="1:9" s="43" customFormat="1" ht="15" x14ac:dyDescent="0.25">
      <c r="E126" s="629"/>
      <c r="F126" s="629"/>
      <c r="H126"/>
      <c r="I126"/>
    </row>
    <row r="127" spans="1:9" s="43" customFormat="1" ht="15" x14ac:dyDescent="0.25">
      <c r="E127" s="629"/>
      <c r="F127" s="629"/>
      <c r="H127"/>
      <c r="I127"/>
    </row>
    <row r="128" spans="1:9" s="43" customFormat="1" ht="15" x14ac:dyDescent="0.25">
      <c r="E128" s="629"/>
      <c r="F128" s="629"/>
      <c r="H128"/>
      <c r="I128"/>
    </row>
    <row r="129" spans="5:9" s="43" customFormat="1" ht="15" x14ac:dyDescent="0.25">
      <c r="E129" s="629"/>
      <c r="F129" s="629"/>
      <c r="H129"/>
      <c r="I129"/>
    </row>
    <row r="130" spans="5:9" s="43" customFormat="1" ht="15" x14ac:dyDescent="0.25">
      <c r="E130" s="629"/>
      <c r="F130" s="629"/>
      <c r="H130"/>
      <c r="I130"/>
    </row>
    <row r="131" spans="5:9" s="43" customFormat="1" ht="15" x14ac:dyDescent="0.25">
      <c r="E131" s="629"/>
      <c r="F131" s="629"/>
      <c r="H131"/>
      <c r="I131"/>
    </row>
    <row r="132" spans="5:9" s="43" customFormat="1" ht="15" x14ac:dyDescent="0.25">
      <c r="E132" s="629"/>
      <c r="F132" s="629"/>
      <c r="H132"/>
      <c r="I132"/>
    </row>
    <row r="133" spans="5:9" s="43" customFormat="1" ht="15" x14ac:dyDescent="0.25">
      <c r="E133" s="629"/>
      <c r="F133" s="629"/>
      <c r="H133"/>
      <c r="I133"/>
    </row>
    <row r="134" spans="5:9" s="43" customFormat="1" ht="15" x14ac:dyDescent="0.25">
      <c r="E134" s="629"/>
      <c r="F134" s="629"/>
      <c r="H134"/>
      <c r="I134"/>
    </row>
    <row r="135" spans="5:9" s="43" customFormat="1" ht="15" x14ac:dyDescent="0.25">
      <c r="E135" s="629"/>
      <c r="F135" s="629"/>
      <c r="H135"/>
      <c r="I135"/>
    </row>
    <row r="136" spans="5:9" s="43" customFormat="1" ht="15" x14ac:dyDescent="0.25">
      <c r="E136" s="629"/>
      <c r="F136" s="629"/>
      <c r="H136"/>
      <c r="I136"/>
    </row>
    <row r="137" spans="5:9" s="43" customFormat="1" ht="15" x14ac:dyDescent="0.25">
      <c r="E137" s="629"/>
      <c r="F137" s="629"/>
      <c r="H137"/>
      <c r="I137"/>
    </row>
    <row r="138" spans="5:9" s="43" customFormat="1" ht="15" x14ac:dyDescent="0.25">
      <c r="E138" s="629"/>
      <c r="F138" s="629"/>
      <c r="H138"/>
      <c r="I138"/>
    </row>
    <row r="139" spans="5:9" s="43" customFormat="1" ht="15" x14ac:dyDescent="0.25">
      <c r="E139" s="629"/>
      <c r="F139" s="629"/>
      <c r="H139"/>
      <c r="I139"/>
    </row>
    <row r="140" spans="5:9" s="43" customFormat="1" ht="15" x14ac:dyDescent="0.25">
      <c r="E140" s="629"/>
      <c r="F140" s="629"/>
      <c r="H140"/>
      <c r="I140"/>
    </row>
    <row r="141" spans="5:9" s="43" customFormat="1" ht="15" x14ac:dyDescent="0.25">
      <c r="E141" s="629"/>
      <c r="F141" s="629"/>
      <c r="H141"/>
      <c r="I141"/>
    </row>
    <row r="142" spans="5:9" s="43" customFormat="1" ht="15" x14ac:dyDescent="0.25">
      <c r="E142" s="629"/>
      <c r="F142" s="629"/>
      <c r="H142"/>
      <c r="I142"/>
    </row>
    <row r="143" spans="5:9" s="43" customFormat="1" ht="15" x14ac:dyDescent="0.25">
      <c r="E143" s="629"/>
      <c r="F143" s="629"/>
      <c r="H143"/>
      <c r="I143"/>
    </row>
    <row r="144" spans="5:9" s="43" customFormat="1" ht="15" x14ac:dyDescent="0.25">
      <c r="E144" s="629"/>
      <c r="F144" s="629"/>
      <c r="H144"/>
      <c r="I144"/>
    </row>
    <row r="145" spans="5:9" s="43" customFormat="1" ht="15" x14ac:dyDescent="0.25">
      <c r="E145" s="629"/>
      <c r="F145" s="629"/>
      <c r="H145"/>
      <c r="I145"/>
    </row>
    <row r="146" spans="5:9" s="43" customFormat="1" ht="15" x14ac:dyDescent="0.25">
      <c r="E146" s="629"/>
      <c r="F146" s="629"/>
      <c r="H146"/>
      <c r="I146"/>
    </row>
    <row r="147" spans="5:9" s="43" customFormat="1" ht="15" x14ac:dyDescent="0.25">
      <c r="E147" s="629"/>
      <c r="F147" s="629"/>
      <c r="H147"/>
      <c r="I147"/>
    </row>
    <row r="148" spans="5:9" s="43" customFormat="1" ht="15" x14ac:dyDescent="0.25">
      <c r="E148" s="629"/>
      <c r="F148" s="629"/>
      <c r="H148"/>
      <c r="I148"/>
    </row>
    <row r="149" spans="5:9" s="43" customFormat="1" ht="15" x14ac:dyDescent="0.25">
      <c r="E149" s="629"/>
      <c r="F149" s="629"/>
      <c r="H149"/>
      <c r="I149"/>
    </row>
    <row r="150" spans="5:9" s="43" customFormat="1" ht="15" x14ac:dyDescent="0.25">
      <c r="E150" s="629"/>
      <c r="F150" s="629"/>
      <c r="H150"/>
      <c r="I150"/>
    </row>
    <row r="151" spans="5:9" s="43" customFormat="1" ht="15" x14ac:dyDescent="0.25">
      <c r="E151" s="629"/>
      <c r="F151" s="629"/>
      <c r="H151"/>
      <c r="I151"/>
    </row>
    <row r="152" spans="5:9" s="43" customFormat="1" ht="15" x14ac:dyDescent="0.25">
      <c r="E152" s="629"/>
      <c r="F152" s="629"/>
      <c r="H152"/>
      <c r="I152"/>
    </row>
    <row r="153" spans="5:9" s="43" customFormat="1" ht="15" x14ac:dyDescent="0.25">
      <c r="E153" s="629"/>
      <c r="F153" s="629"/>
      <c r="H153"/>
      <c r="I153"/>
    </row>
    <row r="154" spans="5:9" s="43" customFormat="1" ht="15" x14ac:dyDescent="0.25">
      <c r="E154" s="629"/>
      <c r="F154" s="629"/>
      <c r="H154"/>
      <c r="I154"/>
    </row>
    <row r="155" spans="5:9" s="43" customFormat="1" ht="15" x14ac:dyDescent="0.25">
      <c r="E155" s="629"/>
      <c r="F155" s="629"/>
      <c r="H155"/>
      <c r="I155"/>
    </row>
    <row r="156" spans="5:9" s="43" customFormat="1" ht="15" x14ac:dyDescent="0.25">
      <c r="E156" s="629"/>
      <c r="F156" s="629"/>
      <c r="H156"/>
      <c r="I156"/>
    </row>
    <row r="157" spans="5:9" s="43" customFormat="1" ht="15" x14ac:dyDescent="0.25">
      <c r="E157" s="629"/>
      <c r="F157" s="629"/>
      <c r="H157"/>
      <c r="I157"/>
    </row>
    <row r="158" spans="5:9" s="43" customFormat="1" ht="15" x14ac:dyDescent="0.25">
      <c r="E158" s="629"/>
      <c r="F158" s="629"/>
      <c r="H158"/>
      <c r="I158"/>
    </row>
    <row r="159" spans="5:9" s="43" customFormat="1" ht="15" x14ac:dyDescent="0.25">
      <c r="E159" s="629"/>
      <c r="F159" s="629"/>
      <c r="H159"/>
      <c r="I159"/>
    </row>
    <row r="160" spans="5:9" s="43" customFormat="1" ht="15" x14ac:dyDescent="0.25">
      <c r="E160" s="629"/>
      <c r="F160" s="629"/>
      <c r="H160"/>
      <c r="I160"/>
    </row>
    <row r="161" spans="5:9" s="43" customFormat="1" ht="15" x14ac:dyDescent="0.25">
      <c r="E161" s="629"/>
      <c r="F161" s="629"/>
      <c r="H161"/>
      <c r="I161"/>
    </row>
    <row r="162" spans="5:9" s="43" customFormat="1" ht="15" x14ac:dyDescent="0.25">
      <c r="E162" s="629"/>
      <c r="F162" s="629"/>
      <c r="H162"/>
      <c r="I162"/>
    </row>
    <row r="163" spans="5:9" s="43" customFormat="1" ht="15" x14ac:dyDescent="0.25">
      <c r="E163" s="629"/>
      <c r="F163" s="629"/>
      <c r="H163"/>
      <c r="I163"/>
    </row>
    <row r="164" spans="5:9" s="43" customFormat="1" ht="15" x14ac:dyDescent="0.25">
      <c r="E164" s="629"/>
      <c r="F164" s="629"/>
      <c r="H164"/>
      <c r="I164"/>
    </row>
    <row r="165" spans="5:9" s="43" customFormat="1" ht="15" x14ac:dyDescent="0.25">
      <c r="E165" s="629"/>
      <c r="F165" s="629"/>
      <c r="H165"/>
      <c r="I165"/>
    </row>
    <row r="166" spans="5:9" s="43" customFormat="1" ht="15" x14ac:dyDescent="0.25">
      <c r="E166" s="629"/>
      <c r="F166" s="629"/>
      <c r="H166"/>
      <c r="I166"/>
    </row>
    <row r="167" spans="5:9" s="43" customFormat="1" ht="15" x14ac:dyDescent="0.25">
      <c r="E167" s="629"/>
      <c r="F167" s="629"/>
      <c r="H167"/>
      <c r="I167"/>
    </row>
    <row r="168" spans="5:9" s="43" customFormat="1" ht="15" x14ac:dyDescent="0.25">
      <c r="E168" s="629"/>
      <c r="F168" s="629"/>
      <c r="H168"/>
      <c r="I168"/>
    </row>
    <row r="169" spans="5:9" s="43" customFormat="1" ht="15" x14ac:dyDescent="0.25">
      <c r="E169" s="629"/>
      <c r="F169" s="629"/>
      <c r="H169"/>
      <c r="I169"/>
    </row>
    <row r="170" spans="5:9" s="43" customFormat="1" ht="15" x14ac:dyDescent="0.25">
      <c r="E170" s="629"/>
      <c r="F170" s="629"/>
      <c r="H170"/>
      <c r="I170"/>
    </row>
    <row r="171" spans="5:9" s="43" customFormat="1" ht="15" x14ac:dyDescent="0.25">
      <c r="E171" s="629"/>
      <c r="F171" s="629"/>
      <c r="H171"/>
      <c r="I171"/>
    </row>
    <row r="172" spans="5:9" s="43" customFormat="1" ht="15" x14ac:dyDescent="0.25">
      <c r="E172" s="629"/>
      <c r="F172" s="629"/>
      <c r="H172"/>
      <c r="I172"/>
    </row>
    <row r="173" spans="5:9" s="43" customFormat="1" ht="15" x14ac:dyDescent="0.25">
      <c r="E173" s="629"/>
      <c r="F173" s="629"/>
      <c r="H173"/>
      <c r="I173"/>
    </row>
    <row r="174" spans="5:9" s="43" customFormat="1" ht="15" x14ac:dyDescent="0.25">
      <c r="E174" s="629"/>
      <c r="F174" s="629"/>
      <c r="H174"/>
      <c r="I174"/>
    </row>
    <row r="175" spans="5:9" s="43" customFormat="1" ht="15" x14ac:dyDescent="0.25">
      <c r="E175" s="629"/>
      <c r="F175" s="629"/>
      <c r="H175"/>
      <c r="I175"/>
    </row>
    <row r="176" spans="5:9" s="43" customFormat="1" ht="15" x14ac:dyDescent="0.25">
      <c r="E176" s="629"/>
      <c r="F176" s="629"/>
      <c r="H176"/>
      <c r="I176"/>
    </row>
    <row r="177" spans="5:9" s="43" customFormat="1" ht="15" x14ac:dyDescent="0.25">
      <c r="E177" s="629"/>
      <c r="F177" s="629"/>
      <c r="H177"/>
      <c r="I177"/>
    </row>
    <row r="178" spans="5:9" s="43" customFormat="1" ht="15" x14ac:dyDescent="0.25">
      <c r="E178" s="629"/>
      <c r="F178" s="629"/>
      <c r="H178"/>
      <c r="I178"/>
    </row>
    <row r="179" spans="5:9" s="43" customFormat="1" ht="15" x14ac:dyDescent="0.25">
      <c r="E179" s="629"/>
      <c r="F179" s="629"/>
      <c r="H179"/>
      <c r="I179"/>
    </row>
    <row r="180" spans="5:9" s="43" customFormat="1" ht="15" x14ac:dyDescent="0.25">
      <c r="E180" s="629"/>
      <c r="F180" s="629"/>
      <c r="H180"/>
      <c r="I180"/>
    </row>
    <row r="181" spans="5:9" s="43" customFormat="1" ht="15" x14ac:dyDescent="0.25">
      <c r="E181" s="629"/>
      <c r="F181" s="629"/>
      <c r="H181"/>
      <c r="I181"/>
    </row>
    <row r="182" spans="5:9" s="43" customFormat="1" ht="15" x14ac:dyDescent="0.25">
      <c r="E182" s="629"/>
      <c r="F182" s="629"/>
      <c r="H182"/>
      <c r="I182"/>
    </row>
    <row r="183" spans="5:9" s="43" customFormat="1" ht="15" x14ac:dyDescent="0.25">
      <c r="E183" s="629"/>
      <c r="F183" s="629"/>
      <c r="H183"/>
      <c r="I183"/>
    </row>
    <row r="184" spans="5:9" s="43" customFormat="1" ht="15" x14ac:dyDescent="0.25">
      <c r="E184" s="629"/>
      <c r="F184" s="629"/>
      <c r="H184"/>
      <c r="I184"/>
    </row>
    <row r="185" spans="5:9" s="43" customFormat="1" ht="15" x14ac:dyDescent="0.25">
      <c r="E185" s="629"/>
      <c r="F185" s="629"/>
      <c r="H185"/>
      <c r="I185"/>
    </row>
    <row r="186" spans="5:9" s="43" customFormat="1" ht="15" x14ac:dyDescent="0.25">
      <c r="E186" s="629"/>
      <c r="F186" s="629"/>
      <c r="H186"/>
      <c r="I186"/>
    </row>
    <row r="187" spans="5:9" s="43" customFormat="1" ht="15" x14ac:dyDescent="0.25">
      <c r="E187" s="629"/>
      <c r="F187" s="629"/>
      <c r="H187"/>
      <c r="I187"/>
    </row>
    <row r="188" spans="5:9" s="43" customFormat="1" ht="15" x14ac:dyDescent="0.25">
      <c r="E188" s="629"/>
      <c r="F188" s="629"/>
      <c r="H188"/>
      <c r="I188"/>
    </row>
    <row r="189" spans="5:9" s="43" customFormat="1" ht="15" x14ac:dyDescent="0.25">
      <c r="E189" s="629"/>
      <c r="F189" s="629"/>
      <c r="H189"/>
      <c r="I189"/>
    </row>
    <row r="190" spans="5:9" s="43" customFormat="1" ht="15" x14ac:dyDescent="0.25">
      <c r="E190" s="629"/>
      <c r="F190" s="629"/>
      <c r="H190"/>
      <c r="I190"/>
    </row>
    <row r="191" spans="5:9" s="43" customFormat="1" ht="15" x14ac:dyDescent="0.25">
      <c r="E191" s="629"/>
      <c r="F191" s="629"/>
      <c r="H191"/>
      <c r="I191"/>
    </row>
    <row r="192" spans="5:9" s="43" customFormat="1" ht="15" x14ac:dyDescent="0.25">
      <c r="E192" s="629"/>
      <c r="F192" s="629"/>
      <c r="H192"/>
      <c r="I192"/>
    </row>
    <row r="193" spans="5:9" s="43" customFormat="1" ht="15" x14ac:dyDescent="0.25">
      <c r="E193" s="629"/>
      <c r="F193" s="629"/>
      <c r="H193"/>
      <c r="I193"/>
    </row>
    <row r="194" spans="5:9" s="43" customFormat="1" ht="15" x14ac:dyDescent="0.25">
      <c r="E194" s="629"/>
      <c r="F194" s="629"/>
      <c r="H194"/>
      <c r="I194"/>
    </row>
    <row r="195" spans="5:9" s="43" customFormat="1" ht="15" x14ac:dyDescent="0.25">
      <c r="E195" s="629"/>
      <c r="F195" s="629"/>
      <c r="H195"/>
      <c r="I195"/>
    </row>
    <row r="196" spans="5:9" s="43" customFormat="1" ht="15" x14ac:dyDescent="0.25">
      <c r="E196" s="629"/>
      <c r="F196" s="629"/>
      <c r="H196"/>
      <c r="I196"/>
    </row>
    <row r="197" spans="5:9" s="43" customFormat="1" ht="15" x14ac:dyDescent="0.25">
      <c r="E197" s="629"/>
      <c r="F197" s="629"/>
      <c r="H197"/>
      <c r="I197"/>
    </row>
    <row r="198" spans="5:9" s="43" customFormat="1" ht="15" x14ac:dyDescent="0.25">
      <c r="E198" s="629"/>
      <c r="F198" s="629"/>
      <c r="H198"/>
      <c r="I198"/>
    </row>
    <row r="199" spans="5:9" s="43" customFormat="1" ht="15" x14ac:dyDescent="0.25">
      <c r="E199" s="629"/>
      <c r="F199" s="629"/>
      <c r="H199"/>
      <c r="I199"/>
    </row>
    <row r="200" spans="5:9" s="43" customFormat="1" ht="15" x14ac:dyDescent="0.25">
      <c r="E200" s="629"/>
      <c r="F200" s="629"/>
      <c r="H200"/>
      <c r="I200"/>
    </row>
    <row r="201" spans="5:9" s="43" customFormat="1" ht="15" x14ac:dyDescent="0.25">
      <c r="E201" s="629"/>
      <c r="F201" s="629"/>
      <c r="H201"/>
      <c r="I201"/>
    </row>
    <row r="202" spans="5:9" s="43" customFormat="1" ht="15" x14ac:dyDescent="0.25">
      <c r="E202" s="629"/>
      <c r="F202" s="629"/>
      <c r="H202"/>
      <c r="I202"/>
    </row>
    <row r="203" spans="5:9" s="43" customFormat="1" ht="15" x14ac:dyDescent="0.25">
      <c r="E203" s="629"/>
      <c r="F203" s="629"/>
      <c r="H203"/>
      <c r="I203"/>
    </row>
    <row r="204" spans="5:9" s="43" customFormat="1" ht="15" x14ac:dyDescent="0.25">
      <c r="E204" s="629"/>
      <c r="F204" s="629"/>
      <c r="H204"/>
      <c r="I204"/>
    </row>
    <row r="205" spans="5:9" s="43" customFormat="1" ht="15" x14ac:dyDescent="0.25">
      <c r="E205" s="629"/>
      <c r="F205" s="629"/>
      <c r="H205"/>
      <c r="I205"/>
    </row>
    <row r="206" spans="5:9" s="43" customFormat="1" ht="15" x14ac:dyDescent="0.25">
      <c r="E206" s="629"/>
      <c r="F206" s="629"/>
      <c r="H206"/>
      <c r="I206"/>
    </row>
    <row r="207" spans="5:9" s="43" customFormat="1" ht="15" x14ac:dyDescent="0.25">
      <c r="E207" s="629"/>
      <c r="F207" s="629"/>
      <c r="H207"/>
      <c r="I207"/>
    </row>
    <row r="208" spans="5:9" s="43" customFormat="1" ht="15" x14ac:dyDescent="0.25">
      <c r="E208" s="629"/>
      <c r="F208" s="629"/>
      <c r="H208"/>
      <c r="I208"/>
    </row>
    <row r="209" spans="5:9" s="43" customFormat="1" ht="15" x14ac:dyDescent="0.25">
      <c r="E209" s="629"/>
      <c r="F209" s="629"/>
      <c r="H209"/>
      <c r="I209"/>
    </row>
    <row r="210" spans="5:9" s="43" customFormat="1" ht="15" x14ac:dyDescent="0.25">
      <c r="E210" s="629"/>
      <c r="F210" s="629"/>
      <c r="H210"/>
      <c r="I210"/>
    </row>
    <row r="211" spans="5:9" s="43" customFormat="1" ht="15" x14ac:dyDescent="0.25">
      <c r="E211" s="629"/>
      <c r="F211" s="629"/>
      <c r="H211"/>
      <c r="I211"/>
    </row>
    <row r="212" spans="5:9" s="43" customFormat="1" ht="15" x14ac:dyDescent="0.25">
      <c r="E212" s="629"/>
      <c r="F212" s="629"/>
      <c r="H212"/>
      <c r="I212"/>
    </row>
    <row r="213" spans="5:9" s="43" customFormat="1" ht="15" x14ac:dyDescent="0.25">
      <c r="E213" s="629"/>
      <c r="F213" s="629"/>
      <c r="H213"/>
      <c r="I213"/>
    </row>
    <row r="214" spans="5:9" s="43" customFormat="1" ht="15" x14ac:dyDescent="0.25">
      <c r="E214" s="629"/>
      <c r="F214" s="629"/>
      <c r="H214"/>
      <c r="I214"/>
    </row>
    <row r="215" spans="5:9" s="43" customFormat="1" ht="15" x14ac:dyDescent="0.25">
      <c r="E215" s="629"/>
      <c r="F215" s="629"/>
      <c r="H215"/>
      <c r="I215"/>
    </row>
    <row r="216" spans="5:9" s="43" customFormat="1" ht="15" x14ac:dyDescent="0.25">
      <c r="E216" s="629"/>
      <c r="F216" s="629"/>
      <c r="H216"/>
      <c r="I216"/>
    </row>
    <row r="217" spans="5:9" s="43" customFormat="1" ht="15" x14ac:dyDescent="0.25">
      <c r="E217" s="629"/>
      <c r="F217" s="629"/>
      <c r="H217"/>
      <c r="I217"/>
    </row>
    <row r="218" spans="5:9" s="43" customFormat="1" ht="15" x14ac:dyDescent="0.25">
      <c r="E218" s="629"/>
      <c r="F218" s="629"/>
      <c r="H218"/>
      <c r="I218"/>
    </row>
    <row r="219" spans="5:9" s="43" customFormat="1" ht="15" x14ac:dyDescent="0.25">
      <c r="E219" s="629"/>
      <c r="F219" s="629"/>
      <c r="H219"/>
      <c r="I219"/>
    </row>
    <row r="220" spans="5:9" s="43" customFormat="1" ht="15" x14ac:dyDescent="0.25">
      <c r="E220" s="629"/>
      <c r="F220" s="629"/>
      <c r="H220"/>
      <c r="I220"/>
    </row>
    <row r="221" spans="5:9" s="43" customFormat="1" ht="15" x14ac:dyDescent="0.25">
      <c r="E221" s="629"/>
      <c r="F221" s="629"/>
      <c r="H221"/>
      <c r="I221"/>
    </row>
    <row r="222" spans="5:9" s="43" customFormat="1" ht="15" x14ac:dyDescent="0.25">
      <c r="E222" s="629"/>
      <c r="F222" s="629"/>
      <c r="H222"/>
      <c r="I222"/>
    </row>
    <row r="223" spans="5:9" s="43" customFormat="1" ht="15" x14ac:dyDescent="0.25">
      <c r="E223" s="629"/>
      <c r="F223" s="629"/>
      <c r="H223"/>
      <c r="I223"/>
    </row>
    <row r="224" spans="5:9" s="43" customFormat="1" ht="15" x14ac:dyDescent="0.25">
      <c r="E224" s="629"/>
      <c r="F224" s="629"/>
      <c r="H224"/>
      <c r="I224"/>
    </row>
    <row r="225" spans="5:9" s="43" customFormat="1" ht="15" x14ac:dyDescent="0.25">
      <c r="E225" s="629"/>
      <c r="F225" s="629"/>
      <c r="H225"/>
      <c r="I225"/>
    </row>
    <row r="226" spans="5:9" s="43" customFormat="1" ht="15" x14ac:dyDescent="0.25">
      <c r="E226" s="629"/>
      <c r="F226" s="629"/>
      <c r="H226"/>
      <c r="I226"/>
    </row>
    <row r="227" spans="5:9" s="43" customFormat="1" ht="15" x14ac:dyDescent="0.25">
      <c r="E227" s="629"/>
      <c r="F227" s="629"/>
      <c r="H227"/>
      <c r="I227"/>
    </row>
    <row r="228" spans="5:9" s="43" customFormat="1" ht="15" x14ac:dyDescent="0.25">
      <c r="E228" s="629"/>
      <c r="F228" s="629"/>
      <c r="H228"/>
      <c r="I228"/>
    </row>
    <row r="229" spans="5:9" s="43" customFormat="1" ht="15" x14ac:dyDescent="0.25">
      <c r="E229" s="629"/>
      <c r="F229" s="629"/>
      <c r="H229"/>
      <c r="I229"/>
    </row>
    <row r="230" spans="5:9" s="43" customFormat="1" ht="15" x14ac:dyDescent="0.25">
      <c r="E230" s="629"/>
      <c r="F230" s="629"/>
      <c r="H230"/>
      <c r="I230"/>
    </row>
    <row r="231" spans="5:9" s="43" customFormat="1" ht="15" x14ac:dyDescent="0.25">
      <c r="E231" s="629"/>
      <c r="F231" s="629"/>
      <c r="H231"/>
      <c r="I231"/>
    </row>
    <row r="232" spans="5:9" s="43" customFormat="1" ht="15" x14ac:dyDescent="0.25">
      <c r="E232" s="629"/>
      <c r="F232" s="629"/>
      <c r="H232"/>
      <c r="I232"/>
    </row>
    <row r="233" spans="5:9" s="43" customFormat="1" ht="15" x14ac:dyDescent="0.25">
      <c r="E233" s="629"/>
      <c r="F233" s="629"/>
      <c r="H233"/>
      <c r="I233"/>
    </row>
    <row r="234" spans="5:9" s="43" customFormat="1" ht="15" x14ac:dyDescent="0.25">
      <c r="E234" s="629"/>
      <c r="F234" s="629"/>
      <c r="H234"/>
      <c r="I234"/>
    </row>
    <row r="235" spans="5:9" s="43" customFormat="1" ht="15" x14ac:dyDescent="0.25">
      <c r="E235" s="629"/>
      <c r="F235" s="629"/>
      <c r="H235"/>
      <c r="I235"/>
    </row>
    <row r="236" spans="5:9" s="43" customFormat="1" ht="15" x14ac:dyDescent="0.25">
      <c r="E236" s="629"/>
      <c r="F236" s="629"/>
      <c r="H236"/>
      <c r="I236"/>
    </row>
    <row r="237" spans="5:9" s="43" customFormat="1" ht="15" x14ac:dyDescent="0.25">
      <c r="E237" s="629"/>
      <c r="F237" s="629"/>
      <c r="H237"/>
      <c r="I237"/>
    </row>
    <row r="238" spans="5:9" s="43" customFormat="1" ht="15" x14ac:dyDescent="0.25">
      <c r="E238" s="629"/>
      <c r="F238" s="629"/>
      <c r="H238"/>
      <c r="I238"/>
    </row>
    <row r="239" spans="5:9" s="43" customFormat="1" ht="15" x14ac:dyDescent="0.25">
      <c r="E239" s="629"/>
      <c r="F239" s="629"/>
      <c r="H239"/>
      <c r="I239"/>
    </row>
    <row r="240" spans="5:9" s="43" customFormat="1" ht="15" x14ac:dyDescent="0.25">
      <c r="E240" s="629"/>
      <c r="F240" s="629"/>
      <c r="H240"/>
      <c r="I240"/>
    </row>
    <row r="241" spans="5:9" s="43" customFormat="1" ht="15" x14ac:dyDescent="0.25">
      <c r="E241" s="629"/>
      <c r="F241" s="629"/>
      <c r="H241"/>
      <c r="I241"/>
    </row>
    <row r="242" spans="5:9" s="43" customFormat="1" ht="15" x14ac:dyDescent="0.25">
      <c r="E242" s="629"/>
      <c r="F242" s="629"/>
      <c r="H242"/>
      <c r="I242"/>
    </row>
    <row r="243" spans="5:9" s="43" customFormat="1" ht="15" x14ac:dyDescent="0.25">
      <c r="E243" s="629"/>
      <c r="F243" s="629"/>
      <c r="H243"/>
      <c r="I243"/>
    </row>
    <row r="244" spans="5:9" s="43" customFormat="1" ht="15" x14ac:dyDescent="0.25">
      <c r="E244" s="629"/>
      <c r="F244" s="629"/>
      <c r="H244"/>
      <c r="I244"/>
    </row>
    <row r="245" spans="5:9" s="43" customFormat="1" ht="15" x14ac:dyDescent="0.25">
      <c r="E245" s="629"/>
      <c r="F245" s="629"/>
      <c r="H245"/>
      <c r="I245"/>
    </row>
    <row r="246" spans="5:9" s="43" customFormat="1" ht="15" x14ac:dyDescent="0.25">
      <c r="E246" s="629"/>
      <c r="F246" s="629"/>
      <c r="H246"/>
      <c r="I246"/>
    </row>
    <row r="247" spans="5:9" s="43" customFormat="1" ht="15" x14ac:dyDescent="0.25">
      <c r="E247" s="629"/>
      <c r="F247" s="629"/>
      <c r="H247"/>
      <c r="I247"/>
    </row>
    <row r="248" spans="5:9" s="43" customFormat="1" ht="15" x14ac:dyDescent="0.25">
      <c r="E248" s="629"/>
      <c r="F248" s="629"/>
      <c r="H248"/>
      <c r="I248"/>
    </row>
    <row r="249" spans="5:9" s="43" customFormat="1" ht="15" x14ac:dyDescent="0.25">
      <c r="E249" s="629"/>
      <c r="F249" s="629"/>
      <c r="H249"/>
      <c r="I249"/>
    </row>
    <row r="250" spans="5:9" s="43" customFormat="1" ht="15" x14ac:dyDescent="0.25">
      <c r="E250" s="629"/>
      <c r="F250" s="629"/>
      <c r="H250"/>
      <c r="I250"/>
    </row>
    <row r="251" spans="5:9" s="43" customFormat="1" ht="15" x14ac:dyDescent="0.25">
      <c r="E251" s="629"/>
      <c r="F251" s="629"/>
      <c r="H251"/>
      <c r="I251"/>
    </row>
    <row r="252" spans="5:9" s="43" customFormat="1" ht="15" x14ac:dyDescent="0.25">
      <c r="E252" s="629"/>
      <c r="F252" s="629"/>
      <c r="H252"/>
      <c r="I252"/>
    </row>
    <row r="253" spans="5:9" s="43" customFormat="1" ht="15" x14ac:dyDescent="0.25">
      <c r="E253" s="629"/>
      <c r="F253" s="629"/>
      <c r="H253"/>
      <c r="I253"/>
    </row>
    <row r="254" spans="5:9" s="43" customFormat="1" ht="15" x14ac:dyDescent="0.25">
      <c r="E254" s="629"/>
      <c r="F254" s="629"/>
      <c r="H254"/>
      <c r="I254"/>
    </row>
    <row r="255" spans="5:9" s="43" customFormat="1" ht="15" x14ac:dyDescent="0.25">
      <c r="E255" s="629"/>
      <c r="F255" s="629"/>
      <c r="H255"/>
      <c r="I255"/>
    </row>
    <row r="256" spans="5:9" s="43" customFormat="1" ht="15" x14ac:dyDescent="0.25">
      <c r="E256" s="629"/>
      <c r="F256" s="629"/>
      <c r="H256"/>
      <c r="I256"/>
    </row>
    <row r="257" spans="5:9" s="43" customFormat="1" ht="15" x14ac:dyDescent="0.25">
      <c r="E257" s="629"/>
      <c r="F257" s="629"/>
      <c r="H257"/>
      <c r="I257"/>
    </row>
    <row r="258" spans="5:9" s="43" customFormat="1" ht="15" x14ac:dyDescent="0.25">
      <c r="E258" s="629"/>
      <c r="F258" s="629"/>
      <c r="H258"/>
      <c r="I258"/>
    </row>
    <row r="259" spans="5:9" s="43" customFormat="1" ht="15" x14ac:dyDescent="0.25">
      <c r="E259" s="629"/>
      <c r="F259" s="629"/>
      <c r="H259"/>
      <c r="I259"/>
    </row>
    <row r="260" spans="5:9" s="43" customFormat="1" ht="15" x14ac:dyDescent="0.25">
      <c r="E260" s="629"/>
      <c r="F260" s="629"/>
      <c r="H260"/>
      <c r="I260"/>
    </row>
    <row r="261" spans="5:9" s="43" customFormat="1" ht="15" x14ac:dyDescent="0.25">
      <c r="E261" s="629"/>
      <c r="F261" s="629"/>
      <c r="H261"/>
      <c r="I261"/>
    </row>
    <row r="262" spans="5:9" s="43" customFormat="1" ht="15" x14ac:dyDescent="0.25">
      <c r="E262" s="629"/>
      <c r="F262" s="629"/>
      <c r="H262"/>
      <c r="I262"/>
    </row>
    <row r="263" spans="5:9" s="43" customFormat="1" ht="15" x14ac:dyDescent="0.25">
      <c r="E263" s="629"/>
      <c r="F263" s="629"/>
      <c r="H263"/>
      <c r="I263"/>
    </row>
    <row r="264" spans="5:9" s="43" customFormat="1" ht="15" x14ac:dyDescent="0.25">
      <c r="E264" s="629"/>
      <c r="F264" s="629"/>
      <c r="H264"/>
      <c r="I264"/>
    </row>
    <row r="265" spans="5:9" s="43" customFormat="1" ht="15" x14ac:dyDescent="0.25">
      <c r="E265" s="629"/>
      <c r="F265" s="629"/>
      <c r="H265"/>
      <c r="I265"/>
    </row>
    <row r="266" spans="5:9" s="43" customFormat="1" ht="15" x14ac:dyDescent="0.25">
      <c r="E266" s="629"/>
      <c r="F266" s="629"/>
      <c r="H266"/>
      <c r="I266"/>
    </row>
    <row r="267" spans="5:9" s="43" customFormat="1" ht="15" x14ac:dyDescent="0.25">
      <c r="E267" s="629"/>
      <c r="F267" s="629"/>
      <c r="H267"/>
      <c r="I267"/>
    </row>
    <row r="268" spans="5:9" s="43" customFormat="1" ht="15" x14ac:dyDescent="0.25">
      <c r="E268" s="629"/>
      <c r="F268" s="629"/>
      <c r="H268"/>
      <c r="I268"/>
    </row>
    <row r="269" spans="5:9" s="43" customFormat="1" ht="15" x14ac:dyDescent="0.25">
      <c r="E269" s="629"/>
      <c r="F269" s="629"/>
      <c r="H269"/>
      <c r="I269"/>
    </row>
    <row r="270" spans="5:9" s="43" customFormat="1" ht="15" x14ac:dyDescent="0.25">
      <c r="E270" s="629"/>
      <c r="F270" s="629"/>
      <c r="H270"/>
      <c r="I270"/>
    </row>
    <row r="271" spans="5:9" s="43" customFormat="1" ht="15" x14ac:dyDescent="0.25">
      <c r="E271" s="629"/>
      <c r="F271" s="629"/>
      <c r="H271"/>
      <c r="I271"/>
    </row>
    <row r="272" spans="5:9" s="43" customFormat="1" ht="15" x14ac:dyDescent="0.25">
      <c r="E272" s="629"/>
      <c r="F272" s="629"/>
      <c r="H272"/>
      <c r="I272"/>
    </row>
    <row r="273" spans="5:9" s="43" customFormat="1" ht="15" x14ac:dyDescent="0.25">
      <c r="E273" s="629"/>
      <c r="F273" s="629"/>
      <c r="H273"/>
      <c r="I273"/>
    </row>
    <row r="274" spans="5:9" s="43" customFormat="1" ht="15" x14ac:dyDescent="0.25">
      <c r="E274" s="629"/>
      <c r="F274" s="629"/>
      <c r="H274"/>
      <c r="I274"/>
    </row>
    <row r="275" spans="5:9" s="43" customFormat="1" ht="15" x14ac:dyDescent="0.25">
      <c r="E275" s="629"/>
      <c r="F275" s="629"/>
      <c r="H275"/>
      <c r="I275"/>
    </row>
    <row r="276" spans="5:9" s="43" customFormat="1" ht="15" x14ac:dyDescent="0.25">
      <c r="E276" s="629"/>
      <c r="F276" s="629"/>
      <c r="H276"/>
      <c r="I276"/>
    </row>
    <row r="277" spans="5:9" s="43" customFormat="1" ht="15" x14ac:dyDescent="0.25">
      <c r="E277" s="629"/>
      <c r="F277" s="629"/>
      <c r="H277"/>
      <c r="I277"/>
    </row>
    <row r="278" spans="5:9" s="43" customFormat="1" ht="15" x14ac:dyDescent="0.25">
      <c r="E278" s="629"/>
      <c r="F278" s="629"/>
      <c r="H278"/>
      <c r="I278"/>
    </row>
    <row r="279" spans="5:9" s="43" customFormat="1" ht="15" x14ac:dyDescent="0.25">
      <c r="E279" s="629"/>
      <c r="F279" s="629"/>
      <c r="H279"/>
      <c r="I279"/>
    </row>
    <row r="280" spans="5:9" s="43" customFormat="1" ht="15" x14ac:dyDescent="0.25">
      <c r="E280" s="629"/>
      <c r="F280" s="629"/>
      <c r="H280"/>
      <c r="I280"/>
    </row>
    <row r="281" spans="5:9" s="43" customFormat="1" ht="15" x14ac:dyDescent="0.25">
      <c r="E281" s="629"/>
      <c r="F281" s="629"/>
      <c r="H281"/>
      <c r="I281"/>
    </row>
    <row r="282" spans="5:9" s="43" customFormat="1" ht="15" x14ac:dyDescent="0.25">
      <c r="E282" s="629"/>
      <c r="F282" s="629"/>
      <c r="H282"/>
      <c r="I282"/>
    </row>
    <row r="283" spans="5:9" s="43" customFormat="1" ht="15" x14ac:dyDescent="0.25">
      <c r="E283" s="629"/>
      <c r="F283" s="629"/>
      <c r="H283"/>
      <c r="I283"/>
    </row>
    <row r="284" spans="5:9" ht="15" x14ac:dyDescent="0.25">
      <c r="H284"/>
      <c r="I284"/>
    </row>
    <row r="285" spans="5:9" ht="15" x14ac:dyDescent="0.25">
      <c r="H285"/>
      <c r="I285"/>
    </row>
    <row r="286" spans="5:9" ht="15" x14ac:dyDescent="0.25">
      <c r="H286"/>
      <c r="I286"/>
    </row>
    <row r="287" spans="5:9" ht="15" x14ac:dyDescent="0.25">
      <c r="H287"/>
      <c r="I287"/>
    </row>
    <row r="288" spans="5:9" ht="15" x14ac:dyDescent="0.25">
      <c r="H288"/>
      <c r="I288"/>
    </row>
    <row r="289" spans="8:9" ht="15" x14ac:dyDescent="0.25">
      <c r="H289"/>
      <c r="I289"/>
    </row>
    <row r="290" spans="8:9" ht="15" x14ac:dyDescent="0.25">
      <c r="H290"/>
      <c r="I290"/>
    </row>
    <row r="291" spans="8:9" ht="15" x14ac:dyDescent="0.25">
      <c r="H291"/>
      <c r="I291"/>
    </row>
    <row r="292" spans="8:9" ht="15" x14ac:dyDescent="0.25">
      <c r="H292"/>
      <c r="I292"/>
    </row>
    <row r="293" spans="8:9" ht="15" x14ac:dyDescent="0.25">
      <c r="H293"/>
      <c r="I293"/>
    </row>
    <row r="294" spans="8:9" ht="15" x14ac:dyDescent="0.25">
      <c r="H294"/>
      <c r="I294"/>
    </row>
    <row r="295" spans="8:9" ht="15" x14ac:dyDescent="0.25">
      <c r="H295"/>
      <c r="I295"/>
    </row>
    <row r="296" spans="8:9" ht="15" x14ac:dyDescent="0.25">
      <c r="H296"/>
      <c r="I296"/>
    </row>
    <row r="297" spans="8:9" ht="15" x14ac:dyDescent="0.25">
      <c r="H297"/>
      <c r="I297"/>
    </row>
    <row r="298" spans="8:9" ht="15" x14ac:dyDescent="0.25">
      <c r="H298"/>
      <c r="I298"/>
    </row>
    <row r="299" spans="8:9" ht="15" x14ac:dyDescent="0.25">
      <c r="H299"/>
      <c r="I299"/>
    </row>
    <row r="300" spans="8:9" ht="15" x14ac:dyDescent="0.25">
      <c r="H300"/>
      <c r="I300"/>
    </row>
    <row r="301" spans="8:9" ht="15" x14ac:dyDescent="0.25">
      <c r="H301"/>
      <c r="I301"/>
    </row>
    <row r="302" spans="8:9" ht="15" x14ac:dyDescent="0.25">
      <c r="H302"/>
      <c r="I302"/>
    </row>
    <row r="303" spans="8:9" ht="15" x14ac:dyDescent="0.25">
      <c r="H303"/>
      <c r="I303"/>
    </row>
    <row r="304" spans="8:9" ht="15" x14ac:dyDescent="0.25">
      <c r="H304"/>
      <c r="I304"/>
    </row>
    <row r="305" spans="8:9" ht="15" x14ac:dyDescent="0.25">
      <c r="H305"/>
      <c r="I305"/>
    </row>
    <row r="306" spans="8:9" ht="15" x14ac:dyDescent="0.25">
      <c r="H306"/>
      <c r="I306"/>
    </row>
    <row r="307" spans="8:9" ht="15" x14ac:dyDescent="0.25">
      <c r="H307"/>
      <c r="I307"/>
    </row>
    <row r="308" spans="8:9" ht="15" x14ac:dyDescent="0.25">
      <c r="H308"/>
      <c r="I308"/>
    </row>
    <row r="309" spans="8:9" ht="15" x14ac:dyDescent="0.25">
      <c r="H309"/>
      <c r="I309"/>
    </row>
    <row r="310" spans="8:9" ht="15" x14ac:dyDescent="0.25">
      <c r="H310"/>
      <c r="I310"/>
    </row>
    <row r="311" spans="8:9" ht="15" x14ac:dyDescent="0.25">
      <c r="H311"/>
      <c r="I311"/>
    </row>
    <row r="312" spans="8:9" ht="15" x14ac:dyDescent="0.25">
      <c r="H312"/>
      <c r="I312"/>
    </row>
    <row r="313" spans="8:9" ht="15" x14ac:dyDescent="0.25">
      <c r="H313"/>
      <c r="I313"/>
    </row>
    <row r="314" spans="8:9" ht="15" x14ac:dyDescent="0.25">
      <c r="H314"/>
      <c r="I314"/>
    </row>
    <row r="315" spans="8:9" ht="15" x14ac:dyDescent="0.25">
      <c r="H315"/>
      <c r="I315"/>
    </row>
    <row r="316" spans="8:9" ht="15" x14ac:dyDescent="0.25">
      <c r="H316"/>
      <c r="I316"/>
    </row>
    <row r="317" spans="8:9" ht="15" x14ac:dyDescent="0.25">
      <c r="H317"/>
      <c r="I317"/>
    </row>
    <row r="318" spans="8:9" ht="15" x14ac:dyDescent="0.25">
      <c r="H318"/>
      <c r="I318"/>
    </row>
    <row r="319" spans="8:9" ht="15" x14ac:dyDescent="0.25">
      <c r="H319"/>
      <c r="I319"/>
    </row>
    <row r="320" spans="8:9" ht="15" x14ac:dyDescent="0.25">
      <c r="H320"/>
      <c r="I320"/>
    </row>
    <row r="321" spans="8:9" ht="15" x14ac:dyDescent="0.25">
      <c r="H321"/>
      <c r="I321"/>
    </row>
    <row r="322" spans="8:9" ht="15" x14ac:dyDescent="0.25">
      <c r="H322"/>
      <c r="I322"/>
    </row>
    <row r="323" spans="8:9" ht="15" x14ac:dyDescent="0.25">
      <c r="H323"/>
      <c r="I323"/>
    </row>
    <row r="324" spans="8:9" ht="15" x14ac:dyDescent="0.25">
      <c r="H324"/>
      <c r="I324"/>
    </row>
    <row r="325" spans="8:9" ht="15" x14ac:dyDescent="0.25">
      <c r="H325"/>
      <c r="I325"/>
    </row>
    <row r="326" spans="8:9" ht="15" x14ac:dyDescent="0.25">
      <c r="H326"/>
      <c r="I326"/>
    </row>
    <row r="327" spans="8:9" ht="15" x14ac:dyDescent="0.25">
      <c r="H327"/>
      <c r="I327"/>
    </row>
    <row r="328" spans="8:9" ht="15" x14ac:dyDescent="0.25">
      <c r="H328"/>
      <c r="I328"/>
    </row>
    <row r="329" spans="8:9" ht="15" x14ac:dyDescent="0.25">
      <c r="H329"/>
      <c r="I329"/>
    </row>
    <row r="330" spans="8:9" ht="15" x14ac:dyDescent="0.25">
      <c r="H330"/>
      <c r="I330"/>
    </row>
    <row r="331" spans="8:9" ht="15" x14ac:dyDescent="0.25">
      <c r="H331"/>
      <c r="I331"/>
    </row>
    <row r="332" spans="8:9" ht="15" x14ac:dyDescent="0.25">
      <c r="H332"/>
      <c r="I332"/>
    </row>
    <row r="333" spans="8:9" ht="15" x14ac:dyDescent="0.25">
      <c r="H333"/>
      <c r="I333"/>
    </row>
    <row r="334" spans="8:9" ht="15" x14ac:dyDescent="0.25">
      <c r="H334"/>
      <c r="I334"/>
    </row>
    <row r="335" spans="8:9" ht="15" x14ac:dyDescent="0.25">
      <c r="H335"/>
      <c r="I335"/>
    </row>
    <row r="336" spans="8:9" ht="15" x14ac:dyDescent="0.25">
      <c r="H336"/>
      <c r="I336"/>
    </row>
    <row r="337" spans="8:9" ht="15" x14ac:dyDescent="0.25">
      <c r="H337"/>
      <c r="I337"/>
    </row>
    <row r="338" spans="8:9" ht="15" x14ac:dyDescent="0.25">
      <c r="H338"/>
      <c r="I338"/>
    </row>
    <row r="339" spans="8:9" ht="15" x14ac:dyDescent="0.25">
      <c r="H339"/>
      <c r="I339"/>
    </row>
    <row r="340" spans="8:9" ht="15" x14ac:dyDescent="0.25">
      <c r="H340"/>
      <c r="I340"/>
    </row>
    <row r="341" spans="8:9" ht="15" x14ac:dyDescent="0.25">
      <c r="H341"/>
      <c r="I341"/>
    </row>
    <row r="342" spans="8:9" ht="15" x14ac:dyDescent="0.25">
      <c r="H342"/>
      <c r="I342"/>
    </row>
    <row r="343" spans="8:9" ht="15" x14ac:dyDescent="0.25">
      <c r="H343"/>
      <c r="I343"/>
    </row>
    <row r="344" spans="8:9" ht="15" x14ac:dyDescent="0.25">
      <c r="H344"/>
      <c r="I344"/>
    </row>
    <row r="345" spans="8:9" ht="15" x14ac:dyDescent="0.25">
      <c r="H345"/>
      <c r="I345"/>
    </row>
    <row r="346" spans="8:9" ht="15" x14ac:dyDescent="0.25">
      <c r="H346"/>
      <c r="I346"/>
    </row>
    <row r="347" spans="8:9" ht="15" x14ac:dyDescent="0.25">
      <c r="H347"/>
      <c r="I347"/>
    </row>
    <row r="348" spans="8:9" ht="15" x14ac:dyDescent="0.25">
      <c r="H348"/>
      <c r="I348"/>
    </row>
    <row r="349" spans="8:9" ht="15" x14ac:dyDescent="0.25">
      <c r="H349"/>
      <c r="I349"/>
    </row>
    <row r="350" spans="8:9" ht="15" x14ac:dyDescent="0.25">
      <c r="H350"/>
      <c r="I350"/>
    </row>
    <row r="351" spans="8:9" ht="15" x14ac:dyDescent="0.25">
      <c r="H351"/>
      <c r="I351"/>
    </row>
    <row r="352" spans="8:9" ht="15" x14ac:dyDescent="0.25">
      <c r="H352"/>
      <c r="I352"/>
    </row>
    <row r="353" spans="8:9" ht="15" x14ac:dyDescent="0.25">
      <c r="H353"/>
      <c r="I353"/>
    </row>
    <row r="354" spans="8:9" ht="15" x14ac:dyDescent="0.25">
      <c r="H354"/>
      <c r="I354"/>
    </row>
    <row r="355" spans="8:9" ht="15" x14ac:dyDescent="0.25">
      <c r="H355"/>
      <c r="I355"/>
    </row>
    <row r="356" spans="8:9" ht="15" x14ac:dyDescent="0.25">
      <c r="H356"/>
      <c r="I356"/>
    </row>
    <row r="357" spans="8:9" ht="15" x14ac:dyDescent="0.25">
      <c r="H357"/>
      <c r="I357"/>
    </row>
    <row r="358" spans="8:9" ht="15" x14ac:dyDescent="0.25">
      <c r="H358"/>
      <c r="I358"/>
    </row>
    <row r="359" spans="8:9" ht="15" x14ac:dyDescent="0.25">
      <c r="H359"/>
      <c r="I359"/>
    </row>
    <row r="360" spans="8:9" ht="15" x14ac:dyDescent="0.25">
      <c r="H360"/>
      <c r="I360"/>
    </row>
    <row r="361" spans="8:9" ht="15" x14ac:dyDescent="0.25">
      <c r="H361"/>
      <c r="I361"/>
    </row>
    <row r="362" spans="8:9" ht="15" x14ac:dyDescent="0.25">
      <c r="H362"/>
      <c r="I362"/>
    </row>
    <row r="363" spans="8:9" ht="15" x14ac:dyDescent="0.25">
      <c r="H363"/>
      <c r="I363"/>
    </row>
    <row r="364" spans="8:9" ht="15" x14ac:dyDescent="0.25">
      <c r="H364"/>
      <c r="I364"/>
    </row>
    <row r="365" spans="8:9" ht="15" x14ac:dyDescent="0.25">
      <c r="H365"/>
      <c r="I365"/>
    </row>
    <row r="366" spans="8:9" ht="15" x14ac:dyDescent="0.25">
      <c r="H366"/>
      <c r="I366"/>
    </row>
    <row r="367" spans="8:9" ht="15" x14ac:dyDescent="0.25">
      <c r="H367"/>
      <c r="I367"/>
    </row>
    <row r="368" spans="8:9" ht="15" x14ac:dyDescent="0.25">
      <c r="H368"/>
      <c r="I368"/>
    </row>
    <row r="369" spans="8:9" ht="15" x14ac:dyDescent="0.25">
      <c r="H369"/>
      <c r="I369"/>
    </row>
    <row r="370" spans="8:9" ht="15" x14ac:dyDescent="0.25">
      <c r="H370"/>
      <c r="I370"/>
    </row>
    <row r="371" spans="8:9" ht="15" x14ac:dyDescent="0.25">
      <c r="H371"/>
      <c r="I371"/>
    </row>
    <row r="372" spans="8:9" ht="15" x14ac:dyDescent="0.25">
      <c r="H372"/>
      <c r="I372"/>
    </row>
    <row r="373" spans="8:9" ht="15" x14ac:dyDescent="0.25">
      <c r="H373"/>
      <c r="I373"/>
    </row>
    <row r="374" spans="8:9" ht="15" x14ac:dyDescent="0.25">
      <c r="H374"/>
      <c r="I374"/>
    </row>
    <row r="375" spans="8:9" ht="15" x14ac:dyDescent="0.25">
      <c r="H375"/>
      <c r="I375"/>
    </row>
    <row r="376" spans="8:9" ht="15" x14ac:dyDescent="0.25">
      <c r="H376"/>
      <c r="I376"/>
    </row>
    <row r="377" spans="8:9" ht="15" x14ac:dyDescent="0.25">
      <c r="H377"/>
      <c r="I377"/>
    </row>
    <row r="378" spans="8:9" ht="15" x14ac:dyDescent="0.25">
      <c r="H378"/>
      <c r="I378"/>
    </row>
    <row r="379" spans="8:9" ht="15" x14ac:dyDescent="0.25">
      <c r="H379"/>
      <c r="I379"/>
    </row>
    <row r="380" spans="8:9" ht="15" x14ac:dyDescent="0.25">
      <c r="H380"/>
      <c r="I380"/>
    </row>
    <row r="381" spans="8:9" ht="15" x14ac:dyDescent="0.25">
      <c r="H381"/>
      <c r="I381"/>
    </row>
    <row r="382" spans="8:9" ht="15" x14ac:dyDescent="0.25">
      <c r="H382"/>
      <c r="I382"/>
    </row>
    <row r="383" spans="8:9" ht="15" x14ac:dyDescent="0.25">
      <c r="H383"/>
      <c r="I383"/>
    </row>
    <row r="384" spans="8:9" ht="15" x14ac:dyDescent="0.25">
      <c r="H384"/>
      <c r="I384"/>
    </row>
    <row r="385" spans="8:9" ht="15" x14ac:dyDescent="0.25">
      <c r="H385"/>
      <c r="I385"/>
    </row>
    <row r="386" spans="8:9" ht="15" x14ac:dyDescent="0.25">
      <c r="H386"/>
      <c r="I386"/>
    </row>
    <row r="387" spans="8:9" ht="15" x14ac:dyDescent="0.25">
      <c r="H387"/>
      <c r="I387"/>
    </row>
    <row r="388" spans="8:9" ht="15" x14ac:dyDescent="0.25">
      <c r="H388"/>
      <c r="I388"/>
    </row>
    <row r="389" spans="8:9" ht="15" x14ac:dyDescent="0.25">
      <c r="H389"/>
      <c r="I389"/>
    </row>
    <row r="390" spans="8:9" ht="15" x14ac:dyDescent="0.25">
      <c r="H390"/>
      <c r="I390"/>
    </row>
    <row r="391" spans="8:9" ht="15" x14ac:dyDescent="0.25">
      <c r="H391"/>
      <c r="I391"/>
    </row>
    <row r="392" spans="8:9" ht="15" x14ac:dyDescent="0.25">
      <c r="H392"/>
      <c r="I392"/>
    </row>
    <row r="393" spans="8:9" ht="15" x14ac:dyDescent="0.25">
      <c r="H393"/>
      <c r="I393"/>
    </row>
    <row r="394" spans="8:9" ht="15" x14ac:dyDescent="0.25">
      <c r="H394"/>
      <c r="I394"/>
    </row>
    <row r="395" spans="8:9" ht="15" x14ac:dyDescent="0.25">
      <c r="H395"/>
      <c r="I395"/>
    </row>
    <row r="396" spans="8:9" ht="15" x14ac:dyDescent="0.25">
      <c r="H396"/>
      <c r="I396"/>
    </row>
    <row r="397" spans="8:9" ht="15" x14ac:dyDescent="0.25">
      <c r="H397"/>
      <c r="I397"/>
    </row>
    <row r="398" spans="8:9" ht="15" x14ac:dyDescent="0.25">
      <c r="H398"/>
      <c r="I398"/>
    </row>
    <row r="399" spans="8:9" ht="15" x14ac:dyDescent="0.25">
      <c r="H399"/>
      <c r="I399"/>
    </row>
    <row r="400" spans="8:9" ht="15" x14ac:dyDescent="0.25">
      <c r="H400"/>
      <c r="I400"/>
    </row>
    <row r="401" spans="8:9" ht="15" x14ac:dyDescent="0.25">
      <c r="H401"/>
      <c r="I401"/>
    </row>
    <row r="402" spans="8:9" ht="15" x14ac:dyDescent="0.25">
      <c r="H402"/>
      <c r="I402"/>
    </row>
    <row r="403" spans="8:9" ht="15" x14ac:dyDescent="0.25">
      <c r="H403"/>
      <c r="I403"/>
    </row>
    <row r="404" spans="8:9" ht="15" x14ac:dyDescent="0.25">
      <c r="H404"/>
      <c r="I404"/>
    </row>
    <row r="405" spans="8:9" ht="15" x14ac:dyDescent="0.25">
      <c r="H405"/>
      <c r="I405"/>
    </row>
    <row r="406" spans="8:9" ht="15" x14ac:dyDescent="0.25">
      <c r="H406"/>
      <c r="I406"/>
    </row>
    <row r="407" spans="8:9" ht="15" x14ac:dyDescent="0.25">
      <c r="H407"/>
      <c r="I407"/>
    </row>
    <row r="408" spans="8:9" ht="15" x14ac:dyDescent="0.25">
      <c r="H408"/>
      <c r="I408"/>
    </row>
    <row r="409" spans="8:9" ht="15" x14ac:dyDescent="0.25">
      <c r="H409"/>
      <c r="I409"/>
    </row>
    <row r="410" spans="8:9" ht="15" x14ac:dyDescent="0.25">
      <c r="H410"/>
      <c r="I410"/>
    </row>
    <row r="411" spans="8:9" ht="15" x14ac:dyDescent="0.25">
      <c r="H411"/>
      <c r="I411"/>
    </row>
    <row r="412" spans="8:9" ht="15" x14ac:dyDescent="0.25">
      <c r="H412"/>
      <c r="I412"/>
    </row>
    <row r="413" spans="8:9" ht="15" x14ac:dyDescent="0.25">
      <c r="H413"/>
      <c r="I413"/>
    </row>
    <row r="414" spans="8:9" ht="15" x14ac:dyDescent="0.25">
      <c r="H414"/>
      <c r="I414"/>
    </row>
    <row r="415" spans="8:9" ht="15" x14ac:dyDescent="0.25">
      <c r="H415"/>
      <c r="I415"/>
    </row>
    <row r="416" spans="8:9" ht="15" x14ac:dyDescent="0.25">
      <c r="H416"/>
      <c r="I416"/>
    </row>
    <row r="417" spans="8:9" ht="15" x14ac:dyDescent="0.25">
      <c r="H417"/>
      <c r="I417"/>
    </row>
    <row r="418" spans="8:9" ht="15" x14ac:dyDescent="0.25">
      <c r="H418"/>
      <c r="I418"/>
    </row>
    <row r="419" spans="8:9" ht="15" x14ac:dyDescent="0.25">
      <c r="H419"/>
      <c r="I419"/>
    </row>
    <row r="420" spans="8:9" ht="15" x14ac:dyDescent="0.25">
      <c r="H420"/>
      <c r="I420"/>
    </row>
    <row r="421" spans="8:9" ht="15" x14ac:dyDescent="0.25">
      <c r="H421"/>
      <c r="I421"/>
    </row>
    <row r="422" spans="8:9" ht="15" x14ac:dyDescent="0.25">
      <c r="H422"/>
      <c r="I422"/>
    </row>
    <row r="423" spans="8:9" ht="15" x14ac:dyDescent="0.25">
      <c r="H423"/>
      <c r="I423"/>
    </row>
    <row r="424" spans="8:9" ht="15" x14ac:dyDescent="0.25">
      <c r="H424"/>
      <c r="I424"/>
    </row>
    <row r="425" spans="8:9" ht="15" x14ac:dyDescent="0.25">
      <c r="H425"/>
      <c r="I425"/>
    </row>
    <row r="426" spans="8:9" ht="15" x14ac:dyDescent="0.25">
      <c r="H426"/>
      <c r="I426"/>
    </row>
    <row r="427" spans="8:9" ht="15" x14ac:dyDescent="0.25">
      <c r="H427"/>
      <c r="I427"/>
    </row>
    <row r="428" spans="8:9" ht="15" x14ac:dyDescent="0.25">
      <c r="H428"/>
      <c r="I428"/>
    </row>
    <row r="429" spans="8:9" ht="15" x14ac:dyDescent="0.25">
      <c r="H429"/>
      <c r="I429"/>
    </row>
    <row r="430" spans="8:9" ht="15" x14ac:dyDescent="0.25">
      <c r="H430"/>
      <c r="I430"/>
    </row>
    <row r="431" spans="8:9" ht="15" x14ac:dyDescent="0.25">
      <c r="H431"/>
      <c r="I431"/>
    </row>
    <row r="432" spans="8:9" ht="15" x14ac:dyDescent="0.25">
      <c r="H432"/>
      <c r="I432"/>
    </row>
    <row r="433" spans="8:9" ht="15" x14ac:dyDescent="0.25">
      <c r="H433"/>
      <c r="I433"/>
    </row>
    <row r="434" spans="8:9" ht="15" x14ac:dyDescent="0.25">
      <c r="H434"/>
      <c r="I434"/>
    </row>
    <row r="435" spans="8:9" ht="15" x14ac:dyDescent="0.25">
      <c r="H435"/>
      <c r="I435"/>
    </row>
    <row r="436" spans="8:9" ht="15" x14ac:dyDescent="0.25">
      <c r="H436"/>
      <c r="I436"/>
    </row>
    <row r="437" spans="8:9" ht="15" x14ac:dyDescent="0.25">
      <c r="H437"/>
      <c r="I437"/>
    </row>
    <row r="438" spans="8:9" ht="15" x14ac:dyDescent="0.25">
      <c r="H438"/>
      <c r="I438"/>
    </row>
    <row r="439" spans="8:9" ht="15" x14ac:dyDescent="0.25">
      <c r="H439"/>
      <c r="I439"/>
    </row>
    <row r="440" spans="8:9" ht="15" x14ac:dyDescent="0.25">
      <c r="H440"/>
      <c r="I440"/>
    </row>
    <row r="441" spans="8:9" ht="15" x14ac:dyDescent="0.25">
      <c r="H441"/>
      <c r="I441"/>
    </row>
    <row r="442" spans="8:9" ht="15" x14ac:dyDescent="0.25">
      <c r="H442"/>
      <c r="I442"/>
    </row>
    <row r="443" spans="8:9" ht="15" x14ac:dyDescent="0.25">
      <c r="H443"/>
      <c r="I443"/>
    </row>
    <row r="444" spans="8:9" ht="15" x14ac:dyDescent="0.25">
      <c r="H444"/>
      <c r="I444"/>
    </row>
    <row r="445" spans="8:9" ht="15" x14ac:dyDescent="0.25">
      <c r="H445"/>
      <c r="I445"/>
    </row>
    <row r="446" spans="8:9" ht="15" x14ac:dyDescent="0.25">
      <c r="H446"/>
      <c r="I446"/>
    </row>
    <row r="447" spans="8:9" ht="15" x14ac:dyDescent="0.25">
      <c r="H447"/>
      <c r="I447"/>
    </row>
    <row r="448" spans="8:9" ht="15" x14ac:dyDescent="0.25">
      <c r="H448"/>
      <c r="I448"/>
    </row>
    <row r="449" spans="8:9" ht="15" x14ac:dyDescent="0.25">
      <c r="H449"/>
      <c r="I449"/>
    </row>
    <row r="450" spans="8:9" ht="15" x14ac:dyDescent="0.25">
      <c r="H450"/>
      <c r="I450"/>
    </row>
    <row r="451" spans="8:9" ht="15" x14ac:dyDescent="0.25">
      <c r="H451"/>
      <c r="I451"/>
    </row>
    <row r="452" spans="8:9" ht="15" x14ac:dyDescent="0.25">
      <c r="H452"/>
      <c r="I452"/>
    </row>
    <row r="453" spans="8:9" ht="15" x14ac:dyDescent="0.25">
      <c r="H453"/>
      <c r="I453"/>
    </row>
    <row r="454" spans="8:9" ht="15" x14ac:dyDescent="0.25">
      <c r="H454"/>
      <c r="I454"/>
    </row>
    <row r="455" spans="8:9" ht="15" x14ac:dyDescent="0.25">
      <c r="H455"/>
      <c r="I455"/>
    </row>
    <row r="456" spans="8:9" ht="15" x14ac:dyDescent="0.25">
      <c r="H456"/>
      <c r="I456"/>
    </row>
    <row r="457" spans="8:9" ht="15" x14ac:dyDescent="0.25">
      <c r="H457"/>
      <c r="I457"/>
    </row>
    <row r="458" spans="8:9" ht="15" x14ac:dyDescent="0.25">
      <c r="H458"/>
      <c r="I458"/>
    </row>
    <row r="459" spans="8:9" ht="15" x14ac:dyDescent="0.25">
      <c r="H459"/>
      <c r="I459"/>
    </row>
    <row r="460" spans="8:9" ht="15" x14ac:dyDescent="0.25">
      <c r="H460"/>
      <c r="I460"/>
    </row>
    <row r="461" spans="8:9" ht="15" x14ac:dyDescent="0.25">
      <c r="H461"/>
      <c r="I461"/>
    </row>
    <row r="462" spans="8:9" ht="15" x14ac:dyDescent="0.25">
      <c r="H462"/>
      <c r="I462"/>
    </row>
    <row r="463" spans="8:9" ht="15" x14ac:dyDescent="0.25">
      <c r="H463"/>
      <c r="I463"/>
    </row>
    <row r="464" spans="8:9" ht="15" x14ac:dyDescent="0.25">
      <c r="H464"/>
      <c r="I464"/>
    </row>
    <row r="465" spans="8:9" ht="15" x14ac:dyDescent="0.25">
      <c r="H465"/>
      <c r="I465"/>
    </row>
    <row r="466" spans="8:9" ht="15" x14ac:dyDescent="0.25">
      <c r="H466"/>
      <c r="I466"/>
    </row>
    <row r="467" spans="8:9" ht="15" x14ac:dyDescent="0.25">
      <c r="H467"/>
      <c r="I467"/>
    </row>
    <row r="468" spans="8:9" ht="15" x14ac:dyDescent="0.25">
      <c r="H468"/>
      <c r="I468"/>
    </row>
    <row r="469" spans="8:9" ht="15" x14ac:dyDescent="0.25">
      <c r="H469"/>
      <c r="I469"/>
    </row>
    <row r="470" spans="8:9" ht="15" x14ac:dyDescent="0.25">
      <c r="H470"/>
      <c r="I470"/>
    </row>
    <row r="471" spans="8:9" ht="15" x14ac:dyDescent="0.25">
      <c r="H471"/>
      <c r="I471"/>
    </row>
    <row r="472" spans="8:9" ht="15" x14ac:dyDescent="0.25">
      <c r="H472"/>
      <c r="I472"/>
    </row>
    <row r="473" spans="8:9" ht="15" x14ac:dyDescent="0.25">
      <c r="H473"/>
      <c r="I473"/>
    </row>
    <row r="474" spans="8:9" ht="15" x14ac:dyDescent="0.25">
      <c r="H474"/>
      <c r="I474"/>
    </row>
    <row r="475" spans="8:9" ht="15" x14ac:dyDescent="0.25">
      <c r="H475"/>
      <c r="I475"/>
    </row>
    <row r="476" spans="8:9" ht="15" x14ac:dyDescent="0.25">
      <c r="H476"/>
      <c r="I476"/>
    </row>
    <row r="477" spans="8:9" ht="15" x14ac:dyDescent="0.25">
      <c r="H477"/>
      <c r="I477"/>
    </row>
    <row r="478" spans="8:9" ht="15" x14ac:dyDescent="0.25">
      <c r="H478"/>
      <c r="I478"/>
    </row>
    <row r="479" spans="8:9" ht="15" x14ac:dyDescent="0.25">
      <c r="H479"/>
      <c r="I479"/>
    </row>
    <row r="480" spans="8:9" ht="15" x14ac:dyDescent="0.25">
      <c r="H480"/>
      <c r="I480"/>
    </row>
    <row r="481" spans="8:9" ht="15" x14ac:dyDescent="0.25">
      <c r="H481"/>
      <c r="I481"/>
    </row>
    <row r="482" spans="8:9" ht="15" x14ac:dyDescent="0.25">
      <c r="H482"/>
      <c r="I482"/>
    </row>
    <row r="483" spans="8:9" ht="15" x14ac:dyDescent="0.25">
      <c r="H483"/>
      <c r="I483"/>
    </row>
    <row r="484" spans="8:9" ht="15" x14ac:dyDescent="0.25">
      <c r="H484"/>
      <c r="I484"/>
    </row>
    <row r="485" spans="8:9" ht="15" x14ac:dyDescent="0.25">
      <c r="H485"/>
      <c r="I485"/>
    </row>
    <row r="486" spans="8:9" ht="15" x14ac:dyDescent="0.25">
      <c r="H486"/>
      <c r="I486"/>
    </row>
    <row r="487" spans="8:9" ht="15" x14ac:dyDescent="0.25">
      <c r="H487"/>
      <c r="I487"/>
    </row>
    <row r="488" spans="8:9" ht="15" x14ac:dyDescent="0.25">
      <c r="H488"/>
      <c r="I488"/>
    </row>
    <row r="489" spans="8:9" ht="15" x14ac:dyDescent="0.25">
      <c r="H489"/>
      <c r="I489"/>
    </row>
    <row r="490" spans="8:9" ht="15" x14ac:dyDescent="0.25">
      <c r="H490"/>
      <c r="I490"/>
    </row>
    <row r="491" spans="8:9" ht="15" x14ac:dyDescent="0.25">
      <c r="H491"/>
      <c r="I491"/>
    </row>
    <row r="492" spans="8:9" ht="15" x14ac:dyDescent="0.25">
      <c r="H492"/>
      <c r="I492"/>
    </row>
    <row r="493" spans="8:9" ht="15" x14ac:dyDescent="0.25">
      <c r="H493"/>
      <c r="I493"/>
    </row>
    <row r="494" spans="8:9" ht="15" x14ac:dyDescent="0.25">
      <c r="H494"/>
      <c r="I494"/>
    </row>
    <row r="495" spans="8:9" ht="15" x14ac:dyDescent="0.25">
      <c r="H495"/>
      <c r="I495"/>
    </row>
    <row r="496" spans="8:9" ht="15" x14ac:dyDescent="0.25">
      <c r="H496"/>
      <c r="I496"/>
    </row>
    <row r="497" spans="8:9" ht="15" x14ac:dyDescent="0.25">
      <c r="H497"/>
      <c r="I497"/>
    </row>
    <row r="498" spans="8:9" ht="15" x14ac:dyDescent="0.25">
      <c r="H498"/>
      <c r="I498"/>
    </row>
    <row r="499" spans="8:9" ht="15" x14ac:dyDescent="0.25">
      <c r="H499"/>
      <c r="I499"/>
    </row>
    <row r="500" spans="8:9" ht="15" x14ac:dyDescent="0.25">
      <c r="H500"/>
      <c r="I500"/>
    </row>
    <row r="501" spans="8:9" ht="15" x14ac:dyDescent="0.25">
      <c r="H501"/>
      <c r="I501"/>
    </row>
    <row r="502" spans="8:9" ht="15" x14ac:dyDescent="0.25">
      <c r="H502"/>
      <c r="I502"/>
    </row>
    <row r="503" spans="8:9" ht="15" x14ac:dyDescent="0.25">
      <c r="H503"/>
      <c r="I503"/>
    </row>
    <row r="504" spans="8:9" ht="15" x14ac:dyDescent="0.25">
      <c r="H504"/>
      <c r="I504"/>
    </row>
    <row r="505" spans="8:9" ht="15" x14ac:dyDescent="0.25">
      <c r="H505"/>
      <c r="I505"/>
    </row>
    <row r="506" spans="8:9" ht="15" x14ac:dyDescent="0.25">
      <c r="H506"/>
      <c r="I506"/>
    </row>
    <row r="507" spans="8:9" ht="15" x14ac:dyDescent="0.25">
      <c r="H507"/>
      <c r="I507"/>
    </row>
    <row r="508" spans="8:9" ht="15" x14ac:dyDescent="0.25">
      <c r="H508"/>
      <c r="I508"/>
    </row>
    <row r="509" spans="8:9" ht="15" x14ac:dyDescent="0.25">
      <c r="H509"/>
      <c r="I509"/>
    </row>
    <row r="510" spans="8:9" ht="15" x14ac:dyDescent="0.25">
      <c r="H510"/>
      <c r="I510"/>
    </row>
    <row r="511" spans="8:9" ht="15" x14ac:dyDescent="0.25">
      <c r="H511"/>
      <c r="I511"/>
    </row>
    <row r="512" spans="8:9" ht="15" x14ac:dyDescent="0.25">
      <c r="H512"/>
      <c r="I512"/>
    </row>
    <row r="513" spans="8:9" ht="15" x14ac:dyDescent="0.25">
      <c r="H513"/>
      <c r="I513"/>
    </row>
    <row r="514" spans="8:9" ht="15" x14ac:dyDescent="0.25">
      <c r="H514"/>
      <c r="I514"/>
    </row>
    <row r="515" spans="8:9" ht="15" x14ac:dyDescent="0.25">
      <c r="H515"/>
      <c r="I515"/>
    </row>
    <row r="516" spans="8:9" ht="15" x14ac:dyDescent="0.25">
      <c r="H516"/>
      <c r="I516"/>
    </row>
    <row r="517" spans="8:9" ht="15" x14ac:dyDescent="0.25">
      <c r="H517"/>
      <c r="I517"/>
    </row>
    <row r="518" spans="8:9" ht="15" x14ac:dyDescent="0.25">
      <c r="H518"/>
      <c r="I518"/>
    </row>
    <row r="519" spans="8:9" ht="15" x14ac:dyDescent="0.25">
      <c r="H519"/>
      <c r="I519"/>
    </row>
    <row r="520" spans="8:9" ht="15" x14ac:dyDescent="0.25">
      <c r="H520"/>
      <c r="I520"/>
    </row>
    <row r="521" spans="8:9" ht="15" x14ac:dyDescent="0.25">
      <c r="H521"/>
      <c r="I521"/>
    </row>
    <row r="522" spans="8:9" ht="15" x14ac:dyDescent="0.25">
      <c r="H522"/>
      <c r="I522"/>
    </row>
    <row r="523" spans="8:9" ht="15" x14ac:dyDescent="0.25">
      <c r="H523"/>
      <c r="I523"/>
    </row>
    <row r="524" spans="8:9" ht="15" x14ac:dyDescent="0.25">
      <c r="H524"/>
      <c r="I524"/>
    </row>
    <row r="525" spans="8:9" ht="15" x14ac:dyDescent="0.25">
      <c r="H525"/>
      <c r="I525"/>
    </row>
    <row r="526" spans="8:9" ht="15" x14ac:dyDescent="0.25">
      <c r="H526"/>
      <c r="I526"/>
    </row>
    <row r="527" spans="8:9" ht="15" x14ac:dyDescent="0.25">
      <c r="H527"/>
      <c r="I527"/>
    </row>
    <row r="528" spans="8:9" ht="15" x14ac:dyDescent="0.25">
      <c r="H528"/>
      <c r="I528"/>
    </row>
    <row r="529" spans="8:9" ht="15" x14ac:dyDescent="0.25">
      <c r="H529"/>
      <c r="I529"/>
    </row>
    <row r="530" spans="8:9" ht="15" x14ac:dyDescent="0.25">
      <c r="H530"/>
      <c r="I530"/>
    </row>
    <row r="531" spans="8:9" ht="15" x14ac:dyDescent="0.25">
      <c r="H531"/>
      <c r="I531"/>
    </row>
    <row r="532" spans="8:9" ht="15" x14ac:dyDescent="0.25">
      <c r="H532"/>
      <c r="I532"/>
    </row>
    <row r="533" spans="8:9" ht="15" x14ac:dyDescent="0.25">
      <c r="H533"/>
      <c r="I533"/>
    </row>
    <row r="534" spans="8:9" ht="15" x14ac:dyDescent="0.25">
      <c r="H534"/>
      <c r="I534"/>
    </row>
    <row r="535" spans="8:9" ht="15" x14ac:dyDescent="0.25">
      <c r="H535"/>
      <c r="I535"/>
    </row>
    <row r="536" spans="8:9" ht="15" x14ac:dyDescent="0.25">
      <c r="H536"/>
      <c r="I536"/>
    </row>
    <row r="537" spans="8:9" ht="15" x14ac:dyDescent="0.25">
      <c r="H537"/>
      <c r="I537"/>
    </row>
    <row r="538" spans="8:9" ht="15" x14ac:dyDescent="0.25">
      <c r="H538"/>
      <c r="I538"/>
    </row>
    <row r="539" spans="8:9" ht="15" x14ac:dyDescent="0.25">
      <c r="H539"/>
      <c r="I539"/>
    </row>
    <row r="540" spans="8:9" ht="15" x14ac:dyDescent="0.25">
      <c r="H540"/>
      <c r="I540"/>
    </row>
    <row r="541" spans="8:9" ht="15" x14ac:dyDescent="0.25">
      <c r="H541"/>
      <c r="I541"/>
    </row>
    <row r="542" spans="8:9" ht="15" x14ac:dyDescent="0.25">
      <c r="H542"/>
      <c r="I542"/>
    </row>
    <row r="543" spans="8:9" ht="15" x14ac:dyDescent="0.25">
      <c r="H543"/>
      <c r="I543"/>
    </row>
    <row r="544" spans="8:9" ht="15" x14ac:dyDescent="0.25">
      <c r="H544"/>
      <c r="I544"/>
    </row>
    <row r="545" spans="8:9" ht="15" x14ac:dyDescent="0.25">
      <c r="H545"/>
      <c r="I545"/>
    </row>
    <row r="546" spans="8:9" ht="15" x14ac:dyDescent="0.25">
      <c r="H546"/>
      <c r="I546"/>
    </row>
    <row r="547" spans="8:9" ht="15" x14ac:dyDescent="0.25">
      <c r="H547"/>
      <c r="I547"/>
    </row>
    <row r="548" spans="8:9" ht="15" x14ac:dyDescent="0.25">
      <c r="H548"/>
      <c r="I548"/>
    </row>
    <row r="549" spans="8:9" ht="15" x14ac:dyDescent="0.25">
      <c r="H549"/>
      <c r="I549"/>
    </row>
    <row r="550" spans="8:9" ht="15" x14ac:dyDescent="0.25">
      <c r="H550"/>
      <c r="I550"/>
    </row>
    <row r="551" spans="8:9" ht="15" x14ac:dyDescent="0.25">
      <c r="H551"/>
      <c r="I551"/>
    </row>
    <row r="552" spans="8:9" ht="15" x14ac:dyDescent="0.25">
      <c r="H552"/>
      <c r="I552"/>
    </row>
    <row r="553" spans="8:9" ht="15" x14ac:dyDescent="0.25">
      <c r="H553"/>
      <c r="I553"/>
    </row>
    <row r="554" spans="8:9" ht="15" x14ac:dyDescent="0.25">
      <c r="H554"/>
      <c r="I554"/>
    </row>
    <row r="555" spans="8:9" ht="15" x14ac:dyDescent="0.25">
      <c r="H555"/>
      <c r="I555"/>
    </row>
    <row r="556" spans="8:9" ht="15" x14ac:dyDescent="0.25">
      <c r="H556"/>
      <c r="I556"/>
    </row>
    <row r="557" spans="8:9" ht="15" x14ac:dyDescent="0.25">
      <c r="H557"/>
      <c r="I557"/>
    </row>
    <row r="558" spans="8:9" ht="15" x14ac:dyDescent="0.25">
      <c r="H558"/>
      <c r="I558"/>
    </row>
    <row r="559" spans="8:9" ht="15" x14ac:dyDescent="0.25">
      <c r="H559"/>
      <c r="I559"/>
    </row>
    <row r="560" spans="8:9" ht="15" x14ac:dyDescent="0.25">
      <c r="H560"/>
      <c r="I560"/>
    </row>
    <row r="561" spans="8:9" ht="15" x14ac:dyDescent="0.25">
      <c r="H561"/>
      <c r="I561"/>
    </row>
    <row r="562" spans="8:9" ht="15" x14ac:dyDescent="0.25">
      <c r="H562"/>
      <c r="I562"/>
    </row>
    <row r="563" spans="8:9" ht="15" x14ac:dyDescent="0.25">
      <c r="H563"/>
      <c r="I563"/>
    </row>
    <row r="564" spans="8:9" ht="15" x14ac:dyDescent="0.25">
      <c r="H564"/>
      <c r="I564"/>
    </row>
    <row r="565" spans="8:9" ht="15" x14ac:dyDescent="0.25">
      <c r="H565"/>
      <c r="I565"/>
    </row>
    <row r="566" spans="8:9" ht="15" x14ac:dyDescent="0.25">
      <c r="H566"/>
      <c r="I566"/>
    </row>
    <row r="567" spans="8:9" ht="15" x14ac:dyDescent="0.25">
      <c r="H567"/>
      <c r="I567"/>
    </row>
    <row r="568" spans="8:9" ht="15" x14ac:dyDescent="0.25">
      <c r="H568"/>
      <c r="I568"/>
    </row>
    <row r="569" spans="8:9" ht="15" x14ac:dyDescent="0.25">
      <c r="H569"/>
      <c r="I569"/>
    </row>
    <row r="570" spans="8:9" ht="15" x14ac:dyDescent="0.25">
      <c r="H570"/>
      <c r="I570"/>
    </row>
    <row r="571" spans="8:9" ht="15" x14ac:dyDescent="0.25">
      <c r="H571"/>
      <c r="I571"/>
    </row>
    <row r="572" spans="8:9" ht="15" x14ac:dyDescent="0.25">
      <c r="H572"/>
      <c r="I572"/>
    </row>
    <row r="573" spans="8:9" ht="15" x14ac:dyDescent="0.25">
      <c r="H573"/>
      <c r="I573"/>
    </row>
    <row r="574" spans="8:9" ht="15" x14ac:dyDescent="0.25">
      <c r="H574"/>
      <c r="I574"/>
    </row>
    <row r="575" spans="8:9" ht="15" x14ac:dyDescent="0.25">
      <c r="H575"/>
      <c r="I575"/>
    </row>
    <row r="576" spans="8:9" ht="15" x14ac:dyDescent="0.25">
      <c r="H576"/>
      <c r="I576"/>
    </row>
    <row r="577" spans="8:9" ht="15" x14ac:dyDescent="0.25">
      <c r="H577"/>
      <c r="I577"/>
    </row>
    <row r="578" spans="8:9" ht="15" x14ac:dyDescent="0.25">
      <c r="H578"/>
      <c r="I578"/>
    </row>
    <row r="579" spans="8:9" ht="15" x14ac:dyDescent="0.25">
      <c r="H579"/>
      <c r="I579"/>
    </row>
    <row r="580" spans="8:9" ht="15" x14ac:dyDescent="0.25">
      <c r="H580"/>
      <c r="I580"/>
    </row>
    <row r="581" spans="8:9" ht="15" x14ac:dyDescent="0.25">
      <c r="H581"/>
      <c r="I581"/>
    </row>
    <row r="582" spans="8:9" ht="15" x14ac:dyDescent="0.25">
      <c r="H582"/>
      <c r="I582"/>
    </row>
    <row r="583" spans="8:9" ht="15" x14ac:dyDescent="0.25">
      <c r="H583"/>
      <c r="I583"/>
    </row>
    <row r="584" spans="8:9" ht="15" x14ac:dyDescent="0.25">
      <c r="H584"/>
      <c r="I584"/>
    </row>
    <row r="585" spans="8:9" ht="15" x14ac:dyDescent="0.25">
      <c r="H585"/>
      <c r="I585"/>
    </row>
    <row r="586" spans="8:9" ht="15" x14ac:dyDescent="0.25">
      <c r="H586"/>
      <c r="I586"/>
    </row>
    <row r="587" spans="8:9" ht="15" x14ac:dyDescent="0.25">
      <c r="H587"/>
      <c r="I587"/>
    </row>
    <row r="588" spans="8:9" ht="15" x14ac:dyDescent="0.25">
      <c r="H588"/>
      <c r="I588"/>
    </row>
    <row r="589" spans="8:9" ht="15" x14ac:dyDescent="0.25">
      <c r="H589"/>
      <c r="I589"/>
    </row>
    <row r="590" spans="8:9" ht="15" x14ac:dyDescent="0.25">
      <c r="H590"/>
      <c r="I590"/>
    </row>
    <row r="591" spans="8:9" ht="15" x14ac:dyDescent="0.25">
      <c r="H591"/>
      <c r="I591"/>
    </row>
    <row r="592" spans="8:9" ht="15" x14ac:dyDescent="0.25">
      <c r="H592"/>
      <c r="I592"/>
    </row>
    <row r="593" spans="8:9" ht="15" x14ac:dyDescent="0.25">
      <c r="H593"/>
      <c r="I593"/>
    </row>
    <row r="594" spans="8:9" ht="15" x14ac:dyDescent="0.25">
      <c r="H594"/>
      <c r="I594"/>
    </row>
    <row r="595" spans="8:9" ht="15" x14ac:dyDescent="0.25">
      <c r="H595"/>
      <c r="I595"/>
    </row>
    <row r="596" spans="8:9" ht="15" x14ac:dyDescent="0.25">
      <c r="H596"/>
      <c r="I596"/>
    </row>
    <row r="597" spans="8:9" ht="15" x14ac:dyDescent="0.25">
      <c r="H597"/>
      <c r="I597"/>
    </row>
    <row r="598" spans="8:9" ht="15" x14ac:dyDescent="0.25">
      <c r="H598"/>
      <c r="I598"/>
    </row>
    <row r="599" spans="8:9" ht="15" x14ac:dyDescent="0.25">
      <c r="H599"/>
      <c r="I599"/>
    </row>
    <row r="600" spans="8:9" ht="15" x14ac:dyDescent="0.25">
      <c r="H600"/>
      <c r="I600"/>
    </row>
    <row r="601" spans="8:9" ht="15" x14ac:dyDescent="0.25">
      <c r="H601"/>
      <c r="I601"/>
    </row>
    <row r="602" spans="8:9" ht="15" x14ac:dyDescent="0.25">
      <c r="H602"/>
      <c r="I602"/>
    </row>
    <row r="603" spans="8:9" ht="15" x14ac:dyDescent="0.25">
      <c r="H603"/>
      <c r="I603"/>
    </row>
    <row r="604" spans="8:9" ht="15" x14ac:dyDescent="0.25">
      <c r="H604"/>
      <c r="I604"/>
    </row>
    <row r="605" spans="8:9" ht="15" x14ac:dyDescent="0.25">
      <c r="H605"/>
      <c r="I605"/>
    </row>
    <row r="606" spans="8:9" ht="15" x14ac:dyDescent="0.25">
      <c r="H606"/>
      <c r="I606"/>
    </row>
    <row r="607" spans="8:9" ht="15" x14ac:dyDescent="0.25">
      <c r="H607"/>
      <c r="I607"/>
    </row>
    <row r="608" spans="8:9" ht="15" x14ac:dyDescent="0.25">
      <c r="H608"/>
      <c r="I608"/>
    </row>
  </sheetData>
  <mergeCells count="6">
    <mergeCell ref="A86:E86"/>
    <mergeCell ref="C5:E5"/>
    <mergeCell ref="F5:I5"/>
    <mergeCell ref="C31:E31"/>
    <mergeCell ref="F31:I31"/>
    <mergeCell ref="A32:B32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M258"/>
  <sheetViews>
    <sheetView showGridLines="0" zoomScale="85" zoomScaleNormal="85" zoomScaleSheetLayoutView="50" workbookViewId="0">
      <selection activeCell="E33" sqref="E33"/>
    </sheetView>
  </sheetViews>
  <sheetFormatPr baseColWidth="10" defaultColWidth="11.5703125" defaultRowHeight="15" x14ac:dyDescent="0.25"/>
  <cols>
    <col min="1" max="1" width="58.42578125" style="81" bestFit="1" customWidth="1"/>
    <col min="2" max="2" width="16.85546875" style="81" customWidth="1"/>
    <col min="3" max="3" width="14" style="81" customWidth="1"/>
    <col min="4" max="4" width="7.5703125" style="81" customWidth="1"/>
    <col min="5" max="5" width="13.5703125" style="81" customWidth="1"/>
    <col min="6" max="6" width="13.140625" bestFit="1" customWidth="1"/>
    <col min="7" max="7" width="7.5703125" customWidth="1"/>
    <col min="8" max="8" width="7.5703125" bestFit="1" customWidth="1"/>
  </cols>
  <sheetData>
    <row r="1" spans="1:13" x14ac:dyDescent="0.25">
      <c r="A1" s="632" t="s">
        <v>404</v>
      </c>
      <c r="B1" s="633"/>
      <c r="C1" s="633"/>
      <c r="D1" s="633"/>
      <c r="E1" s="633"/>
      <c r="F1" s="633"/>
      <c r="G1" s="633"/>
      <c r="H1" s="633"/>
    </row>
    <row r="2" spans="1:13" ht="15.75" x14ac:dyDescent="0.25">
      <c r="A2" s="591" t="s">
        <v>368</v>
      </c>
      <c r="B2" s="633"/>
      <c r="D2" s="633"/>
      <c r="E2" s="633"/>
      <c r="F2" s="633"/>
      <c r="G2" s="633"/>
      <c r="H2" s="633"/>
    </row>
    <row r="3" spans="1:13" x14ac:dyDescent="0.25">
      <c r="A3" s="63"/>
      <c r="B3" s="633"/>
      <c r="C3" s="634"/>
      <c r="D3" s="633"/>
      <c r="E3" s="633"/>
      <c r="F3" s="633"/>
      <c r="G3" s="633"/>
      <c r="H3" s="633"/>
    </row>
    <row r="4" spans="1:13" ht="15.75" thickBot="1" x14ac:dyDescent="0.3">
      <c r="A4" s="635" t="s">
        <v>405</v>
      </c>
      <c r="B4" s="636"/>
      <c r="C4" s="636"/>
      <c r="D4" s="633"/>
      <c r="E4" s="633"/>
      <c r="F4" s="633"/>
      <c r="G4" s="633"/>
      <c r="H4" s="633"/>
    </row>
    <row r="5" spans="1:13" ht="15.75" thickBot="1" x14ac:dyDescent="0.3">
      <c r="B5" s="755" t="s">
        <v>179</v>
      </c>
      <c r="C5" s="756"/>
      <c r="D5" s="757"/>
      <c r="E5" s="758" t="s">
        <v>379</v>
      </c>
      <c r="F5" s="759"/>
      <c r="G5" s="759"/>
      <c r="H5" s="760"/>
    </row>
    <row r="6" spans="1:13" ht="15.75" thickBot="1" x14ac:dyDescent="0.3">
      <c r="A6" s="637" t="s">
        <v>406</v>
      </c>
      <c r="B6" s="595">
        <v>2020</v>
      </c>
      <c r="C6" s="596">
        <v>2021</v>
      </c>
      <c r="D6" s="598" t="s">
        <v>183</v>
      </c>
      <c r="E6" s="595">
        <v>2020</v>
      </c>
      <c r="F6" s="596">
        <v>2021</v>
      </c>
      <c r="G6" s="598" t="s">
        <v>183</v>
      </c>
      <c r="H6" s="599" t="s">
        <v>194</v>
      </c>
    </row>
    <row r="7" spans="1:13" x14ac:dyDescent="0.25">
      <c r="A7" s="638" t="s">
        <v>369</v>
      </c>
      <c r="B7" s="639">
        <f>+SUM(B8:B18)</f>
        <v>129416823</v>
      </c>
      <c r="C7" s="640">
        <f>+SUM(C8:C18)</f>
        <v>93511818</v>
      </c>
      <c r="D7" s="641">
        <f>C7/B7-1</f>
        <v>-0.27743692178257229</v>
      </c>
      <c r="E7" s="639">
        <f>+SUM(E8:E18)</f>
        <v>237073109</v>
      </c>
      <c r="F7" s="640">
        <f>+SUM(F8:F18)</f>
        <v>182723909</v>
      </c>
      <c r="G7" s="641">
        <f>F7/E7-1</f>
        <v>-0.22925080043557367</v>
      </c>
      <c r="H7" s="642">
        <f>F7/F7</f>
        <v>1</v>
      </c>
      <c r="I7" s="294"/>
      <c r="J7" s="294"/>
      <c r="K7" s="294"/>
      <c r="L7" s="294"/>
      <c r="M7" s="294"/>
    </row>
    <row r="8" spans="1:13" x14ac:dyDescent="0.25">
      <c r="A8" s="643" t="s">
        <v>382</v>
      </c>
      <c r="B8" s="644">
        <v>31420125</v>
      </c>
      <c r="C8" s="645">
        <v>27379456</v>
      </c>
      <c r="D8" s="283">
        <f>C8/B8-1</f>
        <v>-0.12860130250914026</v>
      </c>
      <c r="E8" s="644">
        <v>42260697</v>
      </c>
      <c r="F8" s="645">
        <v>39984175</v>
      </c>
      <c r="G8" s="283">
        <f>F8/E8-1</f>
        <v>-5.3868538893241613E-2</v>
      </c>
      <c r="H8" s="283">
        <f t="shared" ref="H8:H18" si="0">+F8/$F$7</f>
        <v>0.21882289635123775</v>
      </c>
    </row>
    <row r="9" spans="1:13" x14ac:dyDescent="0.25">
      <c r="A9" s="643" t="s">
        <v>196</v>
      </c>
      <c r="B9" s="644">
        <v>9446774</v>
      </c>
      <c r="C9" s="645">
        <v>20259075</v>
      </c>
      <c r="D9" s="283">
        <f t="shared" ref="D9:D30" si="1">C9/B9-1</f>
        <v>1.1445495573409503</v>
      </c>
      <c r="E9" s="644">
        <v>25443156</v>
      </c>
      <c r="F9" s="645">
        <v>35868800</v>
      </c>
      <c r="G9" s="283">
        <f t="shared" ref="G9:G30" si="2">F9/E9-1</f>
        <v>0.40976221660551859</v>
      </c>
      <c r="H9" s="283">
        <f t="shared" si="0"/>
        <v>0.19630052901287265</v>
      </c>
    </row>
    <row r="10" spans="1:13" x14ac:dyDescent="0.25">
      <c r="A10" s="643" t="s">
        <v>383</v>
      </c>
      <c r="B10" s="644">
        <v>23488647</v>
      </c>
      <c r="C10" s="645">
        <v>9741778</v>
      </c>
      <c r="D10" s="283">
        <f t="shared" si="1"/>
        <v>-0.58525588979220466</v>
      </c>
      <c r="E10" s="644">
        <v>46707033</v>
      </c>
      <c r="F10" s="645">
        <v>25653344</v>
      </c>
      <c r="G10" s="283">
        <f t="shared" si="2"/>
        <v>-0.45076057389472801</v>
      </c>
      <c r="H10" s="283">
        <f t="shared" si="0"/>
        <v>0.14039401926323719</v>
      </c>
    </row>
    <row r="11" spans="1:13" x14ac:dyDescent="0.25">
      <c r="A11" s="646" t="s">
        <v>200</v>
      </c>
      <c r="B11" s="644">
        <v>29756187</v>
      </c>
      <c r="C11" s="645">
        <v>9360160</v>
      </c>
      <c r="D11" s="283">
        <f t="shared" si="1"/>
        <v>-0.68543819139192808</v>
      </c>
      <c r="E11" s="644">
        <v>56239597</v>
      </c>
      <c r="F11" s="645">
        <v>21018937</v>
      </c>
      <c r="G11" s="283">
        <f t="shared" si="2"/>
        <v>-0.62626088874712238</v>
      </c>
      <c r="H11" s="283">
        <f t="shared" si="0"/>
        <v>0.11503112600332997</v>
      </c>
    </row>
    <row r="12" spans="1:13" x14ac:dyDescent="0.25">
      <c r="A12" s="646" t="s">
        <v>198</v>
      </c>
      <c r="B12" s="644">
        <v>6381424</v>
      </c>
      <c r="C12" s="645">
        <v>3509073</v>
      </c>
      <c r="D12" s="283">
        <f t="shared" si="1"/>
        <v>-0.45011129177437514</v>
      </c>
      <c r="E12" s="644">
        <v>9958899</v>
      </c>
      <c r="F12" s="645">
        <v>9471819</v>
      </c>
      <c r="G12" s="283">
        <f t="shared" si="2"/>
        <v>-4.8909020967076833E-2</v>
      </c>
      <c r="H12" s="283">
        <f t="shared" si="0"/>
        <v>5.1836779608299646E-2</v>
      </c>
    </row>
    <row r="13" spans="1:13" x14ac:dyDescent="0.25">
      <c r="A13" s="646" t="s">
        <v>197</v>
      </c>
      <c r="B13" s="644">
        <v>4883786</v>
      </c>
      <c r="C13" s="645">
        <v>6488344</v>
      </c>
      <c r="D13" s="283">
        <f t="shared" si="1"/>
        <v>0.32854797487031573</v>
      </c>
      <c r="E13" s="644">
        <v>11520139</v>
      </c>
      <c r="F13" s="645">
        <v>8899687</v>
      </c>
      <c r="G13" s="283">
        <f t="shared" si="2"/>
        <v>-0.22746704705559539</v>
      </c>
      <c r="H13" s="283">
        <f t="shared" si="0"/>
        <v>4.8705651322290835E-2</v>
      </c>
    </row>
    <row r="14" spans="1:13" x14ac:dyDescent="0.25">
      <c r="A14" s="646" t="s">
        <v>199</v>
      </c>
      <c r="B14" s="644">
        <v>9717122</v>
      </c>
      <c r="C14" s="645">
        <v>5469154</v>
      </c>
      <c r="D14" s="283">
        <f t="shared" si="1"/>
        <v>-0.43716318473720928</v>
      </c>
      <c r="E14" s="644">
        <v>14710783</v>
      </c>
      <c r="F14" s="645">
        <v>8578009</v>
      </c>
      <c r="G14" s="283">
        <f t="shared" si="2"/>
        <v>-0.41688970600681141</v>
      </c>
      <c r="H14" s="283">
        <f t="shared" si="0"/>
        <v>4.6945192049279112E-2</v>
      </c>
    </row>
    <row r="15" spans="1:13" x14ac:dyDescent="0.25">
      <c r="A15" s="646" t="s">
        <v>220</v>
      </c>
      <c r="B15" s="644">
        <v>0</v>
      </c>
      <c r="C15" s="645">
        <v>948403</v>
      </c>
      <c r="D15" s="283" t="s">
        <v>234</v>
      </c>
      <c r="E15" s="644">
        <v>0</v>
      </c>
      <c r="F15" s="645">
        <v>5065528</v>
      </c>
      <c r="G15" s="283" t="s">
        <v>234</v>
      </c>
      <c r="H15" s="283">
        <f t="shared" si="0"/>
        <v>2.7722305349761316E-2</v>
      </c>
    </row>
    <row r="16" spans="1:13" x14ac:dyDescent="0.25">
      <c r="A16" s="646" t="s">
        <v>232</v>
      </c>
      <c r="B16" s="644">
        <v>611994</v>
      </c>
      <c r="C16" s="645">
        <v>118600</v>
      </c>
      <c r="D16" s="283">
        <f t="shared" si="1"/>
        <v>-0.80620725039787966</v>
      </c>
      <c r="E16" s="644">
        <v>3834455</v>
      </c>
      <c r="F16" s="645">
        <v>4193857</v>
      </c>
      <c r="G16" s="283">
        <f t="shared" si="2"/>
        <v>9.3729617377176222E-2</v>
      </c>
      <c r="H16" s="283">
        <f t="shared" si="0"/>
        <v>2.2951878727594428E-2</v>
      </c>
    </row>
    <row r="17" spans="1:13" x14ac:dyDescent="0.25">
      <c r="A17" s="646" t="s">
        <v>226</v>
      </c>
      <c r="B17" s="644">
        <v>839208</v>
      </c>
      <c r="C17" s="645">
        <v>1411642</v>
      </c>
      <c r="D17" s="283">
        <f t="shared" si="1"/>
        <v>0.68211218196204038</v>
      </c>
      <c r="E17" s="644">
        <v>2735062</v>
      </c>
      <c r="F17" s="645">
        <v>3949240</v>
      </c>
      <c r="G17" s="283">
        <f t="shared" si="2"/>
        <v>0.44393070431310155</v>
      </c>
      <c r="H17" s="283">
        <f t="shared" si="0"/>
        <v>2.1613154083738435E-2</v>
      </c>
    </row>
    <row r="18" spans="1:13" x14ac:dyDescent="0.25">
      <c r="A18" s="646" t="s">
        <v>407</v>
      </c>
      <c r="B18" s="644">
        <v>12871556</v>
      </c>
      <c r="C18" s="645">
        <v>8826133</v>
      </c>
      <c r="D18" s="283">
        <f t="shared" si="1"/>
        <v>-0.3142916831500403</v>
      </c>
      <c r="E18" s="644">
        <v>23663288</v>
      </c>
      <c r="F18" s="645">
        <v>20040513</v>
      </c>
      <c r="G18" s="283">
        <f t="shared" si="2"/>
        <v>-0.15309685619344193</v>
      </c>
      <c r="H18" s="283">
        <f t="shared" si="0"/>
        <v>0.10967646822835866</v>
      </c>
    </row>
    <row r="19" spans="1:13" x14ac:dyDescent="0.25">
      <c r="A19" s="647" t="s">
        <v>370</v>
      </c>
      <c r="B19" s="648">
        <f>+SUM(B20:B30)</f>
        <v>55966668</v>
      </c>
      <c r="C19" s="649">
        <f>+SUM(C20:C30)</f>
        <v>24918745</v>
      </c>
      <c r="D19" s="277">
        <f t="shared" si="1"/>
        <v>-0.55475739595574991</v>
      </c>
      <c r="E19" s="648">
        <f>+SUM(E20:E30)</f>
        <v>120671422</v>
      </c>
      <c r="F19" s="649">
        <f>+SUM(F20:F30)</f>
        <v>48236165</v>
      </c>
      <c r="G19" s="277">
        <f t="shared" si="2"/>
        <v>-0.60026852919658147</v>
      </c>
      <c r="H19" s="650">
        <f>F19/F19</f>
        <v>1</v>
      </c>
      <c r="I19" s="294"/>
      <c r="J19" s="294"/>
      <c r="K19" s="294"/>
      <c r="L19" s="294"/>
      <c r="M19" s="294"/>
    </row>
    <row r="20" spans="1:13" x14ac:dyDescent="0.25">
      <c r="A20" s="643" t="s">
        <v>198</v>
      </c>
      <c r="B20" s="644">
        <v>5341899</v>
      </c>
      <c r="C20" s="645">
        <v>5105180</v>
      </c>
      <c r="D20" s="283">
        <f t="shared" si="1"/>
        <v>-4.4313642021311161E-2</v>
      </c>
      <c r="E20" s="644">
        <v>8132892</v>
      </c>
      <c r="F20" s="645">
        <v>10271909</v>
      </c>
      <c r="G20" s="283">
        <f t="shared" si="2"/>
        <v>0.26300816486927414</v>
      </c>
      <c r="H20" s="283">
        <f t="shared" ref="H20:H30" si="3">+F20/$F$19</f>
        <v>0.21295036618271787</v>
      </c>
    </row>
    <row r="21" spans="1:13" x14ac:dyDescent="0.25">
      <c r="A21" s="643" t="s">
        <v>197</v>
      </c>
      <c r="B21" s="644">
        <v>4883559</v>
      </c>
      <c r="C21" s="645">
        <v>3219390</v>
      </c>
      <c r="D21" s="283">
        <f t="shared" si="1"/>
        <v>-0.34076971323577743</v>
      </c>
      <c r="E21" s="644">
        <v>23264524</v>
      </c>
      <c r="F21" s="645">
        <v>7021980</v>
      </c>
      <c r="G21" s="283">
        <f t="shared" si="2"/>
        <v>-0.69816790577791321</v>
      </c>
      <c r="H21" s="283">
        <f t="shared" si="3"/>
        <v>0.14557500580736465</v>
      </c>
    </row>
    <row r="22" spans="1:13" x14ac:dyDescent="0.25">
      <c r="A22" s="643" t="s">
        <v>382</v>
      </c>
      <c r="B22" s="644">
        <v>16720185</v>
      </c>
      <c r="C22" s="645">
        <v>2129411</v>
      </c>
      <c r="D22" s="283">
        <f t="shared" si="1"/>
        <v>-0.8726442919142342</v>
      </c>
      <c r="E22" s="644">
        <v>30711127</v>
      </c>
      <c r="F22" s="645">
        <v>6499913</v>
      </c>
      <c r="G22" s="283">
        <f t="shared" si="2"/>
        <v>-0.78835315942654915</v>
      </c>
      <c r="H22" s="283">
        <f t="shared" si="3"/>
        <v>0.13475186097402228</v>
      </c>
    </row>
    <row r="23" spans="1:13" x14ac:dyDescent="0.25">
      <c r="A23" s="646" t="s">
        <v>200</v>
      </c>
      <c r="B23" s="644">
        <v>1777830</v>
      </c>
      <c r="C23" s="645">
        <v>3705029</v>
      </c>
      <c r="D23" s="283">
        <f t="shared" si="1"/>
        <v>1.084017594483162</v>
      </c>
      <c r="E23" s="644">
        <v>7448547</v>
      </c>
      <c r="F23" s="645">
        <v>5134532</v>
      </c>
      <c r="G23" s="283">
        <f t="shared" si="2"/>
        <v>-0.31066663068649492</v>
      </c>
      <c r="H23" s="283">
        <f t="shared" si="3"/>
        <v>0.10644569277014455</v>
      </c>
    </row>
    <row r="24" spans="1:13" x14ac:dyDescent="0.25">
      <c r="A24" s="646" t="s">
        <v>199</v>
      </c>
      <c r="B24" s="644">
        <v>8716317</v>
      </c>
      <c r="C24" s="645">
        <v>3402578</v>
      </c>
      <c r="D24" s="283">
        <f t="shared" si="1"/>
        <v>-0.60963122382997315</v>
      </c>
      <c r="E24" s="644">
        <v>13235678</v>
      </c>
      <c r="F24" s="645">
        <v>3782001</v>
      </c>
      <c r="G24" s="283">
        <f t="shared" si="2"/>
        <v>-0.71425710114736851</v>
      </c>
      <c r="H24" s="283">
        <f t="shared" si="3"/>
        <v>7.840592219551451E-2</v>
      </c>
    </row>
    <row r="25" spans="1:13" x14ac:dyDescent="0.25">
      <c r="A25" s="646" t="s">
        <v>196</v>
      </c>
      <c r="B25" s="644">
        <v>3355673</v>
      </c>
      <c r="C25" s="645">
        <v>1057058</v>
      </c>
      <c r="D25" s="283">
        <f t="shared" si="1"/>
        <v>-0.68499374045087236</v>
      </c>
      <c r="E25" s="644">
        <v>5946800</v>
      </c>
      <c r="F25" s="645">
        <v>3745177</v>
      </c>
      <c r="G25" s="283">
        <f t="shared" si="2"/>
        <v>-0.37021978206766659</v>
      </c>
      <c r="H25" s="283">
        <f t="shared" si="3"/>
        <v>7.7642511588556021E-2</v>
      </c>
    </row>
    <row r="26" spans="1:13" x14ac:dyDescent="0.25">
      <c r="A26" s="646" t="s">
        <v>202</v>
      </c>
      <c r="B26" s="644">
        <v>1348086</v>
      </c>
      <c r="C26" s="645">
        <v>1859943</v>
      </c>
      <c r="D26" s="283">
        <f t="shared" si="1"/>
        <v>0.37969165171954899</v>
      </c>
      <c r="E26" s="644">
        <v>1709956</v>
      </c>
      <c r="F26" s="645">
        <v>2227183</v>
      </c>
      <c r="G26" s="283">
        <f t="shared" si="2"/>
        <v>0.3024797129282859</v>
      </c>
      <c r="H26" s="283">
        <f t="shared" si="3"/>
        <v>4.6172472459201516E-2</v>
      </c>
    </row>
    <row r="27" spans="1:13" x14ac:dyDescent="0.25">
      <c r="A27" s="646" t="s">
        <v>224</v>
      </c>
      <c r="B27" s="644">
        <v>80744</v>
      </c>
      <c r="C27" s="645">
        <v>71010</v>
      </c>
      <c r="D27" s="283">
        <f t="shared" si="1"/>
        <v>-0.12055384920241752</v>
      </c>
      <c r="E27" s="644">
        <v>221534</v>
      </c>
      <c r="F27" s="645">
        <v>1711010</v>
      </c>
      <c r="G27" s="283">
        <f t="shared" si="2"/>
        <v>6.7234645697725854</v>
      </c>
      <c r="H27" s="283">
        <f t="shared" si="3"/>
        <v>3.5471518102651818E-2</v>
      </c>
    </row>
    <row r="28" spans="1:13" x14ac:dyDescent="0.25">
      <c r="A28" s="646" t="s">
        <v>208</v>
      </c>
      <c r="B28" s="644">
        <v>275728</v>
      </c>
      <c r="C28" s="645">
        <v>630783</v>
      </c>
      <c r="D28" s="283">
        <f t="shared" si="1"/>
        <v>1.2877001972958859</v>
      </c>
      <c r="E28" s="644">
        <v>1213622</v>
      </c>
      <c r="F28" s="645">
        <v>1009742</v>
      </c>
      <c r="G28" s="283">
        <f t="shared" si="2"/>
        <v>-0.16799299946770907</v>
      </c>
      <c r="H28" s="283">
        <f t="shared" si="3"/>
        <v>2.0933297661619658E-2</v>
      </c>
    </row>
    <row r="29" spans="1:13" x14ac:dyDescent="0.25">
      <c r="A29" s="646" t="s">
        <v>207</v>
      </c>
      <c r="B29" s="644">
        <v>1312964</v>
      </c>
      <c r="C29" s="645">
        <v>370944</v>
      </c>
      <c r="D29" s="283">
        <f t="shared" si="1"/>
        <v>-0.71747587900353704</v>
      </c>
      <c r="E29" s="644">
        <v>2386596</v>
      </c>
      <c r="F29" s="645">
        <v>907423</v>
      </c>
      <c r="G29" s="283">
        <f t="shared" si="2"/>
        <v>-0.61978357459746014</v>
      </c>
      <c r="H29" s="283">
        <f t="shared" si="3"/>
        <v>1.8812088398818604E-2</v>
      </c>
    </row>
    <row r="30" spans="1:13" x14ac:dyDescent="0.25">
      <c r="A30" s="646" t="s">
        <v>408</v>
      </c>
      <c r="B30" s="644">
        <v>12153683</v>
      </c>
      <c r="C30" s="645">
        <v>3367419</v>
      </c>
      <c r="D30" s="283">
        <f t="shared" si="1"/>
        <v>-0.72293016034727908</v>
      </c>
      <c r="E30" s="644">
        <v>26400146</v>
      </c>
      <c r="F30" s="645">
        <v>5925295</v>
      </c>
      <c r="G30" s="283">
        <f t="shared" si="2"/>
        <v>-0.77555824880665436</v>
      </c>
      <c r="H30" s="283">
        <f t="shared" si="3"/>
        <v>0.1228392638593885</v>
      </c>
    </row>
    <row r="31" spans="1:13" x14ac:dyDescent="0.25">
      <c r="A31" s="647" t="s">
        <v>6</v>
      </c>
      <c r="B31" s="648">
        <f>+SUM(B32:B42)</f>
        <v>24597363</v>
      </c>
      <c r="C31" s="649">
        <f>+SUM(C32:C42)</f>
        <v>20441482</v>
      </c>
      <c r="D31" s="277">
        <f>C31/B31-1</f>
        <v>-0.16895636333049202</v>
      </c>
      <c r="E31" s="648">
        <f>+SUM(E32:E42)</f>
        <v>44449152</v>
      </c>
      <c r="F31" s="649">
        <f>+SUM(F32:F42)</f>
        <v>36852932</v>
      </c>
      <c r="G31" s="277">
        <f>F31/E31-1</f>
        <v>-0.17089684860579568</v>
      </c>
      <c r="H31" s="650">
        <f>F31/F31</f>
        <v>1</v>
      </c>
      <c r="I31" s="294"/>
      <c r="J31" s="294"/>
      <c r="K31" s="294"/>
      <c r="L31" s="294"/>
      <c r="M31" s="294"/>
    </row>
    <row r="32" spans="1:13" x14ac:dyDescent="0.25">
      <c r="A32" s="643" t="s">
        <v>208</v>
      </c>
      <c r="B32" s="644">
        <v>3610985</v>
      </c>
      <c r="C32" s="645">
        <v>2180931</v>
      </c>
      <c r="D32" s="283">
        <f>C32/B32-1</f>
        <v>-0.39602878438985489</v>
      </c>
      <c r="E32" s="644">
        <v>7270427</v>
      </c>
      <c r="F32" s="645">
        <v>4974603</v>
      </c>
      <c r="G32" s="283">
        <f>F32/E32-1</f>
        <v>-0.31577567589909095</v>
      </c>
      <c r="H32" s="283">
        <f t="shared" ref="H32:H42" si="4">+F32/$F$31</f>
        <v>0.13498527064278087</v>
      </c>
    </row>
    <row r="33" spans="1:13" x14ac:dyDescent="0.25">
      <c r="A33" s="643" t="s">
        <v>227</v>
      </c>
      <c r="B33" s="644">
        <v>1840093</v>
      </c>
      <c r="C33" s="645">
        <v>1547695</v>
      </c>
      <c r="D33" s="283">
        <f t="shared" ref="D33:D79" si="5">C33/B33-1</f>
        <v>-0.1589039249646621</v>
      </c>
      <c r="E33" s="644">
        <v>2519266</v>
      </c>
      <c r="F33" s="645">
        <v>2518779</v>
      </c>
      <c r="G33" s="651">
        <f t="shared" ref="G33:G79" si="6">F33/E33-1</f>
        <v>-1.9331027370672604E-4</v>
      </c>
      <c r="H33" s="283">
        <f t="shared" si="4"/>
        <v>6.8346773602708188E-2</v>
      </c>
    </row>
    <row r="34" spans="1:13" x14ac:dyDescent="0.25">
      <c r="A34" s="646" t="s">
        <v>217</v>
      </c>
      <c r="B34" s="644">
        <v>826298</v>
      </c>
      <c r="C34" s="652">
        <v>2110586</v>
      </c>
      <c r="D34" s="283">
        <f t="shared" si="5"/>
        <v>1.5542673466473356</v>
      </c>
      <c r="E34" s="644">
        <v>1432316</v>
      </c>
      <c r="F34" s="645">
        <v>2443766</v>
      </c>
      <c r="G34" s="283">
        <f t="shared" si="6"/>
        <v>0.70616400291555781</v>
      </c>
      <c r="H34" s="283">
        <f t="shared" si="4"/>
        <v>6.6311304620213118E-2</v>
      </c>
    </row>
    <row r="35" spans="1:13" x14ac:dyDescent="0.25">
      <c r="A35" s="646" t="s">
        <v>211</v>
      </c>
      <c r="B35" s="644">
        <v>982534</v>
      </c>
      <c r="C35" s="645">
        <v>803611</v>
      </c>
      <c r="D35" s="283">
        <f t="shared" si="5"/>
        <v>-0.18210362185939621</v>
      </c>
      <c r="E35" s="644">
        <v>2170141</v>
      </c>
      <c r="F35" s="645">
        <v>2135178</v>
      </c>
      <c r="G35" s="283">
        <f t="shared" si="6"/>
        <v>-1.6110934727282644E-2</v>
      </c>
      <c r="H35" s="283">
        <f t="shared" si="4"/>
        <v>5.7937805328487836E-2</v>
      </c>
    </row>
    <row r="36" spans="1:13" x14ac:dyDescent="0.25">
      <c r="A36" s="643" t="s">
        <v>391</v>
      </c>
      <c r="B36" s="644">
        <v>1052645</v>
      </c>
      <c r="C36" s="645">
        <v>997590</v>
      </c>
      <c r="D36" s="283">
        <f t="shared" si="5"/>
        <v>-5.2301583154814812E-2</v>
      </c>
      <c r="E36" s="644">
        <v>2900374</v>
      </c>
      <c r="F36" s="645">
        <v>1730834</v>
      </c>
      <c r="G36" s="283">
        <f t="shared" si="6"/>
        <v>-0.40323765142012724</v>
      </c>
      <c r="H36" s="283">
        <f t="shared" si="4"/>
        <v>4.6965978175087943E-2</v>
      </c>
    </row>
    <row r="37" spans="1:13" x14ac:dyDescent="0.25">
      <c r="A37" s="646" t="s">
        <v>388</v>
      </c>
      <c r="B37" s="644">
        <v>749789</v>
      </c>
      <c r="C37" s="645">
        <v>1439100</v>
      </c>
      <c r="D37" s="283">
        <f t="shared" si="5"/>
        <v>0.91933997431277326</v>
      </c>
      <c r="E37" s="644">
        <v>1170967</v>
      </c>
      <c r="F37" s="645">
        <v>1439100</v>
      </c>
      <c r="G37" s="283">
        <f t="shared" si="6"/>
        <v>0.22898424976963483</v>
      </c>
      <c r="H37" s="283">
        <f t="shared" si="4"/>
        <v>3.9049810202346991E-2</v>
      </c>
    </row>
    <row r="38" spans="1:13" x14ac:dyDescent="0.25">
      <c r="A38" s="646" t="s">
        <v>196</v>
      </c>
      <c r="B38" s="644">
        <v>940822</v>
      </c>
      <c r="C38" s="645">
        <v>721650</v>
      </c>
      <c r="D38" s="283">
        <f t="shared" si="5"/>
        <v>-0.23295798780215604</v>
      </c>
      <c r="E38" s="644">
        <v>1358475</v>
      </c>
      <c r="F38" s="645">
        <v>1417051</v>
      </c>
      <c r="G38" s="283">
        <f t="shared" si="6"/>
        <v>4.3118938515614991E-2</v>
      </c>
      <c r="H38" s="283">
        <f t="shared" si="4"/>
        <v>3.845151316589953E-2</v>
      </c>
    </row>
    <row r="39" spans="1:13" x14ac:dyDescent="0.25">
      <c r="A39" s="646" t="s">
        <v>210</v>
      </c>
      <c r="B39" s="644">
        <v>273625</v>
      </c>
      <c r="C39" s="645">
        <v>726812</v>
      </c>
      <c r="D39" s="283">
        <f t="shared" si="5"/>
        <v>1.6562338967565098</v>
      </c>
      <c r="E39" s="644">
        <v>273625</v>
      </c>
      <c r="F39" s="645">
        <v>1316440</v>
      </c>
      <c r="G39" s="283">
        <f t="shared" si="6"/>
        <v>3.8111100959342163</v>
      </c>
      <c r="H39" s="283">
        <f t="shared" si="4"/>
        <v>3.5721445446999983E-2</v>
      </c>
    </row>
    <row r="40" spans="1:13" x14ac:dyDescent="0.25">
      <c r="A40" s="646" t="s">
        <v>387</v>
      </c>
      <c r="B40" s="644">
        <v>372063</v>
      </c>
      <c r="C40" s="645">
        <v>423590</v>
      </c>
      <c r="D40" s="283">
        <f t="shared" si="5"/>
        <v>0.13848998691081893</v>
      </c>
      <c r="E40" s="644">
        <v>372315</v>
      </c>
      <c r="F40" s="645">
        <v>958899</v>
      </c>
      <c r="G40" s="283">
        <f t="shared" si="6"/>
        <v>1.5755046130292896</v>
      </c>
      <c r="H40" s="283">
        <f t="shared" si="4"/>
        <v>2.601961222515484E-2</v>
      </c>
    </row>
    <row r="41" spans="1:13" x14ac:dyDescent="0.25">
      <c r="A41" s="646" t="s">
        <v>392</v>
      </c>
      <c r="B41" s="644">
        <v>389503</v>
      </c>
      <c r="C41" s="645">
        <v>379180</v>
      </c>
      <c r="D41" s="283">
        <f t="shared" si="5"/>
        <v>-2.6503005111642275E-2</v>
      </c>
      <c r="E41" s="644">
        <v>737465</v>
      </c>
      <c r="F41" s="645">
        <v>888805</v>
      </c>
      <c r="G41" s="283">
        <f t="shared" si="6"/>
        <v>0.20521651875004232</v>
      </c>
      <c r="H41" s="283">
        <f t="shared" si="4"/>
        <v>2.4117619732400127E-2</v>
      </c>
    </row>
    <row r="42" spans="1:13" x14ac:dyDescent="0.25">
      <c r="A42" s="646" t="s">
        <v>409</v>
      </c>
      <c r="B42" s="644">
        <v>13559006</v>
      </c>
      <c r="C42" s="645">
        <v>9110737</v>
      </c>
      <c r="D42" s="283">
        <f t="shared" si="5"/>
        <v>-0.32806748518291096</v>
      </c>
      <c r="E42" s="644">
        <v>24243781</v>
      </c>
      <c r="F42" s="645">
        <v>17029477</v>
      </c>
      <c r="G42" s="283">
        <f t="shared" si="6"/>
        <v>-0.29757338593348948</v>
      </c>
      <c r="H42" s="283">
        <f t="shared" si="4"/>
        <v>0.46209286685792056</v>
      </c>
    </row>
    <row r="43" spans="1:13" x14ac:dyDescent="0.25">
      <c r="A43" s="647" t="s">
        <v>371</v>
      </c>
      <c r="B43" s="648">
        <f>+SUM(B44:B54)</f>
        <v>53045316</v>
      </c>
      <c r="C43" s="649">
        <f>+SUM(C44:C54)</f>
        <v>56478509</v>
      </c>
      <c r="D43" s="277">
        <f t="shared" si="5"/>
        <v>6.4721887979704018E-2</v>
      </c>
      <c r="E43" s="648">
        <f>+SUM(E44:E54)</f>
        <v>95694079</v>
      </c>
      <c r="F43" s="649">
        <f>+SUM(F44:F54)</f>
        <v>108985920</v>
      </c>
      <c r="G43" s="277">
        <f t="shared" si="6"/>
        <v>0.13889930431327935</v>
      </c>
      <c r="H43" s="650">
        <f>F43/F43</f>
        <v>1</v>
      </c>
      <c r="I43" s="294"/>
      <c r="J43" s="294"/>
      <c r="K43" s="294"/>
      <c r="L43" s="294"/>
      <c r="M43" s="294"/>
    </row>
    <row r="44" spans="1:13" x14ac:dyDescent="0.25">
      <c r="A44" s="643" t="s">
        <v>382</v>
      </c>
      <c r="B44" s="644">
        <v>15380764</v>
      </c>
      <c r="C44" s="645">
        <v>18204963</v>
      </c>
      <c r="D44" s="283">
        <f t="shared" si="5"/>
        <v>0.18361890215596577</v>
      </c>
      <c r="E44" s="644">
        <v>25846252</v>
      </c>
      <c r="F44" s="645">
        <v>33103326</v>
      </c>
      <c r="G44" s="283">
        <f t="shared" si="6"/>
        <v>0.28077858251943066</v>
      </c>
      <c r="H44" s="283">
        <f t="shared" ref="H44:H54" si="7">+F44/$F$43</f>
        <v>0.30373947386965217</v>
      </c>
    </row>
    <row r="45" spans="1:13" x14ac:dyDescent="0.25">
      <c r="A45" s="643" t="s">
        <v>198</v>
      </c>
      <c r="B45" s="644">
        <v>3283329</v>
      </c>
      <c r="C45" s="645">
        <v>9695741</v>
      </c>
      <c r="D45" s="283">
        <f t="shared" si="5"/>
        <v>1.9530214608405068</v>
      </c>
      <c r="E45" s="644">
        <v>3098909</v>
      </c>
      <c r="F45" s="645">
        <v>17048993</v>
      </c>
      <c r="G45" s="283">
        <f t="shared" si="6"/>
        <v>4.5016113735511434</v>
      </c>
      <c r="H45" s="283">
        <f t="shared" si="7"/>
        <v>0.15643298693996435</v>
      </c>
    </row>
    <row r="46" spans="1:13" x14ac:dyDescent="0.25">
      <c r="A46" s="643" t="s">
        <v>200</v>
      </c>
      <c r="B46" s="644">
        <v>7753016</v>
      </c>
      <c r="C46" s="645">
        <v>4158974</v>
      </c>
      <c r="D46" s="283">
        <f t="shared" si="5"/>
        <v>-0.46356695252531399</v>
      </c>
      <c r="E46" s="644">
        <v>14996495</v>
      </c>
      <c r="F46" s="645">
        <v>7288559</v>
      </c>
      <c r="G46" s="283">
        <f t="shared" si="6"/>
        <v>-0.51398250057763495</v>
      </c>
      <c r="H46" s="283">
        <f t="shared" si="7"/>
        <v>6.6876152442443937E-2</v>
      </c>
    </row>
    <row r="47" spans="1:13" x14ac:dyDescent="0.25">
      <c r="A47" s="646" t="s">
        <v>208</v>
      </c>
      <c r="B47" s="644">
        <v>534837</v>
      </c>
      <c r="C47" s="645">
        <v>526092</v>
      </c>
      <c r="D47" s="283">
        <f t="shared" si="5"/>
        <v>-1.6350776030828129E-2</v>
      </c>
      <c r="E47" s="644">
        <v>3193735</v>
      </c>
      <c r="F47" s="645">
        <v>5345028</v>
      </c>
      <c r="G47" s="283">
        <f t="shared" si="6"/>
        <v>0.67359784077263773</v>
      </c>
      <c r="H47" s="283">
        <f t="shared" si="7"/>
        <v>4.9043289261585347E-2</v>
      </c>
    </row>
    <row r="48" spans="1:13" x14ac:dyDescent="0.25">
      <c r="A48" s="646" t="s">
        <v>196</v>
      </c>
      <c r="B48" s="644">
        <v>2484571</v>
      </c>
      <c r="C48" s="645">
        <v>2453832</v>
      </c>
      <c r="D48" s="283">
        <f t="shared" si="5"/>
        <v>-1.237195475597197E-2</v>
      </c>
      <c r="E48" s="644">
        <v>2783373</v>
      </c>
      <c r="F48" s="645">
        <v>4813786</v>
      </c>
      <c r="G48" s="283">
        <f t="shared" si="6"/>
        <v>0.72947930442667941</v>
      </c>
      <c r="H48" s="283">
        <f t="shared" si="7"/>
        <v>4.4168879796582898E-2</v>
      </c>
    </row>
    <row r="49" spans="1:13" x14ac:dyDescent="0.25">
      <c r="A49" s="646" t="s">
        <v>232</v>
      </c>
      <c r="B49" s="644">
        <v>1072091</v>
      </c>
      <c r="C49" s="645">
        <v>2281466</v>
      </c>
      <c r="D49" s="283">
        <f t="shared" si="5"/>
        <v>1.1280525627022331</v>
      </c>
      <c r="E49" s="644">
        <v>1085302</v>
      </c>
      <c r="F49" s="645">
        <v>4655753</v>
      </c>
      <c r="G49" s="283">
        <f t="shared" si="6"/>
        <v>3.2898225563023011</v>
      </c>
      <c r="H49" s="283">
        <f t="shared" si="7"/>
        <v>4.2718848453084581E-2</v>
      </c>
    </row>
    <row r="50" spans="1:13" x14ac:dyDescent="0.25">
      <c r="A50" s="646" t="s">
        <v>214</v>
      </c>
      <c r="B50" s="644">
        <v>60207</v>
      </c>
      <c r="C50" s="645">
        <v>3153792</v>
      </c>
      <c r="D50" s="283" t="s">
        <v>234</v>
      </c>
      <c r="E50" s="644">
        <v>334918</v>
      </c>
      <c r="F50" s="645">
        <v>3994597</v>
      </c>
      <c r="G50" s="283" t="s">
        <v>234</v>
      </c>
      <c r="H50" s="283">
        <f t="shared" si="7"/>
        <v>3.6652413449370341E-2</v>
      </c>
    </row>
    <row r="51" spans="1:13" x14ac:dyDescent="0.25">
      <c r="A51" s="646" t="s">
        <v>213</v>
      </c>
      <c r="B51" s="644">
        <v>1085744</v>
      </c>
      <c r="C51" s="645">
        <v>1419373</v>
      </c>
      <c r="D51" s="283">
        <f t="shared" si="5"/>
        <v>0.30728145861271172</v>
      </c>
      <c r="E51" s="644">
        <v>2365573</v>
      </c>
      <c r="F51" s="645">
        <v>3649784</v>
      </c>
      <c r="G51" s="283">
        <f t="shared" si="6"/>
        <v>0.54287523572512875</v>
      </c>
      <c r="H51" s="283">
        <f t="shared" si="7"/>
        <v>3.3488582745367472E-2</v>
      </c>
    </row>
    <row r="52" spans="1:13" x14ac:dyDescent="0.25">
      <c r="A52" s="646" t="s">
        <v>205</v>
      </c>
      <c r="B52" s="644">
        <v>2750776</v>
      </c>
      <c r="C52" s="645">
        <v>1281714</v>
      </c>
      <c r="D52" s="283">
        <f t="shared" si="5"/>
        <v>-0.53405366340261806</v>
      </c>
      <c r="E52" s="644">
        <v>5701045</v>
      </c>
      <c r="F52" s="645">
        <v>3223807</v>
      </c>
      <c r="G52" s="283">
        <f t="shared" si="6"/>
        <v>-0.4345234952539403</v>
      </c>
      <c r="H52" s="283">
        <f t="shared" si="7"/>
        <v>2.9580031989453318E-2</v>
      </c>
    </row>
    <row r="53" spans="1:13" x14ac:dyDescent="0.25">
      <c r="A53" s="646" t="s">
        <v>212</v>
      </c>
      <c r="B53" s="644">
        <v>1959271</v>
      </c>
      <c r="C53" s="645">
        <v>1253777</v>
      </c>
      <c r="D53" s="283">
        <f t="shared" si="5"/>
        <v>-0.36007984602436316</v>
      </c>
      <c r="E53" s="644">
        <v>6301569</v>
      </c>
      <c r="F53" s="645">
        <v>2369760</v>
      </c>
      <c r="G53" s="283">
        <f t="shared" si="6"/>
        <v>-0.62394127557755852</v>
      </c>
      <c r="H53" s="283">
        <f t="shared" si="7"/>
        <v>2.1743726162058365E-2</v>
      </c>
    </row>
    <row r="54" spans="1:13" x14ac:dyDescent="0.25">
      <c r="A54" s="646" t="s">
        <v>410</v>
      </c>
      <c r="B54" s="644">
        <v>16680710</v>
      </c>
      <c r="C54" s="645">
        <v>12048785</v>
      </c>
      <c r="D54" s="283">
        <f t="shared" si="5"/>
        <v>-0.27768152554657444</v>
      </c>
      <c r="E54" s="644">
        <v>29986908</v>
      </c>
      <c r="F54" s="645">
        <v>23492527</v>
      </c>
      <c r="G54" s="283">
        <f t="shared" si="6"/>
        <v>-0.21657387950768381</v>
      </c>
      <c r="H54" s="283">
        <f t="shared" si="7"/>
        <v>0.21555561489043723</v>
      </c>
    </row>
    <row r="55" spans="1:13" x14ac:dyDescent="0.25">
      <c r="A55" s="647" t="s">
        <v>372</v>
      </c>
      <c r="B55" s="648">
        <f>+SUM(B56:B66)</f>
        <v>44445544</v>
      </c>
      <c r="C55" s="649">
        <f>+SUM(C56:C66)</f>
        <v>32131114</v>
      </c>
      <c r="D55" s="277">
        <f t="shared" si="5"/>
        <v>-0.27706782034212474</v>
      </c>
      <c r="E55" s="648">
        <f>+SUM(E56:E66)</f>
        <v>74117108</v>
      </c>
      <c r="F55" s="649">
        <f>+SUM(F56:F66)</f>
        <v>59773783</v>
      </c>
      <c r="G55" s="277">
        <f t="shared" si="6"/>
        <v>-0.19352245907921828</v>
      </c>
      <c r="H55" s="650">
        <f>F55/F55</f>
        <v>1</v>
      </c>
      <c r="I55" s="294"/>
      <c r="J55" s="294"/>
      <c r="K55" s="294"/>
      <c r="L55" s="294"/>
      <c r="M55" s="294"/>
    </row>
    <row r="56" spans="1:13" x14ac:dyDescent="0.25">
      <c r="A56" s="643" t="s">
        <v>383</v>
      </c>
      <c r="B56" s="644">
        <v>4662808</v>
      </c>
      <c r="C56" s="645">
        <v>7549842</v>
      </c>
      <c r="D56" s="283">
        <f t="shared" si="5"/>
        <v>0.61916210146332418</v>
      </c>
      <c r="E56" s="644">
        <v>7974437</v>
      </c>
      <c r="F56" s="645">
        <v>13398869</v>
      </c>
      <c r="G56" s="283">
        <f t="shared" si="6"/>
        <v>0.68022758221050594</v>
      </c>
      <c r="H56" s="283">
        <f t="shared" ref="H56:H66" si="8">+F56/$F$55</f>
        <v>0.2241596286452206</v>
      </c>
    </row>
    <row r="57" spans="1:13" x14ac:dyDescent="0.25">
      <c r="A57" s="643" t="s">
        <v>210</v>
      </c>
      <c r="B57" s="644">
        <v>3744610</v>
      </c>
      <c r="C57" s="645">
        <v>3438338</v>
      </c>
      <c r="D57" s="283">
        <f t="shared" si="5"/>
        <v>-8.1790092960281613E-2</v>
      </c>
      <c r="E57" s="644">
        <v>7227528</v>
      </c>
      <c r="F57" s="645">
        <v>6545980</v>
      </c>
      <c r="G57" s="283">
        <f t="shared" si="6"/>
        <v>-9.4298908285101124E-2</v>
      </c>
      <c r="H57" s="283">
        <f t="shared" si="8"/>
        <v>0.10951256004660104</v>
      </c>
    </row>
    <row r="58" spans="1:13" x14ac:dyDescent="0.25">
      <c r="A58" s="646" t="s">
        <v>207</v>
      </c>
      <c r="B58" s="644">
        <v>6670511</v>
      </c>
      <c r="C58" s="645">
        <v>3916322</v>
      </c>
      <c r="D58" s="283">
        <f t="shared" si="5"/>
        <v>-0.41289025683339697</v>
      </c>
      <c r="E58" s="644">
        <v>8817211</v>
      </c>
      <c r="F58" s="645">
        <v>6239853</v>
      </c>
      <c r="G58" s="283">
        <f t="shared" si="6"/>
        <v>-0.29230989254992312</v>
      </c>
      <c r="H58" s="283">
        <f t="shared" si="8"/>
        <v>0.10439113415324575</v>
      </c>
    </row>
    <row r="59" spans="1:13" x14ac:dyDescent="0.25">
      <c r="A59" s="643" t="s">
        <v>224</v>
      </c>
      <c r="B59" s="644">
        <v>890999</v>
      </c>
      <c r="C59" s="645">
        <v>2323223</v>
      </c>
      <c r="D59" s="283">
        <f t="shared" si="5"/>
        <v>1.6074361475153172</v>
      </c>
      <c r="E59" s="644">
        <v>933871</v>
      </c>
      <c r="F59" s="645">
        <v>3541709</v>
      </c>
      <c r="G59" s="283">
        <f t="shared" si="6"/>
        <v>2.792503461398844</v>
      </c>
      <c r="H59" s="283">
        <f t="shared" si="8"/>
        <v>5.9251879707864566E-2</v>
      </c>
    </row>
    <row r="60" spans="1:13" x14ac:dyDescent="0.25">
      <c r="A60" s="646" t="s">
        <v>384</v>
      </c>
      <c r="B60" s="644">
        <v>1549385</v>
      </c>
      <c r="C60" s="645">
        <v>1682525</v>
      </c>
      <c r="D60" s="283">
        <f t="shared" si="5"/>
        <v>8.5930869344933658E-2</v>
      </c>
      <c r="E60" s="644">
        <v>2783289</v>
      </c>
      <c r="F60" s="645">
        <v>3157845</v>
      </c>
      <c r="G60" s="283">
        <f t="shared" si="6"/>
        <v>0.13457316146472742</v>
      </c>
      <c r="H60" s="283">
        <f t="shared" si="8"/>
        <v>5.2829933818978797E-2</v>
      </c>
    </row>
    <row r="61" spans="1:13" x14ac:dyDescent="0.25">
      <c r="A61" s="646" t="s">
        <v>217</v>
      </c>
      <c r="B61" s="644">
        <v>3772475</v>
      </c>
      <c r="C61" s="645">
        <v>349972</v>
      </c>
      <c r="D61" s="283">
        <f t="shared" si="5"/>
        <v>-0.90723013406318131</v>
      </c>
      <c r="E61" s="644">
        <v>7306284</v>
      </c>
      <c r="F61" s="645">
        <v>3007543</v>
      </c>
      <c r="G61" s="283">
        <f t="shared" si="6"/>
        <v>-0.58836215509826884</v>
      </c>
      <c r="H61" s="283">
        <f t="shared" si="8"/>
        <v>5.0315420056314654E-2</v>
      </c>
    </row>
    <row r="62" spans="1:13" x14ac:dyDescent="0.25">
      <c r="A62" s="646" t="s">
        <v>208</v>
      </c>
      <c r="B62" s="644">
        <v>1432220</v>
      </c>
      <c r="C62" s="645">
        <v>1404436</v>
      </c>
      <c r="D62" s="283">
        <f t="shared" si="5"/>
        <v>-1.9399254304506286E-2</v>
      </c>
      <c r="E62" s="644">
        <v>3754153</v>
      </c>
      <c r="F62" s="645">
        <v>2846406</v>
      </c>
      <c r="G62" s="283">
        <f t="shared" si="6"/>
        <v>-0.24179808334929342</v>
      </c>
      <c r="H62" s="283">
        <f t="shared" si="8"/>
        <v>4.7619639533271634E-2</v>
      </c>
    </row>
    <row r="63" spans="1:13" x14ac:dyDescent="0.25">
      <c r="A63" s="646" t="s">
        <v>211</v>
      </c>
      <c r="B63" s="644">
        <v>1194762</v>
      </c>
      <c r="C63" s="645">
        <v>1494146</v>
      </c>
      <c r="D63" s="283">
        <f t="shared" si="5"/>
        <v>0.25058045033236742</v>
      </c>
      <c r="E63" s="644">
        <v>1961487</v>
      </c>
      <c r="F63" s="645">
        <v>2706588</v>
      </c>
      <c r="G63" s="283">
        <f t="shared" si="6"/>
        <v>0.37986537764461348</v>
      </c>
      <c r="H63" s="283">
        <f t="shared" si="8"/>
        <v>4.5280520391356188E-2</v>
      </c>
    </row>
    <row r="64" spans="1:13" x14ac:dyDescent="0.25">
      <c r="A64" s="646" t="s">
        <v>219</v>
      </c>
      <c r="B64" s="644">
        <v>1560440</v>
      </c>
      <c r="C64" s="645">
        <v>899507</v>
      </c>
      <c r="D64" s="283">
        <f t="shared" si="5"/>
        <v>-0.42355553561815895</v>
      </c>
      <c r="E64" s="644">
        <v>2768252</v>
      </c>
      <c r="F64" s="645">
        <v>1853318</v>
      </c>
      <c r="G64" s="283">
        <f t="shared" si="6"/>
        <v>-0.33050965013300815</v>
      </c>
      <c r="H64" s="283">
        <f t="shared" si="8"/>
        <v>3.1005532977559744E-2</v>
      </c>
    </row>
    <row r="65" spans="1:13" x14ac:dyDescent="0.25">
      <c r="A65" s="646" t="s">
        <v>227</v>
      </c>
      <c r="B65" s="644">
        <v>1970934</v>
      </c>
      <c r="C65" s="645">
        <v>1201761</v>
      </c>
      <c r="D65" s="283">
        <f t="shared" si="5"/>
        <v>-0.39025812127651149</v>
      </c>
      <c r="E65" s="644">
        <v>2775952</v>
      </c>
      <c r="F65" s="645">
        <v>1509575</v>
      </c>
      <c r="G65" s="283">
        <f t="shared" si="6"/>
        <v>-0.45619556822308172</v>
      </c>
      <c r="H65" s="283">
        <f t="shared" si="8"/>
        <v>2.525480108896571E-2</v>
      </c>
    </row>
    <row r="66" spans="1:13" x14ac:dyDescent="0.25">
      <c r="A66" s="646" t="s">
        <v>411</v>
      </c>
      <c r="B66" s="644">
        <v>16996400</v>
      </c>
      <c r="C66" s="645">
        <v>7871042</v>
      </c>
      <c r="D66" s="283">
        <f t="shared" si="5"/>
        <v>-0.53689946106234254</v>
      </c>
      <c r="E66" s="644">
        <v>27814644</v>
      </c>
      <c r="F66" s="645">
        <v>14966097</v>
      </c>
      <c r="G66" s="283">
        <f t="shared" si="6"/>
        <v>-0.46193461976360362</v>
      </c>
      <c r="H66" s="283">
        <f t="shared" si="8"/>
        <v>0.25037894958062135</v>
      </c>
    </row>
    <row r="67" spans="1:13" x14ac:dyDescent="0.25">
      <c r="A67" s="647" t="s">
        <v>79</v>
      </c>
      <c r="B67" s="648">
        <f>+SUM(B68:B78)</f>
        <v>41310265</v>
      </c>
      <c r="C67" s="649">
        <f>+SUM(C68:C78)</f>
        <v>57791739</v>
      </c>
      <c r="D67" s="277">
        <f t="shared" si="5"/>
        <v>0.39896800468358173</v>
      </c>
      <c r="E67" s="648">
        <f>+SUM(E68:E78)</f>
        <v>88221504</v>
      </c>
      <c r="F67" s="649">
        <f>+SUM(F68:F78)</f>
        <v>121084048</v>
      </c>
      <c r="G67" s="277">
        <f t="shared" si="6"/>
        <v>0.37250038267314056</v>
      </c>
      <c r="H67" s="650">
        <f>F67/F67</f>
        <v>1</v>
      </c>
      <c r="I67" s="294"/>
      <c r="J67" s="294"/>
      <c r="K67" s="294"/>
      <c r="L67" s="294"/>
      <c r="M67" s="294"/>
    </row>
    <row r="68" spans="1:13" x14ac:dyDescent="0.25">
      <c r="A68" s="643" t="s">
        <v>382</v>
      </c>
      <c r="B68" s="644">
        <v>17986311</v>
      </c>
      <c r="C68" s="645">
        <v>37170565</v>
      </c>
      <c r="D68" s="283">
        <f t="shared" si="5"/>
        <v>1.0666030405011901</v>
      </c>
      <c r="E68" s="644">
        <v>46396254</v>
      </c>
      <c r="F68" s="645">
        <v>72994826</v>
      </c>
      <c r="G68" s="283">
        <f t="shared" si="6"/>
        <v>0.57329136960065785</v>
      </c>
      <c r="H68" s="283">
        <f t="shared" ref="H68:H78" si="9">+F68/$F$67</f>
        <v>0.60284428217992847</v>
      </c>
    </row>
    <row r="69" spans="1:13" x14ac:dyDescent="0.25">
      <c r="A69" s="643" t="s">
        <v>383</v>
      </c>
      <c r="B69" s="644">
        <v>10565641</v>
      </c>
      <c r="C69" s="645">
        <v>10325530</v>
      </c>
      <c r="D69" s="283">
        <f t="shared" si="5"/>
        <v>-2.2725644378793541E-2</v>
      </c>
      <c r="E69" s="644">
        <v>19128732</v>
      </c>
      <c r="F69" s="645">
        <v>21708380</v>
      </c>
      <c r="G69" s="283">
        <f t="shared" si="6"/>
        <v>0.13485723988396092</v>
      </c>
      <c r="H69" s="283">
        <f t="shared" si="9"/>
        <v>0.17928356673374515</v>
      </c>
    </row>
    <row r="70" spans="1:13" x14ac:dyDescent="0.25">
      <c r="A70" s="643" t="s">
        <v>199</v>
      </c>
      <c r="B70" s="644">
        <v>2665693</v>
      </c>
      <c r="C70" s="645">
        <v>2477541</v>
      </c>
      <c r="D70" s="283">
        <f t="shared" si="5"/>
        <v>-7.0582771534456468E-2</v>
      </c>
      <c r="E70" s="644">
        <v>4102512</v>
      </c>
      <c r="F70" s="645">
        <v>6938762</v>
      </c>
      <c r="G70" s="283">
        <f t="shared" si="6"/>
        <v>0.69134471757791327</v>
      </c>
      <c r="H70" s="283">
        <f t="shared" si="9"/>
        <v>5.7305335546760046E-2</v>
      </c>
    </row>
    <row r="71" spans="1:13" x14ac:dyDescent="0.25">
      <c r="A71" s="646" t="s">
        <v>196</v>
      </c>
      <c r="B71" s="644">
        <v>1833814</v>
      </c>
      <c r="C71" s="645">
        <v>2112872</v>
      </c>
      <c r="D71" s="283">
        <f t="shared" si="5"/>
        <v>0.15217355740549476</v>
      </c>
      <c r="E71" s="644">
        <v>2188696</v>
      </c>
      <c r="F71" s="645">
        <v>3995938</v>
      </c>
      <c r="G71" s="283">
        <f t="shared" si="6"/>
        <v>0.82571631693026348</v>
      </c>
      <c r="H71" s="283">
        <f t="shared" si="9"/>
        <v>3.3001357866727414E-2</v>
      </c>
    </row>
    <row r="72" spans="1:13" x14ac:dyDescent="0.25">
      <c r="A72" s="646" t="s">
        <v>197</v>
      </c>
      <c r="B72" s="644">
        <v>0</v>
      </c>
      <c r="C72" s="645">
        <v>792775</v>
      </c>
      <c r="D72" s="283" t="s">
        <v>234</v>
      </c>
      <c r="E72" s="644">
        <v>1643515</v>
      </c>
      <c r="F72" s="645">
        <v>2357109</v>
      </c>
      <c r="G72" s="283">
        <f t="shared" si="6"/>
        <v>0.43418770135958606</v>
      </c>
      <c r="H72" s="283">
        <f t="shared" si="9"/>
        <v>1.9466717861959817E-2</v>
      </c>
    </row>
    <row r="73" spans="1:13" x14ac:dyDescent="0.25">
      <c r="A73" s="646" t="s">
        <v>204</v>
      </c>
      <c r="B73" s="644">
        <v>9396</v>
      </c>
      <c r="C73" s="645">
        <v>357617</v>
      </c>
      <c r="D73" s="283" t="s">
        <v>234</v>
      </c>
      <c r="E73" s="644">
        <v>29984</v>
      </c>
      <c r="F73" s="645">
        <v>2301915</v>
      </c>
      <c r="G73" s="283" t="s">
        <v>234</v>
      </c>
      <c r="H73" s="283">
        <f t="shared" si="9"/>
        <v>1.9010885727903645E-2</v>
      </c>
    </row>
    <row r="74" spans="1:13" x14ac:dyDescent="0.25">
      <c r="A74" s="646" t="s">
        <v>198</v>
      </c>
      <c r="B74" s="644">
        <v>239288</v>
      </c>
      <c r="C74" s="645">
        <v>229214</v>
      </c>
      <c r="D74" s="283">
        <f t="shared" si="5"/>
        <v>-4.2099896359198974E-2</v>
      </c>
      <c r="E74" s="644">
        <v>265868</v>
      </c>
      <c r="F74" s="645">
        <v>1278446</v>
      </c>
      <c r="G74" s="283">
        <f t="shared" si="6"/>
        <v>3.8085741796681063</v>
      </c>
      <c r="H74" s="283">
        <f t="shared" si="9"/>
        <v>1.0558335479500983E-2</v>
      </c>
    </row>
    <row r="75" spans="1:13" x14ac:dyDescent="0.25">
      <c r="A75" s="646" t="s">
        <v>209</v>
      </c>
      <c r="B75" s="644">
        <v>736172</v>
      </c>
      <c r="C75" s="645">
        <v>575300</v>
      </c>
      <c r="D75" s="283">
        <f t="shared" si="5"/>
        <v>-0.21852501860978146</v>
      </c>
      <c r="E75" s="644">
        <v>1467650</v>
      </c>
      <c r="F75" s="645">
        <v>1154104</v>
      </c>
      <c r="G75" s="283">
        <f t="shared" si="6"/>
        <v>-0.21363812898170542</v>
      </c>
      <c r="H75" s="283">
        <f t="shared" si="9"/>
        <v>9.5314289459500073E-3</v>
      </c>
    </row>
    <row r="76" spans="1:13" x14ac:dyDescent="0.25">
      <c r="A76" s="646" t="s">
        <v>207</v>
      </c>
      <c r="B76" s="644">
        <v>476303</v>
      </c>
      <c r="C76" s="645">
        <v>317531</v>
      </c>
      <c r="D76" s="283">
        <f t="shared" si="5"/>
        <v>-0.33334243118351137</v>
      </c>
      <c r="E76" s="644">
        <v>924763</v>
      </c>
      <c r="F76" s="645">
        <v>1001405</v>
      </c>
      <c r="G76" s="283">
        <f t="shared" si="6"/>
        <v>8.2877450763060301E-2</v>
      </c>
      <c r="H76" s="283">
        <f t="shared" si="9"/>
        <v>8.2703297134565576E-3</v>
      </c>
    </row>
    <row r="77" spans="1:13" x14ac:dyDescent="0.25">
      <c r="A77" s="646" t="s">
        <v>394</v>
      </c>
      <c r="B77" s="644">
        <v>167930</v>
      </c>
      <c r="C77" s="645">
        <v>815600</v>
      </c>
      <c r="D77" s="283">
        <f t="shared" si="5"/>
        <v>3.8567855654141603</v>
      </c>
      <c r="E77" s="644">
        <v>177882</v>
      </c>
      <c r="F77" s="645">
        <v>903732</v>
      </c>
      <c r="G77" s="283">
        <f t="shared" si="6"/>
        <v>4.0805140486389853</v>
      </c>
      <c r="H77" s="283">
        <f t="shared" si="9"/>
        <v>7.4636751490171523E-3</v>
      </c>
    </row>
    <row r="78" spans="1:13" x14ac:dyDescent="0.25">
      <c r="A78" s="646" t="s">
        <v>412</v>
      </c>
      <c r="B78" s="644">
        <v>6629717</v>
      </c>
      <c r="C78" s="645">
        <v>2617194</v>
      </c>
      <c r="D78" s="283">
        <f t="shared" si="5"/>
        <v>-0.60523292321527444</v>
      </c>
      <c r="E78" s="644">
        <v>11895648</v>
      </c>
      <c r="F78" s="645">
        <v>6449431</v>
      </c>
      <c r="G78" s="283">
        <f t="shared" si="6"/>
        <v>-0.45783273008750758</v>
      </c>
      <c r="H78" s="283">
        <f t="shared" si="9"/>
        <v>5.3264084795050792E-2</v>
      </c>
    </row>
    <row r="79" spans="1:13" s="81" customFormat="1" ht="16.5" customHeight="1" thickBot="1" x14ac:dyDescent="0.3">
      <c r="A79" s="647" t="s">
        <v>21</v>
      </c>
      <c r="B79" s="653">
        <f>+B67+B55+B43+B31+B19+B7</f>
        <v>348781979</v>
      </c>
      <c r="C79" s="654">
        <f>+C67+C55+C43+C31+C19+C7</f>
        <v>285273407</v>
      </c>
      <c r="D79" s="611">
        <f t="shared" si="5"/>
        <v>-0.18208673562231259</v>
      </c>
      <c r="E79" s="653">
        <f>+E67+E55+E43+E31+E19+E7</f>
        <v>660226374</v>
      </c>
      <c r="F79" s="654">
        <f>+F67+F55+F43+F31+F19+F7</f>
        <v>557656757</v>
      </c>
      <c r="G79" s="611">
        <f t="shared" si="6"/>
        <v>-0.15535522517614542</v>
      </c>
      <c r="H79" s="650">
        <f>F79/F79</f>
        <v>1</v>
      </c>
    </row>
    <row r="80" spans="1:13" s="81" customFormat="1" x14ac:dyDescent="0.25">
      <c r="B80" s="633"/>
      <c r="C80" s="633"/>
      <c r="D80" s="633"/>
      <c r="E80" s="633"/>
      <c r="F80" s="633"/>
      <c r="G80" s="633"/>
      <c r="H80" s="633"/>
    </row>
    <row r="81" spans="1:8" s="81" customFormat="1" ht="45.75" customHeight="1" x14ac:dyDescent="0.25">
      <c r="A81" s="754" t="s">
        <v>464</v>
      </c>
      <c r="B81" s="754"/>
      <c r="C81" s="754"/>
      <c r="D81" s="754"/>
      <c r="E81" s="754"/>
      <c r="F81" s="655"/>
      <c r="G81" s="655"/>
      <c r="H81" s="655"/>
    </row>
    <row r="82" spans="1:8" s="81" customFormat="1" x14ac:dyDescent="0.25">
      <c r="B82" s="656"/>
      <c r="C82" s="656"/>
      <c r="D82" s="656"/>
      <c r="E82" s="656"/>
      <c r="F82" s="656"/>
      <c r="G82" s="656"/>
      <c r="H82" s="656"/>
    </row>
    <row r="83" spans="1:8" s="81" customFormat="1" x14ac:dyDescent="0.25"/>
    <row r="84" spans="1:8" s="81" customFormat="1" x14ac:dyDescent="0.25"/>
    <row r="85" spans="1:8" s="81" customFormat="1" x14ac:dyDescent="0.25"/>
    <row r="86" spans="1:8" s="81" customFormat="1" x14ac:dyDescent="0.25"/>
    <row r="87" spans="1:8" s="81" customFormat="1" x14ac:dyDescent="0.25"/>
    <row r="88" spans="1:8" s="81" customFormat="1" x14ac:dyDescent="0.25"/>
    <row r="89" spans="1:8" s="81" customFormat="1" x14ac:dyDescent="0.25"/>
    <row r="90" spans="1:8" s="81" customFormat="1" x14ac:dyDescent="0.25"/>
    <row r="91" spans="1:8" s="81" customFormat="1" x14ac:dyDescent="0.25"/>
    <row r="92" spans="1:8" s="81" customFormat="1" x14ac:dyDescent="0.25"/>
    <row r="93" spans="1:8" s="81" customFormat="1" x14ac:dyDescent="0.25"/>
    <row r="94" spans="1:8" s="81" customFormat="1" x14ac:dyDescent="0.25"/>
    <row r="95" spans="1:8" s="81" customFormat="1" x14ac:dyDescent="0.25"/>
    <row r="96" spans="1:8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pans="6:7" s="81" customFormat="1" x14ac:dyDescent="0.25"/>
    <row r="162" spans="6:7" s="81" customFormat="1" x14ac:dyDescent="0.25"/>
    <row r="163" spans="6:7" s="81" customFormat="1" x14ac:dyDescent="0.25"/>
    <row r="164" spans="6:7" s="81" customFormat="1" x14ac:dyDescent="0.25"/>
    <row r="165" spans="6:7" s="81" customFormat="1" x14ac:dyDescent="0.25"/>
    <row r="166" spans="6:7" s="81" customFormat="1" x14ac:dyDescent="0.25"/>
    <row r="167" spans="6:7" s="81" customFormat="1" x14ac:dyDescent="0.25"/>
    <row r="168" spans="6:7" s="81" customFormat="1" x14ac:dyDescent="0.25"/>
    <row r="169" spans="6:7" s="81" customFormat="1" x14ac:dyDescent="0.25"/>
    <row r="170" spans="6:7" s="81" customFormat="1" x14ac:dyDescent="0.25"/>
    <row r="171" spans="6:7" s="81" customFormat="1" x14ac:dyDescent="0.25"/>
    <row r="172" spans="6:7" s="81" customFormat="1" x14ac:dyDescent="0.25"/>
    <row r="173" spans="6:7" s="81" customFormat="1" x14ac:dyDescent="0.25">
      <c r="F173"/>
      <c r="G173"/>
    </row>
    <row r="174" spans="6:7" s="81" customFormat="1" x14ac:dyDescent="0.25">
      <c r="F174"/>
      <c r="G174"/>
    </row>
    <row r="175" spans="6:7" s="81" customFormat="1" x14ac:dyDescent="0.25">
      <c r="F175"/>
      <c r="G175"/>
    </row>
    <row r="176" spans="6:7" s="81" customFormat="1" x14ac:dyDescent="0.25">
      <c r="F176"/>
      <c r="G176"/>
    </row>
    <row r="177" spans="6:7" s="81" customFormat="1" x14ac:dyDescent="0.25">
      <c r="F177"/>
      <c r="G177"/>
    </row>
    <row r="178" spans="6:7" s="81" customFormat="1" x14ac:dyDescent="0.25">
      <c r="F178"/>
      <c r="G178"/>
    </row>
    <row r="179" spans="6:7" s="81" customFormat="1" x14ac:dyDescent="0.25">
      <c r="F179"/>
      <c r="G179"/>
    </row>
    <row r="180" spans="6:7" s="81" customFormat="1" x14ac:dyDescent="0.25">
      <c r="F180"/>
      <c r="G180"/>
    </row>
    <row r="181" spans="6:7" s="81" customFormat="1" x14ac:dyDescent="0.25">
      <c r="F181"/>
      <c r="G181"/>
    </row>
    <row r="182" spans="6:7" s="81" customFormat="1" x14ac:dyDescent="0.25">
      <c r="F182"/>
      <c r="G182"/>
    </row>
    <row r="183" spans="6:7" s="81" customFormat="1" x14ac:dyDescent="0.25">
      <c r="F183"/>
      <c r="G183"/>
    </row>
    <row r="184" spans="6:7" s="81" customFormat="1" x14ac:dyDescent="0.25">
      <c r="F184"/>
      <c r="G184"/>
    </row>
    <row r="185" spans="6:7" s="81" customFormat="1" x14ac:dyDescent="0.25">
      <c r="F185"/>
      <c r="G185"/>
    </row>
    <row r="186" spans="6:7" s="81" customFormat="1" x14ac:dyDescent="0.25">
      <c r="F186"/>
      <c r="G186"/>
    </row>
    <row r="187" spans="6:7" s="81" customFormat="1" x14ac:dyDescent="0.25">
      <c r="F187"/>
      <c r="G187"/>
    </row>
    <row r="188" spans="6:7" s="81" customFormat="1" x14ac:dyDescent="0.25">
      <c r="F188"/>
      <c r="G188"/>
    </row>
    <row r="189" spans="6:7" s="81" customFormat="1" x14ac:dyDescent="0.25">
      <c r="F189"/>
      <c r="G189"/>
    </row>
    <row r="190" spans="6:7" s="81" customFormat="1" x14ac:dyDescent="0.25">
      <c r="F190"/>
      <c r="G190"/>
    </row>
    <row r="191" spans="6:7" s="81" customFormat="1" x14ac:dyDescent="0.25">
      <c r="F191"/>
      <c r="G191"/>
    </row>
    <row r="192" spans="6:7" s="81" customFormat="1" x14ac:dyDescent="0.25">
      <c r="F192"/>
      <c r="G192"/>
    </row>
    <row r="193" spans="6:7" s="81" customFormat="1" x14ac:dyDescent="0.25">
      <c r="F193"/>
      <c r="G193"/>
    </row>
    <row r="194" spans="6:7" s="81" customFormat="1" x14ac:dyDescent="0.25">
      <c r="F194"/>
      <c r="G194"/>
    </row>
    <row r="195" spans="6:7" s="81" customFormat="1" x14ac:dyDescent="0.25">
      <c r="F195"/>
      <c r="G195"/>
    </row>
    <row r="196" spans="6:7" s="81" customFormat="1" x14ac:dyDescent="0.25">
      <c r="F196"/>
      <c r="G196"/>
    </row>
    <row r="197" spans="6:7" s="81" customFormat="1" x14ac:dyDescent="0.25">
      <c r="F197"/>
      <c r="G197"/>
    </row>
    <row r="198" spans="6:7" s="81" customFormat="1" x14ac:dyDescent="0.25">
      <c r="F198"/>
      <c r="G198"/>
    </row>
    <row r="199" spans="6:7" s="81" customFormat="1" x14ac:dyDescent="0.25">
      <c r="F199"/>
      <c r="G199"/>
    </row>
    <row r="200" spans="6:7" s="81" customFormat="1" x14ac:dyDescent="0.25">
      <c r="F200"/>
      <c r="G200"/>
    </row>
    <row r="201" spans="6:7" s="81" customFormat="1" x14ac:dyDescent="0.25">
      <c r="F201"/>
      <c r="G201"/>
    </row>
    <row r="202" spans="6:7" s="81" customFormat="1" x14ac:dyDescent="0.25">
      <c r="F202"/>
      <c r="G202"/>
    </row>
    <row r="203" spans="6:7" s="81" customFormat="1" x14ac:dyDescent="0.25">
      <c r="F203"/>
      <c r="G203"/>
    </row>
    <row r="204" spans="6:7" s="81" customFormat="1" x14ac:dyDescent="0.25">
      <c r="F204"/>
      <c r="G204"/>
    </row>
    <row r="205" spans="6:7" s="81" customFormat="1" x14ac:dyDescent="0.25">
      <c r="F205"/>
      <c r="G205"/>
    </row>
    <row r="206" spans="6:7" s="81" customFormat="1" x14ac:dyDescent="0.25">
      <c r="F206"/>
      <c r="G206"/>
    </row>
    <row r="207" spans="6:7" s="81" customFormat="1" x14ac:dyDescent="0.25">
      <c r="F207"/>
      <c r="G207"/>
    </row>
    <row r="208" spans="6:7" s="81" customFormat="1" x14ac:dyDescent="0.25">
      <c r="F208"/>
      <c r="G208"/>
    </row>
    <row r="209" spans="6:7" s="81" customFormat="1" x14ac:dyDescent="0.25">
      <c r="F209"/>
      <c r="G209"/>
    </row>
    <row r="210" spans="6:7" s="81" customFormat="1" x14ac:dyDescent="0.25">
      <c r="F210"/>
      <c r="G210"/>
    </row>
    <row r="211" spans="6:7" s="81" customFormat="1" x14ac:dyDescent="0.25">
      <c r="F211"/>
      <c r="G211"/>
    </row>
    <row r="212" spans="6:7" s="81" customFormat="1" x14ac:dyDescent="0.25">
      <c r="F212"/>
      <c r="G212"/>
    </row>
    <row r="213" spans="6:7" s="81" customFormat="1" x14ac:dyDescent="0.25">
      <c r="F213"/>
      <c r="G213"/>
    </row>
    <row r="214" spans="6:7" s="81" customFormat="1" x14ac:dyDescent="0.25">
      <c r="F214"/>
      <c r="G214"/>
    </row>
    <row r="215" spans="6:7" s="81" customFormat="1" x14ac:dyDescent="0.25">
      <c r="F215"/>
      <c r="G215"/>
    </row>
    <row r="216" spans="6:7" s="81" customFormat="1" x14ac:dyDescent="0.25">
      <c r="F216"/>
      <c r="G216"/>
    </row>
    <row r="217" spans="6:7" s="81" customFormat="1" x14ac:dyDescent="0.25">
      <c r="F217"/>
      <c r="G217"/>
    </row>
    <row r="218" spans="6:7" s="81" customFormat="1" x14ac:dyDescent="0.25">
      <c r="F218"/>
      <c r="G218"/>
    </row>
    <row r="219" spans="6:7" s="81" customFormat="1" x14ac:dyDescent="0.25">
      <c r="F219"/>
      <c r="G219"/>
    </row>
    <row r="220" spans="6:7" s="81" customFormat="1" x14ac:dyDescent="0.25">
      <c r="F220"/>
      <c r="G220"/>
    </row>
    <row r="221" spans="6:7" s="81" customFormat="1" x14ac:dyDescent="0.25">
      <c r="F221"/>
      <c r="G221"/>
    </row>
    <row r="222" spans="6:7" s="81" customFormat="1" x14ac:dyDescent="0.25">
      <c r="F222"/>
      <c r="G222"/>
    </row>
    <row r="223" spans="6:7" s="81" customFormat="1" x14ac:dyDescent="0.25">
      <c r="F223"/>
      <c r="G223"/>
    </row>
    <row r="224" spans="6:7" s="81" customFormat="1" x14ac:dyDescent="0.25">
      <c r="F224"/>
      <c r="G224"/>
    </row>
    <row r="225" spans="6:7" s="81" customFormat="1" x14ac:dyDescent="0.25">
      <c r="F225"/>
      <c r="G225"/>
    </row>
    <row r="226" spans="6:7" s="81" customFormat="1" x14ac:dyDescent="0.25">
      <c r="F226"/>
      <c r="G226"/>
    </row>
    <row r="227" spans="6:7" s="81" customFormat="1" x14ac:dyDescent="0.25">
      <c r="F227"/>
      <c r="G227"/>
    </row>
    <row r="228" spans="6:7" s="81" customFormat="1" x14ac:dyDescent="0.25">
      <c r="F228"/>
      <c r="G228"/>
    </row>
    <row r="229" spans="6:7" s="81" customFormat="1" x14ac:dyDescent="0.25">
      <c r="F229"/>
      <c r="G229"/>
    </row>
    <row r="230" spans="6:7" s="81" customFormat="1" x14ac:dyDescent="0.25">
      <c r="F230"/>
      <c r="G230"/>
    </row>
    <row r="231" spans="6:7" s="81" customFormat="1" x14ac:dyDescent="0.25">
      <c r="F231"/>
      <c r="G231"/>
    </row>
    <row r="232" spans="6:7" s="81" customFormat="1" x14ac:dyDescent="0.25">
      <c r="F232"/>
      <c r="G232"/>
    </row>
    <row r="233" spans="6:7" s="81" customFormat="1" x14ac:dyDescent="0.25">
      <c r="F233"/>
      <c r="G233"/>
    </row>
    <row r="234" spans="6:7" s="81" customFormat="1" x14ac:dyDescent="0.25">
      <c r="F234"/>
      <c r="G234"/>
    </row>
    <row r="235" spans="6:7" s="81" customFormat="1" x14ac:dyDescent="0.25">
      <c r="F235"/>
      <c r="G235"/>
    </row>
    <row r="236" spans="6:7" s="81" customFormat="1" x14ac:dyDescent="0.25">
      <c r="F236"/>
      <c r="G236"/>
    </row>
    <row r="237" spans="6:7" s="81" customFormat="1" x14ac:dyDescent="0.25">
      <c r="F237"/>
      <c r="G237"/>
    </row>
    <row r="238" spans="6:7" s="81" customFormat="1" x14ac:dyDescent="0.25">
      <c r="F238"/>
      <c r="G238"/>
    </row>
    <row r="239" spans="6:7" s="81" customFormat="1" x14ac:dyDescent="0.25">
      <c r="F239"/>
      <c r="G239"/>
    </row>
    <row r="240" spans="6:7" s="81" customFormat="1" x14ac:dyDescent="0.25">
      <c r="F240"/>
      <c r="G240"/>
    </row>
    <row r="241" spans="6:7" s="81" customFormat="1" x14ac:dyDescent="0.25">
      <c r="F241"/>
      <c r="G241"/>
    </row>
    <row r="242" spans="6:7" s="81" customFormat="1" x14ac:dyDescent="0.25">
      <c r="F242"/>
      <c r="G242"/>
    </row>
    <row r="243" spans="6:7" s="81" customFormat="1" x14ac:dyDescent="0.25">
      <c r="F243"/>
      <c r="G243"/>
    </row>
    <row r="244" spans="6:7" s="81" customFormat="1" x14ac:dyDescent="0.25">
      <c r="F244"/>
      <c r="G244"/>
    </row>
    <row r="245" spans="6:7" s="81" customFormat="1" x14ac:dyDescent="0.25">
      <c r="F245"/>
      <c r="G245"/>
    </row>
    <row r="246" spans="6:7" s="81" customFormat="1" x14ac:dyDescent="0.25">
      <c r="F246"/>
      <c r="G246"/>
    </row>
    <row r="247" spans="6:7" s="81" customFormat="1" x14ac:dyDescent="0.25">
      <c r="F247"/>
      <c r="G247"/>
    </row>
    <row r="248" spans="6:7" s="81" customFormat="1" x14ac:dyDescent="0.25">
      <c r="F248"/>
      <c r="G248"/>
    </row>
    <row r="249" spans="6:7" s="81" customFormat="1" x14ac:dyDescent="0.25">
      <c r="F249"/>
      <c r="G249"/>
    </row>
    <row r="250" spans="6:7" s="81" customFormat="1" x14ac:dyDescent="0.25">
      <c r="F250"/>
      <c r="G250"/>
    </row>
    <row r="251" spans="6:7" s="81" customFormat="1" x14ac:dyDescent="0.25">
      <c r="F251"/>
      <c r="G251"/>
    </row>
    <row r="252" spans="6:7" s="81" customFormat="1" x14ac:dyDescent="0.25">
      <c r="F252"/>
      <c r="G252"/>
    </row>
    <row r="253" spans="6:7" s="81" customFormat="1" x14ac:dyDescent="0.25">
      <c r="F253"/>
      <c r="G253"/>
    </row>
    <row r="254" spans="6:7" s="81" customFormat="1" x14ac:dyDescent="0.25">
      <c r="F254"/>
      <c r="G254"/>
    </row>
    <row r="255" spans="6:7" s="81" customFormat="1" x14ac:dyDescent="0.25">
      <c r="F255"/>
      <c r="G255"/>
    </row>
    <row r="256" spans="6:7" s="81" customFormat="1" x14ac:dyDescent="0.25">
      <c r="F256"/>
      <c r="G256"/>
    </row>
    <row r="257" spans="6:7" s="81" customFormat="1" x14ac:dyDescent="0.25">
      <c r="F257"/>
      <c r="G257"/>
    </row>
    <row r="258" spans="6:7" s="81" customFormat="1" x14ac:dyDescent="0.25">
      <c r="F258"/>
      <c r="G258"/>
    </row>
  </sheetData>
  <mergeCells count="3">
    <mergeCell ref="B5:D5"/>
    <mergeCell ref="E5:H5"/>
    <mergeCell ref="A81:E81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P61"/>
  <sheetViews>
    <sheetView showGridLines="0" zoomScale="85" zoomScaleNormal="85" workbookViewId="0">
      <selection activeCell="E17" sqref="E17:E18"/>
    </sheetView>
  </sheetViews>
  <sheetFormatPr baseColWidth="10" defaultColWidth="11.42578125" defaultRowHeight="12.75" x14ac:dyDescent="0.2"/>
  <cols>
    <col min="1" max="2" width="13.85546875" style="43" customWidth="1"/>
    <col min="3" max="5" width="13.5703125" style="43" customWidth="1"/>
    <col min="6" max="6" width="21.28515625" style="43" bestFit="1" customWidth="1"/>
    <col min="7" max="9" width="13.5703125" style="43" customWidth="1"/>
    <col min="10" max="13" width="9.140625" style="43" customWidth="1"/>
    <col min="14" max="16384" width="11.42578125" style="43"/>
  </cols>
  <sheetData>
    <row r="1" spans="1:15" x14ac:dyDescent="0.2">
      <c r="A1" s="38" t="s">
        <v>15</v>
      </c>
      <c r="B1" s="39"/>
      <c r="C1" s="39"/>
      <c r="D1" s="40"/>
      <c r="E1" s="41"/>
      <c r="F1" s="41"/>
      <c r="G1" s="42"/>
      <c r="H1" s="42"/>
    </row>
    <row r="2" spans="1:15" ht="15.75" x14ac:dyDescent="0.2">
      <c r="A2" s="764" t="s">
        <v>16</v>
      </c>
      <c r="B2" s="764"/>
      <c r="C2" s="764"/>
      <c r="D2" s="764"/>
      <c r="E2" s="41"/>
      <c r="F2" s="41"/>
      <c r="G2" s="42"/>
      <c r="H2" s="42"/>
    </row>
    <row r="3" spans="1:15" x14ac:dyDescent="0.2">
      <c r="A3" s="206"/>
      <c r="B3" s="206"/>
      <c r="C3" s="206"/>
      <c r="D3" s="206"/>
      <c r="E3" s="41"/>
      <c r="F3" s="41"/>
      <c r="G3" s="42"/>
      <c r="H3" s="42"/>
    </row>
    <row r="4" spans="1:15" ht="15" customHeight="1" x14ac:dyDescent="0.25">
      <c r="A4" s="765" t="s">
        <v>17</v>
      </c>
      <c r="B4" s="765"/>
      <c r="C4" s="765"/>
      <c r="D4" s="765"/>
      <c r="F4" s="765" t="s">
        <v>166</v>
      </c>
      <c r="G4" s="765"/>
      <c r="H4" s="765"/>
      <c r="L4"/>
      <c r="M4"/>
      <c r="N4"/>
      <c r="O4"/>
    </row>
    <row r="5" spans="1:15" ht="15" x14ac:dyDescent="0.25">
      <c r="A5" s="44" t="s">
        <v>18</v>
      </c>
      <c r="B5" s="44" t="s">
        <v>19</v>
      </c>
      <c r="C5" s="44" t="s">
        <v>20</v>
      </c>
      <c r="D5" s="44" t="s">
        <v>21</v>
      </c>
      <c r="F5" s="45" t="s">
        <v>22</v>
      </c>
      <c r="G5" s="46" t="s">
        <v>23</v>
      </c>
      <c r="H5" s="46" t="s">
        <v>24</v>
      </c>
      <c r="I5" s="47"/>
      <c r="L5"/>
      <c r="M5"/>
      <c r="N5"/>
      <c r="O5"/>
    </row>
    <row r="6" spans="1:15" ht="15" x14ac:dyDescent="0.25">
      <c r="A6" s="48">
        <v>2011</v>
      </c>
      <c r="B6" s="49">
        <v>73672</v>
      </c>
      <c r="C6" s="49">
        <v>96564</v>
      </c>
      <c r="D6" s="49">
        <v>170236</v>
      </c>
      <c r="E6" s="50"/>
      <c r="F6" s="43" t="s">
        <v>25</v>
      </c>
      <c r="G6" s="47">
        <v>24496</v>
      </c>
      <c r="H6" s="51">
        <f t="shared" ref="H6:H29" si="0">G6/$G$31</f>
        <v>0.1156284369674913</v>
      </c>
      <c r="I6" s="52"/>
      <c r="J6" s="52"/>
      <c r="K6" s="53"/>
      <c r="L6"/>
      <c r="M6"/>
      <c r="N6"/>
      <c r="O6"/>
    </row>
    <row r="7" spans="1:15" ht="15" x14ac:dyDescent="0.25">
      <c r="A7" s="48">
        <v>2012</v>
      </c>
      <c r="B7" s="49">
        <v>85569</v>
      </c>
      <c r="C7" s="49">
        <v>128437</v>
      </c>
      <c r="D7" s="49">
        <v>214006</v>
      </c>
      <c r="E7" s="50"/>
      <c r="F7" s="43" t="s">
        <v>26</v>
      </c>
      <c r="G7" s="47">
        <v>23702</v>
      </c>
      <c r="H7" s="51">
        <f t="shared" si="0"/>
        <v>0.11188051979929289</v>
      </c>
      <c r="I7" s="52"/>
      <c r="J7" s="52"/>
      <c r="K7" s="53"/>
      <c r="L7"/>
      <c r="M7"/>
      <c r="N7"/>
      <c r="O7"/>
    </row>
    <row r="8" spans="1:15" ht="15" x14ac:dyDescent="0.25">
      <c r="A8" s="48">
        <v>2013</v>
      </c>
      <c r="B8" s="49">
        <v>81643</v>
      </c>
      <c r="C8" s="49">
        <v>101659</v>
      </c>
      <c r="D8" s="49">
        <v>183302</v>
      </c>
      <c r="E8" s="50"/>
      <c r="F8" s="43" t="s">
        <v>27</v>
      </c>
      <c r="G8" s="47">
        <v>22401</v>
      </c>
      <c r="H8" s="51">
        <f t="shared" si="0"/>
        <v>0.1057394111899401</v>
      </c>
      <c r="I8" s="52"/>
      <c r="J8" s="52"/>
      <c r="K8" s="53"/>
      <c r="L8"/>
      <c r="M8"/>
      <c r="N8"/>
      <c r="O8"/>
    </row>
    <row r="9" spans="1:15" ht="15" x14ac:dyDescent="0.25">
      <c r="A9" s="48">
        <v>2014</v>
      </c>
      <c r="B9" s="49">
        <v>81086</v>
      </c>
      <c r="C9" s="49">
        <v>93151</v>
      </c>
      <c r="D9" s="49">
        <v>174237</v>
      </c>
      <c r="E9" s="50"/>
      <c r="F9" s="43" t="s">
        <v>28</v>
      </c>
      <c r="G9" s="47">
        <v>19232</v>
      </c>
      <c r="H9" s="51">
        <f t="shared" si="0"/>
        <v>9.0780784608050002E-2</v>
      </c>
      <c r="I9" s="52"/>
      <c r="J9" s="52"/>
      <c r="K9" s="53"/>
      <c r="L9"/>
      <c r="M9"/>
      <c r="N9"/>
      <c r="O9"/>
    </row>
    <row r="10" spans="1:15" ht="15" x14ac:dyDescent="0.25">
      <c r="A10" s="48">
        <v>2015</v>
      </c>
      <c r="B10" s="49">
        <v>74697</v>
      </c>
      <c r="C10" s="49">
        <v>109359</v>
      </c>
      <c r="D10" s="49">
        <v>184056</v>
      </c>
      <c r="E10" s="50"/>
      <c r="F10" s="43" t="s">
        <v>30</v>
      </c>
      <c r="G10" s="47">
        <v>18134</v>
      </c>
      <c r="H10" s="51">
        <f t="shared" si="0"/>
        <v>8.5597896634899057E-2</v>
      </c>
      <c r="I10" s="52"/>
      <c r="L10"/>
      <c r="M10"/>
      <c r="N10"/>
      <c r="O10"/>
    </row>
    <row r="11" spans="1:15" ht="15" x14ac:dyDescent="0.25">
      <c r="A11" s="48">
        <v>2016</v>
      </c>
      <c r="B11" s="49">
        <v>75882</v>
      </c>
      <c r="C11" s="49">
        <v>97631</v>
      </c>
      <c r="D11" s="49">
        <v>173513</v>
      </c>
      <c r="E11" s="50"/>
      <c r="F11" s="43" t="s">
        <v>29</v>
      </c>
      <c r="G11" s="47">
        <v>15197</v>
      </c>
      <c r="H11" s="51">
        <f t="shared" si="0"/>
        <v>7.1734379351525365E-2</v>
      </c>
      <c r="I11" s="52"/>
      <c r="L11"/>
      <c r="M11"/>
      <c r="N11"/>
      <c r="O11"/>
    </row>
    <row r="12" spans="1:15" ht="15" x14ac:dyDescent="0.25">
      <c r="A12" s="54">
        <v>2017</v>
      </c>
      <c r="B12" s="52">
        <v>82131</v>
      </c>
      <c r="C12" s="49">
        <v>102106</v>
      </c>
      <c r="D12" s="49">
        <v>184237</v>
      </c>
      <c r="E12" s="50"/>
      <c r="F12" s="43" t="s">
        <v>31</v>
      </c>
      <c r="G12" s="47">
        <v>14668</v>
      </c>
      <c r="H12" s="51">
        <f t="shared" si="0"/>
        <v>6.9237341338959923E-2</v>
      </c>
      <c r="I12" s="52"/>
      <c r="L12"/>
      <c r="M12"/>
      <c r="N12"/>
      <c r="O12"/>
    </row>
    <row r="13" spans="1:15" ht="15" x14ac:dyDescent="0.25">
      <c r="A13" s="54">
        <v>2018</v>
      </c>
      <c r="B13" s="52">
        <v>91092</v>
      </c>
      <c r="C13" s="49">
        <v>118680</v>
      </c>
      <c r="D13" s="49">
        <v>209772</v>
      </c>
      <c r="E13" s="50"/>
      <c r="F13" s="43" t="s">
        <v>32</v>
      </c>
      <c r="G13" s="47">
        <v>13329</v>
      </c>
      <c r="H13" s="51">
        <f t="shared" si="0"/>
        <v>6.2916861378988068E-2</v>
      </c>
      <c r="I13" s="52"/>
      <c r="L13"/>
      <c r="M13"/>
      <c r="N13"/>
      <c r="O13"/>
    </row>
    <row r="14" spans="1:15" ht="15" x14ac:dyDescent="0.25">
      <c r="A14" s="560">
        <v>2019</v>
      </c>
      <c r="B14" s="55">
        <v>86856</v>
      </c>
      <c r="C14" s="56">
        <v>105055</v>
      </c>
      <c r="D14" s="56">
        <v>191911</v>
      </c>
      <c r="E14" s="50"/>
      <c r="F14" s="43" t="s">
        <v>33</v>
      </c>
      <c r="G14" s="47">
        <v>12211</v>
      </c>
      <c r="H14" s="51">
        <f t="shared" si="0"/>
        <v>5.7639567431827084E-2</v>
      </c>
      <c r="I14" s="52"/>
      <c r="L14"/>
      <c r="M14"/>
      <c r="N14"/>
      <c r="O14"/>
    </row>
    <row r="15" spans="1:15" ht="15" x14ac:dyDescent="0.25">
      <c r="A15" s="43" t="s">
        <v>35</v>
      </c>
      <c r="B15" s="57">
        <v>62116.083333333336</v>
      </c>
      <c r="C15" s="57">
        <v>115575.58333333333</v>
      </c>
      <c r="D15" s="57">
        <v>177691.66666666701</v>
      </c>
      <c r="E15" s="50"/>
      <c r="F15" s="43" t="s">
        <v>36</v>
      </c>
      <c r="G15" s="47">
        <v>10065</v>
      </c>
      <c r="H15" s="51">
        <f t="shared" si="0"/>
        <v>4.7509806420550291E-2</v>
      </c>
      <c r="I15" s="52"/>
      <c r="J15" s="47"/>
      <c r="L15"/>
      <c r="M15"/>
      <c r="N15"/>
      <c r="O15"/>
    </row>
    <row r="16" spans="1:15" x14ac:dyDescent="0.2">
      <c r="A16" s="58" t="s">
        <v>37</v>
      </c>
      <c r="B16" s="59">
        <f>AVERAGE(B17:B18)</f>
        <v>64685.5</v>
      </c>
      <c r="C16" s="59">
        <f>AVERAGE(C17:C18)</f>
        <v>142307</v>
      </c>
      <c r="D16" s="59">
        <f>AVERAGE(D17:D18)</f>
        <v>206992.5</v>
      </c>
      <c r="E16" s="50"/>
      <c r="F16" s="43" t="s">
        <v>34</v>
      </c>
      <c r="G16" s="47">
        <v>8940</v>
      </c>
      <c r="H16" s="51">
        <f t="shared" si="0"/>
        <v>4.2199470382485803E-2</v>
      </c>
      <c r="I16" s="52"/>
      <c r="J16" s="47"/>
    </row>
    <row r="17" spans="1:16" x14ac:dyDescent="0.2">
      <c r="A17" s="60" t="s">
        <v>39</v>
      </c>
      <c r="B17" s="52">
        <v>61299</v>
      </c>
      <c r="C17" s="52">
        <v>140835</v>
      </c>
      <c r="D17" s="61">
        <f>+SUM(B17:C17)</f>
        <v>202134</v>
      </c>
      <c r="E17" s="53">
        <f>D17/D15-1</f>
        <v>0.13755475308352261</v>
      </c>
      <c r="F17" s="43" t="s">
        <v>38</v>
      </c>
      <c r="G17" s="47">
        <v>7510</v>
      </c>
      <c r="H17" s="51">
        <f t="shared" si="0"/>
        <v>3.5449443240768277E-2</v>
      </c>
      <c r="I17" s="52"/>
    </row>
    <row r="18" spans="1:16" x14ac:dyDescent="0.2">
      <c r="A18" s="60" t="s">
        <v>97</v>
      </c>
      <c r="B18" s="52">
        <v>68072</v>
      </c>
      <c r="C18" s="52">
        <v>143779</v>
      </c>
      <c r="D18" s="61">
        <f>+SUM(B18:C18)</f>
        <v>211851</v>
      </c>
      <c r="E18" s="53">
        <f>D18/D17-1</f>
        <v>4.8072071002404293E-2</v>
      </c>
      <c r="F18" s="43" t="s">
        <v>40</v>
      </c>
      <c r="G18" s="47">
        <v>6902</v>
      </c>
      <c r="H18" s="51">
        <f t="shared" si="0"/>
        <v>3.2579501630863199E-2</v>
      </c>
      <c r="I18" s="52"/>
    </row>
    <row r="19" spans="1:16" x14ac:dyDescent="0.2">
      <c r="E19" s="62"/>
      <c r="F19" s="43" t="s">
        <v>41</v>
      </c>
      <c r="G19" s="47">
        <v>6660</v>
      </c>
      <c r="H19" s="51">
        <f t="shared" si="0"/>
        <v>3.1437189345341773E-2</v>
      </c>
      <c r="I19" s="52"/>
    </row>
    <row r="20" spans="1:16" x14ac:dyDescent="0.2">
      <c r="A20" s="60"/>
      <c r="B20" s="52"/>
      <c r="C20" s="52"/>
      <c r="D20" s="61"/>
      <c r="E20" s="62"/>
      <c r="F20" s="43" t="s">
        <v>42</v>
      </c>
      <c r="G20" s="47">
        <v>3384</v>
      </c>
      <c r="H20" s="51">
        <f t="shared" si="0"/>
        <v>1.5973490802497981E-2</v>
      </c>
      <c r="I20" s="52"/>
    </row>
    <row r="21" spans="1:16" x14ac:dyDescent="0.2">
      <c r="E21" s="62"/>
      <c r="F21" s="43" t="s">
        <v>43</v>
      </c>
      <c r="G21" s="47">
        <v>2380</v>
      </c>
      <c r="H21" s="51">
        <f t="shared" si="0"/>
        <v>1.1234310907194208E-2</v>
      </c>
      <c r="I21" s="52"/>
    </row>
    <row r="22" spans="1:16" x14ac:dyDescent="0.2">
      <c r="A22" s="63" t="s">
        <v>167</v>
      </c>
      <c r="B22" s="206"/>
      <c r="C22" s="206"/>
      <c r="D22" s="206"/>
      <c r="E22" s="62"/>
      <c r="F22" s="43" t="s">
        <v>44</v>
      </c>
      <c r="G22" s="47">
        <v>956</v>
      </c>
      <c r="H22" s="51">
        <f t="shared" si="0"/>
        <v>4.51260555767969E-3</v>
      </c>
      <c r="I22" s="52"/>
    </row>
    <row r="23" spans="1:16" x14ac:dyDescent="0.2">
      <c r="A23" s="64">
        <v>43862</v>
      </c>
      <c r="B23" s="52">
        <v>69545</v>
      </c>
      <c r="C23" s="52">
        <v>140940</v>
      </c>
      <c r="D23" s="61">
        <f>+SUM(B23:C23)</f>
        <v>210485</v>
      </c>
      <c r="F23" s="43" t="s">
        <v>45</v>
      </c>
      <c r="G23" s="47">
        <v>892</v>
      </c>
      <c r="H23" s="51">
        <f t="shared" si="0"/>
        <v>4.2105064408475765E-3</v>
      </c>
      <c r="I23" s="52"/>
    </row>
    <row r="24" spans="1:16" ht="15.75" customHeight="1" x14ac:dyDescent="0.2">
      <c r="A24" s="64">
        <v>44228</v>
      </c>
      <c r="B24" s="52">
        <v>68072</v>
      </c>
      <c r="C24" s="52">
        <v>143779</v>
      </c>
      <c r="D24" s="61">
        <f>+SUM(B24:C24)</f>
        <v>211851</v>
      </c>
      <c r="E24" s="53"/>
      <c r="F24" s="43" t="s">
        <v>47</v>
      </c>
      <c r="G24" s="47">
        <v>671</v>
      </c>
      <c r="H24" s="51">
        <f t="shared" si="0"/>
        <v>3.1673204280366863E-3</v>
      </c>
      <c r="I24" s="52"/>
    </row>
    <row r="25" spans="1:16" x14ac:dyDescent="0.2">
      <c r="A25" s="65" t="s">
        <v>46</v>
      </c>
      <c r="B25" s="66">
        <f>+B24/B23-1</f>
        <v>-2.1180530591703217E-2</v>
      </c>
      <c r="C25" s="66">
        <f>+C24/C23-1</f>
        <v>2.0143323400028335E-2</v>
      </c>
      <c r="D25" s="66">
        <f>+D24/D23-1</f>
        <v>6.4897736180724586E-3</v>
      </c>
      <c r="F25" s="43" t="s">
        <v>48</v>
      </c>
      <c r="G25" s="47">
        <v>56</v>
      </c>
      <c r="H25" s="51">
        <f t="shared" si="0"/>
        <v>2.6433672722809897E-4</v>
      </c>
      <c r="I25" s="52"/>
    </row>
    <row r="26" spans="1:16" x14ac:dyDescent="0.2">
      <c r="A26" s="60"/>
      <c r="B26" s="52"/>
      <c r="C26" s="52"/>
      <c r="D26" s="61"/>
      <c r="E26" s="53"/>
      <c r="F26" s="43" t="s">
        <v>49</v>
      </c>
      <c r="G26" s="47">
        <v>38</v>
      </c>
      <c r="H26" s="51">
        <f t="shared" si="0"/>
        <v>1.7937135061906717E-4</v>
      </c>
      <c r="I26" s="52"/>
      <c r="O26" s="57"/>
    </row>
    <row r="27" spans="1:16" x14ac:dyDescent="0.2">
      <c r="A27" s="60"/>
      <c r="B27" s="52"/>
      <c r="C27" s="52"/>
      <c r="D27" s="61"/>
      <c r="F27" s="43" t="s">
        <v>50</v>
      </c>
      <c r="G27" s="47">
        <v>25</v>
      </c>
      <c r="H27" s="51">
        <f t="shared" si="0"/>
        <v>1.1800746751254419E-4</v>
      </c>
      <c r="I27" s="52"/>
    </row>
    <row r="28" spans="1:16" x14ac:dyDescent="0.2">
      <c r="A28" s="60"/>
      <c r="B28" s="52"/>
      <c r="C28" s="52"/>
      <c r="D28" s="61"/>
      <c r="F28" s="43" t="s">
        <v>52</v>
      </c>
      <c r="G28" s="47">
        <v>2</v>
      </c>
      <c r="H28" s="51">
        <f t="shared" si="0"/>
        <v>9.4405974010035347E-6</v>
      </c>
      <c r="I28" s="52"/>
    </row>
    <row r="29" spans="1:16" x14ac:dyDescent="0.2">
      <c r="A29" s="60"/>
      <c r="B29" s="61"/>
      <c r="C29" s="61"/>
      <c r="D29" s="61"/>
      <c r="F29" s="43" t="s">
        <v>51</v>
      </c>
      <c r="G29" s="47">
        <v>0</v>
      </c>
      <c r="H29" s="51">
        <f t="shared" si="0"/>
        <v>0</v>
      </c>
      <c r="I29" s="52"/>
      <c r="O29" s="57"/>
      <c r="P29" s="227"/>
    </row>
    <row r="30" spans="1:16" x14ac:dyDescent="0.2">
      <c r="G30" s="47"/>
      <c r="H30" s="51"/>
      <c r="I30" s="52"/>
    </row>
    <row r="31" spans="1:16" x14ac:dyDescent="0.2">
      <c r="F31" s="67" t="s">
        <v>21</v>
      </c>
      <c r="G31" s="68">
        <f>+SUM(G6:G29)</f>
        <v>211851</v>
      </c>
      <c r="H31" s="69">
        <f>SUM(H6:H29)</f>
        <v>1.0000000000000002</v>
      </c>
      <c r="I31" s="52"/>
      <c r="M31" s="57"/>
    </row>
    <row r="32" spans="1:16" ht="0.6" customHeight="1" x14ac:dyDescent="0.2">
      <c r="I32" s="52"/>
      <c r="J32" s="57"/>
    </row>
    <row r="33" spans="1:14" ht="12.75" customHeight="1" x14ac:dyDescent="0.2">
      <c r="E33" s="70"/>
      <c r="I33" s="52"/>
    </row>
    <row r="34" spans="1:14" ht="52.5" customHeight="1" x14ac:dyDescent="0.2">
      <c r="A34" s="766" t="s">
        <v>171</v>
      </c>
      <c r="B34" s="766"/>
      <c r="C34" s="766"/>
      <c r="D34" s="766"/>
      <c r="E34" s="766"/>
      <c r="F34" s="766"/>
      <c r="G34" s="766"/>
      <c r="H34" s="766"/>
      <c r="I34" s="766"/>
    </row>
    <row r="36" spans="1:14" ht="12.75" customHeight="1" x14ac:dyDescent="0.2">
      <c r="A36" s="767" t="s">
        <v>53</v>
      </c>
      <c r="B36" s="767"/>
      <c r="C36" s="767"/>
      <c r="D36" s="767"/>
      <c r="E36" s="767"/>
      <c r="F36" s="767"/>
      <c r="G36" s="767"/>
      <c r="H36" s="767"/>
      <c r="I36" s="767"/>
      <c r="J36" s="767"/>
    </row>
    <row r="37" spans="1:14" x14ac:dyDescent="0.2">
      <c r="A37" s="768"/>
      <c r="B37" s="768"/>
      <c r="C37" s="768"/>
      <c r="D37" s="768"/>
      <c r="E37" s="768"/>
      <c r="F37" s="768"/>
      <c r="G37" s="768"/>
      <c r="H37" s="768"/>
      <c r="I37" s="768"/>
      <c r="J37" s="768"/>
    </row>
    <row r="38" spans="1:14" ht="25.5" x14ac:dyDescent="0.2">
      <c r="A38" s="71" t="s">
        <v>54</v>
      </c>
      <c r="B38" s="71" t="s">
        <v>55</v>
      </c>
      <c r="C38" s="71" t="s">
        <v>56</v>
      </c>
      <c r="D38" s="71" t="s">
        <v>57</v>
      </c>
      <c r="E38" s="71" t="s">
        <v>58</v>
      </c>
      <c r="F38" s="71" t="s">
        <v>59</v>
      </c>
      <c r="G38" s="71" t="s">
        <v>60</v>
      </c>
      <c r="H38" s="71" t="s">
        <v>61</v>
      </c>
      <c r="I38" s="71" t="s">
        <v>62</v>
      </c>
      <c r="J38" s="71" t="s">
        <v>63</v>
      </c>
      <c r="K38" s="71" t="s">
        <v>64</v>
      </c>
      <c r="L38" s="71" t="s">
        <v>65</v>
      </c>
      <c r="M38" s="71" t="s">
        <v>66</v>
      </c>
      <c r="N38" s="71" t="s">
        <v>21</v>
      </c>
    </row>
    <row r="39" spans="1:14" x14ac:dyDescent="0.2">
      <c r="A39" s="72">
        <v>2000</v>
      </c>
      <c r="B39" s="73">
        <v>6</v>
      </c>
      <c r="C39" s="73">
        <v>4</v>
      </c>
      <c r="D39" s="73">
        <v>2</v>
      </c>
      <c r="E39" s="73">
        <v>3</v>
      </c>
      <c r="F39" s="73">
        <v>3</v>
      </c>
      <c r="G39" s="73">
        <v>6</v>
      </c>
      <c r="H39" s="73">
        <v>8</v>
      </c>
      <c r="I39" s="73">
        <v>0</v>
      </c>
      <c r="J39" s="43">
        <v>0</v>
      </c>
      <c r="K39" s="43">
        <v>7</v>
      </c>
      <c r="L39" s="43">
        <v>8</v>
      </c>
      <c r="M39" s="43">
        <v>7</v>
      </c>
      <c r="N39" s="74">
        <v>54</v>
      </c>
    </row>
    <row r="40" spans="1:14" x14ac:dyDescent="0.2">
      <c r="A40" s="72">
        <v>2001</v>
      </c>
      <c r="B40" s="73">
        <v>2</v>
      </c>
      <c r="C40" s="73">
        <v>9</v>
      </c>
      <c r="D40" s="73">
        <v>5</v>
      </c>
      <c r="E40" s="73">
        <v>5</v>
      </c>
      <c r="F40" s="73">
        <v>8</v>
      </c>
      <c r="G40" s="73">
        <v>3</v>
      </c>
      <c r="H40" s="73">
        <v>8</v>
      </c>
      <c r="I40" s="73">
        <v>8</v>
      </c>
      <c r="J40" s="43">
        <v>4</v>
      </c>
      <c r="K40" s="43">
        <v>5</v>
      </c>
      <c r="L40" s="43">
        <v>4</v>
      </c>
      <c r="M40" s="43">
        <v>5</v>
      </c>
      <c r="N40" s="74">
        <v>66</v>
      </c>
    </row>
    <row r="41" spans="1:14" x14ac:dyDescent="0.2">
      <c r="A41" s="72">
        <v>2002</v>
      </c>
      <c r="B41" s="73">
        <v>20</v>
      </c>
      <c r="C41" s="73">
        <v>2</v>
      </c>
      <c r="D41" s="73">
        <v>4</v>
      </c>
      <c r="E41" s="73">
        <v>6</v>
      </c>
      <c r="F41" s="73">
        <v>5</v>
      </c>
      <c r="G41" s="73">
        <v>5</v>
      </c>
      <c r="H41" s="73">
        <v>4</v>
      </c>
      <c r="I41" s="73">
        <v>6</v>
      </c>
      <c r="J41" s="43">
        <v>4</v>
      </c>
      <c r="K41" s="43">
        <v>8</v>
      </c>
      <c r="L41" s="43">
        <v>8</v>
      </c>
      <c r="M41" s="43">
        <v>1</v>
      </c>
      <c r="N41" s="74">
        <v>73</v>
      </c>
    </row>
    <row r="42" spans="1:14" x14ac:dyDescent="0.2">
      <c r="A42" s="72">
        <v>2003</v>
      </c>
      <c r="B42" s="73">
        <v>4</v>
      </c>
      <c r="C42" s="73">
        <v>8</v>
      </c>
      <c r="D42" s="73">
        <v>5</v>
      </c>
      <c r="E42" s="73">
        <v>7</v>
      </c>
      <c r="F42" s="73">
        <v>5</v>
      </c>
      <c r="G42" s="73">
        <v>3</v>
      </c>
      <c r="H42" s="73">
        <v>4</v>
      </c>
      <c r="I42" s="73">
        <v>5</v>
      </c>
      <c r="J42" s="43">
        <v>3</v>
      </c>
      <c r="K42" s="43">
        <v>3</v>
      </c>
      <c r="L42" s="43">
        <v>4</v>
      </c>
      <c r="M42" s="43">
        <v>3</v>
      </c>
      <c r="N42" s="74">
        <v>54</v>
      </c>
    </row>
    <row r="43" spans="1:14" x14ac:dyDescent="0.2">
      <c r="A43" s="72">
        <v>2004</v>
      </c>
      <c r="B43" s="73">
        <v>2</v>
      </c>
      <c r="C43" s="73">
        <v>9</v>
      </c>
      <c r="D43" s="73">
        <v>8</v>
      </c>
      <c r="E43" s="73">
        <v>5</v>
      </c>
      <c r="F43" s="73">
        <v>2</v>
      </c>
      <c r="G43" s="73">
        <v>9</v>
      </c>
      <c r="H43" s="73">
        <v>1</v>
      </c>
      <c r="I43" s="73">
        <v>3</v>
      </c>
      <c r="J43" s="43">
        <v>4</v>
      </c>
      <c r="K43" s="43">
        <v>7</v>
      </c>
      <c r="L43" s="43">
        <v>5</v>
      </c>
      <c r="M43" s="43">
        <v>1</v>
      </c>
      <c r="N43" s="74">
        <v>56</v>
      </c>
    </row>
    <row r="44" spans="1:14" x14ac:dyDescent="0.2">
      <c r="A44" s="72">
        <v>2005</v>
      </c>
      <c r="B44" s="73">
        <v>3</v>
      </c>
      <c r="C44" s="73">
        <v>8</v>
      </c>
      <c r="D44" s="73">
        <v>6</v>
      </c>
      <c r="E44" s="73">
        <v>6</v>
      </c>
      <c r="F44" s="73">
        <v>6</v>
      </c>
      <c r="G44" s="73">
        <v>3</v>
      </c>
      <c r="H44" s="73">
        <v>5</v>
      </c>
      <c r="I44" s="73">
        <v>3</v>
      </c>
      <c r="J44" s="43">
        <v>7</v>
      </c>
      <c r="K44" s="43">
        <v>5</v>
      </c>
      <c r="L44" s="43">
        <v>8</v>
      </c>
      <c r="M44" s="43">
        <v>9</v>
      </c>
      <c r="N44" s="74">
        <v>69</v>
      </c>
    </row>
    <row r="45" spans="1:14" x14ac:dyDescent="0.2">
      <c r="A45" s="72">
        <v>2006</v>
      </c>
      <c r="B45" s="73">
        <v>6</v>
      </c>
      <c r="C45" s="73">
        <v>7</v>
      </c>
      <c r="D45" s="73">
        <v>6</v>
      </c>
      <c r="E45" s="73">
        <v>3</v>
      </c>
      <c r="F45" s="73">
        <v>6</v>
      </c>
      <c r="G45" s="73">
        <v>5</v>
      </c>
      <c r="H45" s="73">
        <v>6</v>
      </c>
      <c r="I45" s="73">
        <v>5</v>
      </c>
      <c r="J45" s="43">
        <v>4</v>
      </c>
      <c r="K45" s="43">
        <v>9</v>
      </c>
      <c r="L45" s="43">
        <v>4</v>
      </c>
      <c r="M45" s="43">
        <v>4</v>
      </c>
      <c r="N45" s="74">
        <v>65</v>
      </c>
    </row>
    <row r="46" spans="1:14" x14ac:dyDescent="0.2">
      <c r="A46" s="72">
        <v>2007</v>
      </c>
      <c r="B46" s="73">
        <v>5</v>
      </c>
      <c r="C46" s="73">
        <v>6</v>
      </c>
      <c r="D46" s="73">
        <v>7</v>
      </c>
      <c r="E46" s="73">
        <v>3</v>
      </c>
      <c r="F46" s="73">
        <v>7</v>
      </c>
      <c r="G46" s="73">
        <v>6</v>
      </c>
      <c r="H46" s="73">
        <v>4</v>
      </c>
      <c r="I46" s="73">
        <v>6</v>
      </c>
      <c r="J46" s="43">
        <v>5</v>
      </c>
      <c r="K46" s="43">
        <v>6</v>
      </c>
      <c r="L46" s="43">
        <v>5</v>
      </c>
      <c r="M46" s="43">
        <v>2</v>
      </c>
      <c r="N46" s="74">
        <v>62</v>
      </c>
    </row>
    <row r="47" spans="1:14" x14ac:dyDescent="0.2">
      <c r="A47" s="72">
        <v>2008</v>
      </c>
      <c r="B47" s="73">
        <v>12</v>
      </c>
      <c r="C47" s="73">
        <v>5</v>
      </c>
      <c r="D47" s="73">
        <v>7</v>
      </c>
      <c r="E47" s="73">
        <v>6</v>
      </c>
      <c r="F47" s="73">
        <v>3</v>
      </c>
      <c r="G47" s="73">
        <v>5</v>
      </c>
      <c r="H47" s="73">
        <v>6</v>
      </c>
      <c r="I47" s="73">
        <v>6</v>
      </c>
      <c r="J47" s="43">
        <v>5</v>
      </c>
      <c r="K47" s="43">
        <v>3</v>
      </c>
      <c r="L47" s="43">
        <v>3</v>
      </c>
      <c r="M47" s="43">
        <v>3</v>
      </c>
      <c r="N47" s="74">
        <v>64</v>
      </c>
    </row>
    <row r="48" spans="1:14" x14ac:dyDescent="0.2">
      <c r="A48" s="72">
        <v>2009</v>
      </c>
      <c r="B48" s="73">
        <v>4</v>
      </c>
      <c r="C48" s="73">
        <v>14</v>
      </c>
      <c r="D48" s="73">
        <v>6</v>
      </c>
      <c r="E48" s="73">
        <v>2</v>
      </c>
      <c r="F48" s="73">
        <v>3</v>
      </c>
      <c r="G48" s="73">
        <v>8</v>
      </c>
      <c r="H48" s="73">
        <v>6</v>
      </c>
      <c r="I48" s="73">
        <v>4</v>
      </c>
      <c r="J48" s="43">
        <v>2</v>
      </c>
      <c r="K48" s="43">
        <v>1</v>
      </c>
      <c r="L48" s="43">
        <v>4</v>
      </c>
      <c r="M48" s="43">
        <v>2</v>
      </c>
      <c r="N48" s="74">
        <v>56</v>
      </c>
    </row>
    <row r="49" spans="1:15" x14ac:dyDescent="0.2">
      <c r="A49" s="72">
        <v>2010</v>
      </c>
      <c r="B49" s="73">
        <v>5</v>
      </c>
      <c r="C49" s="73">
        <v>13</v>
      </c>
      <c r="D49" s="73">
        <v>1</v>
      </c>
      <c r="E49" s="73">
        <v>6</v>
      </c>
      <c r="F49" s="73">
        <v>5</v>
      </c>
      <c r="G49" s="73">
        <v>9</v>
      </c>
      <c r="H49" s="73">
        <v>6</v>
      </c>
      <c r="I49" s="73">
        <v>4</v>
      </c>
      <c r="J49" s="43">
        <v>3</v>
      </c>
      <c r="K49" s="43">
        <v>4</v>
      </c>
      <c r="L49" s="43">
        <v>4</v>
      </c>
      <c r="M49" s="43">
        <v>6</v>
      </c>
      <c r="N49" s="74">
        <f t="shared" ref="N49:N55" si="1">SUM(B49:M49)</f>
        <v>66</v>
      </c>
    </row>
    <row r="50" spans="1:15" x14ac:dyDescent="0.2">
      <c r="A50" s="72">
        <v>2011</v>
      </c>
      <c r="B50" s="73">
        <v>4</v>
      </c>
      <c r="C50" s="73">
        <v>8</v>
      </c>
      <c r="D50" s="73">
        <v>2</v>
      </c>
      <c r="E50" s="73">
        <v>5</v>
      </c>
      <c r="F50" s="73">
        <v>6</v>
      </c>
      <c r="G50" s="73">
        <v>5</v>
      </c>
      <c r="H50" s="73">
        <v>4</v>
      </c>
      <c r="I50" s="73">
        <v>5</v>
      </c>
      <c r="J50" s="43">
        <v>4</v>
      </c>
      <c r="K50" s="43">
        <v>5</v>
      </c>
      <c r="L50" s="43">
        <v>1</v>
      </c>
      <c r="M50" s="43">
        <v>3</v>
      </c>
      <c r="N50" s="74">
        <f t="shared" si="1"/>
        <v>52</v>
      </c>
    </row>
    <row r="51" spans="1:15" x14ac:dyDescent="0.2">
      <c r="A51" s="72">
        <v>2012</v>
      </c>
      <c r="B51" s="73">
        <v>2</v>
      </c>
      <c r="C51" s="73">
        <v>6</v>
      </c>
      <c r="D51" s="73">
        <v>9</v>
      </c>
      <c r="E51" s="73">
        <v>2</v>
      </c>
      <c r="F51" s="73">
        <v>4</v>
      </c>
      <c r="G51" s="73">
        <v>2</v>
      </c>
      <c r="H51" s="73">
        <v>5</v>
      </c>
      <c r="I51" s="73">
        <v>5</v>
      </c>
      <c r="J51" s="43">
        <v>3</v>
      </c>
      <c r="K51" s="43">
        <v>8</v>
      </c>
      <c r="L51" s="43">
        <v>4</v>
      </c>
      <c r="M51" s="43">
        <v>4</v>
      </c>
      <c r="N51" s="74">
        <f t="shared" si="1"/>
        <v>54</v>
      </c>
      <c r="O51" s="75"/>
    </row>
    <row r="52" spans="1:15" x14ac:dyDescent="0.2">
      <c r="A52" s="72">
        <v>2013</v>
      </c>
      <c r="B52" s="73">
        <v>4</v>
      </c>
      <c r="C52" s="73">
        <v>6</v>
      </c>
      <c r="D52" s="73">
        <v>5</v>
      </c>
      <c r="E52" s="73">
        <v>6</v>
      </c>
      <c r="F52" s="73">
        <v>1</v>
      </c>
      <c r="G52" s="73">
        <v>4</v>
      </c>
      <c r="H52" s="73">
        <v>4</v>
      </c>
      <c r="I52" s="73">
        <v>4</v>
      </c>
      <c r="J52" s="43">
        <v>5</v>
      </c>
      <c r="K52" s="43">
        <v>2</v>
      </c>
      <c r="L52" s="43">
        <v>4</v>
      </c>
      <c r="M52" s="43">
        <v>2</v>
      </c>
      <c r="N52" s="74">
        <f t="shared" si="1"/>
        <v>47</v>
      </c>
      <c r="O52" s="75"/>
    </row>
    <row r="53" spans="1:15" x14ac:dyDescent="0.2">
      <c r="A53" s="72">
        <v>2014</v>
      </c>
      <c r="B53" s="73">
        <v>6</v>
      </c>
      <c r="C53" s="73">
        <v>1</v>
      </c>
      <c r="D53" s="73">
        <v>1</v>
      </c>
      <c r="E53" s="73">
        <v>1</v>
      </c>
      <c r="F53" s="73">
        <v>1</v>
      </c>
      <c r="G53" s="73">
        <v>3</v>
      </c>
      <c r="H53" s="73">
        <v>7</v>
      </c>
      <c r="I53" s="73">
        <v>2</v>
      </c>
      <c r="J53" s="43">
        <v>2</v>
      </c>
      <c r="K53" s="43">
        <v>0</v>
      </c>
      <c r="L53" s="43">
        <v>1</v>
      </c>
      <c r="M53" s="43">
        <v>7</v>
      </c>
      <c r="N53" s="74">
        <f t="shared" si="1"/>
        <v>32</v>
      </c>
      <c r="O53" s="75"/>
    </row>
    <row r="54" spans="1:15" x14ac:dyDescent="0.2">
      <c r="A54" s="72">
        <v>2015</v>
      </c>
      <c r="B54" s="73">
        <v>5</v>
      </c>
      <c r="C54" s="73">
        <v>2</v>
      </c>
      <c r="D54" s="73">
        <v>7</v>
      </c>
      <c r="E54" s="73">
        <v>2</v>
      </c>
      <c r="F54" s="73">
        <v>0</v>
      </c>
      <c r="G54" s="73">
        <v>2</v>
      </c>
      <c r="H54" s="73">
        <v>1</v>
      </c>
      <c r="I54" s="73">
        <v>2</v>
      </c>
      <c r="J54" s="43">
        <v>2</v>
      </c>
      <c r="K54" s="43">
        <v>3</v>
      </c>
      <c r="L54" s="43">
        <v>3</v>
      </c>
      <c r="N54" s="74">
        <f t="shared" si="1"/>
        <v>29</v>
      </c>
      <c r="O54" s="75"/>
    </row>
    <row r="55" spans="1:15" x14ac:dyDescent="0.2">
      <c r="A55" s="72">
        <v>2016</v>
      </c>
      <c r="B55" s="73">
        <v>4</v>
      </c>
      <c r="C55" s="73">
        <v>3</v>
      </c>
      <c r="D55" s="73">
        <v>3</v>
      </c>
      <c r="E55" s="73">
        <v>1</v>
      </c>
      <c r="F55" s="73">
        <v>6</v>
      </c>
      <c r="G55" s="73">
        <v>2</v>
      </c>
      <c r="H55" s="73">
        <v>2</v>
      </c>
      <c r="I55" s="73">
        <v>3</v>
      </c>
      <c r="J55" s="43">
        <v>4</v>
      </c>
      <c r="K55" s="43">
        <v>1</v>
      </c>
      <c r="L55" s="43">
        <v>2</v>
      </c>
      <c r="M55" s="43">
        <v>3</v>
      </c>
      <c r="N55" s="74">
        <f t="shared" si="1"/>
        <v>34</v>
      </c>
      <c r="O55" s="75"/>
    </row>
    <row r="56" spans="1:15" x14ac:dyDescent="0.2">
      <c r="A56" s="72">
        <v>2017</v>
      </c>
      <c r="B56" s="73">
        <v>5</v>
      </c>
      <c r="C56" s="73">
        <v>5</v>
      </c>
      <c r="D56" s="73">
        <v>3</v>
      </c>
      <c r="E56" s="73">
        <v>2</v>
      </c>
      <c r="F56" s="73">
        <v>5</v>
      </c>
      <c r="G56" s="73">
        <v>2</v>
      </c>
      <c r="H56" s="73">
        <v>3</v>
      </c>
      <c r="I56" s="73">
        <v>4</v>
      </c>
      <c r="J56" s="43">
        <v>1</v>
      </c>
      <c r="K56" s="43">
        <v>8</v>
      </c>
      <c r="L56" s="43">
        <v>0</v>
      </c>
      <c r="M56" s="43">
        <v>2</v>
      </c>
      <c r="N56" s="74">
        <f>SUM(B56:M56)</f>
        <v>40</v>
      </c>
      <c r="O56" s="75"/>
    </row>
    <row r="57" spans="1:15" x14ac:dyDescent="0.2">
      <c r="A57" s="72">
        <v>2018</v>
      </c>
      <c r="B57" s="73">
        <v>2</v>
      </c>
      <c r="C57" s="73">
        <v>1</v>
      </c>
      <c r="D57" s="73">
        <v>2</v>
      </c>
      <c r="E57" s="73">
        <v>5</v>
      </c>
      <c r="F57" s="73">
        <v>3</v>
      </c>
      <c r="G57" s="73">
        <v>2</v>
      </c>
      <c r="H57" s="73">
        <v>1</v>
      </c>
      <c r="I57" s="73">
        <v>3</v>
      </c>
      <c r="J57" s="43">
        <v>2</v>
      </c>
      <c r="K57" s="43">
        <v>2</v>
      </c>
      <c r="L57" s="43">
        <v>3</v>
      </c>
      <c r="M57" s="43">
        <v>1</v>
      </c>
      <c r="N57" s="74">
        <f>SUM(B57:M57)</f>
        <v>27</v>
      </c>
      <c r="O57" s="75"/>
    </row>
    <row r="58" spans="1:15" x14ac:dyDescent="0.2">
      <c r="A58" s="72">
        <v>2019</v>
      </c>
      <c r="B58" s="73">
        <v>4</v>
      </c>
      <c r="C58" s="73">
        <v>2</v>
      </c>
      <c r="D58" s="73">
        <v>1</v>
      </c>
      <c r="E58" s="73">
        <v>4</v>
      </c>
      <c r="F58" s="73">
        <v>4</v>
      </c>
      <c r="G58" s="73">
        <v>3</v>
      </c>
      <c r="H58" s="73">
        <v>3</v>
      </c>
      <c r="I58" s="73">
        <v>3</v>
      </c>
      <c r="J58" s="43">
        <v>3</v>
      </c>
      <c r="K58" s="43">
        <v>1</v>
      </c>
      <c r="L58" s="43">
        <v>6</v>
      </c>
      <c r="M58" s="43">
        <v>6</v>
      </c>
      <c r="N58" s="74">
        <f>SUM(B58:M58)</f>
        <v>40</v>
      </c>
      <c r="O58" s="75"/>
    </row>
    <row r="59" spans="1:15" x14ac:dyDescent="0.2">
      <c r="A59" s="72">
        <v>2020</v>
      </c>
      <c r="B59" s="73">
        <v>2</v>
      </c>
      <c r="C59" s="73">
        <v>5</v>
      </c>
      <c r="D59" s="73">
        <v>3</v>
      </c>
      <c r="E59" s="73">
        <v>0</v>
      </c>
      <c r="F59" s="73">
        <v>2</v>
      </c>
      <c r="G59" s="73">
        <v>1</v>
      </c>
      <c r="H59" s="73">
        <v>1</v>
      </c>
      <c r="I59" s="73">
        <v>0</v>
      </c>
      <c r="J59" s="43">
        <v>0</v>
      </c>
      <c r="K59" s="43">
        <v>0</v>
      </c>
      <c r="L59" s="43">
        <v>0</v>
      </c>
      <c r="M59" s="43">
        <v>5</v>
      </c>
      <c r="N59" s="74">
        <f>+SUM(B59:M59)</f>
        <v>19</v>
      </c>
    </row>
    <row r="60" spans="1:15" x14ac:dyDescent="0.2">
      <c r="A60" s="76">
        <v>2021</v>
      </c>
      <c r="B60" s="77">
        <v>1</v>
      </c>
      <c r="C60" s="77">
        <v>1</v>
      </c>
      <c r="D60" s="77">
        <v>1</v>
      </c>
      <c r="E60" s="77"/>
      <c r="F60" s="77"/>
      <c r="G60" s="77"/>
      <c r="H60" s="77"/>
      <c r="I60" s="77"/>
      <c r="J60" s="78"/>
      <c r="K60" s="78"/>
      <c r="L60" s="78"/>
      <c r="M60" s="78"/>
      <c r="N60" s="77">
        <f>+SUM(B60:M60)</f>
        <v>3</v>
      </c>
    </row>
    <row r="61" spans="1:15" ht="31.9" customHeight="1" x14ac:dyDescent="0.2">
      <c r="A61" s="763" t="s">
        <v>168</v>
      </c>
      <c r="B61" s="763"/>
      <c r="C61" s="763"/>
      <c r="D61" s="763"/>
      <c r="E61" s="763"/>
      <c r="F61" s="763"/>
      <c r="G61" s="763"/>
      <c r="H61" s="763"/>
      <c r="I61" s="763"/>
      <c r="K61" s="73"/>
      <c r="L61" s="73"/>
      <c r="M61" s="73"/>
      <c r="N61" s="73"/>
    </row>
  </sheetData>
  <mergeCells count="7">
    <mergeCell ref="A61:I61"/>
    <mergeCell ref="A2:D2"/>
    <mergeCell ref="A4:D4"/>
    <mergeCell ref="F4:H4"/>
    <mergeCell ref="A34:I34"/>
    <mergeCell ref="A36:J36"/>
    <mergeCell ref="A37:J37"/>
  </mergeCells>
  <printOptions horizontalCentered="1" verticalCentered="1"/>
  <pageMargins left="0" right="0" top="0" bottom="0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44"/>
  <sheetViews>
    <sheetView showGridLines="0" view="pageBreakPreview" zoomScaleNormal="100" zoomScaleSheetLayoutView="100" workbookViewId="0">
      <selection activeCell="D27" sqref="D27"/>
    </sheetView>
  </sheetViews>
  <sheetFormatPr baseColWidth="10" defaultColWidth="11.5703125" defaultRowHeight="12" x14ac:dyDescent="0.2"/>
  <cols>
    <col min="1" max="1" width="17" style="118" customWidth="1"/>
    <col min="2" max="2" width="17.28515625" style="534" customWidth="1"/>
    <col min="3" max="10" width="17.28515625" style="117" customWidth="1"/>
    <col min="11" max="12" width="17.28515625" style="118" customWidth="1"/>
    <col min="13" max="16384" width="11.5703125" style="118"/>
  </cols>
  <sheetData>
    <row r="1" spans="1:12" ht="12.75" x14ac:dyDescent="0.2">
      <c r="A1" s="261" t="s">
        <v>331</v>
      </c>
      <c r="B1" s="519"/>
      <c r="C1" s="520"/>
      <c r="D1" s="520"/>
      <c r="E1" s="520"/>
      <c r="F1" s="520"/>
      <c r="G1" s="520"/>
      <c r="H1" s="520"/>
      <c r="I1" s="520"/>
      <c r="J1" s="520"/>
    </row>
    <row r="2" spans="1:12" ht="31.5" customHeight="1" x14ac:dyDescent="0.25">
      <c r="A2" s="726" t="s">
        <v>332</v>
      </c>
      <c r="B2" s="726"/>
      <c r="C2" s="726"/>
      <c r="D2" s="726"/>
      <c r="E2" s="726"/>
      <c r="F2" s="726"/>
      <c r="G2" s="726"/>
      <c r="H2" s="726"/>
      <c r="I2" s="521"/>
      <c r="J2" s="521"/>
    </row>
    <row r="3" spans="1:12" x14ac:dyDescent="0.2">
      <c r="B3" s="117"/>
    </row>
    <row r="4" spans="1:12" ht="12.75" x14ac:dyDescent="0.2">
      <c r="A4" s="522" t="s">
        <v>333</v>
      </c>
      <c r="B4" s="523">
        <v>2011</v>
      </c>
      <c r="C4" s="523">
        <v>2012</v>
      </c>
      <c r="D4" s="523">
        <v>2013</v>
      </c>
      <c r="E4" s="523">
        <v>2014</v>
      </c>
      <c r="F4" s="523">
        <v>2015</v>
      </c>
      <c r="G4" s="523">
        <v>2016</v>
      </c>
      <c r="H4" s="523">
        <v>2017</v>
      </c>
      <c r="I4" s="524">
        <v>2018</v>
      </c>
      <c r="J4" s="524">
        <v>2019</v>
      </c>
      <c r="K4" s="524">
        <v>2020</v>
      </c>
      <c r="L4" s="524">
        <v>2021</v>
      </c>
    </row>
    <row r="5" spans="1:12" ht="12.75" x14ac:dyDescent="0.2">
      <c r="A5" s="525" t="s">
        <v>334</v>
      </c>
      <c r="B5" s="526">
        <v>2885886.5143818362</v>
      </c>
      <c r="C5" s="526">
        <v>2599069.3519712551</v>
      </c>
      <c r="D5" s="526">
        <v>1825852.0229200001</v>
      </c>
      <c r="E5" s="526">
        <v>2061242.8839799997</v>
      </c>
      <c r="F5" s="526">
        <v>2232922.1892499998</v>
      </c>
      <c r="G5" s="526">
        <v>1601232.5891999998</v>
      </c>
      <c r="H5" s="526">
        <v>1953417.8161500001</v>
      </c>
      <c r="I5" s="526">
        <v>1974468.8207799997</v>
      </c>
      <c r="J5" s="526">
        <v>3326548.348151492</v>
      </c>
      <c r="K5" s="526">
        <v>3236894.3039723476</v>
      </c>
      <c r="L5" s="526">
        <v>1638.8999999999999</v>
      </c>
    </row>
    <row r="6" spans="1:12" ht="12.75" x14ac:dyDescent="0.2">
      <c r="A6" s="525" t="s">
        <v>335</v>
      </c>
      <c r="B6" s="526">
        <v>770582075.2986815</v>
      </c>
      <c r="C6" s="526">
        <v>1015864460.7110069</v>
      </c>
      <c r="D6" s="526">
        <v>1019235893.7081801</v>
      </c>
      <c r="E6" s="526">
        <v>749213535.06594408</v>
      </c>
      <c r="F6" s="526">
        <v>435360899.8377673</v>
      </c>
      <c r="G6" s="526">
        <v>397827033.10401171</v>
      </c>
      <c r="H6" s="526">
        <v>751041852.32720375</v>
      </c>
      <c r="I6" s="526">
        <v>1516907100.2722797</v>
      </c>
      <c r="J6" s="526">
        <v>1324085217.8920176</v>
      </c>
      <c r="K6" s="526">
        <v>917457219.35911989</v>
      </c>
      <c r="L6" s="526">
        <v>314815016.87511998</v>
      </c>
    </row>
    <row r="7" spans="1:12" ht="12.75" x14ac:dyDescent="0.2">
      <c r="A7" s="525" t="s">
        <v>336</v>
      </c>
      <c r="B7" s="526">
        <v>10352473.908096461</v>
      </c>
      <c r="C7" s="526">
        <v>16258265.793091137</v>
      </c>
      <c r="D7" s="526">
        <v>23194328.631980002</v>
      </c>
      <c r="E7" s="526">
        <v>12924175.584276358</v>
      </c>
      <c r="F7" s="526">
        <v>13018983.654192578</v>
      </c>
      <c r="G7" s="526">
        <v>109047659.56782971</v>
      </c>
      <c r="H7" s="526">
        <v>312104838.9807834</v>
      </c>
      <c r="I7" s="526">
        <v>274425950.32107997</v>
      </c>
      <c r="J7" s="526">
        <v>221816388.5106141</v>
      </c>
      <c r="K7" s="526">
        <v>246358985.35469979</v>
      </c>
      <c r="L7" s="526">
        <v>56617856.011420004</v>
      </c>
    </row>
    <row r="8" spans="1:12" ht="12.75" x14ac:dyDescent="0.2">
      <c r="A8" s="525" t="s">
        <v>337</v>
      </c>
      <c r="B8" s="526">
        <v>743425104.30328166</v>
      </c>
      <c r="C8" s="526">
        <v>834558660.0002594</v>
      </c>
      <c r="D8" s="526">
        <v>495471646.73208004</v>
      </c>
      <c r="E8" s="526">
        <v>467436732.62660009</v>
      </c>
      <c r="F8" s="526">
        <v>454322308.69828868</v>
      </c>
      <c r="G8" s="526">
        <v>400517821.76320988</v>
      </c>
      <c r="H8" s="526">
        <v>528761130.97888994</v>
      </c>
      <c r="I8" s="526">
        <v>854067769.56601</v>
      </c>
      <c r="J8" s="526">
        <v>1013576656.4794118</v>
      </c>
      <c r="K8" s="526">
        <v>908839481.05938458</v>
      </c>
      <c r="L8" s="526">
        <v>111796410.99592</v>
      </c>
    </row>
    <row r="9" spans="1:12" ht="12.75" x14ac:dyDescent="0.2">
      <c r="A9" s="525" t="s">
        <v>338</v>
      </c>
      <c r="B9" s="526">
        <v>93335995.644704983</v>
      </c>
      <c r="C9" s="526">
        <v>103933365.26069061</v>
      </c>
      <c r="D9" s="526">
        <v>35571156.517959997</v>
      </c>
      <c r="E9" s="526">
        <v>23225280.926838487</v>
      </c>
      <c r="F9" s="526">
        <v>31373749.131153457</v>
      </c>
      <c r="G9" s="526">
        <v>40274236.432110026</v>
      </c>
      <c r="H9" s="526">
        <v>39968798.431357086</v>
      </c>
      <c r="I9" s="526">
        <v>64370432.619779997</v>
      </c>
      <c r="J9" s="526">
        <v>46063531.511361644</v>
      </c>
      <c r="K9" s="526">
        <v>79687756.621754453</v>
      </c>
      <c r="L9" s="526">
        <v>13339223.602879999</v>
      </c>
    </row>
    <row r="10" spans="1:12" ht="12.75" x14ac:dyDescent="0.2">
      <c r="A10" s="525" t="s">
        <v>339</v>
      </c>
      <c r="B10" s="526">
        <v>618864290.54276061</v>
      </c>
      <c r="C10" s="526">
        <v>655256210.66507769</v>
      </c>
      <c r="D10" s="526">
        <v>708936866.67443991</v>
      </c>
      <c r="E10" s="526">
        <v>441320742.20978087</v>
      </c>
      <c r="F10" s="526">
        <v>355599994.37428302</v>
      </c>
      <c r="G10" s="526">
        <v>321759485.63807321</v>
      </c>
      <c r="H10" s="526">
        <v>269996594.22288233</v>
      </c>
      <c r="I10" s="526">
        <v>191139829.62499997</v>
      </c>
      <c r="J10" s="526">
        <v>188972756.20329762</v>
      </c>
      <c r="K10" s="526">
        <v>265367666.45165724</v>
      </c>
      <c r="L10" s="526">
        <v>51026425.077040002</v>
      </c>
    </row>
    <row r="11" spans="1:12" ht="12.75" x14ac:dyDescent="0.2">
      <c r="A11" s="525" t="s">
        <v>340</v>
      </c>
      <c r="B11" s="526">
        <v>5142.9157128230454</v>
      </c>
      <c r="C11" s="526">
        <v>8691.0249344109852</v>
      </c>
      <c r="D11" s="526">
        <v>17994.093239999998</v>
      </c>
      <c r="E11" s="526">
        <v>17684.075229999999</v>
      </c>
      <c r="F11" s="526">
        <v>48702.754459999996</v>
      </c>
      <c r="G11" s="526">
        <v>34813.195199999995</v>
      </c>
      <c r="H11" s="526">
        <v>24902.6855</v>
      </c>
      <c r="I11" s="526">
        <v>31659.407620000002</v>
      </c>
      <c r="J11" s="526">
        <v>46212.574770132938</v>
      </c>
      <c r="K11" s="526">
        <v>66382.008094191769</v>
      </c>
      <c r="L11" s="526">
        <v>978.78750000000002</v>
      </c>
    </row>
    <row r="12" spans="1:12" ht="12.75" x14ac:dyDescent="0.2">
      <c r="A12" s="525" t="s">
        <v>341</v>
      </c>
      <c r="B12" s="526">
        <v>219739294.43000156</v>
      </c>
      <c r="C12" s="526">
        <v>396420696.80841982</v>
      </c>
      <c r="D12" s="526">
        <v>68682450.3002</v>
      </c>
      <c r="E12" s="526">
        <v>151535309.12851575</v>
      </c>
      <c r="F12" s="526">
        <v>242054874.07569662</v>
      </c>
      <c r="G12" s="526">
        <v>174578418.24372634</v>
      </c>
      <c r="H12" s="526">
        <v>220914574.28232703</v>
      </c>
      <c r="I12" s="526">
        <v>379771106.16031998</v>
      </c>
      <c r="J12" s="526">
        <v>367587260.59893149</v>
      </c>
      <c r="K12" s="526">
        <v>342168099.30820286</v>
      </c>
      <c r="L12" s="526">
        <v>90115418.83231999</v>
      </c>
    </row>
    <row r="13" spans="1:12" ht="12.75" x14ac:dyDescent="0.2">
      <c r="A13" s="525" t="s">
        <v>342</v>
      </c>
      <c r="B13" s="526">
        <v>37913552.780751623</v>
      </c>
      <c r="C13" s="526">
        <v>33372077.099185344</v>
      </c>
      <c r="D13" s="526">
        <v>24907916.53678</v>
      </c>
      <c r="E13" s="526">
        <v>18663347.645808607</v>
      </c>
      <c r="F13" s="526">
        <v>19461155.465577021</v>
      </c>
      <c r="G13" s="526">
        <v>15535440.416441996</v>
      </c>
      <c r="H13" s="526">
        <v>15606993.134053014</v>
      </c>
      <c r="I13" s="526">
        <v>18142248.571899999</v>
      </c>
      <c r="J13" s="526">
        <v>17882420.588597529</v>
      </c>
      <c r="K13" s="526">
        <v>18132666.995074894</v>
      </c>
      <c r="L13" s="526">
        <v>898031.38957999996</v>
      </c>
    </row>
    <row r="14" spans="1:12" ht="12.75" x14ac:dyDescent="0.2">
      <c r="A14" s="525" t="s">
        <v>343</v>
      </c>
      <c r="B14" s="526">
        <v>8485729.9313526191</v>
      </c>
      <c r="C14" s="526">
        <v>7778782.4031547066</v>
      </c>
      <c r="D14" s="526">
        <v>5030770.7491999995</v>
      </c>
      <c r="E14" s="526">
        <v>4692948.8218721822</v>
      </c>
      <c r="F14" s="526">
        <v>6366468.1694042943</v>
      </c>
      <c r="G14" s="526">
        <v>5488103.0484286845</v>
      </c>
      <c r="H14" s="526">
        <v>11085197.547496457</v>
      </c>
      <c r="I14" s="526">
        <v>23250480.114620004</v>
      </c>
      <c r="J14" s="526">
        <v>15321950.313236482</v>
      </c>
      <c r="K14" s="526">
        <v>8987515.8372104354</v>
      </c>
      <c r="L14" s="526">
        <v>1176941.3999999999</v>
      </c>
    </row>
    <row r="15" spans="1:12" ht="12.75" x14ac:dyDescent="0.2">
      <c r="A15" s="525" t="s">
        <v>344</v>
      </c>
      <c r="B15" s="526">
        <v>235060437.44280097</v>
      </c>
      <c r="C15" s="526">
        <v>401195537.72356755</v>
      </c>
      <c r="D15" s="526">
        <v>230490249.6651406</v>
      </c>
      <c r="E15" s="526">
        <v>288498985.864658</v>
      </c>
      <c r="F15" s="526">
        <v>145871990.99151486</v>
      </c>
      <c r="G15" s="526">
        <v>73890300.088810667</v>
      </c>
      <c r="H15" s="526">
        <v>121791880.38806821</v>
      </c>
      <c r="I15" s="526">
        <v>185810305.0239</v>
      </c>
      <c r="J15" s="526">
        <v>134487081.61717772</v>
      </c>
      <c r="K15" s="526">
        <v>233010923.77529031</v>
      </c>
      <c r="L15" s="526">
        <v>98620812.965100005</v>
      </c>
    </row>
    <row r="16" spans="1:12" ht="12.75" x14ac:dyDescent="0.2">
      <c r="A16" s="525" t="s">
        <v>345</v>
      </c>
      <c r="B16" s="526">
        <v>136496760.66062248</v>
      </c>
      <c r="C16" s="526">
        <v>129925948.67495766</v>
      </c>
      <c r="D16" s="526">
        <v>93695808.049779996</v>
      </c>
      <c r="E16" s="526">
        <v>46068861.078460678</v>
      </c>
      <c r="F16" s="526">
        <v>66685002.033166677</v>
      </c>
      <c r="G16" s="526">
        <v>61201556.692771539</v>
      </c>
      <c r="H16" s="526">
        <v>102974706.80148937</v>
      </c>
      <c r="I16" s="526">
        <v>186080637.79903999</v>
      </c>
      <c r="J16" s="526">
        <v>143594661.75128916</v>
      </c>
      <c r="K16" s="526">
        <v>63413081.150949307</v>
      </c>
      <c r="L16" s="526">
        <v>10276816.018519999</v>
      </c>
    </row>
    <row r="17" spans="1:12" ht="12.75" x14ac:dyDescent="0.2">
      <c r="A17" s="525" t="s">
        <v>346</v>
      </c>
      <c r="B17" s="526">
        <v>533515484.93588352</v>
      </c>
      <c r="C17" s="526">
        <v>607324121.99845195</v>
      </c>
      <c r="D17" s="526">
        <v>601975758.16471994</v>
      </c>
      <c r="E17" s="526">
        <v>409617992.87324953</v>
      </c>
      <c r="F17" s="526">
        <v>345812320.23205113</v>
      </c>
      <c r="G17" s="526">
        <v>310784827.74205202</v>
      </c>
      <c r="H17" s="526">
        <v>317884780.37263268</v>
      </c>
      <c r="I17" s="526">
        <v>313537972.18687004</v>
      </c>
      <c r="J17" s="526">
        <v>275743222.19767064</v>
      </c>
      <c r="K17" s="526">
        <v>242994447.03946793</v>
      </c>
      <c r="L17" s="526">
        <v>91683723.830259994</v>
      </c>
    </row>
    <row r="18" spans="1:12" ht="12.75" x14ac:dyDescent="0.2">
      <c r="A18" s="525" t="s">
        <v>347</v>
      </c>
      <c r="B18" s="526">
        <v>2417239.194722211</v>
      </c>
      <c r="C18" s="526">
        <v>2208583.4198764423</v>
      </c>
      <c r="D18" s="526">
        <v>1739908.2035400001</v>
      </c>
      <c r="E18" s="526">
        <v>2163056.9435000001</v>
      </c>
      <c r="F18" s="526">
        <v>2888668.4778900002</v>
      </c>
      <c r="G18" s="526">
        <v>3061429.7208000002</v>
      </c>
      <c r="H18" s="526">
        <v>2926337.6958999997</v>
      </c>
      <c r="I18" s="526">
        <v>2482483.5123299998</v>
      </c>
      <c r="J18" s="526">
        <v>2314067.4608615283</v>
      </c>
      <c r="K18" s="526">
        <v>2725409.8561216169</v>
      </c>
      <c r="L18" s="526">
        <v>10652.85</v>
      </c>
    </row>
    <row r="19" spans="1:12" ht="12.75" x14ac:dyDescent="0.2">
      <c r="A19" s="525" t="s">
        <v>348</v>
      </c>
      <c r="B19" s="526">
        <v>186330859.10603899</v>
      </c>
      <c r="C19" s="526">
        <v>199901479.13317117</v>
      </c>
      <c r="D19" s="526">
        <v>145750026.01084</v>
      </c>
      <c r="E19" s="526">
        <v>92828517.672633156</v>
      </c>
      <c r="F19" s="526">
        <v>132495077.27811223</v>
      </c>
      <c r="G19" s="526">
        <v>87574187.238055557</v>
      </c>
      <c r="H19" s="526">
        <v>131076039.71013086</v>
      </c>
      <c r="I19" s="526">
        <v>161675321.53915998</v>
      </c>
      <c r="J19" s="526">
        <v>152517933.46205103</v>
      </c>
      <c r="K19" s="526">
        <v>114427493.60552755</v>
      </c>
      <c r="L19" s="526">
        <v>35821657.289240003</v>
      </c>
    </row>
    <row r="20" spans="1:12" ht="12.75" x14ac:dyDescent="0.2">
      <c r="A20" s="525" t="s">
        <v>349</v>
      </c>
      <c r="B20" s="526">
        <v>488981.38280839717</v>
      </c>
      <c r="C20" s="526">
        <v>589887.75891903555</v>
      </c>
      <c r="D20" s="526">
        <v>414056.74178000004</v>
      </c>
      <c r="E20" s="526">
        <v>495197.70292999997</v>
      </c>
      <c r="F20" s="526">
        <v>498347.86392999993</v>
      </c>
      <c r="G20" s="526">
        <v>108743.87999999999</v>
      </c>
      <c r="H20" s="526">
        <v>138607.74124999999</v>
      </c>
      <c r="I20" s="526">
        <v>51698.7</v>
      </c>
      <c r="J20" s="526">
        <v>796532.59656573122</v>
      </c>
      <c r="K20" s="526">
        <v>269871.92775999999</v>
      </c>
      <c r="L20" s="526">
        <v>1638.8999999999999</v>
      </c>
    </row>
    <row r="21" spans="1:12" ht="12.75" x14ac:dyDescent="0.2">
      <c r="A21" s="525" t="s">
        <v>350</v>
      </c>
      <c r="B21" s="526">
        <v>2207435.8189031449</v>
      </c>
      <c r="C21" s="526">
        <v>3050291.1766951731</v>
      </c>
      <c r="D21" s="526">
        <v>5120161.9310600003</v>
      </c>
      <c r="E21" s="526">
        <v>4676927.0866599996</v>
      </c>
      <c r="F21" s="526">
        <v>5706551.4531299993</v>
      </c>
      <c r="G21" s="526">
        <v>7269178.1679999996</v>
      </c>
      <c r="H21" s="526">
        <v>6547623.2617000006</v>
      </c>
      <c r="I21" s="526">
        <v>6231787.3898499999</v>
      </c>
      <c r="J21" s="526">
        <v>6008574.417040281</v>
      </c>
      <c r="K21" s="526">
        <v>7885246.3756776359</v>
      </c>
      <c r="L21" s="526">
        <v>269523.98499999999</v>
      </c>
    </row>
    <row r="22" spans="1:12" ht="12.75" x14ac:dyDescent="0.2">
      <c r="A22" s="525" t="s">
        <v>351</v>
      </c>
      <c r="B22" s="526">
        <v>500118580.71051222</v>
      </c>
      <c r="C22" s="526">
        <v>421321618.06921977</v>
      </c>
      <c r="D22" s="526">
        <v>362196812.37268001</v>
      </c>
      <c r="E22" s="526">
        <v>304080078.84992164</v>
      </c>
      <c r="F22" s="526">
        <v>288063748.97623974</v>
      </c>
      <c r="G22" s="526">
        <v>225975081.34712172</v>
      </c>
      <c r="H22" s="526">
        <v>129337255.02103016</v>
      </c>
      <c r="I22" s="526">
        <v>217000984.76590002</v>
      </c>
      <c r="J22" s="526">
        <v>257204749.88051158</v>
      </c>
      <c r="K22" s="526">
        <v>239710847.48301131</v>
      </c>
      <c r="L22" s="526">
        <v>86088505.605000004</v>
      </c>
    </row>
    <row r="23" spans="1:12" ht="12.75" x14ac:dyDescent="0.2">
      <c r="A23" s="525" t="s">
        <v>352</v>
      </c>
      <c r="B23" s="526">
        <v>261270046.13078004</v>
      </c>
      <c r="C23" s="526">
        <v>227450185.27691138</v>
      </c>
      <c r="D23" s="526">
        <v>128872727.13410001</v>
      </c>
      <c r="E23" s="526">
        <v>86256791.816839039</v>
      </c>
      <c r="F23" s="526">
        <v>93981025.395379514</v>
      </c>
      <c r="G23" s="526">
        <v>43417090.427307203</v>
      </c>
      <c r="H23" s="526">
        <v>80488024.118843779</v>
      </c>
      <c r="I23" s="526">
        <v>110874676.30331999</v>
      </c>
      <c r="J23" s="526">
        <v>102631817.41902585</v>
      </c>
      <c r="K23" s="526">
        <v>58488126.359217241</v>
      </c>
      <c r="L23" s="526">
        <v>19679351.584280003</v>
      </c>
    </row>
    <row r="24" spans="1:12" ht="12.75" x14ac:dyDescent="0.2">
      <c r="A24" s="525" t="s">
        <v>353</v>
      </c>
      <c r="B24" s="526">
        <v>5455625.2764978996</v>
      </c>
      <c r="C24" s="526">
        <v>6632227.9950636607</v>
      </c>
      <c r="D24" s="526">
        <v>12665687.461540002</v>
      </c>
      <c r="E24" s="526">
        <v>12077429.839193767</v>
      </c>
      <c r="F24" s="526">
        <v>9053063.8899116833</v>
      </c>
      <c r="G24" s="526">
        <v>40340867.003934264</v>
      </c>
      <c r="H24" s="526">
        <v>13906224.636468936</v>
      </c>
      <c r="I24" s="526">
        <v>9600748.3245999999</v>
      </c>
      <c r="J24" s="526">
        <v>9563646.1389981769</v>
      </c>
      <c r="K24" s="526">
        <v>16213960.13873934</v>
      </c>
      <c r="L24" s="526">
        <v>467289.61168000003</v>
      </c>
    </row>
    <row r="25" spans="1:12" ht="12" customHeight="1" x14ac:dyDescent="0.2">
      <c r="A25" s="525" t="s">
        <v>354</v>
      </c>
      <c r="B25" s="526">
        <v>397361014.50526154</v>
      </c>
      <c r="C25" s="526">
        <v>377115469.72351629</v>
      </c>
      <c r="D25" s="526">
        <v>275624663.42460001</v>
      </c>
      <c r="E25" s="526">
        <v>238857465.79970354</v>
      </c>
      <c r="F25" s="526">
        <v>177598248.88626921</v>
      </c>
      <c r="G25" s="526">
        <v>122602656.30321431</v>
      </c>
      <c r="H25" s="526">
        <v>136745051.15797657</v>
      </c>
      <c r="I25" s="526">
        <v>134136299.06571999</v>
      </c>
      <c r="J25" s="526">
        <v>102598720.27465369</v>
      </c>
      <c r="K25" s="526">
        <v>137976386.3851988</v>
      </c>
      <c r="L25" s="526">
        <v>47537517.415499993</v>
      </c>
    </row>
    <row r="26" spans="1:12" ht="12.75" x14ac:dyDescent="0.2">
      <c r="A26" s="525" t="s">
        <v>355</v>
      </c>
      <c r="B26" s="526">
        <v>1561706.4410984239</v>
      </c>
      <c r="C26" s="526">
        <v>2013543.8280217585</v>
      </c>
      <c r="D26" s="526">
        <v>1576367.9918800001</v>
      </c>
      <c r="E26" s="526">
        <v>3222095.6627599997</v>
      </c>
      <c r="F26" s="526">
        <v>2141934.0841699997</v>
      </c>
      <c r="G26" s="526">
        <v>2601224.1151999999</v>
      </c>
      <c r="H26" s="526">
        <v>2446169.5521</v>
      </c>
      <c r="I26" s="526">
        <v>2282376.8332500001</v>
      </c>
      <c r="J26" s="526">
        <v>2806785.8289774889</v>
      </c>
      <c r="K26" s="526">
        <v>2568172.8975817706</v>
      </c>
      <c r="L26" s="526">
        <v>473891.05892000004</v>
      </c>
    </row>
    <row r="27" spans="1:12" ht="12.75" x14ac:dyDescent="0.2">
      <c r="A27" s="525" t="s">
        <v>356</v>
      </c>
      <c r="B27" s="526">
        <v>459989093.80042839</v>
      </c>
      <c r="C27" s="526">
        <v>386564323.60621232</v>
      </c>
      <c r="D27" s="526">
        <v>304535228.34421998</v>
      </c>
      <c r="E27" s="526">
        <v>280007415.62004137</v>
      </c>
      <c r="F27" s="526">
        <v>259202815.22784004</v>
      </c>
      <c r="G27" s="526">
        <v>214971439.27526215</v>
      </c>
      <c r="H27" s="526">
        <v>134614610.89212474</v>
      </c>
      <c r="I27" s="526">
        <v>222014305.13710001</v>
      </c>
      <c r="J27" s="526">
        <v>292529098.1985817</v>
      </c>
      <c r="K27" s="526">
        <v>428007837.48909283</v>
      </c>
      <c r="L27" s="526">
        <v>113463318.605</v>
      </c>
    </row>
    <row r="28" spans="1:12" ht="12.75" x14ac:dyDescent="0.2">
      <c r="A28" s="525" t="s">
        <v>357</v>
      </c>
      <c r="B28" s="526">
        <v>19455.877442696172</v>
      </c>
      <c r="C28" s="526">
        <v>43553.030509609976</v>
      </c>
      <c r="D28" s="526">
        <v>55096.25740000001</v>
      </c>
      <c r="E28" s="526">
        <v>60063.865330000001</v>
      </c>
      <c r="F28" s="526">
        <v>57491.882610000001</v>
      </c>
      <c r="G28" s="526">
        <v>70308</v>
      </c>
      <c r="H28" s="526">
        <v>130993.5</v>
      </c>
      <c r="I28" s="526">
        <v>70696.3</v>
      </c>
      <c r="J28" s="526">
        <v>85879.494999999995</v>
      </c>
      <c r="K28" s="526">
        <v>127894.05298755187</v>
      </c>
      <c r="L28" s="526">
        <v>3827.8</v>
      </c>
    </row>
    <row r="29" spans="1:12" ht="12.75" x14ac:dyDescent="0.2">
      <c r="A29" s="525" t="s">
        <v>358</v>
      </c>
      <c r="B29" s="526">
        <v>35251.343504267919</v>
      </c>
      <c r="C29" s="526">
        <v>74048.562939078285</v>
      </c>
      <c r="D29" s="526">
        <v>37294.849779999997</v>
      </c>
      <c r="E29" s="526">
        <v>42032.8125</v>
      </c>
      <c r="F29" s="526">
        <v>42339.869109999992</v>
      </c>
      <c r="G29" s="526">
        <v>21522.379199999999</v>
      </c>
      <c r="H29" s="526">
        <v>11714.80695</v>
      </c>
      <c r="I29" s="526">
        <v>4561.6499999999996</v>
      </c>
      <c r="J29" s="526">
        <v>98514.900000000009</v>
      </c>
      <c r="K29" s="526">
        <v>152382.32651863317</v>
      </c>
      <c r="L29" s="526">
        <v>11472.3</v>
      </c>
    </row>
    <row r="30" spans="1:12" ht="12.75" x14ac:dyDescent="0.2">
      <c r="A30" s="527"/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</row>
    <row r="31" spans="1:12" ht="12.75" x14ac:dyDescent="0.2">
      <c r="A31" s="528" t="s">
        <v>21</v>
      </c>
      <c r="B31" s="529">
        <f>SUM(B5:B29)</f>
        <v>5227917518.8970299</v>
      </c>
      <c r="C31" s="529">
        <f t="shared" ref="C31:L31" si="0">SUM(C5:C29)</f>
        <v>5831461099.0958252</v>
      </c>
      <c r="D31" s="529">
        <f t="shared" si="0"/>
        <v>4547624722.5700397</v>
      </c>
      <c r="E31" s="529">
        <f t="shared" si="0"/>
        <v>3640043912.4572272</v>
      </c>
      <c r="F31" s="529">
        <f t="shared" si="0"/>
        <v>3089938684.891398</v>
      </c>
      <c r="G31" s="529">
        <f t="shared" si="0"/>
        <v>2660554656.3799615</v>
      </c>
      <c r="H31" s="529">
        <f t="shared" si="0"/>
        <v>3332478320.0633078</v>
      </c>
      <c r="I31" s="529">
        <f t="shared" si="0"/>
        <v>4875935900.0104294</v>
      </c>
      <c r="J31" s="529">
        <f t="shared" si="0"/>
        <v>4681660228.6587944</v>
      </c>
      <c r="K31" s="529">
        <f t="shared" si="0"/>
        <v>4338274748.1623125</v>
      </c>
      <c r="L31" s="529">
        <f t="shared" si="0"/>
        <v>1144197941.69028</v>
      </c>
    </row>
    <row r="32" spans="1:12" ht="12.75" x14ac:dyDescent="0.2">
      <c r="A32" s="530"/>
      <c r="B32" s="531"/>
      <c r="C32" s="531"/>
      <c r="D32" s="531"/>
      <c r="E32" s="531"/>
      <c r="F32" s="531"/>
      <c r="G32" s="531"/>
      <c r="H32" s="531"/>
      <c r="I32" s="531"/>
      <c r="J32" s="531"/>
      <c r="K32" s="532"/>
      <c r="L32" s="533"/>
    </row>
    <row r="33" spans="1:11" ht="72.75" customHeight="1" x14ac:dyDescent="0.2">
      <c r="A33" s="769" t="s">
        <v>359</v>
      </c>
      <c r="B33" s="769"/>
      <c r="C33" s="769"/>
      <c r="D33" s="769"/>
      <c r="E33" s="769"/>
      <c r="F33" s="769"/>
      <c r="G33" s="769"/>
      <c r="H33" s="769"/>
      <c r="I33" s="769"/>
      <c r="J33" s="769"/>
      <c r="K33" s="769"/>
    </row>
    <row r="34" spans="1:11" ht="12.75" x14ac:dyDescent="0.2">
      <c r="H34" s="535"/>
      <c r="I34" s="535"/>
      <c r="J34" s="535"/>
      <c r="K34" s="526"/>
    </row>
    <row r="35" spans="1:11" ht="12.75" x14ac:dyDescent="0.2">
      <c r="F35" s="536"/>
      <c r="H35" s="535"/>
      <c r="I35" s="535"/>
      <c r="J35" s="535"/>
      <c r="K35" s="526"/>
    </row>
    <row r="36" spans="1:11" ht="12.75" x14ac:dyDescent="0.2">
      <c r="H36" s="535"/>
      <c r="I36" s="535"/>
      <c r="J36" s="535"/>
      <c r="K36" s="51"/>
    </row>
    <row r="37" spans="1:11" ht="12.75" x14ac:dyDescent="0.2">
      <c r="H37" s="535"/>
      <c r="I37" s="535"/>
      <c r="J37" s="535"/>
      <c r="K37" s="526"/>
    </row>
    <row r="38" spans="1:11" ht="12.75" x14ac:dyDescent="0.2">
      <c r="H38" s="535"/>
      <c r="I38" s="535"/>
      <c r="J38" s="535"/>
      <c r="K38" s="526"/>
    </row>
    <row r="39" spans="1:11" ht="12.75" x14ac:dyDescent="0.2">
      <c r="H39" s="535"/>
      <c r="I39" s="535"/>
      <c r="J39" s="535"/>
      <c r="K39" s="526"/>
    </row>
    <row r="40" spans="1:11" ht="12.75" x14ac:dyDescent="0.2">
      <c r="H40" s="535"/>
      <c r="I40" s="535"/>
      <c r="J40" s="535"/>
      <c r="K40" s="526"/>
    </row>
    <row r="41" spans="1:11" ht="12.75" x14ac:dyDescent="0.2">
      <c r="H41" s="535"/>
      <c r="I41" s="535"/>
      <c r="J41" s="535"/>
      <c r="K41" s="526"/>
    </row>
    <row r="42" spans="1:11" ht="12.75" x14ac:dyDescent="0.2">
      <c r="D42" s="537"/>
      <c r="F42" s="537"/>
      <c r="H42" s="535"/>
      <c r="I42" s="535"/>
      <c r="J42" s="535"/>
      <c r="K42" s="526"/>
    </row>
    <row r="43" spans="1:11" x14ac:dyDescent="0.2">
      <c r="D43" s="537"/>
      <c r="F43" s="537"/>
    </row>
    <row r="44" spans="1:11" x14ac:dyDescent="0.2">
      <c r="D44" s="534"/>
      <c r="F44" s="534"/>
      <c r="G44" s="534"/>
    </row>
  </sheetData>
  <mergeCells count="2">
    <mergeCell ref="A2:H2"/>
    <mergeCell ref="A33:K33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91"/>
  <sheetViews>
    <sheetView showGridLines="0" view="pageBreakPreview" zoomScale="80" zoomScaleNormal="80" zoomScaleSheetLayoutView="80" workbookViewId="0">
      <selection activeCell="D72" sqref="D72"/>
    </sheetView>
  </sheetViews>
  <sheetFormatPr baseColWidth="10" defaultColWidth="11.5703125" defaultRowHeight="12" x14ac:dyDescent="0.2"/>
  <cols>
    <col min="1" max="1" width="19.5703125" style="118" customWidth="1"/>
    <col min="2" max="2" width="15.42578125" style="559" bestFit="1" customWidth="1"/>
    <col min="3" max="3" width="14.5703125" style="559" bestFit="1" customWidth="1"/>
    <col min="4" max="6" width="15.7109375" style="559" bestFit="1" customWidth="1"/>
    <col min="7" max="7" width="15" style="559" bestFit="1" customWidth="1"/>
    <col min="8" max="8" width="15.42578125" style="559" bestFit="1" customWidth="1"/>
    <col min="9" max="9" width="15.42578125" style="118" bestFit="1" customWidth="1"/>
    <col min="10" max="11" width="16.7109375" style="538" customWidth="1"/>
    <col min="12" max="12" width="16.5703125" style="118" customWidth="1"/>
    <col min="13" max="16384" width="11.5703125" style="118"/>
  </cols>
  <sheetData>
    <row r="1" spans="1:12" ht="12.75" x14ac:dyDescent="0.2">
      <c r="A1" s="261" t="s">
        <v>360</v>
      </c>
      <c r="B1" s="526"/>
      <c r="C1" s="526"/>
      <c r="D1" s="526"/>
      <c r="E1" s="526"/>
      <c r="F1" s="526"/>
      <c r="G1" s="526"/>
      <c r="H1" s="526"/>
    </row>
    <row r="2" spans="1:12" ht="31.5" customHeight="1" x14ac:dyDescent="0.25">
      <c r="A2" s="726" t="s">
        <v>332</v>
      </c>
      <c r="B2" s="726"/>
      <c r="C2" s="726"/>
      <c r="D2" s="726"/>
      <c r="E2" s="726"/>
      <c r="F2" s="726"/>
      <c r="G2" s="726"/>
      <c r="H2" s="726"/>
      <c r="J2" s="539"/>
      <c r="K2" s="539"/>
    </row>
    <row r="3" spans="1:12" ht="12.75" x14ac:dyDescent="0.2">
      <c r="A3" s="230"/>
      <c r="B3" s="526"/>
      <c r="C3" s="526"/>
      <c r="D3" s="526"/>
      <c r="E3" s="526"/>
      <c r="F3" s="526"/>
      <c r="G3" s="526"/>
      <c r="H3" s="526"/>
      <c r="J3" s="540"/>
      <c r="K3" s="540"/>
    </row>
    <row r="4" spans="1:12" ht="13.5" thickBot="1" x14ac:dyDescent="0.25">
      <c r="A4" s="522" t="s">
        <v>333</v>
      </c>
      <c r="B4" s="541">
        <v>2011</v>
      </c>
      <c r="C4" s="541">
        <v>2012</v>
      </c>
      <c r="D4" s="541">
        <v>2013</v>
      </c>
      <c r="E4" s="541">
        <v>2014</v>
      </c>
      <c r="F4" s="541">
        <v>2015</v>
      </c>
      <c r="G4" s="541">
        <v>2016</v>
      </c>
      <c r="H4" s="541">
        <v>2017</v>
      </c>
      <c r="I4" s="541">
        <v>2018</v>
      </c>
      <c r="J4" s="541">
        <v>2019</v>
      </c>
      <c r="K4" s="541">
        <v>2020</v>
      </c>
      <c r="L4" s="541">
        <v>2021</v>
      </c>
    </row>
    <row r="5" spans="1:12" ht="13.5" thickBot="1" x14ac:dyDescent="0.25">
      <c r="A5" s="542" t="s">
        <v>361</v>
      </c>
      <c r="B5" s="543">
        <f>SUM(B6:B30)</f>
        <v>4253541800.1999998</v>
      </c>
      <c r="C5" s="543">
        <f t="shared" ref="C5:L5" si="0">SUM(C6:C30)</f>
        <v>5170174910.0200005</v>
      </c>
      <c r="D5" s="543">
        <f t="shared" si="0"/>
        <v>3896354895.1399999</v>
      </c>
      <c r="E5" s="543">
        <f t="shared" si="0"/>
        <v>3007558571.54</v>
      </c>
      <c r="F5" s="543">
        <f t="shared" si="0"/>
        <v>2349928988.7900004</v>
      </c>
      <c r="G5" s="543">
        <f t="shared" si="0"/>
        <v>1539174853.1900003</v>
      </c>
      <c r="H5" s="543">
        <f t="shared" si="0"/>
        <v>1890777102.5599999</v>
      </c>
      <c r="I5" s="543">
        <f t="shared" si="0"/>
        <v>3185578835.4299998</v>
      </c>
      <c r="J5" s="543">
        <f t="shared" si="0"/>
        <v>2927116454.25</v>
      </c>
      <c r="K5" s="543">
        <f t="shared" si="0"/>
        <v>2619082706.6999998</v>
      </c>
      <c r="L5" s="543">
        <f t="shared" si="0"/>
        <v>737755996</v>
      </c>
    </row>
    <row r="6" spans="1:12" ht="12.75" x14ac:dyDescent="0.2">
      <c r="A6" s="535" t="s">
        <v>334</v>
      </c>
      <c r="B6" s="526">
        <v>126051.05</v>
      </c>
      <c r="C6" s="526">
        <v>92.62</v>
      </c>
      <c r="D6" s="526">
        <v>12.48</v>
      </c>
      <c r="E6" s="526">
        <v>7.12</v>
      </c>
      <c r="F6" s="526">
        <v>89.12</v>
      </c>
      <c r="G6" s="526">
        <v>14.989999999999998</v>
      </c>
      <c r="H6" s="526">
        <v>0</v>
      </c>
      <c r="I6" s="526">
        <v>0</v>
      </c>
      <c r="J6" s="526">
        <v>6.9499999999999993</v>
      </c>
      <c r="K6" s="526">
        <v>2053.8000000000002</v>
      </c>
      <c r="L6" s="526">
        <v>0</v>
      </c>
    </row>
    <row r="7" spans="1:12" ht="12.75" x14ac:dyDescent="0.2">
      <c r="A7" s="535" t="s">
        <v>335</v>
      </c>
      <c r="B7" s="526">
        <v>756045883.97000003</v>
      </c>
      <c r="C7" s="526">
        <v>1003300317.11</v>
      </c>
      <c r="D7" s="526">
        <v>1003366246.96</v>
      </c>
      <c r="E7" s="526">
        <v>731629442.54999995</v>
      </c>
      <c r="F7" s="526">
        <v>415256250.88999999</v>
      </c>
      <c r="G7" s="526">
        <v>313663812.89999998</v>
      </c>
      <c r="H7" s="526">
        <v>494474963.68000001</v>
      </c>
      <c r="I7" s="526">
        <v>1085384780.1799998</v>
      </c>
      <c r="J7" s="526">
        <v>1031284773.38</v>
      </c>
      <c r="K7" s="544">
        <v>762972221.68000007</v>
      </c>
      <c r="L7" s="526">
        <v>238447144</v>
      </c>
    </row>
    <row r="8" spans="1:12" ht="12.75" x14ac:dyDescent="0.2">
      <c r="A8" s="535" t="s">
        <v>336</v>
      </c>
      <c r="B8" s="526">
        <v>2003181.67</v>
      </c>
      <c r="C8" s="526">
        <v>7035996.9500000002</v>
      </c>
      <c r="D8" s="526">
        <v>11641850.82</v>
      </c>
      <c r="E8" s="526">
        <v>2259338.4299999997</v>
      </c>
      <c r="F8" s="526">
        <v>659.47</v>
      </c>
      <c r="G8" s="526">
        <v>3207066.32</v>
      </c>
      <c r="H8" s="526">
        <v>16469485.630000001</v>
      </c>
      <c r="I8" s="526">
        <v>11708222.23</v>
      </c>
      <c r="J8" s="526">
        <v>12646510.309999999</v>
      </c>
      <c r="K8" s="544">
        <v>17097515.369999997</v>
      </c>
      <c r="L8" s="526">
        <v>890690</v>
      </c>
    </row>
    <row r="9" spans="1:12" ht="12.75" x14ac:dyDescent="0.2">
      <c r="A9" s="535" t="s">
        <v>337</v>
      </c>
      <c r="B9" s="526">
        <v>662649336.91999996</v>
      </c>
      <c r="C9" s="526">
        <v>781587277</v>
      </c>
      <c r="D9" s="526">
        <v>445771506.77000004</v>
      </c>
      <c r="E9" s="526">
        <v>383204568.28999996</v>
      </c>
      <c r="F9" s="526">
        <v>356823875.94999999</v>
      </c>
      <c r="G9" s="526">
        <v>21985207.27</v>
      </c>
      <c r="H9" s="526">
        <v>258608519.87</v>
      </c>
      <c r="I9" s="526">
        <v>531759344.56</v>
      </c>
      <c r="J9" s="526">
        <v>409620300.06999999</v>
      </c>
      <c r="K9" s="544">
        <v>248719168.84999999</v>
      </c>
      <c r="L9" s="526">
        <v>37795919</v>
      </c>
    </row>
    <row r="10" spans="1:12" ht="12.75" x14ac:dyDescent="0.2">
      <c r="A10" s="535" t="s">
        <v>338</v>
      </c>
      <c r="B10" s="526">
        <v>57453332.809999995</v>
      </c>
      <c r="C10" s="526">
        <v>83545774.930000007</v>
      </c>
      <c r="D10" s="526">
        <v>16803539.789999999</v>
      </c>
      <c r="E10" s="526">
        <v>3308871.21</v>
      </c>
      <c r="F10" s="526">
        <v>9649463.5899999999</v>
      </c>
      <c r="G10" s="526">
        <v>15023096.52</v>
      </c>
      <c r="H10" s="526">
        <v>10813574.67</v>
      </c>
      <c r="I10" s="526">
        <v>32699667.59</v>
      </c>
      <c r="J10" s="526">
        <v>20710318.760000002</v>
      </c>
      <c r="K10" s="544">
        <v>54078141.359999999</v>
      </c>
      <c r="L10" s="526">
        <v>6594566</v>
      </c>
    </row>
    <row r="11" spans="1:12" ht="12.75" x14ac:dyDescent="0.2">
      <c r="A11" s="525" t="s">
        <v>339</v>
      </c>
      <c r="B11" s="544">
        <v>513843795.47999996</v>
      </c>
      <c r="C11" s="544">
        <v>584763866.48000002</v>
      </c>
      <c r="D11" s="544">
        <v>607648730.89999998</v>
      </c>
      <c r="E11" s="544">
        <v>380280803.22000003</v>
      </c>
      <c r="F11" s="544">
        <v>299686816.41999996</v>
      </c>
      <c r="G11" s="544">
        <v>259240025.05000001</v>
      </c>
      <c r="H11" s="544">
        <v>213290981.33000001</v>
      </c>
      <c r="I11" s="544">
        <v>137435110.44999999</v>
      </c>
      <c r="J11" s="544">
        <v>129640244.66</v>
      </c>
      <c r="K11" s="544">
        <v>189692315.34</v>
      </c>
      <c r="L11" s="526">
        <v>32178091</v>
      </c>
    </row>
    <row r="12" spans="1:12" ht="12.75" x14ac:dyDescent="0.2">
      <c r="A12" s="535" t="s">
        <v>340</v>
      </c>
      <c r="B12" s="526">
        <v>54.879999999999995</v>
      </c>
      <c r="C12" s="526">
        <v>1111.96</v>
      </c>
      <c r="D12" s="526">
        <v>477.55</v>
      </c>
      <c r="E12" s="526">
        <v>2637.24</v>
      </c>
      <c r="F12" s="526">
        <v>15468.939999999999</v>
      </c>
      <c r="G12" s="526">
        <v>5134.92</v>
      </c>
      <c r="H12" s="526">
        <v>8256.16</v>
      </c>
      <c r="I12" s="526">
        <v>2401.39</v>
      </c>
      <c r="J12" s="526">
        <v>4502.2299999999996</v>
      </c>
      <c r="K12" s="544">
        <v>10984.09</v>
      </c>
      <c r="L12" s="526">
        <v>0</v>
      </c>
    </row>
    <row r="13" spans="1:12" ht="12.75" x14ac:dyDescent="0.2">
      <c r="A13" s="535" t="s">
        <v>341</v>
      </c>
      <c r="B13" s="526">
        <v>170082899.13</v>
      </c>
      <c r="C13" s="526">
        <v>357199502.73000002</v>
      </c>
      <c r="D13" s="526">
        <v>34983511.259999998</v>
      </c>
      <c r="E13" s="526">
        <v>100854933.39999999</v>
      </c>
      <c r="F13" s="526">
        <v>137066946.16</v>
      </c>
      <c r="G13" s="526">
        <v>49043314.479999997</v>
      </c>
      <c r="H13" s="526">
        <v>81305449.939999998</v>
      </c>
      <c r="I13" s="526">
        <v>211561342.28</v>
      </c>
      <c r="J13" s="526">
        <v>227958678.31</v>
      </c>
      <c r="K13" s="544">
        <v>221747391.53</v>
      </c>
      <c r="L13" s="526">
        <v>42532536</v>
      </c>
    </row>
    <row r="14" spans="1:12" ht="12.75" x14ac:dyDescent="0.2">
      <c r="A14" s="535" t="s">
        <v>342</v>
      </c>
      <c r="B14" s="526">
        <v>8536206.0899999999</v>
      </c>
      <c r="C14" s="526">
        <v>18430940.420000002</v>
      </c>
      <c r="D14" s="526">
        <v>9866148.8900000006</v>
      </c>
      <c r="E14" s="526">
        <v>3403180.4899999998</v>
      </c>
      <c r="F14" s="526">
        <v>1919372.6</v>
      </c>
      <c r="G14" s="526">
        <v>95516.83</v>
      </c>
      <c r="H14" s="526">
        <v>980189.5</v>
      </c>
      <c r="I14" s="526">
        <v>2789100.56</v>
      </c>
      <c r="J14" s="526">
        <v>2264132.0499999998</v>
      </c>
      <c r="K14" s="526">
        <v>3445190.3499999996</v>
      </c>
      <c r="L14" s="526">
        <v>53929</v>
      </c>
    </row>
    <row r="15" spans="1:12" ht="12.75" x14ac:dyDescent="0.2">
      <c r="A15" s="535" t="s">
        <v>343</v>
      </c>
      <c r="B15" s="526">
        <v>4322956.87</v>
      </c>
      <c r="C15" s="526">
        <v>4139210.03</v>
      </c>
      <c r="D15" s="526">
        <v>1098254.94</v>
      </c>
      <c r="E15" s="526">
        <v>125513.64</v>
      </c>
      <c r="F15" s="526">
        <v>805950.03</v>
      </c>
      <c r="G15" s="526">
        <v>22759.97</v>
      </c>
      <c r="H15" s="526">
        <v>3631134.7199999997</v>
      </c>
      <c r="I15" s="526">
        <v>12422326.800000001</v>
      </c>
      <c r="J15" s="526">
        <v>7546069.5999999996</v>
      </c>
      <c r="K15" s="526">
        <v>2381333.91</v>
      </c>
      <c r="L15" s="526">
        <v>1161645</v>
      </c>
    </row>
    <row r="16" spans="1:12" ht="12.75" x14ac:dyDescent="0.2">
      <c r="A16" s="535" t="s">
        <v>344</v>
      </c>
      <c r="B16" s="526">
        <v>201987826.62</v>
      </c>
      <c r="C16" s="526">
        <v>347064086</v>
      </c>
      <c r="D16" s="526">
        <v>185986109.46000001</v>
      </c>
      <c r="E16" s="526">
        <v>234651200.10999998</v>
      </c>
      <c r="F16" s="526">
        <v>126136074.55</v>
      </c>
      <c r="G16" s="526">
        <v>56638874.040000007</v>
      </c>
      <c r="H16" s="526">
        <v>93245662.599999994</v>
      </c>
      <c r="I16" s="526">
        <v>166903539.21000001</v>
      </c>
      <c r="J16" s="526">
        <v>99776063.209999993</v>
      </c>
      <c r="K16" s="526">
        <v>177605902.91</v>
      </c>
      <c r="L16" s="526">
        <v>71429595</v>
      </c>
    </row>
    <row r="17" spans="1:12" ht="12.75" x14ac:dyDescent="0.2">
      <c r="A17" s="535" t="s">
        <v>345</v>
      </c>
      <c r="B17" s="526">
        <v>78663596.210000008</v>
      </c>
      <c r="C17" s="526">
        <v>108067124.84</v>
      </c>
      <c r="D17" s="526">
        <v>63627363.269999996</v>
      </c>
      <c r="E17" s="526">
        <v>32192362.059999999</v>
      </c>
      <c r="F17" s="526">
        <v>15536481.15</v>
      </c>
      <c r="G17" s="526">
        <v>25434253.299999997</v>
      </c>
      <c r="H17" s="526">
        <v>62385858.5</v>
      </c>
      <c r="I17" s="526">
        <v>138938998.34999999</v>
      </c>
      <c r="J17" s="526">
        <v>106827611.59</v>
      </c>
      <c r="K17" s="526">
        <v>34468898.82</v>
      </c>
      <c r="L17" s="526">
        <v>4501640</v>
      </c>
    </row>
    <row r="18" spans="1:12" ht="12.75" x14ac:dyDescent="0.2">
      <c r="A18" s="535" t="s">
        <v>346</v>
      </c>
      <c r="B18" s="526">
        <v>459340507.74000001</v>
      </c>
      <c r="C18" s="526">
        <v>547675206.03999996</v>
      </c>
      <c r="D18" s="526">
        <v>545255309.13999999</v>
      </c>
      <c r="E18" s="526">
        <v>358192493.45999998</v>
      </c>
      <c r="F18" s="526">
        <v>288802646.45999998</v>
      </c>
      <c r="G18" s="526">
        <v>253360992.87</v>
      </c>
      <c r="H18" s="526">
        <v>254956497.04999998</v>
      </c>
      <c r="I18" s="526">
        <v>259096897.83000001</v>
      </c>
      <c r="J18" s="526">
        <v>223779154.97999999</v>
      </c>
      <c r="K18" s="526">
        <v>173015567.05000001</v>
      </c>
      <c r="L18" s="526">
        <v>81265881</v>
      </c>
    </row>
    <row r="19" spans="1:12" ht="12.75" x14ac:dyDescent="0.2">
      <c r="A19" s="535" t="s">
        <v>347</v>
      </c>
      <c r="B19" s="526">
        <v>501828.61</v>
      </c>
      <c r="C19" s="526">
        <v>444450.51</v>
      </c>
      <c r="D19" s="526">
        <v>95383.06</v>
      </c>
      <c r="E19" s="526">
        <v>1078.8699999999999</v>
      </c>
      <c r="F19" s="526">
        <v>1429.08</v>
      </c>
      <c r="G19" s="526">
        <v>4315.1399999999994</v>
      </c>
      <c r="H19" s="526">
        <v>6720.92</v>
      </c>
      <c r="I19" s="526">
        <v>5439.07</v>
      </c>
      <c r="J19" s="526">
        <v>2607.8199999999997</v>
      </c>
      <c r="K19" s="526">
        <v>1950.37</v>
      </c>
      <c r="L19" s="526">
        <v>0</v>
      </c>
    </row>
    <row r="20" spans="1:12" ht="12.75" x14ac:dyDescent="0.2">
      <c r="A20" s="535" t="s">
        <v>348</v>
      </c>
      <c r="B20" s="526">
        <v>105630074.91999999</v>
      </c>
      <c r="C20" s="526">
        <v>161777753.31</v>
      </c>
      <c r="D20" s="526">
        <v>103733678.28</v>
      </c>
      <c r="E20" s="526">
        <v>53900588.590000004</v>
      </c>
      <c r="F20" s="526">
        <v>75878391.219999999</v>
      </c>
      <c r="G20" s="526">
        <v>41111915.07</v>
      </c>
      <c r="H20" s="526">
        <v>75575204.480000004</v>
      </c>
      <c r="I20" s="526">
        <v>101580341.20999999</v>
      </c>
      <c r="J20" s="526">
        <v>105260682.23999999</v>
      </c>
      <c r="K20" s="526">
        <v>71001110.250000015</v>
      </c>
      <c r="L20" s="526">
        <v>26069092</v>
      </c>
    </row>
    <row r="21" spans="1:12" ht="12.75" x14ac:dyDescent="0.2">
      <c r="A21" s="535" t="s">
        <v>349</v>
      </c>
      <c r="B21" s="526">
        <v>0</v>
      </c>
      <c r="C21" s="526">
        <v>0</v>
      </c>
      <c r="D21" s="526">
        <v>0</v>
      </c>
      <c r="E21" s="526">
        <v>0</v>
      </c>
      <c r="F21" s="526">
        <v>0</v>
      </c>
      <c r="G21" s="526">
        <v>0</v>
      </c>
      <c r="H21" s="526">
        <v>0</v>
      </c>
      <c r="I21" s="526">
        <v>0</v>
      </c>
      <c r="J21" s="526">
        <v>0</v>
      </c>
      <c r="K21" s="526">
        <v>554.11</v>
      </c>
      <c r="L21" s="526">
        <v>0</v>
      </c>
    </row>
    <row r="22" spans="1:12" ht="12.75" x14ac:dyDescent="0.2">
      <c r="A22" s="535" t="s">
        <v>350</v>
      </c>
      <c r="B22" s="526">
        <v>120121.37</v>
      </c>
      <c r="C22" s="526">
        <v>710522.33</v>
      </c>
      <c r="D22" s="526">
        <v>1670990.4700000002</v>
      </c>
      <c r="E22" s="526">
        <v>789063.23</v>
      </c>
      <c r="F22" s="526">
        <v>99562.389999999985</v>
      </c>
      <c r="G22" s="526">
        <v>582873.76</v>
      </c>
      <c r="H22" s="526">
        <v>884570.42999999993</v>
      </c>
      <c r="I22" s="526">
        <v>1462575.0499999998</v>
      </c>
      <c r="J22" s="526">
        <v>1546136.0499999998</v>
      </c>
      <c r="K22" s="526">
        <v>2197856.73</v>
      </c>
      <c r="L22" s="526">
        <v>253366</v>
      </c>
    </row>
    <row r="23" spans="1:12" ht="12.75" x14ac:dyDescent="0.2">
      <c r="A23" s="535" t="s">
        <v>351</v>
      </c>
      <c r="B23" s="526">
        <v>392507454.75</v>
      </c>
      <c r="C23" s="526">
        <v>325421341.69</v>
      </c>
      <c r="D23" s="526">
        <v>297492036.81999999</v>
      </c>
      <c r="E23" s="526">
        <v>249401909.13</v>
      </c>
      <c r="F23" s="526">
        <v>233544864.59999999</v>
      </c>
      <c r="G23" s="526">
        <v>189395284.74000001</v>
      </c>
      <c r="H23" s="526">
        <v>87391273.040000007</v>
      </c>
      <c r="I23" s="526">
        <v>162314150.38</v>
      </c>
      <c r="J23" s="526">
        <v>193952100.26999998</v>
      </c>
      <c r="K23" s="526">
        <v>179542675.66</v>
      </c>
      <c r="L23" s="526">
        <v>61552406</v>
      </c>
    </row>
    <row r="24" spans="1:12" ht="12.75" x14ac:dyDescent="0.2">
      <c r="A24" s="535" t="s">
        <v>352</v>
      </c>
      <c r="B24" s="526">
        <v>181704859.61000001</v>
      </c>
      <c r="C24" s="526">
        <v>197004847.94</v>
      </c>
      <c r="D24" s="526">
        <v>90142507.200000003</v>
      </c>
      <c r="E24" s="526">
        <v>64108014.82</v>
      </c>
      <c r="F24" s="526">
        <v>45275011.489999995</v>
      </c>
      <c r="G24" s="526">
        <v>12959532.629999999</v>
      </c>
      <c r="H24" s="526">
        <v>44307510.899999999</v>
      </c>
      <c r="I24" s="526">
        <v>69258149.189999998</v>
      </c>
      <c r="J24" s="526">
        <v>65758505.040000007</v>
      </c>
      <c r="K24" s="526">
        <v>28264960.719999999</v>
      </c>
      <c r="L24" s="526">
        <v>13171974</v>
      </c>
    </row>
    <row r="25" spans="1:12" ht="12.75" x14ac:dyDescent="0.2">
      <c r="A25" s="535" t="s">
        <v>353</v>
      </c>
      <c r="B25" s="526">
        <v>128027.83</v>
      </c>
      <c r="C25" s="526">
        <v>182005.68</v>
      </c>
      <c r="D25" s="526">
        <v>6206028.790000001</v>
      </c>
      <c r="E25" s="526">
        <v>4140435.82</v>
      </c>
      <c r="F25" s="526">
        <v>1851.9</v>
      </c>
      <c r="G25" s="526">
        <v>31623008.73</v>
      </c>
      <c r="H25" s="526">
        <v>5204824.2</v>
      </c>
      <c r="I25" s="526">
        <v>697580.33000000007</v>
      </c>
      <c r="J25" s="526">
        <v>818638.28</v>
      </c>
      <c r="K25" s="526">
        <v>6200096.8000000007</v>
      </c>
      <c r="L25" s="526">
        <v>245509</v>
      </c>
    </row>
    <row r="26" spans="1:12" ht="12.75" x14ac:dyDescent="0.2">
      <c r="A26" s="535" t="s">
        <v>354</v>
      </c>
      <c r="B26" s="526">
        <v>307169985.73000002</v>
      </c>
      <c r="C26" s="526">
        <v>304315338.49000001</v>
      </c>
      <c r="D26" s="526">
        <v>218491749.28</v>
      </c>
      <c r="E26" s="526">
        <v>177457561.19999999</v>
      </c>
      <c r="F26" s="526">
        <v>136941189.25</v>
      </c>
      <c r="G26" s="526">
        <v>87174903.689999998</v>
      </c>
      <c r="H26" s="526">
        <v>91418285.570000008</v>
      </c>
      <c r="I26" s="526">
        <v>91765736.769999996</v>
      </c>
      <c r="J26" s="526">
        <v>67626909.479999989</v>
      </c>
      <c r="K26" s="526">
        <v>104601597.10000001</v>
      </c>
      <c r="L26" s="526">
        <v>41403321</v>
      </c>
    </row>
    <row r="27" spans="1:12" ht="12.75" x14ac:dyDescent="0.2">
      <c r="A27" s="535" t="s">
        <v>355</v>
      </c>
      <c r="B27" s="526">
        <v>622210.17000000004</v>
      </c>
      <c r="C27" s="526">
        <v>960723.89999999991</v>
      </c>
      <c r="D27" s="526">
        <v>554779.19999999995</v>
      </c>
      <c r="E27" s="526">
        <v>853012.37</v>
      </c>
      <c r="F27" s="526">
        <v>806841.22</v>
      </c>
      <c r="G27" s="526">
        <v>943407.78</v>
      </c>
      <c r="H27" s="526">
        <v>1055998.03</v>
      </c>
      <c r="I27" s="526">
        <v>1077439.94</v>
      </c>
      <c r="J27" s="526">
        <v>1062264.6599999999</v>
      </c>
      <c r="K27" s="526">
        <v>999648.52</v>
      </c>
      <c r="L27" s="526">
        <v>438751</v>
      </c>
    </row>
    <row r="28" spans="1:12" ht="12.75" x14ac:dyDescent="0.2">
      <c r="A28" s="535" t="s">
        <v>356</v>
      </c>
      <c r="B28" s="526">
        <v>350101607.76999998</v>
      </c>
      <c r="C28" s="526">
        <v>336547419.06</v>
      </c>
      <c r="D28" s="526">
        <v>251918679.81</v>
      </c>
      <c r="E28" s="526">
        <v>226801556.28999999</v>
      </c>
      <c r="F28" s="526">
        <v>205679752.31</v>
      </c>
      <c r="G28" s="526">
        <v>177659542.19</v>
      </c>
      <c r="H28" s="526">
        <v>94715680.090000004</v>
      </c>
      <c r="I28" s="526">
        <v>166692977.56</v>
      </c>
      <c r="J28" s="526">
        <v>219003987.89000002</v>
      </c>
      <c r="K28" s="526">
        <v>341034251.15999997</v>
      </c>
      <c r="L28" s="526">
        <v>77767570</v>
      </c>
    </row>
    <row r="29" spans="1:12" ht="12.75" x14ac:dyDescent="0.2">
      <c r="A29" s="535" t="s">
        <v>357</v>
      </c>
      <c r="B29" s="526">
        <v>0</v>
      </c>
      <c r="C29" s="526">
        <v>0</v>
      </c>
      <c r="D29" s="526">
        <v>0</v>
      </c>
      <c r="E29" s="526">
        <v>0</v>
      </c>
      <c r="F29" s="526">
        <v>0</v>
      </c>
      <c r="G29" s="526">
        <v>0</v>
      </c>
      <c r="H29" s="526">
        <v>46461.25</v>
      </c>
      <c r="I29" s="526">
        <v>22714.5</v>
      </c>
      <c r="J29" s="526">
        <v>26256.42</v>
      </c>
      <c r="K29" s="526">
        <v>1116.05</v>
      </c>
      <c r="L29" s="526">
        <v>2371</v>
      </c>
    </row>
    <row r="30" spans="1:12" ht="13.5" thickBot="1" x14ac:dyDescent="0.25">
      <c r="A30" s="535" t="s">
        <v>358</v>
      </c>
      <c r="B30" s="526">
        <v>0</v>
      </c>
      <c r="C30" s="526">
        <v>0</v>
      </c>
      <c r="D30" s="526">
        <v>0</v>
      </c>
      <c r="E30" s="526">
        <v>0</v>
      </c>
      <c r="F30" s="526">
        <v>0</v>
      </c>
      <c r="G30" s="526">
        <v>0</v>
      </c>
      <c r="H30" s="526">
        <v>0</v>
      </c>
      <c r="I30" s="526">
        <v>0</v>
      </c>
      <c r="J30" s="526">
        <v>0</v>
      </c>
      <c r="K30" s="526">
        <v>204.17</v>
      </c>
      <c r="L30" s="526">
        <v>0</v>
      </c>
    </row>
    <row r="31" spans="1:12" ht="13.5" thickBot="1" x14ac:dyDescent="0.25">
      <c r="A31" s="545" t="s">
        <v>362</v>
      </c>
      <c r="B31" s="543">
        <f t="shared" ref="B31:K31" si="1">SUM(B32:B56)</f>
        <v>821042472.25999999</v>
      </c>
      <c r="C31" s="543">
        <f t="shared" si="1"/>
        <v>496572184.80000007</v>
      </c>
      <c r="D31" s="543">
        <f t="shared" si="1"/>
        <v>478831009.96999997</v>
      </c>
      <c r="E31" s="543">
        <f t="shared" si="1"/>
        <v>438678534.47000003</v>
      </c>
      <c r="F31" s="543">
        <f t="shared" si="1"/>
        <v>527303728.73000002</v>
      </c>
      <c r="G31" s="543">
        <f t="shared" si="1"/>
        <v>875626109.70999992</v>
      </c>
      <c r="H31" s="543">
        <f t="shared" si="1"/>
        <v>1225004033.9799998</v>
      </c>
      <c r="I31" s="543">
        <f t="shared" si="1"/>
        <v>1474262099.4499998</v>
      </c>
      <c r="J31" s="543">
        <f t="shared" si="1"/>
        <v>1515911477.5800002</v>
      </c>
      <c r="K31" s="543">
        <f t="shared" si="1"/>
        <v>1454275372.6100004</v>
      </c>
      <c r="L31" s="543">
        <f>SUM(L32:L56)</f>
        <v>405577975.75999993</v>
      </c>
    </row>
    <row r="32" spans="1:12" ht="12.75" x14ac:dyDescent="0.2">
      <c r="A32" s="230" t="s">
        <v>334</v>
      </c>
      <c r="B32" s="526">
        <v>923.38</v>
      </c>
      <c r="C32" s="526">
        <v>38.97</v>
      </c>
      <c r="D32" s="526">
        <v>47.9</v>
      </c>
      <c r="E32" s="526">
        <v>57.769999999999996</v>
      </c>
      <c r="F32" s="526">
        <v>74.92</v>
      </c>
      <c r="G32" s="526">
        <v>61.78</v>
      </c>
      <c r="H32" s="546">
        <v>63.230000000000004</v>
      </c>
      <c r="I32" s="546">
        <v>14.98</v>
      </c>
      <c r="J32" s="546">
        <v>471.83000000000004</v>
      </c>
      <c r="K32" s="547">
        <v>0</v>
      </c>
      <c r="L32" s="544">
        <v>0</v>
      </c>
    </row>
    <row r="33" spans="1:12" ht="12.75" x14ac:dyDescent="0.2">
      <c r="A33" s="230" t="s">
        <v>335</v>
      </c>
      <c r="B33" s="526">
        <v>5143777.1199999992</v>
      </c>
      <c r="C33" s="526">
        <v>2307836.48</v>
      </c>
      <c r="D33" s="526">
        <v>3591939.01</v>
      </c>
      <c r="E33" s="526">
        <v>2794536.88</v>
      </c>
      <c r="F33" s="526">
        <v>3593649.19</v>
      </c>
      <c r="G33" s="526">
        <v>64479376.629999995</v>
      </c>
      <c r="H33" s="546">
        <v>240450402.25</v>
      </c>
      <c r="I33" s="546">
        <v>415120782.35999995</v>
      </c>
      <c r="J33" s="546">
        <v>274653123.44999999</v>
      </c>
      <c r="K33" s="547">
        <v>134780056.65000001</v>
      </c>
      <c r="L33" s="544">
        <v>76298142.950000003</v>
      </c>
    </row>
    <row r="34" spans="1:12" ht="12.75" x14ac:dyDescent="0.2">
      <c r="A34" s="230" t="s">
        <v>336</v>
      </c>
      <c r="B34" s="526">
        <v>630929.86</v>
      </c>
      <c r="C34" s="526">
        <v>1467002.62</v>
      </c>
      <c r="D34" s="526">
        <v>2311447.73</v>
      </c>
      <c r="E34" s="526">
        <v>465200.91</v>
      </c>
      <c r="F34" s="526">
        <v>1873625.73</v>
      </c>
      <c r="G34" s="526">
        <v>92722444.469999999</v>
      </c>
      <c r="H34" s="546">
        <v>284070785.38</v>
      </c>
      <c r="I34" s="546">
        <v>249280680.82999998</v>
      </c>
      <c r="J34" s="546">
        <v>194921194.08999997</v>
      </c>
      <c r="K34" s="547">
        <v>213077717.68000001</v>
      </c>
      <c r="L34" s="544">
        <v>55648967.090000004</v>
      </c>
    </row>
    <row r="35" spans="1:12" ht="12.75" x14ac:dyDescent="0.2">
      <c r="A35" s="230" t="s">
        <v>337</v>
      </c>
      <c r="B35" s="526">
        <v>62327358.510000005</v>
      </c>
      <c r="C35" s="526">
        <v>34047457.600000001</v>
      </c>
      <c r="D35" s="526">
        <v>28469309.439999998</v>
      </c>
      <c r="E35" s="526">
        <v>62125280.140000001</v>
      </c>
      <c r="F35" s="526">
        <v>70970669.489999995</v>
      </c>
      <c r="G35" s="526">
        <v>346070142.09000003</v>
      </c>
      <c r="H35" s="546">
        <v>242193346.10000002</v>
      </c>
      <c r="I35" s="546">
        <v>293133900.72000003</v>
      </c>
      <c r="J35" s="546">
        <v>560290132.04999995</v>
      </c>
      <c r="K35" s="547">
        <v>607438937.7700001</v>
      </c>
      <c r="L35" s="544">
        <v>73887637.890000001</v>
      </c>
    </row>
    <row r="36" spans="1:12" ht="12.75" x14ac:dyDescent="0.2">
      <c r="A36" s="230" t="s">
        <v>338</v>
      </c>
      <c r="B36" s="526">
        <v>27428580.689999998</v>
      </c>
      <c r="C36" s="526">
        <v>11305524.5</v>
      </c>
      <c r="D36" s="526">
        <v>8838111.9100000001</v>
      </c>
      <c r="E36" s="526">
        <v>9143439.540000001</v>
      </c>
      <c r="F36" s="526">
        <v>10431709.24</v>
      </c>
      <c r="G36" s="526">
        <v>13828411.4</v>
      </c>
      <c r="H36" s="546">
        <v>17736873.469999999</v>
      </c>
      <c r="I36" s="546">
        <v>19852975.129999999</v>
      </c>
      <c r="J36" s="546">
        <v>14204320.98</v>
      </c>
      <c r="K36" s="547">
        <v>13347692.710000001</v>
      </c>
      <c r="L36" s="544">
        <v>6692771.3399999999</v>
      </c>
    </row>
    <row r="37" spans="1:12" ht="12.75" x14ac:dyDescent="0.2">
      <c r="A37" s="230" t="s">
        <v>339</v>
      </c>
      <c r="B37" s="526">
        <v>89462978.349999994</v>
      </c>
      <c r="C37" s="526">
        <v>54639954.950000003</v>
      </c>
      <c r="D37" s="526">
        <v>85457657.430000007</v>
      </c>
      <c r="E37" s="526">
        <v>43509723.259999998</v>
      </c>
      <c r="F37" s="526">
        <v>37939895.130000003</v>
      </c>
      <c r="G37" s="526">
        <v>39867955.800000004</v>
      </c>
      <c r="H37" s="546">
        <v>41237929.579999998</v>
      </c>
      <c r="I37" s="546">
        <v>38443327.390000001</v>
      </c>
      <c r="J37" s="546">
        <v>42222791.929999992</v>
      </c>
      <c r="K37" s="547">
        <v>61019284.179999992</v>
      </c>
      <c r="L37" s="544">
        <v>18826469.600000001</v>
      </c>
    </row>
    <row r="38" spans="1:12" ht="12.75" x14ac:dyDescent="0.2">
      <c r="A38" s="230" t="s">
        <v>340</v>
      </c>
      <c r="B38" s="526">
        <v>0</v>
      </c>
      <c r="C38" s="526">
        <v>0</v>
      </c>
      <c r="D38" s="526">
        <v>0</v>
      </c>
      <c r="E38" s="526">
        <v>0</v>
      </c>
      <c r="F38" s="526">
        <v>0</v>
      </c>
      <c r="G38" s="526">
        <v>0</v>
      </c>
      <c r="H38" s="546">
        <v>0</v>
      </c>
      <c r="I38" s="546">
        <v>0</v>
      </c>
      <c r="J38" s="546">
        <v>0</v>
      </c>
      <c r="K38" s="547">
        <v>0</v>
      </c>
      <c r="L38" s="544">
        <v>0</v>
      </c>
    </row>
    <row r="39" spans="1:12" ht="12.75" x14ac:dyDescent="0.2">
      <c r="A39" s="230" t="s">
        <v>341</v>
      </c>
      <c r="B39" s="526">
        <v>39996698.870000005</v>
      </c>
      <c r="C39" s="526">
        <v>28282071.580000002</v>
      </c>
      <c r="D39" s="526">
        <v>21311416.559999999</v>
      </c>
      <c r="E39" s="526">
        <v>38022771.68</v>
      </c>
      <c r="F39" s="526">
        <v>91040799.520000011</v>
      </c>
      <c r="G39" s="526">
        <v>108135667.40000001</v>
      </c>
      <c r="H39" s="546">
        <v>127249237.69</v>
      </c>
      <c r="I39" s="546">
        <v>154485514.75</v>
      </c>
      <c r="J39" s="546">
        <v>126792167.27000001</v>
      </c>
      <c r="K39" s="547">
        <v>106775941.43000001</v>
      </c>
      <c r="L39" s="544">
        <v>47553879.409999996</v>
      </c>
    </row>
    <row r="40" spans="1:12" ht="12.75" x14ac:dyDescent="0.2">
      <c r="A40" s="230" t="s">
        <v>342</v>
      </c>
      <c r="B40" s="526">
        <v>21536754.890000001</v>
      </c>
      <c r="C40" s="526">
        <v>7169661.9799999995</v>
      </c>
      <c r="D40" s="526">
        <v>6575703.8800000008</v>
      </c>
      <c r="E40" s="526">
        <v>6097305.04</v>
      </c>
      <c r="F40" s="526">
        <v>7386627.25</v>
      </c>
      <c r="G40" s="526">
        <v>4262079.09</v>
      </c>
      <c r="H40" s="546">
        <v>4695094.09</v>
      </c>
      <c r="I40" s="546">
        <v>4887753.33</v>
      </c>
      <c r="J40" s="546">
        <v>4667114.3100000005</v>
      </c>
      <c r="K40" s="547">
        <v>3298594.46</v>
      </c>
      <c r="L40" s="544">
        <v>843508.77999999991</v>
      </c>
    </row>
    <row r="41" spans="1:12" ht="12.75" x14ac:dyDescent="0.2">
      <c r="A41" s="230" t="s">
        <v>343</v>
      </c>
      <c r="B41" s="526">
        <v>2460403.2599999998</v>
      </c>
      <c r="C41" s="526">
        <v>1312787.3999999999</v>
      </c>
      <c r="D41" s="526">
        <v>1350610.03</v>
      </c>
      <c r="E41" s="526">
        <v>1417405.4</v>
      </c>
      <c r="F41" s="526">
        <v>1940862.95</v>
      </c>
      <c r="G41" s="526">
        <v>1996555.1700000002</v>
      </c>
      <c r="H41" s="546">
        <v>4386888.4800000004</v>
      </c>
      <c r="I41" s="546">
        <v>7614820.5800000001</v>
      </c>
      <c r="J41" s="546">
        <v>2726944.27</v>
      </c>
      <c r="K41" s="547">
        <v>1771568.83</v>
      </c>
      <c r="L41" s="544">
        <v>0</v>
      </c>
    </row>
    <row r="42" spans="1:12" ht="12.75" x14ac:dyDescent="0.2">
      <c r="A42" s="230" t="s">
        <v>344</v>
      </c>
      <c r="B42" s="526">
        <v>28657840.52</v>
      </c>
      <c r="C42" s="526">
        <v>50162705.790000007</v>
      </c>
      <c r="D42" s="526">
        <v>39303661.75</v>
      </c>
      <c r="E42" s="526">
        <v>48393448.119999997</v>
      </c>
      <c r="F42" s="526">
        <v>12316881.129999999</v>
      </c>
      <c r="G42" s="526">
        <v>10090881.529999999</v>
      </c>
      <c r="H42" s="546">
        <v>20748879.640000001</v>
      </c>
      <c r="I42" s="546">
        <v>12522019.559999999</v>
      </c>
      <c r="J42" s="546">
        <v>27835900.800000001</v>
      </c>
      <c r="K42" s="547">
        <v>48951725.390000001</v>
      </c>
      <c r="L42" s="544">
        <v>27169669.890000001</v>
      </c>
    </row>
    <row r="43" spans="1:12" ht="12.75" x14ac:dyDescent="0.2">
      <c r="A43" s="230" t="s">
        <v>345</v>
      </c>
      <c r="B43" s="526">
        <v>51439200.920000002</v>
      </c>
      <c r="C43" s="526">
        <v>14513337.109999999</v>
      </c>
      <c r="D43" s="526">
        <v>22211869.530000001</v>
      </c>
      <c r="E43" s="526">
        <v>4771452.43</v>
      </c>
      <c r="F43" s="526">
        <v>42233184.329999998</v>
      </c>
      <c r="G43" s="526">
        <v>23859437.209999997</v>
      </c>
      <c r="H43" s="546">
        <v>28572055.059999999</v>
      </c>
      <c r="I43" s="546">
        <v>36017177.030000001</v>
      </c>
      <c r="J43" s="546">
        <v>26168342.829999998</v>
      </c>
      <c r="K43" s="547">
        <v>17176608.890000001</v>
      </c>
      <c r="L43" s="544">
        <v>5760769.0699999994</v>
      </c>
    </row>
    <row r="44" spans="1:12" ht="12.75" x14ac:dyDescent="0.2">
      <c r="A44" s="230" t="s">
        <v>346</v>
      </c>
      <c r="B44" s="526">
        <v>62079461.420000002</v>
      </c>
      <c r="C44" s="526">
        <v>46281459.060000002</v>
      </c>
      <c r="D44" s="526">
        <v>43177064.25</v>
      </c>
      <c r="E44" s="526">
        <v>35976682.030000001</v>
      </c>
      <c r="F44" s="526">
        <v>40327207.729999997</v>
      </c>
      <c r="G44" s="526">
        <v>38962430.539999999</v>
      </c>
      <c r="H44" s="546">
        <v>45439583.25</v>
      </c>
      <c r="I44" s="546">
        <v>38929002.57</v>
      </c>
      <c r="J44" s="546">
        <v>36431591.93</v>
      </c>
      <c r="K44" s="547">
        <v>51317124.75</v>
      </c>
      <c r="L44" s="544">
        <v>10368837.789999999</v>
      </c>
    </row>
    <row r="45" spans="1:12" ht="12.75" x14ac:dyDescent="0.2">
      <c r="A45" s="230" t="s">
        <v>347</v>
      </c>
      <c r="B45" s="526">
        <v>124424.09</v>
      </c>
      <c r="C45" s="526">
        <v>29153.980000000003</v>
      </c>
      <c r="D45" s="526">
        <v>0</v>
      </c>
      <c r="E45" s="526">
        <v>0</v>
      </c>
      <c r="F45" s="526">
        <v>0</v>
      </c>
      <c r="G45" s="526">
        <v>0</v>
      </c>
      <c r="H45" s="546">
        <v>0</v>
      </c>
      <c r="I45" s="546">
        <v>0</v>
      </c>
      <c r="J45" s="546">
        <v>0</v>
      </c>
      <c r="K45" s="546">
        <v>0</v>
      </c>
      <c r="L45" s="544">
        <v>0</v>
      </c>
    </row>
    <row r="46" spans="1:12" ht="12.75" x14ac:dyDescent="0.2">
      <c r="A46" s="230" t="s">
        <v>348</v>
      </c>
      <c r="B46" s="526">
        <v>69320654.709999993</v>
      </c>
      <c r="C46" s="526">
        <v>26921423.359999999</v>
      </c>
      <c r="D46" s="526">
        <v>29843264.120000001</v>
      </c>
      <c r="E46" s="526">
        <v>24527570.390000001</v>
      </c>
      <c r="F46" s="526">
        <v>40962473.659999996</v>
      </c>
      <c r="G46" s="526">
        <v>28250435.450000003</v>
      </c>
      <c r="H46" s="546">
        <v>39867900.509999998</v>
      </c>
      <c r="I46" s="546">
        <v>45181109.799999997</v>
      </c>
      <c r="J46" s="546">
        <v>31360946.880000003</v>
      </c>
      <c r="K46" s="547">
        <v>27131117.82</v>
      </c>
      <c r="L46" s="544">
        <v>9530728.4800000004</v>
      </c>
    </row>
    <row r="47" spans="1:12" ht="12.75" x14ac:dyDescent="0.2">
      <c r="A47" s="230" t="s">
        <v>349</v>
      </c>
      <c r="B47" s="526">
        <v>0</v>
      </c>
      <c r="C47" s="526">
        <v>0</v>
      </c>
      <c r="D47" s="526">
        <v>0</v>
      </c>
      <c r="E47" s="526">
        <v>0</v>
      </c>
      <c r="F47" s="526">
        <v>0</v>
      </c>
      <c r="G47" s="526">
        <v>0</v>
      </c>
      <c r="H47" s="546">
        <v>0</v>
      </c>
      <c r="I47" s="546">
        <v>0</v>
      </c>
      <c r="J47" s="546">
        <v>0</v>
      </c>
      <c r="K47" s="546">
        <v>0</v>
      </c>
      <c r="L47" s="544">
        <v>0</v>
      </c>
    </row>
    <row r="48" spans="1:12" ht="12.75" x14ac:dyDescent="0.2">
      <c r="A48" s="230" t="s">
        <v>350</v>
      </c>
      <c r="B48" s="526">
        <v>0</v>
      </c>
      <c r="C48" s="526">
        <v>0</v>
      </c>
      <c r="D48" s="526">
        <v>0</v>
      </c>
      <c r="E48" s="526">
        <v>0</v>
      </c>
      <c r="F48" s="526">
        <v>0</v>
      </c>
      <c r="G48" s="526">
        <v>0</v>
      </c>
      <c r="H48" s="546">
        <v>0</v>
      </c>
      <c r="I48" s="546">
        <v>0</v>
      </c>
      <c r="J48" s="546">
        <v>0</v>
      </c>
      <c r="K48" s="546">
        <v>0</v>
      </c>
      <c r="L48" s="544">
        <v>0</v>
      </c>
    </row>
    <row r="49" spans="1:13" ht="12.75" x14ac:dyDescent="0.2">
      <c r="A49" s="230" t="s">
        <v>351</v>
      </c>
      <c r="B49" s="526">
        <v>102567807.25</v>
      </c>
      <c r="C49" s="526">
        <v>88816446.790000007</v>
      </c>
      <c r="D49" s="526">
        <v>58598498.910000004</v>
      </c>
      <c r="E49" s="526">
        <v>49229991.390000001</v>
      </c>
      <c r="F49" s="526">
        <v>50191725.279999994</v>
      </c>
      <c r="G49" s="526">
        <v>31014915.91</v>
      </c>
      <c r="H49" s="546">
        <v>35169008.460000001</v>
      </c>
      <c r="I49" s="546">
        <v>48486206.149999999</v>
      </c>
      <c r="J49" s="546">
        <v>55940906.149999999</v>
      </c>
      <c r="K49" s="547">
        <v>51185662.210000001</v>
      </c>
      <c r="L49" s="544">
        <v>24525783.640000001</v>
      </c>
    </row>
    <row r="50" spans="1:13" ht="12.75" x14ac:dyDescent="0.2">
      <c r="A50" s="230" t="s">
        <v>352</v>
      </c>
      <c r="B50" s="526">
        <v>75166609.329999998</v>
      </c>
      <c r="C50" s="526">
        <v>24788149.420000002</v>
      </c>
      <c r="D50" s="526">
        <v>32663589.809999999</v>
      </c>
      <c r="E50" s="526">
        <v>15509637.279999999</v>
      </c>
      <c r="F50" s="526">
        <v>41367240.32</v>
      </c>
      <c r="G50" s="526">
        <v>21140128.490000002</v>
      </c>
      <c r="H50" s="546">
        <v>29268180.289999999</v>
      </c>
      <c r="I50" s="546">
        <v>34976217.259999998</v>
      </c>
      <c r="J50" s="546">
        <v>27821987.16</v>
      </c>
      <c r="K50" s="547">
        <v>20396991.050000001</v>
      </c>
      <c r="L50" s="544">
        <v>6502357.6699999999</v>
      </c>
    </row>
    <row r="51" spans="1:13" ht="12.75" x14ac:dyDescent="0.2">
      <c r="A51" s="230" t="s">
        <v>353</v>
      </c>
      <c r="B51" s="526">
        <v>168583.92</v>
      </c>
      <c r="C51" s="526">
        <v>127077.22</v>
      </c>
      <c r="D51" s="526">
        <v>172334.72</v>
      </c>
      <c r="E51" s="526">
        <v>288122.63</v>
      </c>
      <c r="F51" s="526">
        <v>296383.94</v>
      </c>
      <c r="G51" s="526">
        <v>617143.41</v>
      </c>
      <c r="H51" s="546">
        <v>433589.57</v>
      </c>
      <c r="I51" s="546">
        <v>730236.75</v>
      </c>
      <c r="J51" s="546">
        <v>973582.39999999991</v>
      </c>
      <c r="K51" s="547">
        <v>709586.29</v>
      </c>
      <c r="L51" s="544">
        <v>125237.16</v>
      </c>
    </row>
    <row r="52" spans="1:13" ht="12.75" x14ac:dyDescent="0.2">
      <c r="A52" s="230" t="s">
        <v>354</v>
      </c>
      <c r="B52" s="526">
        <v>76674844.609999999</v>
      </c>
      <c r="C52" s="526">
        <v>59113704.18</v>
      </c>
      <c r="D52" s="526">
        <v>46641568.82</v>
      </c>
      <c r="E52" s="526">
        <v>49023864.790000007</v>
      </c>
      <c r="F52" s="526">
        <v>26760661.670000002</v>
      </c>
      <c r="G52" s="526">
        <v>19687433.66</v>
      </c>
      <c r="H52" s="548">
        <v>30125057.299999997</v>
      </c>
      <c r="I52" s="548">
        <v>26169499.949999999</v>
      </c>
      <c r="J52" s="548">
        <v>21756712.259999998</v>
      </c>
      <c r="K52" s="549">
        <v>14660158.459999999</v>
      </c>
      <c r="L52" s="544">
        <v>6120880.5199999996</v>
      </c>
    </row>
    <row r="53" spans="1:13" ht="12.75" x14ac:dyDescent="0.2">
      <c r="A53" s="230" t="s">
        <v>355</v>
      </c>
      <c r="B53" s="526">
        <v>70113.84</v>
      </c>
      <c r="C53" s="526">
        <v>103083.9</v>
      </c>
      <c r="D53" s="526">
        <v>108145.15000000001</v>
      </c>
      <c r="E53" s="526">
        <v>159647.85</v>
      </c>
      <c r="F53" s="526">
        <v>293277.71999999997</v>
      </c>
      <c r="G53" s="526">
        <v>252898.46</v>
      </c>
      <c r="H53" s="546">
        <v>254147.06</v>
      </c>
      <c r="I53" s="546">
        <v>236171.68</v>
      </c>
      <c r="J53" s="546">
        <v>224796.77000000002</v>
      </c>
      <c r="K53" s="547">
        <v>119273.41</v>
      </c>
      <c r="L53" s="544">
        <v>34370.65</v>
      </c>
    </row>
    <row r="54" spans="1:13" ht="12.75" x14ac:dyDescent="0.2">
      <c r="A54" s="230" t="s">
        <v>356</v>
      </c>
      <c r="B54" s="526">
        <v>105784526.72</v>
      </c>
      <c r="C54" s="526">
        <v>45183307.909999996</v>
      </c>
      <c r="D54" s="526">
        <v>48204769.019999996</v>
      </c>
      <c r="E54" s="526">
        <v>47222396.940000005</v>
      </c>
      <c r="F54" s="526">
        <v>47376779.530000001</v>
      </c>
      <c r="G54" s="526">
        <v>30387711.219999999</v>
      </c>
      <c r="H54" s="546">
        <v>33105012.57</v>
      </c>
      <c r="I54" s="546">
        <v>48194688.630000003</v>
      </c>
      <c r="J54" s="546">
        <v>66918450.219999999</v>
      </c>
      <c r="K54" s="547">
        <v>81117330.63000001</v>
      </c>
      <c r="L54" s="544">
        <v>35687963.829999998</v>
      </c>
    </row>
    <row r="55" spans="1:13" ht="12.75" x14ac:dyDescent="0.2">
      <c r="A55" s="230" t="s">
        <v>357</v>
      </c>
      <c r="B55" s="526">
        <v>0</v>
      </c>
      <c r="C55" s="526">
        <v>0</v>
      </c>
      <c r="D55" s="526">
        <v>0</v>
      </c>
      <c r="E55" s="526">
        <v>0</v>
      </c>
      <c r="F55" s="526">
        <v>0</v>
      </c>
      <c r="G55" s="526">
        <v>0</v>
      </c>
      <c r="H55" s="546">
        <v>0</v>
      </c>
      <c r="I55" s="546">
        <v>0</v>
      </c>
      <c r="J55" s="546">
        <v>0</v>
      </c>
      <c r="K55" s="546">
        <v>0</v>
      </c>
      <c r="L55" s="544">
        <v>0</v>
      </c>
    </row>
    <row r="56" spans="1:13" ht="13.5" thickBot="1" x14ac:dyDescent="0.25">
      <c r="A56" s="230" t="s">
        <v>358</v>
      </c>
      <c r="B56" s="526">
        <v>0</v>
      </c>
      <c r="C56" s="526">
        <v>0</v>
      </c>
      <c r="D56" s="526">
        <v>0</v>
      </c>
      <c r="E56" s="526">
        <v>0</v>
      </c>
      <c r="F56" s="526">
        <v>0</v>
      </c>
      <c r="G56" s="526">
        <v>0</v>
      </c>
      <c r="H56" s="546">
        <v>0</v>
      </c>
      <c r="I56" s="546">
        <v>0</v>
      </c>
      <c r="J56" s="546">
        <v>0</v>
      </c>
      <c r="K56" s="547">
        <v>0</v>
      </c>
      <c r="L56" s="544">
        <v>0</v>
      </c>
    </row>
    <row r="57" spans="1:13" ht="26.25" thickBot="1" x14ac:dyDescent="0.25">
      <c r="A57" s="550" t="s">
        <v>363</v>
      </c>
      <c r="B57" s="551">
        <f t="shared" ref="B57:J57" si="2">SUM(B58:B82)</f>
        <v>153333246.43703079</v>
      </c>
      <c r="C57" s="551">
        <f t="shared" si="2"/>
        <v>164714004.27582407</v>
      </c>
      <c r="D57" s="551">
        <f t="shared" si="2"/>
        <v>172438817.46004063</v>
      </c>
      <c r="E57" s="551">
        <f t="shared" si="2"/>
        <v>193806806.44722736</v>
      </c>
      <c r="F57" s="551">
        <f t="shared" si="2"/>
        <v>212705967.37139806</v>
      </c>
      <c r="G57" s="551">
        <f t="shared" si="2"/>
        <v>245753693.47996095</v>
      </c>
      <c r="H57" s="551">
        <f t="shared" si="2"/>
        <v>216697183.52330831</v>
      </c>
      <c r="I57" s="551">
        <f t="shared" si="2"/>
        <v>216094965.13043004</v>
      </c>
      <c r="J57" s="551">
        <f t="shared" si="2"/>
        <v>238632296.82879457</v>
      </c>
      <c r="K57" s="551">
        <f>SUM(K58:K82)</f>
        <v>264916668.85231236</v>
      </c>
      <c r="L57" s="551">
        <f>SUM(L58:L82)</f>
        <v>863969.93028000009</v>
      </c>
    </row>
    <row r="58" spans="1:13" ht="12.75" x14ac:dyDescent="0.2">
      <c r="A58" s="230" t="s">
        <v>334</v>
      </c>
      <c r="B58" s="526">
        <v>2758912.084381836</v>
      </c>
      <c r="C58" s="526">
        <v>2598937.7619712553</v>
      </c>
      <c r="D58" s="526">
        <v>1825791.6429200002</v>
      </c>
      <c r="E58" s="526">
        <v>2061177.9939799998</v>
      </c>
      <c r="F58" s="526">
        <v>2232758.1492499998</v>
      </c>
      <c r="G58" s="526">
        <v>1601155.8191999998</v>
      </c>
      <c r="H58" s="526">
        <v>1953354.5861500001</v>
      </c>
      <c r="I58" s="526">
        <v>1974453.8407799997</v>
      </c>
      <c r="J58" s="526">
        <v>3326069.5681514922</v>
      </c>
      <c r="K58" s="526">
        <v>3234840.5039723478</v>
      </c>
      <c r="L58" s="544">
        <v>1638.8999999999999</v>
      </c>
      <c r="M58" s="538"/>
    </row>
    <row r="59" spans="1:13" ht="12.75" x14ac:dyDescent="0.2">
      <c r="A59" s="230" t="s">
        <v>335</v>
      </c>
      <c r="B59" s="526">
        <v>9392414.2086814065</v>
      </c>
      <c r="C59" s="526">
        <v>10256307.121006878</v>
      </c>
      <c r="D59" s="526">
        <v>12277707.738180002</v>
      </c>
      <c r="E59" s="526">
        <v>14789555.635944115</v>
      </c>
      <c r="F59" s="526">
        <v>16510999.757767294</v>
      </c>
      <c r="G59" s="526">
        <v>19683843.574011721</v>
      </c>
      <c r="H59" s="526">
        <v>16116486.397203699</v>
      </c>
      <c r="I59" s="526">
        <v>16401537.732279997</v>
      </c>
      <c r="J59" s="526">
        <v>18147321.062017605</v>
      </c>
      <c r="K59" s="526">
        <v>19704941.029119894</v>
      </c>
      <c r="L59" s="544">
        <v>69729.92512</v>
      </c>
    </row>
    <row r="60" spans="1:13" ht="12.75" x14ac:dyDescent="0.2">
      <c r="A60" s="230" t="s">
        <v>336</v>
      </c>
      <c r="B60" s="526">
        <v>7718362.3780964613</v>
      </c>
      <c r="C60" s="526">
        <v>7755266.2230911357</v>
      </c>
      <c r="D60" s="526">
        <v>9241030.0819799993</v>
      </c>
      <c r="E60" s="526">
        <v>10199636.244276358</v>
      </c>
      <c r="F60" s="526">
        <v>11144698.454192579</v>
      </c>
      <c r="G60" s="526">
        <v>13118148.777829716</v>
      </c>
      <c r="H60" s="526">
        <v>11564567.970783424</v>
      </c>
      <c r="I60" s="526">
        <v>13437047.261079999</v>
      </c>
      <c r="J60" s="526">
        <v>14248684.110614132</v>
      </c>
      <c r="K60" s="526">
        <v>16183752.304699775</v>
      </c>
      <c r="L60" s="544">
        <v>78198.921419999999</v>
      </c>
    </row>
    <row r="61" spans="1:13" ht="12.75" x14ac:dyDescent="0.2">
      <c r="A61" s="230" t="s">
        <v>337</v>
      </c>
      <c r="B61" s="526">
        <v>18448408.87328168</v>
      </c>
      <c r="C61" s="526">
        <v>18923925.400259413</v>
      </c>
      <c r="D61" s="526">
        <v>21230830.52208</v>
      </c>
      <c r="E61" s="526">
        <v>22106884.196600154</v>
      </c>
      <c r="F61" s="526">
        <v>26527763.258288689</v>
      </c>
      <c r="G61" s="526">
        <v>32462472.403209891</v>
      </c>
      <c r="H61" s="526">
        <v>27959265.008889921</v>
      </c>
      <c r="I61" s="526">
        <v>29174524.286010001</v>
      </c>
      <c r="J61" s="526">
        <v>43666224.359411955</v>
      </c>
      <c r="K61" s="526">
        <v>52681374.439384423</v>
      </c>
      <c r="L61" s="544">
        <v>112854.10592000002</v>
      </c>
    </row>
    <row r="62" spans="1:13" ht="12.75" x14ac:dyDescent="0.2">
      <c r="A62" s="230" t="s">
        <v>338</v>
      </c>
      <c r="B62" s="526">
        <v>8454082.1447049789</v>
      </c>
      <c r="C62" s="526">
        <v>9082065.8306906074</v>
      </c>
      <c r="D62" s="526">
        <v>9929504.8179599997</v>
      </c>
      <c r="E62" s="526">
        <v>10772970.176838487</v>
      </c>
      <c r="F62" s="526">
        <v>11292576.301153459</v>
      </c>
      <c r="G62" s="526">
        <v>11422728.512110028</v>
      </c>
      <c r="H62" s="526">
        <v>11418350.291357087</v>
      </c>
      <c r="I62" s="526">
        <v>11817789.89978</v>
      </c>
      <c r="J62" s="526">
        <v>11148891.77136164</v>
      </c>
      <c r="K62" s="526">
        <v>12261922.551754456</v>
      </c>
      <c r="L62" s="544">
        <v>51886.262879999995</v>
      </c>
    </row>
    <row r="63" spans="1:13" ht="12.75" x14ac:dyDescent="0.2">
      <c r="A63" s="230" t="s">
        <v>339</v>
      </c>
      <c r="B63" s="526">
        <v>15557516.712760732</v>
      </c>
      <c r="C63" s="526">
        <v>15852389.235077644</v>
      </c>
      <c r="D63" s="526">
        <v>15830478.344440002</v>
      </c>
      <c r="E63" s="526">
        <v>17530215.729780879</v>
      </c>
      <c r="F63" s="526">
        <v>17973282.824283037</v>
      </c>
      <c r="G63" s="526">
        <v>22651504.788073156</v>
      </c>
      <c r="H63" s="526">
        <v>15467683.312882299</v>
      </c>
      <c r="I63" s="526">
        <v>15261391.785</v>
      </c>
      <c r="J63" s="526">
        <v>17109719.613297656</v>
      </c>
      <c r="K63" s="526">
        <v>14656066.931657255</v>
      </c>
      <c r="L63" s="544">
        <v>21864.477040000002</v>
      </c>
    </row>
    <row r="64" spans="1:13" ht="12.75" x14ac:dyDescent="0.2">
      <c r="A64" s="230" t="s">
        <v>340</v>
      </c>
      <c r="B64" s="526">
        <v>5088.0357128230453</v>
      </c>
      <c r="C64" s="526">
        <v>7579.0649344109852</v>
      </c>
      <c r="D64" s="526">
        <v>17516.543239999999</v>
      </c>
      <c r="E64" s="526">
        <v>15046.835229999999</v>
      </c>
      <c r="F64" s="526">
        <v>33233.814460000001</v>
      </c>
      <c r="G64" s="526">
        <v>29678.275199999996</v>
      </c>
      <c r="H64" s="526">
        <v>16646.5255</v>
      </c>
      <c r="I64" s="526">
        <v>29258.017620000002</v>
      </c>
      <c r="J64" s="526">
        <v>41710.344770132935</v>
      </c>
      <c r="K64" s="526">
        <v>55397.918094191773</v>
      </c>
      <c r="L64" s="544">
        <v>978.78750000000002</v>
      </c>
    </row>
    <row r="65" spans="1:12" ht="12.75" x14ac:dyDescent="0.2">
      <c r="A65" s="230" t="s">
        <v>341</v>
      </c>
      <c r="B65" s="526">
        <v>9659696.4300015625</v>
      </c>
      <c r="C65" s="526">
        <v>10939122.498419806</v>
      </c>
      <c r="D65" s="526">
        <v>12387522.480200002</v>
      </c>
      <c r="E65" s="526">
        <v>12657604.048515771</v>
      </c>
      <c r="F65" s="526">
        <v>13947128.395696621</v>
      </c>
      <c r="G65" s="526">
        <v>17399436.363726344</v>
      </c>
      <c r="H65" s="526">
        <v>12359886.652327029</v>
      </c>
      <c r="I65" s="526">
        <v>13724249.13032</v>
      </c>
      <c r="J65" s="526">
        <v>12836415.018931437</v>
      </c>
      <c r="K65" s="526">
        <v>13644766.348202845</v>
      </c>
      <c r="L65" s="544">
        <v>29003.422320000001</v>
      </c>
    </row>
    <row r="66" spans="1:12" ht="12.75" x14ac:dyDescent="0.2">
      <c r="A66" s="230" t="s">
        <v>342</v>
      </c>
      <c r="B66" s="526">
        <v>7840591.8007516256</v>
      </c>
      <c r="C66" s="526">
        <v>7771474.6991853416</v>
      </c>
      <c r="D66" s="526">
        <v>8466063.7667800002</v>
      </c>
      <c r="E66" s="526">
        <v>9162862.115808608</v>
      </c>
      <c r="F66" s="526">
        <v>10155155.615577022</v>
      </c>
      <c r="G66" s="526">
        <v>11177844.496441996</v>
      </c>
      <c r="H66" s="526">
        <v>9931709.5440530144</v>
      </c>
      <c r="I66" s="526">
        <v>10465394.681899998</v>
      </c>
      <c r="J66" s="526">
        <v>10951174.228597527</v>
      </c>
      <c r="K66" s="526">
        <v>11388882.185074896</v>
      </c>
      <c r="L66" s="544">
        <v>593.60958000000005</v>
      </c>
    </row>
    <row r="67" spans="1:12" ht="12.75" x14ac:dyDescent="0.2">
      <c r="A67" s="230" t="s">
        <v>343</v>
      </c>
      <c r="B67" s="526">
        <v>1702369.8013526185</v>
      </c>
      <c r="C67" s="526">
        <v>2326784.9731547069</v>
      </c>
      <c r="D67" s="526">
        <v>2581905.7791999998</v>
      </c>
      <c r="E67" s="526">
        <v>3150029.7818721826</v>
      </c>
      <c r="F67" s="526">
        <v>3619655.1894042939</v>
      </c>
      <c r="G67" s="526">
        <v>3468787.9084286848</v>
      </c>
      <c r="H67" s="526">
        <v>3067174.3474964569</v>
      </c>
      <c r="I67" s="526">
        <v>3213332.7346199998</v>
      </c>
      <c r="J67" s="526">
        <v>5048936.4432364823</v>
      </c>
      <c r="K67" s="526">
        <v>4834613.0972104361</v>
      </c>
      <c r="L67" s="544">
        <v>15296.4</v>
      </c>
    </row>
    <row r="68" spans="1:12" ht="12.75" x14ac:dyDescent="0.2">
      <c r="A68" s="230" t="s">
        <v>344</v>
      </c>
      <c r="B68" s="526">
        <v>4414770.3028009674</v>
      </c>
      <c r="C68" s="526">
        <v>3968745.9335675007</v>
      </c>
      <c r="D68" s="526">
        <v>5200478.4551406</v>
      </c>
      <c r="E68" s="526">
        <v>5454337.6346580433</v>
      </c>
      <c r="F68" s="526">
        <v>7419035.3115148414</v>
      </c>
      <c r="G68" s="526">
        <v>7160544.5188106615</v>
      </c>
      <c r="H68" s="526">
        <v>7797338.1480682166</v>
      </c>
      <c r="I68" s="526">
        <v>6384746.2539000008</v>
      </c>
      <c r="J68" s="526">
        <v>6875117.6071777344</v>
      </c>
      <c r="K68" s="526">
        <v>6453295.475290304</v>
      </c>
      <c r="L68" s="544">
        <v>21548.075100000002</v>
      </c>
    </row>
    <row r="69" spans="1:12" ht="12.75" x14ac:dyDescent="0.2">
      <c r="A69" s="230" t="s">
        <v>345</v>
      </c>
      <c r="B69" s="526">
        <v>6393963.5306224655</v>
      </c>
      <c r="C69" s="526">
        <v>7345486.7249576561</v>
      </c>
      <c r="D69" s="526">
        <v>7856575.2497799993</v>
      </c>
      <c r="E69" s="526">
        <v>9105046.5884606857</v>
      </c>
      <c r="F69" s="526">
        <v>8915336.5531666819</v>
      </c>
      <c r="G69" s="526">
        <v>11907866.18277155</v>
      </c>
      <c r="H69" s="526">
        <v>12016793.241489362</v>
      </c>
      <c r="I69" s="526">
        <v>11124462.41904</v>
      </c>
      <c r="J69" s="526">
        <v>10598707.331289152</v>
      </c>
      <c r="K69" s="526">
        <v>11767573.440949306</v>
      </c>
      <c r="L69" s="544">
        <v>14406.94852</v>
      </c>
    </row>
    <row r="70" spans="1:12" ht="12.75" x14ac:dyDescent="0.2">
      <c r="A70" s="230" t="s">
        <v>346</v>
      </c>
      <c r="B70" s="526">
        <v>12095515.775883485</v>
      </c>
      <c r="C70" s="526">
        <v>13367456.898452088</v>
      </c>
      <c r="D70" s="526">
        <v>13543384.77472</v>
      </c>
      <c r="E70" s="526">
        <v>15448817.383249499</v>
      </c>
      <c r="F70" s="526">
        <v>16682466.042051144</v>
      </c>
      <c r="G70" s="526">
        <v>18461404.332052</v>
      </c>
      <c r="H70" s="526">
        <v>17488700.072632734</v>
      </c>
      <c r="I70" s="526">
        <v>15512071.786870001</v>
      </c>
      <c r="J70" s="526">
        <v>15532475.287670655</v>
      </c>
      <c r="K70" s="526">
        <v>18661755.239467923</v>
      </c>
      <c r="L70" s="544">
        <v>49005.040259999994</v>
      </c>
    </row>
    <row r="71" spans="1:12" ht="12.75" x14ac:dyDescent="0.2">
      <c r="A71" s="230" t="s">
        <v>347</v>
      </c>
      <c r="B71" s="526">
        <v>1790986.4947222113</v>
      </c>
      <c r="C71" s="526">
        <v>1734978.9298764425</v>
      </c>
      <c r="D71" s="526">
        <v>1644525.1435400001</v>
      </c>
      <c r="E71" s="526">
        <v>2161978.0734999999</v>
      </c>
      <c r="F71" s="526">
        <v>2887239.3978900001</v>
      </c>
      <c r="G71" s="526">
        <v>3057114.5808000001</v>
      </c>
      <c r="H71" s="526">
        <v>2919616.7758999998</v>
      </c>
      <c r="I71" s="526">
        <v>2477044.44233</v>
      </c>
      <c r="J71" s="526">
        <v>2311459.6408615285</v>
      </c>
      <c r="K71" s="526">
        <v>2723459.4861216168</v>
      </c>
      <c r="L71" s="544">
        <v>10652.85</v>
      </c>
    </row>
    <row r="72" spans="1:12" ht="12.75" x14ac:dyDescent="0.2">
      <c r="A72" s="230" t="s">
        <v>348</v>
      </c>
      <c r="B72" s="526">
        <v>11380129.476038987</v>
      </c>
      <c r="C72" s="526">
        <v>11202302.463171164</v>
      </c>
      <c r="D72" s="526">
        <v>12173083.610840002</v>
      </c>
      <c r="E72" s="526">
        <v>14400358.692633152</v>
      </c>
      <c r="F72" s="526">
        <v>15654212.398112239</v>
      </c>
      <c r="G72" s="526">
        <v>18211836.718055543</v>
      </c>
      <c r="H72" s="526">
        <v>15632934.720130851</v>
      </c>
      <c r="I72" s="526">
        <v>14913870.52916</v>
      </c>
      <c r="J72" s="526">
        <v>15896304.342051039</v>
      </c>
      <c r="K72" s="526">
        <v>16295265.535527522</v>
      </c>
      <c r="L72" s="544">
        <v>221836.80924</v>
      </c>
    </row>
    <row r="73" spans="1:12" ht="12.75" x14ac:dyDescent="0.2">
      <c r="A73" s="230" t="s">
        <v>349</v>
      </c>
      <c r="B73" s="526">
        <v>488981.38280839717</v>
      </c>
      <c r="C73" s="526">
        <v>589887.75891903555</v>
      </c>
      <c r="D73" s="526">
        <v>414056.74178000004</v>
      </c>
      <c r="E73" s="526">
        <v>495197.70292999997</v>
      </c>
      <c r="F73" s="526">
        <v>498347.86392999993</v>
      </c>
      <c r="G73" s="526">
        <v>108743.87999999999</v>
      </c>
      <c r="H73" s="526">
        <v>138607.74124999999</v>
      </c>
      <c r="I73" s="526">
        <v>51698.7</v>
      </c>
      <c r="J73" s="526">
        <v>796532.59656573122</v>
      </c>
      <c r="K73" s="526">
        <v>269317.81776000001</v>
      </c>
      <c r="L73" s="544">
        <v>1638.8999999999999</v>
      </c>
    </row>
    <row r="74" spans="1:12" ht="12.75" x14ac:dyDescent="0.2">
      <c r="A74" s="230" t="s">
        <v>350</v>
      </c>
      <c r="B74" s="526">
        <v>2087314.4489031448</v>
      </c>
      <c r="C74" s="526">
        <v>2339768.8466951731</v>
      </c>
      <c r="D74" s="526">
        <v>3449171.4610600001</v>
      </c>
      <c r="E74" s="526">
        <v>3887863.8566599996</v>
      </c>
      <c r="F74" s="526">
        <v>5606989.0631299997</v>
      </c>
      <c r="G74" s="526">
        <v>6686304.4079999998</v>
      </c>
      <c r="H74" s="526">
        <v>5663052.8317000009</v>
      </c>
      <c r="I74" s="526">
        <v>4769212.3398500001</v>
      </c>
      <c r="J74" s="526">
        <v>4462438.3670402812</v>
      </c>
      <c r="K74" s="526">
        <v>5687389.6456776354</v>
      </c>
      <c r="L74" s="544">
        <v>16157.984999999997</v>
      </c>
    </row>
    <row r="75" spans="1:12" ht="12.75" x14ac:dyDescent="0.2">
      <c r="A75" s="230" t="s">
        <v>351</v>
      </c>
      <c r="B75" s="526">
        <v>5043318.7105122404</v>
      </c>
      <c r="C75" s="526">
        <v>7083829.589219776</v>
      </c>
      <c r="D75" s="526">
        <v>6106276.6426799996</v>
      </c>
      <c r="E75" s="526">
        <v>5448178.3299216796</v>
      </c>
      <c r="F75" s="526">
        <v>4327159.0962397633</v>
      </c>
      <c r="G75" s="526">
        <v>5564880.6971217198</v>
      </c>
      <c r="H75" s="526">
        <v>6776973.5210301504</v>
      </c>
      <c r="I75" s="526">
        <v>6200628.2359000007</v>
      </c>
      <c r="J75" s="526">
        <v>7311743.4605115829</v>
      </c>
      <c r="K75" s="526">
        <v>8982509.613011308</v>
      </c>
      <c r="L75" s="544">
        <v>10315.965</v>
      </c>
    </row>
    <row r="76" spans="1:12" ht="12.75" x14ac:dyDescent="0.2">
      <c r="A76" s="230" t="s">
        <v>352</v>
      </c>
      <c r="B76" s="526">
        <v>4398577.190780038</v>
      </c>
      <c r="C76" s="526">
        <v>5657187.9169113589</v>
      </c>
      <c r="D76" s="526">
        <v>6066630.1240999997</v>
      </c>
      <c r="E76" s="526">
        <v>6639139.7168390453</v>
      </c>
      <c r="F76" s="526">
        <v>7338773.5853795037</v>
      </c>
      <c r="G76" s="526">
        <v>9317429.3073072005</v>
      </c>
      <c r="H76" s="526">
        <v>6912332.9288437767</v>
      </c>
      <c r="I76" s="526">
        <v>6640309.8533200007</v>
      </c>
      <c r="J76" s="526">
        <v>9051325.219025854</v>
      </c>
      <c r="K76" s="526">
        <v>9826174.5892172437</v>
      </c>
      <c r="L76" s="544">
        <v>5019.91428</v>
      </c>
    </row>
    <row r="77" spans="1:12" ht="12.75" x14ac:dyDescent="0.2">
      <c r="A77" s="230" t="s">
        <v>353</v>
      </c>
      <c r="B77" s="526">
        <v>5159013.5264978996</v>
      </c>
      <c r="C77" s="526">
        <v>6323145.0950636603</v>
      </c>
      <c r="D77" s="526">
        <v>6287323.9515400007</v>
      </c>
      <c r="E77" s="526">
        <v>7648871.3891937668</v>
      </c>
      <c r="F77" s="526">
        <v>8754828.0499116834</v>
      </c>
      <c r="G77" s="526">
        <v>8100714.8639342664</v>
      </c>
      <c r="H77" s="526">
        <v>8267810.8664689353</v>
      </c>
      <c r="I77" s="526">
        <v>8172931.2445999999</v>
      </c>
      <c r="J77" s="526">
        <v>7771425.4589981763</v>
      </c>
      <c r="K77" s="526">
        <v>9304277.0487393383</v>
      </c>
      <c r="L77" s="544">
        <v>96543.451679999998</v>
      </c>
    </row>
    <row r="78" spans="1:12" ht="16.5" customHeight="1" x14ac:dyDescent="0.2">
      <c r="A78" s="230" t="s">
        <v>354</v>
      </c>
      <c r="B78" s="526">
        <v>13516184.16526149</v>
      </c>
      <c r="C78" s="526">
        <v>13686427.053516259</v>
      </c>
      <c r="D78" s="526">
        <v>10491345.324599998</v>
      </c>
      <c r="E78" s="526">
        <v>12376039.80970352</v>
      </c>
      <c r="F78" s="526">
        <v>13896397.96626918</v>
      </c>
      <c r="G78" s="526">
        <v>15740318.953214314</v>
      </c>
      <c r="H78" s="526">
        <v>15201708.287976569</v>
      </c>
      <c r="I78" s="526">
        <v>16201062.345720001</v>
      </c>
      <c r="J78" s="526">
        <v>13215098.534653703</v>
      </c>
      <c r="K78" s="526">
        <v>18714630.825198788</v>
      </c>
      <c r="L78" s="544">
        <v>13315.895500000001</v>
      </c>
    </row>
    <row r="79" spans="1:12" ht="12.75" x14ac:dyDescent="0.2">
      <c r="A79" s="230" t="s">
        <v>355</v>
      </c>
      <c r="B79" s="526">
        <v>869382.4310984239</v>
      </c>
      <c r="C79" s="526">
        <v>949736.02802175866</v>
      </c>
      <c r="D79" s="526">
        <v>913443.64188000001</v>
      </c>
      <c r="E79" s="526">
        <v>2209435.44276</v>
      </c>
      <c r="F79" s="526">
        <v>1041815.14417</v>
      </c>
      <c r="G79" s="526">
        <v>1404917.8751999999</v>
      </c>
      <c r="H79" s="526">
        <v>1136024.4621000001</v>
      </c>
      <c r="I79" s="526">
        <v>968765.21325000003</v>
      </c>
      <c r="J79" s="526">
        <v>1519724.398977489</v>
      </c>
      <c r="K79" s="526">
        <v>1449250.9675817706</v>
      </c>
      <c r="L79" s="544">
        <v>769.40891999999997</v>
      </c>
    </row>
    <row r="80" spans="1:12" ht="12.75" x14ac:dyDescent="0.2">
      <c r="A80" s="230" t="s">
        <v>356</v>
      </c>
      <c r="B80" s="526">
        <v>4102959.3104283637</v>
      </c>
      <c r="C80" s="526">
        <v>4833596.6362122968</v>
      </c>
      <c r="D80" s="526">
        <v>4411779.5142200002</v>
      </c>
      <c r="E80" s="526">
        <v>5983462.3900413765</v>
      </c>
      <c r="F80" s="526">
        <v>6146283.3878400279</v>
      </c>
      <c r="G80" s="526">
        <v>6924185.8652621405</v>
      </c>
      <c r="H80" s="526">
        <v>6793918.232124758</v>
      </c>
      <c r="I80" s="526">
        <v>7126638.9470999995</v>
      </c>
      <c r="J80" s="526">
        <v>6606660.0885816664</v>
      </c>
      <c r="K80" s="526">
        <v>5856255.6990928901</v>
      </c>
      <c r="L80" s="544">
        <v>7784.7749999999996</v>
      </c>
    </row>
    <row r="81" spans="1:12" ht="12.75" x14ac:dyDescent="0.2">
      <c r="A81" s="230" t="s">
        <v>357</v>
      </c>
      <c r="B81" s="526">
        <v>19455.877442696172</v>
      </c>
      <c r="C81" s="526">
        <v>43553.030509609976</v>
      </c>
      <c r="D81" s="526">
        <v>55096.25740000001</v>
      </c>
      <c r="E81" s="526">
        <v>60063.865330000001</v>
      </c>
      <c r="F81" s="526">
        <v>57491.882610000001</v>
      </c>
      <c r="G81" s="526">
        <v>70308</v>
      </c>
      <c r="H81" s="526">
        <v>84532.25</v>
      </c>
      <c r="I81" s="526">
        <v>47981.8</v>
      </c>
      <c r="J81" s="526">
        <v>59623.075000000004</v>
      </c>
      <c r="K81" s="526">
        <v>126778.00298755187</v>
      </c>
      <c r="L81" s="544">
        <v>1456.8</v>
      </c>
    </row>
    <row r="82" spans="1:12" ht="12.75" x14ac:dyDescent="0.2">
      <c r="A82" s="230" t="s">
        <v>358</v>
      </c>
      <c r="B82" s="526">
        <v>35251.343504267919</v>
      </c>
      <c r="C82" s="526">
        <v>74048.562939078285</v>
      </c>
      <c r="D82" s="526">
        <v>37294.849779999997</v>
      </c>
      <c r="E82" s="526">
        <v>42032.8125</v>
      </c>
      <c r="F82" s="526">
        <v>42339.869109999992</v>
      </c>
      <c r="G82" s="526">
        <v>21522.379199999999</v>
      </c>
      <c r="H82" s="526">
        <v>11714.80695</v>
      </c>
      <c r="I82" s="526">
        <v>4561.6499999999996</v>
      </c>
      <c r="J82" s="526">
        <v>98514.900000000009</v>
      </c>
      <c r="K82" s="526">
        <v>152178.15651863316</v>
      </c>
      <c r="L82" s="544">
        <v>11472.3</v>
      </c>
    </row>
    <row r="83" spans="1:12" ht="12.75" x14ac:dyDescent="0.2">
      <c r="A83" s="230"/>
      <c r="B83" s="526"/>
      <c r="C83" s="526"/>
      <c r="D83" s="526"/>
      <c r="E83" s="526"/>
      <c r="F83" s="526"/>
      <c r="G83" s="526"/>
      <c r="H83" s="526"/>
      <c r="I83" s="526"/>
      <c r="J83" s="552"/>
      <c r="K83" s="526"/>
    </row>
    <row r="84" spans="1:12" ht="85.5" customHeight="1" x14ac:dyDescent="0.2">
      <c r="A84" s="770" t="s">
        <v>364</v>
      </c>
      <c r="B84" s="770"/>
      <c r="C84" s="770"/>
      <c r="D84" s="770"/>
      <c r="E84" s="770"/>
      <c r="F84" s="770"/>
      <c r="G84" s="770"/>
      <c r="H84" s="770"/>
      <c r="I84" s="770"/>
      <c r="K84" s="553"/>
      <c r="L84" s="554"/>
    </row>
    <row r="85" spans="1:12" ht="12.75" x14ac:dyDescent="0.2">
      <c r="A85" s="771" t="s">
        <v>365</v>
      </c>
      <c r="B85" s="771"/>
      <c r="C85" s="771"/>
      <c r="D85" s="771"/>
      <c r="E85" s="771"/>
      <c r="F85" s="771"/>
      <c r="G85" s="771"/>
      <c r="H85" s="771"/>
      <c r="I85" s="771"/>
      <c r="J85" s="771"/>
      <c r="K85" s="771"/>
      <c r="L85" s="771"/>
    </row>
    <row r="86" spans="1:12" ht="18.75" customHeight="1" x14ac:dyDescent="0.2">
      <c r="A86" s="555" t="s">
        <v>366</v>
      </c>
      <c r="B86" s="556"/>
      <c r="C86" s="556"/>
      <c r="D86" s="552"/>
      <c r="E86" s="552"/>
      <c r="F86" s="552"/>
      <c r="G86" s="552"/>
      <c r="H86" s="552"/>
      <c r="I86" s="552"/>
      <c r="J86" s="557"/>
      <c r="K86" s="557"/>
      <c r="L86" s="558"/>
    </row>
    <row r="91" spans="1:12" ht="10.5" customHeight="1" x14ac:dyDescent="0.2"/>
  </sheetData>
  <mergeCells count="3">
    <mergeCell ref="A2:H2"/>
    <mergeCell ref="A84:I84"/>
    <mergeCell ref="A85:L85"/>
  </mergeCells>
  <printOptions horizontalCentered="1" verticalCentered="1"/>
  <pageMargins left="0" right="0" top="0" bottom="0" header="0.31496062992125984" footer="0.31496062992125984"/>
  <pageSetup paperSize="9" scale="5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48"/>
  <sheetViews>
    <sheetView showGridLines="0" topLeftCell="A4" zoomScale="85" zoomScaleNormal="85" zoomScaleSheetLayoutView="85" workbookViewId="0">
      <selection activeCell="P46" sqref="P46"/>
    </sheetView>
  </sheetViews>
  <sheetFormatPr baseColWidth="10" defaultColWidth="11.42578125" defaultRowHeight="15" x14ac:dyDescent="0.25"/>
  <cols>
    <col min="2" max="14" width="10.5703125" customWidth="1"/>
  </cols>
  <sheetData>
    <row r="1" spans="1:14" x14ac:dyDescent="0.25">
      <c r="A1" s="261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</row>
    <row r="2" spans="1:14" ht="15.75" x14ac:dyDescent="0.25">
      <c r="A2" s="658" t="s">
        <v>413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</row>
    <row r="3" spans="1:14" ht="15.75" x14ac:dyDescent="0.25">
      <c r="A3" s="658" t="s">
        <v>414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5.75" thickBot="1" x14ac:dyDescent="0.3">
      <c r="A4" s="179" t="s">
        <v>415</v>
      </c>
      <c r="B4" s="659" t="s">
        <v>416</v>
      </c>
      <c r="C4" s="659" t="s">
        <v>417</v>
      </c>
      <c r="D4" s="659" t="s">
        <v>418</v>
      </c>
      <c r="E4" s="659" t="s">
        <v>419</v>
      </c>
      <c r="F4" s="659" t="s">
        <v>420</v>
      </c>
      <c r="G4" s="659" t="s">
        <v>421</v>
      </c>
      <c r="H4" s="659" t="s">
        <v>422</v>
      </c>
      <c r="I4" s="659" t="s">
        <v>423</v>
      </c>
      <c r="J4" s="659" t="s">
        <v>424</v>
      </c>
      <c r="K4" s="659" t="s">
        <v>64</v>
      </c>
      <c r="L4" s="659" t="s">
        <v>65</v>
      </c>
      <c r="M4" s="659" t="s">
        <v>66</v>
      </c>
      <c r="N4" s="659" t="s">
        <v>21</v>
      </c>
    </row>
    <row r="5" spans="1:14" ht="15.75" thickBot="1" x14ac:dyDescent="0.3">
      <c r="A5" s="660" t="s">
        <v>425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2"/>
    </row>
    <row r="6" spans="1:14" x14ac:dyDescent="0.25">
      <c r="A6" s="663">
        <v>2009</v>
      </c>
      <c r="B6" s="664">
        <v>353</v>
      </c>
      <c r="C6" s="664">
        <v>717</v>
      </c>
      <c r="D6" s="664">
        <v>601</v>
      </c>
      <c r="E6" s="664">
        <v>338</v>
      </c>
      <c r="F6" s="664">
        <v>507</v>
      </c>
      <c r="G6" s="664">
        <v>281</v>
      </c>
      <c r="H6" s="664">
        <v>304</v>
      </c>
      <c r="I6" s="664">
        <v>586</v>
      </c>
      <c r="J6" s="664">
        <v>415</v>
      </c>
      <c r="K6" s="664">
        <v>439</v>
      </c>
      <c r="L6" s="664">
        <v>404</v>
      </c>
      <c r="M6" s="664">
        <v>290</v>
      </c>
      <c r="N6" s="664">
        <f t="shared" ref="N6:N18" si="0">SUM(B6:M6)</f>
        <v>5235</v>
      </c>
    </row>
    <row r="7" spans="1:14" x14ac:dyDescent="0.25">
      <c r="A7" s="663">
        <v>2010</v>
      </c>
      <c r="B7" s="664">
        <v>514</v>
      </c>
      <c r="C7" s="664">
        <v>1556</v>
      </c>
      <c r="D7" s="664">
        <v>512</v>
      </c>
      <c r="E7" s="664">
        <v>467</v>
      </c>
      <c r="F7" s="664">
        <v>697</v>
      </c>
      <c r="G7" s="664">
        <v>476</v>
      </c>
      <c r="H7" s="664">
        <v>686</v>
      </c>
      <c r="I7" s="664">
        <v>686</v>
      </c>
      <c r="J7" s="664">
        <v>526</v>
      </c>
      <c r="K7" s="664">
        <v>859</v>
      </c>
      <c r="L7" s="664">
        <v>949</v>
      </c>
      <c r="M7" s="664">
        <v>1710</v>
      </c>
      <c r="N7" s="664">
        <f t="shared" si="0"/>
        <v>9638</v>
      </c>
    </row>
    <row r="8" spans="1:14" x14ac:dyDescent="0.25">
      <c r="A8" s="663">
        <v>2011</v>
      </c>
      <c r="B8" s="664">
        <v>1388</v>
      </c>
      <c r="C8" s="664">
        <v>1930</v>
      </c>
      <c r="D8" s="664">
        <v>961</v>
      </c>
      <c r="E8" s="664">
        <v>782</v>
      </c>
      <c r="F8" s="664">
        <v>898</v>
      </c>
      <c r="G8" s="664">
        <v>494</v>
      </c>
      <c r="H8" s="664">
        <v>545</v>
      </c>
      <c r="I8" s="664">
        <v>600</v>
      </c>
      <c r="J8" s="664">
        <v>691</v>
      </c>
      <c r="K8" s="664">
        <v>451</v>
      </c>
      <c r="L8" s="664">
        <v>739</v>
      </c>
      <c r="M8" s="664">
        <v>463</v>
      </c>
      <c r="N8" s="664">
        <f t="shared" si="0"/>
        <v>9942</v>
      </c>
    </row>
    <row r="9" spans="1:14" x14ac:dyDescent="0.25">
      <c r="A9" s="663">
        <v>2012</v>
      </c>
      <c r="B9" s="664">
        <v>1391</v>
      </c>
      <c r="C9" s="664">
        <v>462</v>
      </c>
      <c r="D9" s="664">
        <v>474</v>
      </c>
      <c r="E9" s="664">
        <v>345</v>
      </c>
      <c r="F9" s="664">
        <v>1279</v>
      </c>
      <c r="G9" s="664">
        <v>523</v>
      </c>
      <c r="H9" s="664">
        <v>450</v>
      </c>
      <c r="I9" s="664">
        <v>611</v>
      </c>
      <c r="J9" s="664">
        <v>384</v>
      </c>
      <c r="K9" s="664">
        <v>371</v>
      </c>
      <c r="L9" s="664">
        <v>739</v>
      </c>
      <c r="M9" s="664">
        <v>218</v>
      </c>
      <c r="N9" s="664">
        <f t="shared" si="0"/>
        <v>7247</v>
      </c>
    </row>
    <row r="10" spans="1:14" x14ac:dyDescent="0.25">
      <c r="A10" s="663">
        <v>2013</v>
      </c>
      <c r="B10" s="664">
        <v>1121</v>
      </c>
      <c r="C10" s="664">
        <v>319</v>
      </c>
      <c r="D10" s="664">
        <v>318</v>
      </c>
      <c r="E10" s="664">
        <v>418</v>
      </c>
      <c r="F10" s="664">
        <v>1035</v>
      </c>
      <c r="G10" s="664">
        <v>376</v>
      </c>
      <c r="H10" s="664">
        <v>360</v>
      </c>
      <c r="I10" s="664">
        <v>451</v>
      </c>
      <c r="J10" s="664">
        <v>310</v>
      </c>
      <c r="K10" s="664">
        <v>271</v>
      </c>
      <c r="L10" s="664">
        <v>650</v>
      </c>
      <c r="M10" s="664">
        <v>168</v>
      </c>
      <c r="N10" s="664">
        <f t="shared" si="0"/>
        <v>5797</v>
      </c>
    </row>
    <row r="11" spans="1:14" x14ac:dyDescent="0.25">
      <c r="A11" s="663">
        <v>2014</v>
      </c>
      <c r="B11" s="664">
        <v>2039</v>
      </c>
      <c r="C11" s="664">
        <v>358</v>
      </c>
      <c r="D11" s="664">
        <v>236</v>
      </c>
      <c r="E11" s="664">
        <v>250</v>
      </c>
      <c r="F11" s="664">
        <v>670</v>
      </c>
      <c r="G11" s="664">
        <v>477</v>
      </c>
      <c r="H11" s="664">
        <v>206</v>
      </c>
      <c r="I11" s="664">
        <v>389</v>
      </c>
      <c r="J11" s="664">
        <v>403</v>
      </c>
      <c r="K11" s="664">
        <v>288</v>
      </c>
      <c r="L11" s="664">
        <v>402</v>
      </c>
      <c r="M11" s="664">
        <v>372</v>
      </c>
      <c r="N11" s="664">
        <f t="shared" si="0"/>
        <v>6090</v>
      </c>
    </row>
    <row r="12" spans="1:14" x14ac:dyDescent="0.25">
      <c r="A12" s="663">
        <v>2015</v>
      </c>
      <c r="B12" s="664">
        <v>2176</v>
      </c>
      <c r="C12" s="664">
        <v>325</v>
      </c>
      <c r="D12" s="664">
        <v>232</v>
      </c>
      <c r="E12" s="664">
        <v>246</v>
      </c>
      <c r="F12" s="664">
        <v>771</v>
      </c>
      <c r="G12" s="664">
        <v>353</v>
      </c>
      <c r="H12" s="664">
        <v>214</v>
      </c>
      <c r="I12" s="664">
        <v>571</v>
      </c>
      <c r="J12" s="664">
        <v>192</v>
      </c>
      <c r="K12" s="664">
        <v>184</v>
      </c>
      <c r="L12" s="664">
        <v>392</v>
      </c>
      <c r="M12" s="664">
        <v>140</v>
      </c>
      <c r="N12" s="664">
        <f t="shared" si="0"/>
        <v>5796</v>
      </c>
    </row>
    <row r="13" spans="1:14" x14ac:dyDescent="0.25">
      <c r="A13" s="663">
        <v>2016</v>
      </c>
      <c r="B13" s="664">
        <v>1917</v>
      </c>
      <c r="C13" s="664">
        <v>223</v>
      </c>
      <c r="D13" s="664">
        <v>205</v>
      </c>
      <c r="E13" s="664">
        <v>271</v>
      </c>
      <c r="F13" s="664">
        <v>0</v>
      </c>
      <c r="G13" s="664">
        <v>0</v>
      </c>
      <c r="H13" s="664">
        <v>879</v>
      </c>
      <c r="I13" s="664">
        <v>292</v>
      </c>
      <c r="J13" s="664">
        <v>330</v>
      </c>
      <c r="K13" s="664">
        <v>307</v>
      </c>
      <c r="L13" s="664">
        <v>582</v>
      </c>
      <c r="M13" s="664">
        <v>300</v>
      </c>
      <c r="N13" s="664">
        <f t="shared" si="0"/>
        <v>5306</v>
      </c>
    </row>
    <row r="14" spans="1:14" x14ac:dyDescent="0.25">
      <c r="A14" s="663">
        <v>2017</v>
      </c>
      <c r="B14" s="664">
        <v>2287</v>
      </c>
      <c r="C14" s="664">
        <v>70</v>
      </c>
      <c r="D14" s="664">
        <v>83</v>
      </c>
      <c r="E14" s="664">
        <v>55</v>
      </c>
      <c r="F14" s="664">
        <v>130</v>
      </c>
      <c r="G14" s="664">
        <v>34</v>
      </c>
      <c r="H14" s="664">
        <v>53</v>
      </c>
      <c r="I14" s="664">
        <v>98</v>
      </c>
      <c r="J14" s="664">
        <v>62</v>
      </c>
      <c r="K14" s="664">
        <v>1661</v>
      </c>
      <c r="L14" s="664">
        <v>895</v>
      </c>
      <c r="M14" s="664">
        <v>403</v>
      </c>
      <c r="N14" s="664">
        <f t="shared" si="0"/>
        <v>5831</v>
      </c>
    </row>
    <row r="15" spans="1:14" x14ac:dyDescent="0.25">
      <c r="A15" s="663">
        <v>2018</v>
      </c>
      <c r="B15" s="664">
        <v>699</v>
      </c>
      <c r="C15" s="664">
        <v>372</v>
      </c>
      <c r="D15" s="664">
        <v>349</v>
      </c>
      <c r="E15" s="664">
        <v>596</v>
      </c>
      <c r="F15" s="664">
        <v>1556</v>
      </c>
      <c r="G15" s="664">
        <v>403</v>
      </c>
      <c r="H15" s="664">
        <v>525</v>
      </c>
      <c r="I15" s="664">
        <v>876</v>
      </c>
      <c r="J15" s="664">
        <v>445</v>
      </c>
      <c r="K15" s="664">
        <v>328</v>
      </c>
      <c r="L15" s="664">
        <v>558</v>
      </c>
      <c r="M15" s="664">
        <v>237</v>
      </c>
      <c r="N15" s="664">
        <f t="shared" si="0"/>
        <v>6944</v>
      </c>
    </row>
    <row r="16" spans="1:14" x14ac:dyDescent="0.25">
      <c r="A16" s="663">
        <v>2019</v>
      </c>
      <c r="B16" s="664">
        <v>362</v>
      </c>
      <c r="C16" s="664">
        <v>586</v>
      </c>
      <c r="D16" s="664">
        <v>328</v>
      </c>
      <c r="E16" s="664">
        <v>388</v>
      </c>
      <c r="F16" s="664">
        <v>1488</v>
      </c>
      <c r="G16" s="664">
        <v>278</v>
      </c>
      <c r="H16" s="664">
        <v>403</v>
      </c>
      <c r="I16" s="664">
        <v>456</v>
      </c>
      <c r="J16" s="664">
        <v>340</v>
      </c>
      <c r="K16" s="664">
        <v>329</v>
      </c>
      <c r="L16" s="664">
        <v>1068</v>
      </c>
      <c r="M16" s="664">
        <v>272</v>
      </c>
      <c r="N16" s="664">
        <f t="shared" si="0"/>
        <v>6298</v>
      </c>
    </row>
    <row r="17" spans="1:14" x14ac:dyDescent="0.25">
      <c r="A17" s="663">
        <v>2020</v>
      </c>
      <c r="B17" s="664">
        <v>535</v>
      </c>
      <c r="C17" s="664">
        <v>287</v>
      </c>
      <c r="D17" s="664">
        <v>153</v>
      </c>
      <c r="E17" s="664">
        <v>0</v>
      </c>
      <c r="F17" s="664">
        <v>0</v>
      </c>
      <c r="G17" s="664">
        <v>0</v>
      </c>
      <c r="H17" s="664">
        <v>754</v>
      </c>
      <c r="I17" s="664">
        <v>374</v>
      </c>
      <c r="J17" s="664">
        <v>463</v>
      </c>
      <c r="K17" s="664">
        <v>560</v>
      </c>
      <c r="L17" s="664">
        <v>1979</v>
      </c>
      <c r="M17" s="664">
        <v>381</v>
      </c>
      <c r="N17" s="664">
        <f t="shared" si="0"/>
        <v>5486</v>
      </c>
    </row>
    <row r="18" spans="1:14" ht="15.75" thickBot="1" x14ac:dyDescent="0.3">
      <c r="A18" s="663">
        <v>2021</v>
      </c>
      <c r="B18" s="664">
        <v>371</v>
      </c>
      <c r="C18" s="664">
        <v>268</v>
      </c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>
        <f t="shared" si="0"/>
        <v>639</v>
      </c>
    </row>
    <row r="19" spans="1:14" ht="15.75" thickBot="1" x14ac:dyDescent="0.3">
      <c r="A19" s="665" t="s">
        <v>426</v>
      </c>
      <c r="B19" s="666"/>
      <c r="C19" s="666"/>
      <c r="D19" s="666"/>
      <c r="E19" s="666"/>
      <c r="F19" s="666"/>
      <c r="G19" s="666"/>
      <c r="H19" s="666"/>
      <c r="I19" s="666"/>
      <c r="J19" s="666"/>
      <c r="K19" s="666"/>
      <c r="L19" s="666"/>
      <c r="M19" s="666"/>
      <c r="N19" s="667"/>
    </row>
    <row r="20" spans="1:14" x14ac:dyDescent="0.25">
      <c r="A20" s="663">
        <v>2009</v>
      </c>
      <c r="B20" s="668">
        <v>137</v>
      </c>
      <c r="C20" s="668">
        <v>418</v>
      </c>
      <c r="D20" s="668">
        <v>429</v>
      </c>
      <c r="E20" s="668">
        <v>93</v>
      </c>
      <c r="F20" s="668">
        <v>208</v>
      </c>
      <c r="G20" s="668">
        <v>423</v>
      </c>
      <c r="H20" s="668">
        <v>487</v>
      </c>
      <c r="I20" s="668">
        <v>121</v>
      </c>
      <c r="J20" s="668">
        <v>281</v>
      </c>
      <c r="K20" s="668">
        <v>332</v>
      </c>
      <c r="L20" s="668">
        <v>443</v>
      </c>
      <c r="M20" s="668">
        <v>490</v>
      </c>
      <c r="N20" s="664">
        <f t="shared" ref="N20:N31" si="1">SUM(B20:M20)</f>
        <v>3862</v>
      </c>
    </row>
    <row r="21" spans="1:14" x14ac:dyDescent="0.25">
      <c r="A21" s="663">
        <v>2010</v>
      </c>
      <c r="B21" s="668">
        <v>215</v>
      </c>
      <c r="C21" s="668">
        <v>261</v>
      </c>
      <c r="D21" s="668">
        <v>195</v>
      </c>
      <c r="E21" s="668">
        <v>236</v>
      </c>
      <c r="F21" s="668">
        <v>251</v>
      </c>
      <c r="G21" s="668">
        <v>244</v>
      </c>
      <c r="H21" s="668">
        <v>352</v>
      </c>
      <c r="I21" s="668">
        <v>216</v>
      </c>
      <c r="J21" s="668">
        <v>450</v>
      </c>
      <c r="K21" s="668">
        <v>301</v>
      </c>
      <c r="L21" s="668">
        <v>582</v>
      </c>
      <c r="M21" s="668">
        <v>688</v>
      </c>
      <c r="N21" s="664">
        <f t="shared" si="1"/>
        <v>3991</v>
      </c>
    </row>
    <row r="22" spans="1:14" ht="12.75" hidden="1" customHeight="1" x14ac:dyDescent="0.25">
      <c r="A22" s="663">
        <v>2011</v>
      </c>
      <c r="B22" s="668">
        <v>242</v>
      </c>
      <c r="C22" s="668">
        <v>292</v>
      </c>
      <c r="D22" s="668">
        <v>623</v>
      </c>
      <c r="E22" s="668">
        <v>481</v>
      </c>
      <c r="F22" s="668">
        <v>550</v>
      </c>
      <c r="G22" s="668">
        <v>332</v>
      </c>
      <c r="H22" s="668">
        <v>491</v>
      </c>
      <c r="I22" s="668">
        <v>455</v>
      </c>
      <c r="J22" s="668">
        <v>300</v>
      </c>
      <c r="K22" s="668">
        <v>179</v>
      </c>
      <c r="L22" s="668">
        <v>135</v>
      </c>
      <c r="M22" s="668">
        <v>175</v>
      </c>
      <c r="N22" s="664">
        <f t="shared" si="1"/>
        <v>4255</v>
      </c>
    </row>
    <row r="23" spans="1:14" hidden="1" x14ac:dyDescent="0.25">
      <c r="A23" s="663">
        <v>2012</v>
      </c>
      <c r="B23" s="668">
        <v>0</v>
      </c>
      <c r="C23" s="668">
        <v>0</v>
      </c>
      <c r="D23" s="668">
        <v>507</v>
      </c>
      <c r="E23" s="668">
        <v>1002</v>
      </c>
      <c r="F23" s="668">
        <v>517</v>
      </c>
      <c r="G23" s="668">
        <v>318</v>
      </c>
      <c r="H23" s="668">
        <v>347</v>
      </c>
      <c r="I23" s="668">
        <v>346</v>
      </c>
      <c r="J23" s="668">
        <v>196</v>
      </c>
      <c r="K23" s="668">
        <v>444</v>
      </c>
      <c r="L23" s="668">
        <v>336</v>
      </c>
      <c r="M23" s="668">
        <v>363</v>
      </c>
      <c r="N23" s="664">
        <f t="shared" si="1"/>
        <v>4376</v>
      </c>
    </row>
    <row r="24" spans="1:14" x14ac:dyDescent="0.25">
      <c r="A24" s="663">
        <v>2013</v>
      </c>
      <c r="B24" s="668">
        <v>125</v>
      </c>
      <c r="C24" s="668">
        <v>331</v>
      </c>
      <c r="D24" s="668">
        <v>330</v>
      </c>
      <c r="E24" s="668">
        <v>339</v>
      </c>
      <c r="F24" s="668">
        <v>326</v>
      </c>
      <c r="G24" s="668">
        <v>223</v>
      </c>
      <c r="H24" s="668">
        <v>420</v>
      </c>
      <c r="I24" s="668">
        <v>266</v>
      </c>
      <c r="J24" s="668">
        <v>390</v>
      </c>
      <c r="K24" s="668">
        <v>304</v>
      </c>
      <c r="L24" s="668">
        <v>317</v>
      </c>
      <c r="M24" s="668">
        <v>351</v>
      </c>
      <c r="N24" s="664">
        <f t="shared" si="1"/>
        <v>3722</v>
      </c>
    </row>
    <row r="25" spans="1:14" x14ac:dyDescent="0.25">
      <c r="A25" s="663">
        <v>2014</v>
      </c>
      <c r="B25" s="668">
        <v>220</v>
      </c>
      <c r="C25" s="668">
        <v>284</v>
      </c>
      <c r="D25" s="668">
        <v>253</v>
      </c>
      <c r="E25" s="668">
        <v>237</v>
      </c>
      <c r="F25" s="668">
        <v>357</v>
      </c>
      <c r="G25" s="668">
        <v>275</v>
      </c>
      <c r="H25" s="668">
        <v>278</v>
      </c>
      <c r="I25" s="668">
        <v>88</v>
      </c>
      <c r="J25" s="668">
        <v>244</v>
      </c>
      <c r="K25" s="668">
        <v>245</v>
      </c>
      <c r="L25" s="668">
        <v>145</v>
      </c>
      <c r="M25" s="668">
        <v>342</v>
      </c>
      <c r="N25" s="664">
        <f t="shared" si="1"/>
        <v>2968</v>
      </c>
    </row>
    <row r="26" spans="1:14" x14ac:dyDescent="0.25">
      <c r="A26" s="663">
        <v>2015</v>
      </c>
      <c r="B26" s="668">
        <v>225</v>
      </c>
      <c r="C26" s="668">
        <v>112</v>
      </c>
      <c r="D26" s="668">
        <v>155</v>
      </c>
      <c r="E26" s="668">
        <v>388</v>
      </c>
      <c r="F26" s="668">
        <v>364</v>
      </c>
      <c r="G26" s="668">
        <v>208</v>
      </c>
      <c r="H26" s="668">
        <v>393</v>
      </c>
      <c r="I26" s="668">
        <v>166</v>
      </c>
      <c r="J26" s="668">
        <v>474</v>
      </c>
      <c r="K26" s="664">
        <v>0</v>
      </c>
      <c r="L26" s="664">
        <v>0</v>
      </c>
      <c r="M26" s="664">
        <v>0</v>
      </c>
      <c r="N26" s="664">
        <f t="shared" si="1"/>
        <v>2485</v>
      </c>
    </row>
    <row r="27" spans="1:14" x14ac:dyDescent="0.25">
      <c r="A27" s="663">
        <v>2016</v>
      </c>
      <c r="B27" s="664">
        <v>0</v>
      </c>
      <c r="C27" s="664">
        <v>0</v>
      </c>
      <c r="D27" s="664">
        <v>0</v>
      </c>
      <c r="E27" s="664">
        <v>74</v>
      </c>
      <c r="F27" s="664">
        <v>0</v>
      </c>
      <c r="G27" s="664">
        <v>0</v>
      </c>
      <c r="H27" s="664">
        <v>0</v>
      </c>
      <c r="I27" s="664">
        <v>0</v>
      </c>
      <c r="J27" s="664">
        <v>0</v>
      </c>
      <c r="K27" s="668">
        <v>908</v>
      </c>
      <c r="L27" s="668">
        <v>179</v>
      </c>
      <c r="M27" s="668">
        <v>285</v>
      </c>
      <c r="N27" s="664">
        <f t="shared" si="1"/>
        <v>1446</v>
      </c>
    </row>
    <row r="28" spans="1:14" x14ac:dyDescent="0.25">
      <c r="A28" s="663">
        <v>2017</v>
      </c>
      <c r="B28" s="664">
        <v>0</v>
      </c>
      <c r="C28" s="664">
        <v>61</v>
      </c>
      <c r="D28" s="664">
        <v>247</v>
      </c>
      <c r="E28" s="664">
        <v>81</v>
      </c>
      <c r="F28" s="664">
        <v>110</v>
      </c>
      <c r="G28" s="664">
        <v>213</v>
      </c>
      <c r="H28" s="664">
        <v>108</v>
      </c>
      <c r="I28" s="664">
        <v>148</v>
      </c>
      <c r="J28" s="664">
        <v>325</v>
      </c>
      <c r="K28" s="668">
        <v>217</v>
      </c>
      <c r="L28" s="668">
        <v>130</v>
      </c>
      <c r="M28" s="668">
        <v>490</v>
      </c>
      <c r="N28" s="664">
        <f t="shared" si="1"/>
        <v>2130</v>
      </c>
    </row>
    <row r="29" spans="1:14" x14ac:dyDescent="0.25">
      <c r="A29" s="663">
        <v>2018</v>
      </c>
      <c r="B29" s="668">
        <v>134</v>
      </c>
      <c r="C29" s="668">
        <v>202</v>
      </c>
      <c r="D29" s="668">
        <v>178</v>
      </c>
      <c r="E29" s="668">
        <v>150</v>
      </c>
      <c r="F29" s="668">
        <v>119</v>
      </c>
      <c r="G29" s="668">
        <v>129</v>
      </c>
      <c r="H29" s="668">
        <v>22</v>
      </c>
      <c r="I29" s="668">
        <v>261</v>
      </c>
      <c r="J29" s="668">
        <v>177</v>
      </c>
      <c r="K29" s="668">
        <v>204</v>
      </c>
      <c r="L29" s="668">
        <v>519</v>
      </c>
      <c r="M29" s="668">
        <v>241</v>
      </c>
      <c r="N29" s="664">
        <f t="shared" si="1"/>
        <v>2336</v>
      </c>
    </row>
    <row r="30" spans="1:14" x14ac:dyDescent="0.25">
      <c r="A30" s="663">
        <v>2019</v>
      </c>
      <c r="B30" s="668">
        <v>199</v>
      </c>
      <c r="C30" s="668">
        <v>314</v>
      </c>
      <c r="D30" s="668">
        <v>164</v>
      </c>
      <c r="E30" s="668">
        <v>319</v>
      </c>
      <c r="F30" s="668">
        <v>249</v>
      </c>
      <c r="G30" s="668">
        <v>206</v>
      </c>
      <c r="H30" s="668">
        <v>301</v>
      </c>
      <c r="I30" s="668">
        <v>316</v>
      </c>
      <c r="J30" s="668">
        <v>104</v>
      </c>
      <c r="K30" s="668">
        <v>302</v>
      </c>
      <c r="L30" s="668">
        <v>147</v>
      </c>
      <c r="M30" s="668">
        <v>433</v>
      </c>
      <c r="N30" s="664">
        <f t="shared" si="1"/>
        <v>3054</v>
      </c>
    </row>
    <row r="31" spans="1:14" x14ac:dyDescent="0.25">
      <c r="A31" s="663">
        <v>2020</v>
      </c>
      <c r="B31" s="668">
        <v>241</v>
      </c>
      <c r="C31" s="668">
        <v>187</v>
      </c>
      <c r="D31" s="664">
        <v>157</v>
      </c>
      <c r="E31" s="664">
        <v>0</v>
      </c>
      <c r="F31" s="664">
        <v>0</v>
      </c>
      <c r="G31" s="664">
        <v>0</v>
      </c>
      <c r="H31" s="664">
        <v>102</v>
      </c>
      <c r="I31" s="664">
        <v>297</v>
      </c>
      <c r="J31" s="664">
        <v>169</v>
      </c>
      <c r="K31" s="664">
        <v>213</v>
      </c>
      <c r="L31" s="664">
        <v>350</v>
      </c>
      <c r="M31" s="664">
        <v>179</v>
      </c>
      <c r="N31" s="664">
        <f t="shared" si="1"/>
        <v>1895</v>
      </c>
    </row>
    <row r="32" spans="1:14" ht="15.75" thickBot="1" x14ac:dyDescent="0.3">
      <c r="A32" s="663">
        <v>2021</v>
      </c>
      <c r="B32" s="668">
        <v>219</v>
      </c>
      <c r="C32" s="668">
        <v>203</v>
      </c>
      <c r="D32" s="664"/>
      <c r="E32" s="664"/>
      <c r="F32" s="664"/>
      <c r="G32" s="664"/>
      <c r="H32" s="664"/>
      <c r="I32" s="664"/>
      <c r="J32" s="664"/>
      <c r="K32" s="664"/>
      <c r="L32" s="664"/>
      <c r="M32" s="664"/>
      <c r="N32" s="664">
        <f>SUM(B32:M32)</f>
        <v>422</v>
      </c>
    </row>
    <row r="33" spans="1:14" ht="15.75" thickBot="1" x14ac:dyDescent="0.3">
      <c r="A33" s="665" t="s">
        <v>427</v>
      </c>
      <c r="B33" s="666"/>
      <c r="C33" s="666"/>
      <c r="D33" s="666"/>
      <c r="E33" s="666"/>
      <c r="F33" s="666"/>
      <c r="G33" s="666"/>
      <c r="H33" s="666"/>
      <c r="I33" s="666"/>
      <c r="J33" s="666"/>
      <c r="K33" s="666"/>
      <c r="L33" s="666"/>
      <c r="M33" s="666"/>
      <c r="N33" s="667"/>
    </row>
    <row r="34" spans="1:14" x14ac:dyDescent="0.25">
      <c r="A34" s="663">
        <v>2009</v>
      </c>
      <c r="B34" s="668">
        <v>79054</v>
      </c>
      <c r="C34" s="664">
        <v>233271</v>
      </c>
      <c r="D34" s="664">
        <v>245697</v>
      </c>
      <c r="E34" s="664">
        <v>49862</v>
      </c>
      <c r="F34" s="668">
        <v>128089</v>
      </c>
      <c r="G34" s="664">
        <v>262520</v>
      </c>
      <c r="H34" s="664">
        <v>287412</v>
      </c>
      <c r="I34" s="664">
        <v>58346</v>
      </c>
      <c r="J34" s="668">
        <v>184683</v>
      </c>
      <c r="K34" s="664">
        <v>187909</v>
      </c>
      <c r="L34" s="664">
        <v>239235</v>
      </c>
      <c r="M34" s="664">
        <v>252290</v>
      </c>
      <c r="N34" s="664">
        <f t="shared" ref="N34:N46" si="2">SUM(B34:M34)</f>
        <v>2208368</v>
      </c>
    </row>
    <row r="35" spans="1:14" x14ac:dyDescent="0.25">
      <c r="A35" s="663">
        <v>2010</v>
      </c>
      <c r="B35" s="668">
        <v>105549</v>
      </c>
      <c r="C35" s="664">
        <v>186481</v>
      </c>
      <c r="D35" s="664">
        <v>113138</v>
      </c>
      <c r="E35" s="664">
        <v>126981</v>
      </c>
      <c r="F35" s="668">
        <v>144408</v>
      </c>
      <c r="G35" s="664">
        <v>153551</v>
      </c>
      <c r="H35" s="664">
        <v>236173</v>
      </c>
      <c r="I35" s="664">
        <v>117965</v>
      </c>
      <c r="J35" s="668">
        <v>274273</v>
      </c>
      <c r="K35" s="664">
        <v>201597</v>
      </c>
      <c r="L35" s="664">
        <v>391211</v>
      </c>
      <c r="M35" s="664">
        <v>445154</v>
      </c>
      <c r="N35" s="664">
        <f t="shared" si="2"/>
        <v>2496481</v>
      </c>
    </row>
    <row r="36" spans="1:14" x14ac:dyDescent="0.25">
      <c r="A36" s="663">
        <v>2011</v>
      </c>
      <c r="B36" s="668">
        <v>161710</v>
      </c>
      <c r="C36" s="664">
        <v>170715</v>
      </c>
      <c r="D36" s="664">
        <v>432702</v>
      </c>
      <c r="E36" s="664">
        <v>390251</v>
      </c>
      <c r="F36" s="668">
        <v>437382</v>
      </c>
      <c r="G36" s="664">
        <v>220084</v>
      </c>
      <c r="H36" s="664">
        <v>342824</v>
      </c>
      <c r="I36" s="664">
        <v>299026</v>
      </c>
      <c r="J36" s="668">
        <v>171908</v>
      </c>
      <c r="K36" s="664">
        <v>171167</v>
      </c>
      <c r="L36" s="664">
        <v>101514</v>
      </c>
      <c r="M36" s="664">
        <v>113158</v>
      </c>
      <c r="N36" s="664">
        <f t="shared" si="2"/>
        <v>3012441</v>
      </c>
    </row>
    <row r="37" spans="1:14" x14ac:dyDescent="0.25">
      <c r="A37" s="663">
        <v>2012</v>
      </c>
      <c r="B37" s="664">
        <v>0</v>
      </c>
      <c r="C37" s="664">
        <v>0</v>
      </c>
      <c r="D37" s="664">
        <v>344770</v>
      </c>
      <c r="E37" s="664">
        <v>600417</v>
      </c>
      <c r="F37" s="668">
        <v>306692</v>
      </c>
      <c r="G37" s="664">
        <v>200734</v>
      </c>
      <c r="H37" s="664">
        <v>230042</v>
      </c>
      <c r="I37" s="664">
        <v>200873</v>
      </c>
      <c r="J37" s="668">
        <v>133315</v>
      </c>
      <c r="K37" s="664">
        <v>287218</v>
      </c>
      <c r="L37" s="664">
        <v>214813</v>
      </c>
      <c r="M37" s="664">
        <v>220432</v>
      </c>
      <c r="N37" s="664">
        <f t="shared" si="2"/>
        <v>2739306</v>
      </c>
    </row>
    <row r="38" spans="1:14" x14ac:dyDescent="0.25">
      <c r="A38" s="663">
        <v>2013</v>
      </c>
      <c r="B38" s="668">
        <v>58586</v>
      </c>
      <c r="C38" s="664">
        <v>147664</v>
      </c>
      <c r="D38" s="664">
        <v>152719</v>
      </c>
      <c r="E38" s="664">
        <v>169137</v>
      </c>
      <c r="F38" s="668">
        <v>158259</v>
      </c>
      <c r="G38" s="664">
        <v>117696</v>
      </c>
      <c r="H38" s="664">
        <v>226659</v>
      </c>
      <c r="I38" s="664">
        <v>141609</v>
      </c>
      <c r="J38" s="668">
        <v>204049</v>
      </c>
      <c r="K38" s="664">
        <v>160318</v>
      </c>
      <c r="L38" s="664">
        <v>150143</v>
      </c>
      <c r="M38" s="664">
        <v>173860</v>
      </c>
      <c r="N38" s="664">
        <f t="shared" si="2"/>
        <v>1860699</v>
      </c>
    </row>
    <row r="39" spans="1:14" x14ac:dyDescent="0.25">
      <c r="A39" s="663">
        <v>2014</v>
      </c>
      <c r="B39" s="668">
        <v>98436.3</v>
      </c>
      <c r="C39" s="664">
        <v>133326</v>
      </c>
      <c r="D39" s="664">
        <v>132626.29999999999</v>
      </c>
      <c r="E39" s="664">
        <v>139241</v>
      </c>
      <c r="F39" s="668">
        <v>190666</v>
      </c>
      <c r="G39" s="664">
        <v>126401</v>
      </c>
      <c r="H39" s="664">
        <v>133390</v>
      </c>
      <c r="I39" s="664">
        <v>41694</v>
      </c>
      <c r="J39" s="668">
        <v>127290.4</v>
      </c>
      <c r="K39" s="664">
        <v>127743</v>
      </c>
      <c r="L39" s="664">
        <v>68142</v>
      </c>
      <c r="M39" s="664">
        <v>180040</v>
      </c>
      <c r="N39" s="664">
        <f t="shared" si="2"/>
        <v>1498996</v>
      </c>
    </row>
    <row r="40" spans="1:14" x14ac:dyDescent="0.25">
      <c r="A40" s="663">
        <v>2015</v>
      </c>
      <c r="B40" s="668">
        <v>110934</v>
      </c>
      <c r="C40" s="664">
        <v>53376</v>
      </c>
      <c r="D40" s="664">
        <v>106585</v>
      </c>
      <c r="E40" s="664">
        <v>228911</v>
      </c>
      <c r="F40" s="668">
        <v>208849</v>
      </c>
      <c r="G40" s="664">
        <v>117497</v>
      </c>
      <c r="H40" s="664">
        <v>210342</v>
      </c>
      <c r="I40" s="664">
        <v>97422</v>
      </c>
      <c r="J40" s="668">
        <v>253813</v>
      </c>
      <c r="K40" s="664">
        <v>0</v>
      </c>
      <c r="L40" s="664">
        <v>0</v>
      </c>
      <c r="M40" s="664">
        <v>0</v>
      </c>
      <c r="N40" s="664">
        <f t="shared" si="2"/>
        <v>1387729</v>
      </c>
    </row>
    <row r="41" spans="1:14" x14ac:dyDescent="0.25">
      <c r="A41" s="663">
        <v>2016</v>
      </c>
      <c r="B41" s="664">
        <v>0</v>
      </c>
      <c r="C41" s="664">
        <v>0</v>
      </c>
      <c r="D41" s="664">
        <v>0</v>
      </c>
      <c r="E41" s="664">
        <v>35313</v>
      </c>
      <c r="F41" s="664">
        <v>0</v>
      </c>
      <c r="G41" s="664">
        <v>0</v>
      </c>
      <c r="H41" s="664">
        <v>0</v>
      </c>
      <c r="I41" s="664">
        <v>0</v>
      </c>
      <c r="J41" s="664">
        <v>0</v>
      </c>
      <c r="K41" s="664">
        <v>427494</v>
      </c>
      <c r="L41" s="664">
        <v>84556</v>
      </c>
      <c r="M41" s="664">
        <v>138372</v>
      </c>
      <c r="N41" s="664">
        <f t="shared" si="2"/>
        <v>685735</v>
      </c>
    </row>
    <row r="42" spans="1:14" x14ac:dyDescent="0.25">
      <c r="A42" s="663">
        <v>2017</v>
      </c>
      <c r="B42" s="664">
        <v>0</v>
      </c>
      <c r="C42" s="664">
        <v>32699</v>
      </c>
      <c r="D42" s="664">
        <v>119341</v>
      </c>
      <c r="E42" s="664">
        <v>39632</v>
      </c>
      <c r="F42" s="668">
        <v>52597</v>
      </c>
      <c r="G42" s="664">
        <v>103011</v>
      </c>
      <c r="H42" s="664">
        <v>58147</v>
      </c>
      <c r="I42" s="664">
        <v>71465</v>
      </c>
      <c r="J42" s="668">
        <v>169386</v>
      </c>
      <c r="K42" s="664">
        <v>116649</v>
      </c>
      <c r="L42" s="664">
        <v>66266</v>
      </c>
      <c r="M42" s="664">
        <v>248824</v>
      </c>
      <c r="N42" s="664">
        <f t="shared" si="2"/>
        <v>1078017</v>
      </c>
    </row>
    <row r="43" spans="1:14" x14ac:dyDescent="0.25">
      <c r="A43" s="663">
        <v>2018</v>
      </c>
      <c r="B43" s="668">
        <v>77037.951400000005</v>
      </c>
      <c r="C43" s="664">
        <v>101004.1557</v>
      </c>
      <c r="D43" s="664">
        <v>87581.926600000006</v>
      </c>
      <c r="E43" s="664">
        <v>65305.583700000003</v>
      </c>
      <c r="F43" s="668">
        <v>56652.629000000001</v>
      </c>
      <c r="G43" s="664">
        <v>60121.993999999999</v>
      </c>
      <c r="H43" s="664">
        <v>8299.4192999999996</v>
      </c>
      <c r="I43" s="664">
        <v>140270</v>
      </c>
      <c r="J43" s="668">
        <v>96581.507800000007</v>
      </c>
      <c r="K43" s="664">
        <v>92298.494099999996</v>
      </c>
      <c r="L43" s="664">
        <v>298058.84769999998</v>
      </c>
      <c r="M43" s="664">
        <v>134142.55230000001</v>
      </c>
      <c r="N43" s="664">
        <f t="shared" si="2"/>
        <v>1217355.0616000001</v>
      </c>
    </row>
    <row r="44" spans="1:14" x14ac:dyDescent="0.25">
      <c r="A44" s="663">
        <v>2019</v>
      </c>
      <c r="B44" s="668">
        <v>113674.3042</v>
      </c>
      <c r="C44" s="664">
        <v>163856.00839999999</v>
      </c>
      <c r="D44" s="664">
        <v>82299.246799999994</v>
      </c>
      <c r="E44" s="664">
        <v>168104.20209999999</v>
      </c>
      <c r="F44" s="664">
        <v>123100</v>
      </c>
      <c r="G44" s="664">
        <v>109500</v>
      </c>
      <c r="H44" s="664">
        <v>156221.7782</v>
      </c>
      <c r="I44" s="664">
        <v>147464.70670000001</v>
      </c>
      <c r="J44" s="664">
        <v>40886.7673</v>
      </c>
      <c r="K44" s="664">
        <v>140394.4111</v>
      </c>
      <c r="L44" s="664">
        <v>73818.002699999997</v>
      </c>
      <c r="M44" s="664">
        <v>250455.20490000001</v>
      </c>
      <c r="N44" s="664">
        <f t="shared" si="2"/>
        <v>1569774.6324</v>
      </c>
    </row>
    <row r="45" spans="1:14" x14ac:dyDescent="0.25">
      <c r="A45" s="663">
        <v>2020</v>
      </c>
      <c r="B45" s="668">
        <v>130443.2118</v>
      </c>
      <c r="C45" s="664">
        <v>103099.0327</v>
      </c>
      <c r="D45" s="664">
        <v>73948.434899999993</v>
      </c>
      <c r="E45" s="664">
        <v>0</v>
      </c>
      <c r="F45" s="664">
        <v>0</v>
      </c>
      <c r="G45" s="664">
        <v>0</v>
      </c>
      <c r="H45" s="664">
        <v>51938.995300000002</v>
      </c>
      <c r="I45" s="664">
        <v>170409.80780000001</v>
      </c>
      <c r="J45" s="664">
        <v>72232.071899999995</v>
      </c>
      <c r="K45" s="664">
        <v>112837.5545</v>
      </c>
      <c r="L45" s="664">
        <v>198928.77929999999</v>
      </c>
      <c r="M45" s="664">
        <v>95960</v>
      </c>
      <c r="N45" s="664">
        <f t="shared" si="2"/>
        <v>1009797.8881999999</v>
      </c>
    </row>
    <row r="46" spans="1:14" x14ac:dyDescent="0.25">
      <c r="A46" s="663">
        <v>2021</v>
      </c>
      <c r="B46" s="668">
        <v>118360.9504</v>
      </c>
      <c r="C46" s="664">
        <v>116461.18919999999</v>
      </c>
      <c r="D46" s="664"/>
      <c r="E46" s="664"/>
      <c r="F46" s="664"/>
      <c r="G46" s="664"/>
      <c r="H46" s="664"/>
      <c r="I46" s="664"/>
      <c r="J46" s="664"/>
      <c r="K46" s="664"/>
      <c r="L46" s="664"/>
      <c r="M46" s="664"/>
      <c r="N46" s="664">
        <f t="shared" si="2"/>
        <v>234822.13959999999</v>
      </c>
    </row>
    <row r="47" spans="1:14" ht="15.75" customHeight="1" x14ac:dyDescent="0.25">
      <c r="A47" s="772" t="s">
        <v>428</v>
      </c>
      <c r="B47" s="772"/>
      <c r="C47" s="772"/>
      <c r="D47" s="772"/>
      <c r="E47" s="772"/>
      <c r="F47" s="772"/>
      <c r="G47" s="772"/>
      <c r="H47" s="772"/>
      <c r="I47" s="772"/>
      <c r="J47" s="669"/>
      <c r="K47" s="669"/>
      <c r="L47" s="669"/>
      <c r="M47" s="669"/>
      <c r="N47" s="669"/>
    </row>
    <row r="48" spans="1:14" ht="16.5" customHeight="1" x14ac:dyDescent="0.25">
      <c r="A48" s="670" t="s">
        <v>429</v>
      </c>
      <c r="B48" s="671"/>
      <c r="C48" s="671"/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</row>
  </sheetData>
  <mergeCells count="1">
    <mergeCell ref="A47:I47"/>
  </mergeCells>
  <printOptions horizontalCentered="1" verticalCentered="1"/>
  <pageMargins left="0" right="0" top="0" bottom="0" header="0.31496062992125984" footer="0.31496062992125984"/>
  <pageSetup paperSize="9" scale="6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100"/>
  <sheetViews>
    <sheetView showGridLines="0" zoomScale="115" zoomScaleNormal="115" workbookViewId="0">
      <selection activeCell="A5" sqref="A5:A6"/>
    </sheetView>
  </sheetViews>
  <sheetFormatPr baseColWidth="10" defaultColWidth="14.42578125" defaultRowHeight="15" x14ac:dyDescent="0.25"/>
  <cols>
    <col min="1" max="1" width="14.7109375" style="37" customWidth="1"/>
    <col min="2" max="2" width="53.7109375" style="37" customWidth="1"/>
    <col min="3" max="3" width="20.5703125" style="37" customWidth="1"/>
    <col min="4" max="4" width="15.5703125" style="37" customWidth="1"/>
    <col min="5" max="5" width="11.5703125" style="4" customWidth="1"/>
    <col min="6" max="6" width="29.42578125" style="4" customWidth="1"/>
    <col min="7" max="7" width="13.42578125" style="4" customWidth="1"/>
    <col min="8" max="11" width="11.5703125" style="4" customWidth="1"/>
    <col min="12" max="16384" width="14.42578125" style="4"/>
  </cols>
  <sheetData>
    <row r="1" spans="1:11" ht="13.5" customHeight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spans="1:11" ht="13.5" customHeight="1" x14ac:dyDescent="0.25">
      <c r="A2" s="5" t="s">
        <v>169</v>
      </c>
      <c r="B2" s="6"/>
      <c r="C2" s="7"/>
      <c r="D2" s="7"/>
      <c r="E2" s="3"/>
      <c r="I2" s="3"/>
      <c r="J2" s="3"/>
      <c r="K2" s="3"/>
    </row>
    <row r="3" spans="1:11" ht="13.5" customHeight="1" x14ac:dyDescent="0.25">
      <c r="A3" s="5"/>
      <c r="B3" s="6"/>
      <c r="C3" s="7"/>
      <c r="D3" s="7"/>
      <c r="E3" s="3"/>
      <c r="I3" s="3"/>
      <c r="J3" s="3"/>
      <c r="K3" s="3"/>
    </row>
    <row r="4" spans="1:11" ht="13.5" customHeight="1" x14ac:dyDescent="0.25">
      <c r="A4" s="8" t="s">
        <v>1</v>
      </c>
      <c r="B4" s="8" t="s">
        <v>2</v>
      </c>
      <c r="C4" s="9" t="s">
        <v>3</v>
      </c>
      <c r="D4" s="9" t="s">
        <v>4</v>
      </c>
      <c r="E4" s="3"/>
      <c r="I4" s="3"/>
      <c r="J4" s="3"/>
      <c r="K4" s="3"/>
    </row>
    <row r="5" spans="1:11" ht="13.5" customHeight="1" x14ac:dyDescent="0.25">
      <c r="A5" s="10">
        <v>607</v>
      </c>
      <c r="B5" s="10" t="s">
        <v>5</v>
      </c>
      <c r="C5" s="11">
        <v>1326740.2393999996</v>
      </c>
      <c r="D5" s="12">
        <f t="shared" ref="D5:D13" si="0">C5/128521500.6</f>
        <v>1.0323099506356057E-2</v>
      </c>
      <c r="E5" s="13"/>
      <c r="F5" s="14"/>
      <c r="G5" s="15"/>
      <c r="I5" s="3"/>
      <c r="J5" s="3"/>
      <c r="K5" s="3"/>
    </row>
    <row r="6" spans="1:11" ht="13.5" customHeight="1" x14ac:dyDescent="0.25">
      <c r="A6" s="10">
        <v>327</v>
      </c>
      <c r="B6" s="10" t="s">
        <v>6</v>
      </c>
      <c r="C6" s="11">
        <v>295532.89749999996</v>
      </c>
      <c r="D6" s="12">
        <f t="shared" si="0"/>
        <v>2.299482157618069E-3</v>
      </c>
      <c r="E6" s="16"/>
      <c r="F6" s="14"/>
      <c r="G6" s="17"/>
      <c r="I6" s="3"/>
      <c r="J6" s="3"/>
      <c r="K6" s="3"/>
    </row>
    <row r="7" spans="1:11" ht="13.5" customHeight="1" x14ac:dyDescent="0.25">
      <c r="A7" s="18">
        <v>90</v>
      </c>
      <c r="B7" s="18" t="s">
        <v>7</v>
      </c>
      <c r="C7" s="19">
        <v>50328.484299999996</v>
      </c>
      <c r="D7" s="20">
        <f t="shared" si="0"/>
        <v>3.9159583466612588E-4</v>
      </c>
      <c r="E7" s="16"/>
      <c r="F7" s="21"/>
      <c r="G7" s="17"/>
      <c r="I7" s="3"/>
      <c r="J7" s="3"/>
      <c r="K7" s="3"/>
    </row>
    <row r="8" spans="1:11" ht="13.5" customHeight="1" x14ac:dyDescent="0.25">
      <c r="A8" s="18">
        <v>20</v>
      </c>
      <c r="B8" s="18" t="s">
        <v>8</v>
      </c>
      <c r="C8" s="19">
        <v>41499.731999999996</v>
      </c>
      <c r="D8" s="20">
        <f t="shared" si="0"/>
        <v>3.2290108508116813E-4</v>
      </c>
      <c r="E8" s="16"/>
      <c r="F8" s="14"/>
      <c r="G8" s="17"/>
      <c r="I8" s="3"/>
      <c r="J8" s="3"/>
      <c r="K8" s="3"/>
    </row>
    <row r="9" spans="1:11" ht="13.5" customHeight="1" x14ac:dyDescent="0.25">
      <c r="A9" s="18">
        <v>10</v>
      </c>
      <c r="B9" s="18" t="s">
        <v>9</v>
      </c>
      <c r="C9" s="19">
        <v>16256.5085</v>
      </c>
      <c r="D9" s="20">
        <f t="shared" si="0"/>
        <v>1.2648862971648185E-4</v>
      </c>
      <c r="E9" s="16"/>
      <c r="F9" s="14"/>
      <c r="G9" s="15"/>
      <c r="I9" s="3"/>
      <c r="J9" s="3"/>
      <c r="K9" s="3"/>
    </row>
    <row r="10" spans="1:11" ht="13.5" customHeight="1" x14ac:dyDescent="0.25">
      <c r="A10" s="18">
        <v>34</v>
      </c>
      <c r="B10" s="18" t="s">
        <v>10</v>
      </c>
      <c r="C10" s="19">
        <v>32058.510000000002</v>
      </c>
      <c r="D10" s="20">
        <f t="shared" si="0"/>
        <v>2.4944083169224998E-4</v>
      </c>
      <c r="E10" s="16"/>
      <c r="F10" s="14"/>
      <c r="G10" s="15"/>
      <c r="I10" s="3"/>
      <c r="J10" s="3"/>
      <c r="K10" s="3"/>
    </row>
    <row r="11" spans="1:11" ht="13.5" customHeight="1" x14ac:dyDescent="0.25">
      <c r="A11" s="18">
        <v>4</v>
      </c>
      <c r="B11" s="18" t="s">
        <v>11</v>
      </c>
      <c r="C11" s="19">
        <v>94258.310599999997</v>
      </c>
      <c r="D11" s="20">
        <f t="shared" si="0"/>
        <v>7.3340499573967778E-4</v>
      </c>
      <c r="E11" s="16"/>
      <c r="F11" s="3"/>
      <c r="G11" s="3"/>
      <c r="H11" s="3"/>
      <c r="I11" s="3"/>
      <c r="J11" s="3"/>
      <c r="K11" s="3"/>
    </row>
    <row r="12" spans="1:11" ht="13.5" customHeight="1" x14ac:dyDescent="0.25">
      <c r="A12" s="18">
        <v>129</v>
      </c>
      <c r="B12" s="18" t="s">
        <v>12</v>
      </c>
      <c r="C12" s="19">
        <v>53401.053799999972</v>
      </c>
      <c r="D12" s="20">
        <f t="shared" si="0"/>
        <v>4.1550288123542165E-4</v>
      </c>
      <c r="E12" s="16"/>
      <c r="F12" s="3"/>
      <c r="G12" s="3"/>
      <c r="H12" s="3"/>
      <c r="I12" s="3"/>
      <c r="J12" s="3"/>
      <c r="K12" s="3"/>
    </row>
    <row r="13" spans="1:11" ht="13.5" customHeight="1" x14ac:dyDescent="0.25">
      <c r="A13" s="22">
        <f>SUM(A5:A12)</f>
        <v>1221</v>
      </c>
      <c r="B13" s="23" t="s">
        <v>13</v>
      </c>
      <c r="C13" s="22">
        <f>SUM(C5:C12)</f>
        <v>1910075.7360999994</v>
      </c>
      <c r="D13" s="24">
        <f t="shared" si="0"/>
        <v>1.486191592210525E-2</v>
      </c>
      <c r="E13" s="3"/>
      <c r="F13" s="3"/>
      <c r="G13" s="3"/>
      <c r="H13" s="3"/>
      <c r="I13" s="3"/>
      <c r="J13" s="3"/>
      <c r="K13" s="3"/>
    </row>
    <row r="14" spans="1:11" ht="13.5" customHeight="1" x14ac:dyDescent="0.25">
      <c r="A14" s="5"/>
      <c r="B14" s="7"/>
      <c r="C14" s="7"/>
      <c r="D14" s="7"/>
      <c r="E14" s="3"/>
      <c r="F14" s="3"/>
      <c r="G14" s="3"/>
      <c r="H14" s="3"/>
      <c r="I14" s="3"/>
      <c r="J14" s="3"/>
      <c r="K14" s="3"/>
    </row>
    <row r="15" spans="1:11" ht="13.5" customHeight="1" x14ac:dyDescent="0.25">
      <c r="A15" s="773" t="s">
        <v>170</v>
      </c>
      <c r="B15" s="774"/>
      <c r="C15" s="774"/>
      <c r="D15" s="774"/>
      <c r="E15" s="3"/>
      <c r="F15" s="3"/>
      <c r="G15" s="3"/>
      <c r="H15" s="3"/>
      <c r="I15" s="3"/>
      <c r="J15" s="3"/>
      <c r="K15" s="3"/>
    </row>
    <row r="16" spans="1:11" ht="87" customHeight="1" x14ac:dyDescent="0.25">
      <c r="A16" s="775" t="s">
        <v>14</v>
      </c>
      <c r="B16" s="776"/>
      <c r="C16" s="776"/>
      <c r="D16" s="776"/>
      <c r="E16" s="25"/>
      <c r="F16" s="3"/>
      <c r="G16" s="3"/>
      <c r="H16" s="3"/>
      <c r="I16" s="25"/>
      <c r="J16" s="25"/>
      <c r="K16" s="25"/>
    </row>
    <row r="17" spans="1:11" ht="13.5" customHeight="1" x14ac:dyDescent="0.25">
      <c r="A17" s="26"/>
      <c r="B17" s="27"/>
      <c r="C17" s="7"/>
      <c r="D17" s="7"/>
      <c r="E17" s="3"/>
      <c r="I17" s="3"/>
      <c r="J17" s="3"/>
      <c r="K17" s="3"/>
    </row>
    <row r="18" spans="1:11" ht="13.5" customHeight="1" x14ac:dyDescent="0.25">
      <c r="A18" s="28"/>
      <c r="B18" s="27"/>
      <c r="C18" s="7"/>
      <c r="D18" s="7"/>
      <c r="E18" s="3"/>
      <c r="I18" s="3"/>
      <c r="J18" s="3"/>
      <c r="K18" s="3"/>
    </row>
    <row r="19" spans="1:11" ht="13.5" customHeight="1" x14ac:dyDescent="0.25">
      <c r="A19" s="26"/>
      <c r="B19" s="7"/>
      <c r="C19" s="29"/>
      <c r="D19" s="7"/>
      <c r="E19" s="3"/>
      <c r="I19" s="3"/>
      <c r="J19" s="3"/>
      <c r="K19" s="3"/>
    </row>
    <row r="20" spans="1:11" ht="13.5" customHeight="1" x14ac:dyDescent="0.25">
      <c r="A20" s="26"/>
      <c r="B20" s="27"/>
      <c r="C20" s="7"/>
      <c r="D20" s="7"/>
      <c r="E20" s="3"/>
      <c r="F20" s="3"/>
      <c r="G20" s="3"/>
      <c r="H20" s="3"/>
      <c r="I20" s="3"/>
      <c r="J20" s="3"/>
      <c r="K20" s="3"/>
    </row>
    <row r="21" spans="1:11" ht="13.5" customHeight="1" x14ac:dyDescent="0.25">
      <c r="A21" s="26"/>
      <c r="B21" s="27"/>
      <c r="C21" s="30"/>
      <c r="D21" s="7"/>
      <c r="E21" s="3"/>
      <c r="F21" s="3"/>
      <c r="G21" s="3"/>
      <c r="H21" s="3"/>
      <c r="I21" s="3"/>
      <c r="J21" s="3"/>
      <c r="K21" s="3"/>
    </row>
    <row r="22" spans="1:11" ht="13.5" customHeight="1" x14ac:dyDescent="0.25">
      <c r="A22" s="26"/>
      <c r="B22" s="31"/>
      <c r="C22" s="7"/>
      <c r="D22" s="7"/>
      <c r="E22" s="3"/>
      <c r="F22" s="3"/>
      <c r="G22" s="3"/>
      <c r="H22" s="3"/>
      <c r="I22" s="3"/>
      <c r="J22" s="3"/>
      <c r="K22" s="3"/>
    </row>
    <row r="23" spans="1:11" ht="13.5" customHeight="1" x14ac:dyDescent="0.25">
      <c r="A23" s="26"/>
      <c r="B23" s="27"/>
      <c r="C23" s="31"/>
      <c r="D23" s="7"/>
      <c r="E23" s="3"/>
      <c r="F23" s="3"/>
      <c r="G23" s="3"/>
      <c r="H23" s="3"/>
      <c r="I23" s="3"/>
      <c r="J23" s="3"/>
      <c r="K23" s="3"/>
    </row>
    <row r="24" spans="1:11" ht="13.5" customHeight="1" x14ac:dyDescent="0.25">
      <c r="A24" s="32"/>
      <c r="B24" s="27"/>
      <c r="C24" s="7"/>
      <c r="D24" s="7"/>
      <c r="E24" s="3"/>
      <c r="F24" s="3"/>
      <c r="G24" s="3"/>
      <c r="H24" s="3"/>
      <c r="I24" s="3"/>
      <c r="J24" s="3"/>
      <c r="K24" s="3"/>
    </row>
    <row r="25" spans="1:11" ht="13.5" customHeight="1" x14ac:dyDescent="0.25">
      <c r="A25" s="26"/>
      <c r="B25" s="27"/>
      <c r="C25" s="7"/>
      <c r="D25" s="7"/>
      <c r="E25" s="3"/>
      <c r="F25" s="3"/>
      <c r="G25" s="3"/>
      <c r="H25" s="3"/>
      <c r="I25" s="3"/>
      <c r="J25" s="3"/>
      <c r="K25" s="3"/>
    </row>
    <row r="26" spans="1:11" ht="13.5" customHeight="1" x14ac:dyDescent="0.25">
      <c r="A26" s="26"/>
      <c r="B26" s="27"/>
      <c r="C26" s="7"/>
      <c r="D26" s="7"/>
      <c r="E26" s="3"/>
      <c r="F26" s="3"/>
      <c r="G26" s="3"/>
      <c r="H26" s="3"/>
      <c r="I26" s="3"/>
      <c r="J26" s="3"/>
      <c r="K26" s="3"/>
    </row>
    <row r="27" spans="1:11" ht="13.5" customHeight="1" x14ac:dyDescent="0.25">
      <c r="A27" s="33"/>
      <c r="B27" s="34"/>
      <c r="C27" s="35"/>
      <c r="D27" s="35"/>
      <c r="E27" s="3"/>
      <c r="F27" s="3"/>
      <c r="G27" s="3"/>
      <c r="H27" s="3"/>
      <c r="I27" s="3"/>
      <c r="J27" s="3"/>
      <c r="K27" s="3"/>
    </row>
    <row r="28" spans="1:11" ht="13.5" customHeight="1" x14ac:dyDescent="0.25">
      <c r="A28" s="33"/>
      <c r="B28" s="34"/>
      <c r="C28" s="35"/>
      <c r="D28" s="35"/>
      <c r="E28" s="3"/>
      <c r="F28" s="3"/>
      <c r="G28" s="3"/>
      <c r="H28" s="3"/>
      <c r="I28" s="3"/>
      <c r="J28" s="3"/>
      <c r="K28" s="3"/>
    </row>
    <row r="29" spans="1:11" ht="13.5" customHeight="1" x14ac:dyDescent="0.25">
      <c r="A29" s="26"/>
      <c r="B29" s="27"/>
      <c r="C29" s="7"/>
      <c r="D29" s="7"/>
      <c r="E29" s="3"/>
      <c r="F29" s="3"/>
      <c r="G29" s="3"/>
      <c r="H29" s="3"/>
      <c r="I29" s="3"/>
      <c r="J29" s="3"/>
      <c r="K29" s="3"/>
    </row>
    <row r="30" spans="1:11" ht="13.5" customHeight="1" x14ac:dyDescent="0.25">
      <c r="A30" s="26"/>
      <c r="B30" s="27"/>
      <c r="C30" s="7"/>
      <c r="D30" s="7"/>
      <c r="E30" s="3"/>
      <c r="F30" s="3"/>
      <c r="G30" s="3"/>
      <c r="H30" s="3"/>
      <c r="I30" s="3"/>
      <c r="J30" s="3"/>
      <c r="K30" s="3"/>
    </row>
    <row r="31" spans="1:11" ht="13.5" customHeight="1" x14ac:dyDescent="0.25">
      <c r="A31" s="26"/>
      <c r="B31" s="27"/>
      <c r="C31" s="7"/>
      <c r="D31" s="7"/>
      <c r="E31" s="3"/>
      <c r="F31" s="3"/>
      <c r="G31" s="3"/>
      <c r="H31" s="3"/>
      <c r="I31" s="3"/>
      <c r="J31" s="3"/>
      <c r="K31" s="3"/>
    </row>
    <row r="32" spans="1:11" ht="13.5" customHeight="1" x14ac:dyDescent="0.25">
      <c r="A32" s="26"/>
      <c r="B32" s="27"/>
      <c r="C32" s="7"/>
      <c r="D32" s="7"/>
      <c r="E32" s="3"/>
      <c r="F32" s="3"/>
      <c r="G32" s="3"/>
      <c r="H32" s="3"/>
      <c r="I32" s="3"/>
      <c r="J32" s="3"/>
      <c r="K32" s="3"/>
    </row>
    <row r="33" spans="1:11" ht="13.5" customHeight="1" x14ac:dyDescent="0.25">
      <c r="A33" s="26"/>
      <c r="B33" s="27"/>
      <c r="C33" s="7"/>
      <c r="D33" s="7"/>
      <c r="E33" s="3"/>
      <c r="F33" s="3"/>
      <c r="G33" s="3"/>
      <c r="H33" s="3"/>
      <c r="I33" s="3"/>
      <c r="J33" s="3"/>
      <c r="K33" s="3"/>
    </row>
    <row r="34" spans="1:11" ht="13.5" customHeight="1" x14ac:dyDescent="0.25">
      <c r="A34" s="26"/>
      <c r="B34" s="27"/>
      <c r="C34" s="7"/>
      <c r="D34" s="7"/>
      <c r="E34" s="3"/>
      <c r="F34" s="3"/>
      <c r="G34" s="3"/>
      <c r="H34" s="3"/>
      <c r="I34" s="3"/>
      <c r="J34" s="3"/>
      <c r="K34" s="3"/>
    </row>
    <row r="35" spans="1:11" ht="13.5" customHeight="1" x14ac:dyDescent="0.25">
      <c r="A35" s="26"/>
      <c r="B35" s="27"/>
      <c r="C35" s="7"/>
      <c r="D35" s="7"/>
      <c r="E35" s="3"/>
      <c r="F35" s="3"/>
      <c r="G35" s="3"/>
      <c r="H35" s="3"/>
      <c r="I35" s="3"/>
      <c r="J35" s="3"/>
      <c r="K35" s="3"/>
    </row>
    <row r="36" spans="1:11" ht="13.5" customHeight="1" x14ac:dyDescent="0.25">
      <c r="A36" s="26"/>
      <c r="B36" s="27"/>
      <c r="C36" s="31"/>
      <c r="D36" s="7"/>
      <c r="E36" s="3"/>
      <c r="F36" s="3"/>
      <c r="G36" s="3"/>
      <c r="H36" s="3"/>
      <c r="I36" s="3"/>
      <c r="J36" s="3"/>
      <c r="K36" s="3"/>
    </row>
    <row r="37" spans="1:11" ht="13.5" customHeight="1" x14ac:dyDescent="0.25">
      <c r="A37" s="26"/>
      <c r="B37" s="27"/>
      <c r="C37" s="7"/>
      <c r="D37" s="7"/>
      <c r="E37" s="3"/>
      <c r="F37" s="3"/>
      <c r="G37" s="3"/>
      <c r="H37" s="3"/>
      <c r="I37" s="3"/>
      <c r="J37" s="3"/>
      <c r="K37" s="3"/>
    </row>
    <row r="38" spans="1:11" ht="13.5" customHeight="1" x14ac:dyDescent="0.25">
      <c r="A38" s="33"/>
      <c r="B38" s="34"/>
      <c r="C38" s="35"/>
      <c r="D38" s="35"/>
      <c r="E38" s="3"/>
      <c r="F38" s="3"/>
      <c r="G38" s="3"/>
      <c r="H38" s="3"/>
      <c r="I38" s="3"/>
      <c r="J38" s="3"/>
      <c r="K38" s="3"/>
    </row>
    <row r="39" spans="1:11" ht="13.5" customHeight="1" x14ac:dyDescent="0.25">
      <c r="A39" s="26"/>
      <c r="B39" s="27"/>
      <c r="C39" s="7"/>
      <c r="D39" s="7"/>
      <c r="E39" s="3"/>
      <c r="F39" s="3"/>
      <c r="G39" s="3"/>
      <c r="H39" s="3"/>
      <c r="I39" s="3"/>
      <c r="J39" s="3"/>
      <c r="K39" s="3"/>
    </row>
    <row r="40" spans="1:11" ht="13.5" customHeight="1" x14ac:dyDescent="0.25">
      <c r="A40" s="36"/>
      <c r="B40" s="27"/>
      <c r="C40" s="7"/>
      <c r="D40" s="7"/>
      <c r="E40" s="3"/>
      <c r="F40" s="3"/>
      <c r="G40" s="3"/>
      <c r="H40" s="3"/>
      <c r="I40" s="3"/>
      <c r="J40" s="3"/>
      <c r="K40" s="3"/>
    </row>
    <row r="41" spans="1:11" ht="13.5" customHeight="1" x14ac:dyDescent="0.25">
      <c r="A41" s="26"/>
      <c r="B41" s="27"/>
      <c r="C41" s="7"/>
      <c r="D41" s="7"/>
      <c r="E41" s="3"/>
      <c r="F41" s="3"/>
      <c r="G41" s="3"/>
      <c r="H41" s="3"/>
      <c r="I41" s="3"/>
      <c r="J41" s="3"/>
      <c r="K41" s="3"/>
    </row>
    <row r="42" spans="1:11" ht="13.5" customHeight="1" x14ac:dyDescent="0.25">
      <c r="A42" s="26"/>
      <c r="B42" s="27"/>
      <c r="C42" s="7"/>
      <c r="D42" s="7"/>
      <c r="E42" s="3"/>
      <c r="F42" s="3"/>
      <c r="G42" s="3"/>
      <c r="H42" s="3"/>
      <c r="I42" s="3"/>
      <c r="J42" s="3"/>
      <c r="K42" s="3"/>
    </row>
    <row r="43" spans="1:11" ht="13.5" customHeight="1" x14ac:dyDescent="0.25">
      <c r="A43" s="26"/>
      <c r="B43" s="27"/>
      <c r="C43" s="7"/>
      <c r="D43" s="7"/>
      <c r="E43" s="3"/>
      <c r="F43" s="3"/>
      <c r="G43" s="3"/>
      <c r="H43" s="3"/>
      <c r="I43" s="3"/>
      <c r="J43" s="3"/>
      <c r="K43" s="3"/>
    </row>
    <row r="44" spans="1:11" ht="13.5" customHeight="1" x14ac:dyDescent="0.25">
      <c r="A44" s="26"/>
      <c r="B44" s="27"/>
      <c r="C44" s="7"/>
      <c r="D44" s="7"/>
      <c r="E44" s="3"/>
      <c r="F44" s="3"/>
      <c r="G44" s="3"/>
      <c r="H44" s="3"/>
      <c r="I44" s="3"/>
      <c r="J44" s="3"/>
      <c r="K44" s="3"/>
    </row>
    <row r="45" spans="1:11" ht="13.5" customHeight="1" x14ac:dyDescent="0.25">
      <c r="A45" s="26"/>
      <c r="B45" s="27"/>
      <c r="C45" s="7"/>
      <c r="D45" s="7"/>
      <c r="E45" s="3"/>
      <c r="F45" s="3"/>
      <c r="G45" s="3"/>
      <c r="H45" s="3"/>
      <c r="I45" s="3"/>
      <c r="J45" s="3"/>
      <c r="K45" s="3"/>
    </row>
    <row r="46" spans="1:11" ht="13.5" customHeight="1" x14ac:dyDescent="0.25">
      <c r="A46" s="26"/>
      <c r="B46" s="27"/>
      <c r="C46" s="7"/>
      <c r="D46" s="7"/>
      <c r="E46" s="3"/>
      <c r="F46" s="3"/>
      <c r="G46" s="3"/>
      <c r="H46" s="3"/>
      <c r="I46" s="3"/>
      <c r="J46" s="3"/>
      <c r="K46" s="3"/>
    </row>
    <row r="47" spans="1:11" ht="13.5" customHeight="1" x14ac:dyDescent="0.25">
      <c r="A47" s="26"/>
      <c r="B47" s="27"/>
      <c r="C47" s="7"/>
      <c r="D47" s="7"/>
      <c r="E47" s="3"/>
      <c r="F47" s="3"/>
      <c r="G47" s="3"/>
      <c r="H47" s="3"/>
      <c r="I47" s="3"/>
      <c r="J47" s="3"/>
      <c r="K47" s="3"/>
    </row>
    <row r="48" spans="1:11" ht="13.5" customHeight="1" x14ac:dyDescent="0.25">
      <c r="A48" s="26"/>
      <c r="B48" s="27"/>
      <c r="C48" s="7"/>
      <c r="D48" s="7"/>
      <c r="E48" s="3"/>
      <c r="F48" s="3"/>
      <c r="G48" s="3"/>
      <c r="H48" s="3"/>
      <c r="I48" s="3"/>
      <c r="J48" s="3"/>
      <c r="K48" s="3"/>
    </row>
    <row r="49" spans="1:11" ht="13.5" customHeight="1" x14ac:dyDescent="0.25">
      <c r="A49" s="26"/>
      <c r="B49" s="27"/>
      <c r="C49" s="7"/>
      <c r="D49" s="7"/>
      <c r="E49" s="3"/>
      <c r="F49" s="3"/>
      <c r="G49" s="3"/>
      <c r="H49" s="3"/>
      <c r="I49" s="3"/>
      <c r="J49" s="3"/>
      <c r="K49" s="3"/>
    </row>
    <row r="50" spans="1:11" ht="13.5" customHeight="1" x14ac:dyDescent="0.25">
      <c r="A50" s="26"/>
      <c r="B50" s="27"/>
      <c r="C50" s="7"/>
      <c r="D50" s="7"/>
      <c r="E50" s="3"/>
      <c r="F50" s="3"/>
      <c r="G50" s="3"/>
      <c r="H50" s="3"/>
      <c r="I50" s="3"/>
      <c r="J50" s="3"/>
      <c r="K50" s="3"/>
    </row>
    <row r="51" spans="1:11" ht="13.5" customHeight="1" x14ac:dyDescent="0.25">
      <c r="A51" s="26"/>
      <c r="B51" s="27"/>
      <c r="C51" s="7"/>
      <c r="D51" s="7"/>
      <c r="E51" s="3"/>
      <c r="F51" s="3"/>
      <c r="G51" s="3"/>
      <c r="H51" s="3"/>
      <c r="I51" s="3"/>
      <c r="J51" s="3"/>
      <c r="K51" s="3"/>
    </row>
    <row r="52" spans="1:11" ht="13.5" customHeight="1" x14ac:dyDescent="0.25">
      <c r="A52" s="26"/>
      <c r="B52" s="27"/>
      <c r="C52" s="7"/>
      <c r="D52" s="7"/>
      <c r="E52" s="3"/>
      <c r="F52" s="3"/>
      <c r="G52" s="3"/>
      <c r="H52" s="3"/>
      <c r="I52" s="3"/>
      <c r="J52" s="3"/>
      <c r="K52" s="3"/>
    </row>
    <row r="53" spans="1:11" ht="13.5" customHeight="1" x14ac:dyDescent="0.25">
      <c r="A53" s="26"/>
      <c r="B53" s="27"/>
      <c r="C53" s="7"/>
      <c r="D53" s="7"/>
      <c r="E53" s="3"/>
      <c r="F53" s="3"/>
      <c r="G53" s="3"/>
      <c r="H53" s="3"/>
      <c r="I53" s="3"/>
      <c r="J53" s="3"/>
      <c r="K53" s="3"/>
    </row>
    <row r="54" spans="1:11" ht="13.5" customHeight="1" x14ac:dyDescent="0.25">
      <c r="A54" s="26"/>
      <c r="B54" s="27"/>
      <c r="C54" s="7"/>
      <c r="D54" s="7"/>
      <c r="E54" s="3"/>
      <c r="F54" s="3"/>
      <c r="G54" s="3"/>
      <c r="H54" s="3"/>
      <c r="I54" s="3"/>
      <c r="J54" s="3"/>
      <c r="K54" s="3"/>
    </row>
    <row r="55" spans="1:11" ht="13.5" customHeight="1" x14ac:dyDescent="0.25">
      <c r="A55" s="26"/>
      <c r="B55" s="27"/>
      <c r="C55" s="7"/>
      <c r="D55" s="7"/>
      <c r="E55" s="3"/>
      <c r="F55" s="3"/>
      <c r="G55" s="3"/>
      <c r="H55" s="3"/>
      <c r="I55" s="3"/>
      <c r="J55" s="3"/>
      <c r="K55" s="3"/>
    </row>
    <row r="56" spans="1:11" ht="13.5" customHeight="1" x14ac:dyDescent="0.25">
      <c r="A56" s="26"/>
      <c r="B56" s="27"/>
      <c r="C56" s="7"/>
      <c r="D56" s="7"/>
      <c r="E56" s="3"/>
      <c r="F56" s="3"/>
      <c r="G56" s="3"/>
      <c r="H56" s="3"/>
      <c r="I56" s="3"/>
      <c r="J56" s="3"/>
      <c r="K56" s="3"/>
    </row>
    <row r="57" spans="1:11" ht="13.5" customHeight="1" x14ac:dyDescent="0.25">
      <c r="A57" s="26"/>
      <c r="B57" s="27"/>
      <c r="C57" s="7"/>
      <c r="D57" s="7"/>
      <c r="E57" s="3"/>
      <c r="F57" s="3"/>
      <c r="G57" s="3"/>
      <c r="H57" s="3"/>
      <c r="I57" s="3"/>
      <c r="J57" s="3"/>
      <c r="K57" s="3"/>
    </row>
    <row r="58" spans="1:11" ht="13.5" customHeight="1" x14ac:dyDescent="0.25">
      <c r="A58" s="26"/>
      <c r="B58" s="27"/>
      <c r="C58" s="7"/>
      <c r="D58" s="7"/>
      <c r="E58" s="3"/>
      <c r="F58" s="3"/>
      <c r="G58" s="3"/>
      <c r="H58" s="3"/>
      <c r="I58" s="3"/>
      <c r="J58" s="3"/>
      <c r="K58" s="3"/>
    </row>
    <row r="59" spans="1:11" ht="13.5" customHeight="1" x14ac:dyDescent="0.25">
      <c r="A59" s="26"/>
      <c r="B59" s="27"/>
      <c r="C59" s="7"/>
      <c r="D59" s="7"/>
      <c r="E59" s="3"/>
      <c r="F59" s="3"/>
      <c r="G59" s="3"/>
      <c r="H59" s="3"/>
      <c r="I59" s="3"/>
      <c r="J59" s="3"/>
      <c r="K59" s="3"/>
    </row>
    <row r="60" spans="1:11" ht="13.5" customHeight="1" x14ac:dyDescent="0.25">
      <c r="A60" s="26"/>
      <c r="B60" s="27"/>
      <c r="C60" s="7"/>
      <c r="D60" s="7"/>
      <c r="E60" s="3"/>
      <c r="F60" s="3"/>
      <c r="G60" s="3"/>
      <c r="H60" s="3"/>
      <c r="I60" s="3"/>
      <c r="J60" s="3"/>
      <c r="K60" s="3"/>
    </row>
    <row r="61" spans="1:11" ht="13.5" customHeight="1" x14ac:dyDescent="0.25">
      <c r="A61" s="26"/>
      <c r="B61" s="27"/>
      <c r="C61" s="7"/>
      <c r="D61" s="7"/>
      <c r="E61" s="3"/>
      <c r="F61" s="3"/>
      <c r="G61" s="3"/>
      <c r="H61" s="3"/>
      <c r="I61" s="3"/>
      <c r="J61" s="3"/>
      <c r="K61" s="3"/>
    </row>
    <row r="62" spans="1:11" ht="13.5" customHeight="1" x14ac:dyDescent="0.25">
      <c r="A62" s="26"/>
      <c r="B62" s="27"/>
      <c r="C62" s="7"/>
      <c r="D62" s="7"/>
      <c r="E62" s="3"/>
      <c r="F62" s="3"/>
      <c r="G62" s="3"/>
      <c r="H62" s="3"/>
      <c r="I62" s="3"/>
      <c r="J62" s="3"/>
      <c r="K62" s="3"/>
    </row>
    <row r="63" spans="1:11" ht="13.5" customHeight="1" x14ac:dyDescent="0.25">
      <c r="A63" s="26"/>
      <c r="B63" s="27"/>
      <c r="C63" s="7"/>
      <c r="D63" s="7"/>
      <c r="E63" s="3"/>
      <c r="F63" s="3"/>
      <c r="G63" s="3"/>
      <c r="H63" s="3"/>
      <c r="I63" s="3"/>
      <c r="J63" s="3"/>
      <c r="K63" s="3"/>
    </row>
    <row r="64" spans="1:11" ht="13.5" customHeight="1" x14ac:dyDescent="0.25">
      <c r="A64" s="26"/>
      <c r="B64" s="27"/>
      <c r="C64" s="7"/>
      <c r="D64" s="7"/>
      <c r="E64" s="3"/>
      <c r="F64" s="3"/>
      <c r="G64" s="3"/>
      <c r="H64" s="3"/>
      <c r="I64" s="3"/>
      <c r="J64" s="3"/>
      <c r="K64" s="3"/>
    </row>
    <row r="65" spans="1:11" ht="13.5" customHeight="1" x14ac:dyDescent="0.25">
      <c r="A65" s="26"/>
      <c r="B65" s="27"/>
      <c r="C65" s="7"/>
      <c r="D65" s="7"/>
      <c r="E65" s="3"/>
      <c r="F65" s="3"/>
      <c r="G65" s="3"/>
      <c r="H65" s="3"/>
      <c r="I65" s="3"/>
      <c r="J65" s="3"/>
      <c r="K65" s="3"/>
    </row>
    <row r="66" spans="1:11" ht="13.5" customHeight="1" x14ac:dyDescent="0.25">
      <c r="A66" s="26"/>
      <c r="B66" s="27"/>
      <c r="C66" s="7"/>
      <c r="D66" s="7"/>
      <c r="E66" s="3"/>
      <c r="F66" s="3"/>
      <c r="G66" s="3"/>
      <c r="H66" s="3"/>
      <c r="I66" s="3"/>
      <c r="J66" s="3"/>
      <c r="K66" s="3"/>
    </row>
    <row r="67" spans="1:11" ht="13.5" customHeight="1" x14ac:dyDescent="0.25">
      <c r="A67" s="26"/>
      <c r="B67" s="27"/>
      <c r="C67" s="7"/>
      <c r="D67" s="7"/>
      <c r="E67" s="3"/>
      <c r="F67" s="3"/>
      <c r="G67" s="3"/>
      <c r="H67" s="3"/>
      <c r="I67" s="3"/>
      <c r="J67" s="3"/>
      <c r="K67" s="3"/>
    </row>
    <row r="68" spans="1:11" ht="13.5" customHeight="1" x14ac:dyDescent="0.25">
      <c r="A68" s="26"/>
      <c r="B68" s="27"/>
      <c r="C68" s="7"/>
      <c r="D68" s="7"/>
      <c r="E68" s="3"/>
      <c r="F68" s="3"/>
      <c r="G68" s="3"/>
      <c r="H68" s="3"/>
      <c r="I68" s="3"/>
      <c r="J68" s="3"/>
      <c r="K68" s="3"/>
    </row>
    <row r="69" spans="1:11" ht="13.5" customHeight="1" x14ac:dyDescent="0.25">
      <c r="A69" s="26"/>
      <c r="B69" s="27"/>
      <c r="C69" s="7"/>
      <c r="D69" s="7"/>
      <c r="E69" s="3"/>
      <c r="F69" s="3"/>
      <c r="G69" s="3"/>
      <c r="H69" s="3"/>
      <c r="I69" s="3"/>
      <c r="J69" s="3"/>
      <c r="K69" s="3"/>
    </row>
    <row r="70" spans="1:11" ht="13.5" customHeight="1" x14ac:dyDescent="0.25">
      <c r="A70" s="26"/>
      <c r="B70" s="27"/>
      <c r="C70" s="7"/>
      <c r="D70" s="7"/>
      <c r="E70" s="3"/>
      <c r="F70" s="3"/>
      <c r="G70" s="3"/>
      <c r="H70" s="3"/>
      <c r="I70" s="3"/>
      <c r="J70" s="3"/>
      <c r="K70" s="3"/>
    </row>
    <row r="71" spans="1:11" ht="13.5" customHeight="1" x14ac:dyDescent="0.25">
      <c r="A71" s="26"/>
      <c r="B71" s="27"/>
      <c r="C71" s="7"/>
      <c r="D71" s="7"/>
      <c r="E71" s="3"/>
      <c r="F71" s="3"/>
      <c r="G71" s="3"/>
      <c r="H71" s="3"/>
      <c r="I71" s="3"/>
      <c r="J71" s="3"/>
      <c r="K71" s="3"/>
    </row>
    <row r="72" spans="1:11" ht="13.5" customHeight="1" x14ac:dyDescent="0.25">
      <c r="A72" s="26"/>
      <c r="B72" s="27"/>
      <c r="C72" s="7"/>
      <c r="D72" s="7"/>
      <c r="E72" s="3"/>
      <c r="F72" s="3"/>
      <c r="G72" s="3"/>
      <c r="H72" s="3"/>
      <c r="I72" s="3"/>
      <c r="J72" s="3"/>
      <c r="K72" s="3"/>
    </row>
    <row r="73" spans="1:11" ht="13.5" customHeight="1" x14ac:dyDescent="0.25">
      <c r="A73" s="26"/>
      <c r="B73" s="27"/>
      <c r="C73" s="7"/>
      <c r="D73" s="7"/>
      <c r="E73" s="3"/>
      <c r="F73" s="3"/>
      <c r="G73" s="3"/>
      <c r="H73" s="3"/>
      <c r="I73" s="3"/>
      <c r="J73" s="3"/>
      <c r="K73" s="3"/>
    </row>
    <row r="74" spans="1:11" ht="13.5" customHeight="1" x14ac:dyDescent="0.25">
      <c r="A74" s="26"/>
      <c r="B74" s="27"/>
      <c r="C74" s="7"/>
      <c r="D74" s="7"/>
      <c r="E74" s="3"/>
      <c r="F74" s="3"/>
      <c r="G74" s="3"/>
      <c r="H74" s="3"/>
      <c r="I74" s="3"/>
      <c r="J74" s="3"/>
      <c r="K74" s="3"/>
    </row>
    <row r="75" spans="1:11" ht="13.5" customHeight="1" x14ac:dyDescent="0.25">
      <c r="A75" s="26"/>
      <c r="B75" s="27"/>
      <c r="C75" s="7"/>
      <c r="D75" s="7"/>
      <c r="E75" s="3"/>
      <c r="F75" s="3"/>
      <c r="G75" s="3"/>
      <c r="H75" s="3"/>
      <c r="I75" s="3"/>
      <c r="J75" s="3"/>
      <c r="K75" s="3"/>
    </row>
    <row r="76" spans="1:11" ht="13.5" customHeight="1" x14ac:dyDescent="0.25">
      <c r="A76" s="26"/>
      <c r="B76" s="27"/>
      <c r="C76" s="7"/>
      <c r="D76" s="7"/>
      <c r="E76" s="3"/>
      <c r="F76" s="3"/>
      <c r="G76" s="3"/>
      <c r="H76" s="3"/>
      <c r="I76" s="3"/>
      <c r="J76" s="3"/>
      <c r="K76" s="3"/>
    </row>
    <row r="77" spans="1:11" ht="13.5" customHeight="1" x14ac:dyDescent="0.25">
      <c r="A77" s="26"/>
      <c r="B77" s="27"/>
      <c r="C77" s="7"/>
      <c r="D77" s="7"/>
      <c r="E77" s="3"/>
      <c r="F77" s="3"/>
      <c r="G77" s="3"/>
      <c r="H77" s="3"/>
      <c r="I77" s="3"/>
      <c r="J77" s="3"/>
      <c r="K77" s="3"/>
    </row>
    <row r="78" spans="1:11" ht="13.5" customHeight="1" x14ac:dyDescent="0.25">
      <c r="A78" s="26"/>
      <c r="B78" s="27"/>
      <c r="C78" s="7"/>
      <c r="D78" s="7"/>
      <c r="E78" s="3"/>
      <c r="F78" s="3"/>
      <c r="G78" s="3"/>
      <c r="H78" s="3"/>
      <c r="I78" s="3"/>
      <c r="J78" s="3"/>
      <c r="K78" s="3"/>
    </row>
    <row r="79" spans="1:11" ht="13.5" customHeight="1" x14ac:dyDescent="0.25">
      <c r="A79" s="26"/>
      <c r="B79" s="27"/>
      <c r="C79" s="7"/>
      <c r="D79" s="7"/>
      <c r="E79" s="3"/>
      <c r="F79" s="3"/>
      <c r="G79" s="3"/>
      <c r="H79" s="3"/>
      <c r="I79" s="3"/>
      <c r="J79" s="3"/>
      <c r="K79" s="3"/>
    </row>
    <row r="80" spans="1:11" ht="13.5" customHeight="1" x14ac:dyDescent="0.25">
      <c r="A80" s="26"/>
      <c r="B80" s="27"/>
      <c r="C80" s="7"/>
      <c r="D80" s="7"/>
      <c r="E80" s="3"/>
      <c r="F80" s="3"/>
      <c r="G80" s="3"/>
      <c r="H80" s="3"/>
      <c r="I80" s="3"/>
      <c r="J80" s="3"/>
      <c r="K80" s="3"/>
    </row>
    <row r="81" spans="1:11" ht="13.5" customHeight="1" x14ac:dyDescent="0.25">
      <c r="A81" s="26"/>
      <c r="B81" s="27"/>
      <c r="C81" s="7"/>
      <c r="D81" s="7"/>
      <c r="E81" s="3"/>
      <c r="F81" s="3"/>
      <c r="G81" s="3"/>
      <c r="H81" s="3"/>
      <c r="I81" s="3"/>
      <c r="J81" s="3"/>
      <c r="K81" s="3"/>
    </row>
    <row r="82" spans="1:11" ht="13.5" customHeight="1" x14ac:dyDescent="0.25">
      <c r="A82" s="26"/>
      <c r="B82" s="27"/>
      <c r="C82" s="7"/>
      <c r="D82" s="7"/>
      <c r="E82" s="3"/>
      <c r="F82" s="3"/>
      <c r="G82" s="3"/>
      <c r="H82" s="3"/>
      <c r="I82" s="3"/>
      <c r="J82" s="3"/>
      <c r="K82" s="3"/>
    </row>
    <row r="83" spans="1:11" ht="13.5" customHeight="1" x14ac:dyDescent="0.25">
      <c r="A83" s="26"/>
      <c r="B83" s="27"/>
      <c r="C83" s="7"/>
      <c r="D83" s="7"/>
      <c r="E83" s="3"/>
      <c r="F83" s="3"/>
      <c r="G83" s="3"/>
      <c r="H83" s="3"/>
      <c r="I83" s="3"/>
      <c r="J83" s="3"/>
      <c r="K83" s="3"/>
    </row>
    <row r="84" spans="1:11" ht="13.5" customHeight="1" x14ac:dyDescent="0.25">
      <c r="A84" s="26"/>
      <c r="B84" s="27"/>
      <c r="C84" s="7"/>
      <c r="D84" s="7"/>
      <c r="E84" s="3"/>
      <c r="F84" s="3"/>
      <c r="G84" s="3"/>
      <c r="H84" s="3"/>
      <c r="I84" s="3"/>
      <c r="J84" s="3"/>
      <c r="K84" s="3"/>
    </row>
    <row r="85" spans="1:11" ht="13.5" customHeight="1" x14ac:dyDescent="0.25">
      <c r="A85" s="26"/>
      <c r="B85" s="27"/>
      <c r="C85" s="7"/>
      <c r="D85" s="7"/>
      <c r="E85" s="3"/>
      <c r="F85" s="3"/>
      <c r="G85" s="3"/>
      <c r="H85" s="3"/>
      <c r="I85" s="3"/>
      <c r="J85" s="3"/>
      <c r="K85" s="3"/>
    </row>
    <row r="86" spans="1:11" ht="13.5" customHeight="1" x14ac:dyDescent="0.25">
      <c r="A86" s="26"/>
      <c r="B86" s="27"/>
      <c r="C86" s="7"/>
      <c r="D86" s="7"/>
      <c r="E86" s="3"/>
      <c r="F86" s="3"/>
      <c r="G86" s="3"/>
      <c r="H86" s="3"/>
      <c r="I86" s="3"/>
      <c r="J86" s="3"/>
      <c r="K86" s="3"/>
    </row>
    <row r="87" spans="1:11" ht="13.5" customHeight="1" x14ac:dyDescent="0.25">
      <c r="A87" s="26"/>
      <c r="B87" s="27"/>
      <c r="C87" s="7"/>
      <c r="D87" s="7"/>
      <c r="E87" s="3"/>
      <c r="F87" s="3"/>
      <c r="G87" s="3"/>
      <c r="H87" s="3"/>
      <c r="I87" s="3"/>
      <c r="J87" s="3"/>
      <c r="K87" s="3"/>
    </row>
    <row r="88" spans="1:11" ht="13.5" customHeight="1" x14ac:dyDescent="0.25">
      <c r="A88" s="26"/>
      <c r="B88" s="27"/>
      <c r="C88" s="7"/>
      <c r="D88" s="7"/>
      <c r="E88" s="3"/>
      <c r="F88" s="3"/>
      <c r="G88" s="3"/>
      <c r="H88" s="3"/>
      <c r="I88" s="3"/>
      <c r="J88" s="3"/>
      <c r="K88" s="3"/>
    </row>
    <row r="89" spans="1:11" ht="13.5" customHeight="1" x14ac:dyDescent="0.25">
      <c r="A89" s="26"/>
      <c r="B89" s="27"/>
      <c r="C89" s="7"/>
      <c r="D89" s="7"/>
      <c r="E89" s="3"/>
      <c r="F89" s="3"/>
      <c r="G89" s="3"/>
      <c r="H89" s="3"/>
      <c r="I89" s="3"/>
      <c r="J89" s="3"/>
      <c r="K89" s="3"/>
    </row>
    <row r="90" spans="1:11" ht="13.5" customHeight="1" x14ac:dyDescent="0.25">
      <c r="A90" s="26"/>
      <c r="B90" s="27"/>
      <c r="C90" s="7"/>
      <c r="D90" s="7"/>
      <c r="E90" s="3"/>
      <c r="F90" s="3"/>
      <c r="G90" s="3"/>
      <c r="H90" s="3"/>
      <c r="I90" s="3"/>
      <c r="J90" s="3"/>
      <c r="K90" s="3"/>
    </row>
    <row r="91" spans="1:11" ht="13.5" customHeight="1" x14ac:dyDescent="0.25">
      <c r="A91" s="26"/>
      <c r="B91" s="27"/>
      <c r="C91" s="7"/>
      <c r="D91" s="7"/>
      <c r="E91" s="3"/>
      <c r="F91" s="3"/>
      <c r="G91" s="3"/>
      <c r="H91" s="3"/>
      <c r="I91" s="3"/>
      <c r="J91" s="3"/>
      <c r="K91" s="3"/>
    </row>
    <row r="92" spans="1:11" ht="13.5" customHeight="1" x14ac:dyDescent="0.25">
      <c r="A92" s="26"/>
      <c r="B92" s="27"/>
      <c r="C92" s="7"/>
      <c r="D92" s="7"/>
      <c r="E92" s="3"/>
      <c r="F92" s="3"/>
      <c r="G92" s="3"/>
      <c r="H92" s="3"/>
      <c r="I92" s="3"/>
      <c r="J92" s="3"/>
      <c r="K92" s="3"/>
    </row>
    <row r="93" spans="1:11" ht="13.5" customHeight="1" x14ac:dyDescent="0.25">
      <c r="A93" s="26"/>
      <c r="B93" s="27"/>
      <c r="C93" s="7"/>
      <c r="D93" s="7"/>
      <c r="E93" s="3"/>
      <c r="F93" s="3"/>
      <c r="G93" s="3"/>
      <c r="H93" s="3"/>
      <c r="I93" s="3"/>
      <c r="J93" s="3"/>
      <c r="K93" s="3"/>
    </row>
    <row r="94" spans="1:11" ht="13.5" customHeight="1" x14ac:dyDescent="0.25">
      <c r="A94" s="26"/>
      <c r="B94" s="27"/>
      <c r="C94" s="7"/>
      <c r="D94" s="7"/>
      <c r="E94" s="3"/>
      <c r="F94" s="3"/>
      <c r="G94" s="3"/>
      <c r="H94" s="3"/>
      <c r="I94" s="3"/>
      <c r="J94" s="3"/>
      <c r="K94" s="3"/>
    </row>
    <row r="95" spans="1:11" ht="13.5" customHeight="1" x14ac:dyDescent="0.25">
      <c r="A95" s="26"/>
      <c r="B95" s="27"/>
      <c r="C95" s="7"/>
      <c r="D95" s="7"/>
      <c r="E95" s="3"/>
      <c r="F95" s="3"/>
      <c r="G95" s="3"/>
      <c r="H95" s="3"/>
      <c r="I95" s="3"/>
      <c r="J95" s="3"/>
      <c r="K95" s="3"/>
    </row>
    <row r="96" spans="1:11" ht="13.5" customHeight="1" x14ac:dyDescent="0.25">
      <c r="A96" s="26"/>
      <c r="B96" s="27"/>
      <c r="C96" s="7"/>
      <c r="D96" s="7"/>
      <c r="E96" s="3"/>
      <c r="F96" s="3"/>
      <c r="G96" s="3"/>
      <c r="H96" s="3"/>
      <c r="I96" s="3"/>
      <c r="J96" s="3"/>
      <c r="K96" s="3"/>
    </row>
    <row r="97" spans="1:11" ht="13.5" customHeight="1" x14ac:dyDescent="0.25">
      <c r="A97" s="26"/>
      <c r="B97" s="27"/>
      <c r="C97" s="7"/>
      <c r="D97" s="7"/>
      <c r="E97" s="3"/>
      <c r="F97" s="3"/>
      <c r="G97" s="3"/>
      <c r="H97" s="3"/>
      <c r="I97" s="3"/>
      <c r="J97" s="3"/>
      <c r="K97" s="3"/>
    </row>
    <row r="98" spans="1:11" ht="13.5" customHeight="1" x14ac:dyDescent="0.25">
      <c r="A98" s="26"/>
      <c r="B98" s="27"/>
      <c r="C98" s="7"/>
      <c r="D98" s="7"/>
      <c r="E98" s="3"/>
      <c r="F98" s="3"/>
      <c r="G98" s="3"/>
      <c r="H98" s="3"/>
      <c r="I98" s="3"/>
      <c r="J98" s="3"/>
      <c r="K98" s="3"/>
    </row>
    <row r="99" spans="1:11" ht="13.5" customHeight="1" x14ac:dyDescent="0.25">
      <c r="A99" s="26"/>
      <c r="B99" s="27"/>
      <c r="C99" s="7"/>
      <c r="D99" s="7"/>
      <c r="E99" s="3"/>
      <c r="F99" s="3"/>
      <c r="G99" s="3"/>
      <c r="H99" s="3"/>
      <c r="I99" s="3"/>
      <c r="J99" s="3"/>
      <c r="K99" s="3"/>
    </row>
    <row r="100" spans="1:11" ht="13.5" customHeight="1" x14ac:dyDescent="0.25">
      <c r="A100" s="26"/>
      <c r="B100" s="27"/>
      <c r="C100" s="7"/>
      <c r="D100" s="7"/>
      <c r="E100" s="3"/>
      <c r="F100" s="3"/>
      <c r="G100" s="3"/>
      <c r="H100" s="3"/>
      <c r="I100" s="3"/>
      <c r="J100" s="3"/>
      <c r="K100" s="3"/>
    </row>
  </sheetData>
  <mergeCells count="2">
    <mergeCell ref="A15:D15"/>
    <mergeCell ref="A16:D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F25"/>
  <sheetViews>
    <sheetView showGridLines="0" zoomScale="145" zoomScaleNormal="145" workbookViewId="0">
      <selection activeCell="I24" sqref="I24"/>
    </sheetView>
  </sheetViews>
  <sheetFormatPr baseColWidth="10" defaultColWidth="11.42578125" defaultRowHeight="12.75" x14ac:dyDescent="0.2"/>
  <cols>
    <col min="1" max="1" width="11.42578125" style="173"/>
    <col min="2" max="2" width="10" style="173" customWidth="1"/>
    <col min="3" max="3" width="52.85546875" style="173" bestFit="1" customWidth="1"/>
    <col min="4" max="4" width="12.28515625" style="173" customWidth="1"/>
    <col min="5" max="5" width="14.85546875" style="173" bestFit="1" customWidth="1"/>
    <col min="6" max="6" width="11.7109375" style="173" customWidth="1"/>
    <col min="7" max="16384" width="11.42578125" style="173"/>
  </cols>
  <sheetData>
    <row r="1" spans="2:6" x14ac:dyDescent="0.2">
      <c r="B1" s="672" t="s">
        <v>0</v>
      </c>
    </row>
    <row r="2" spans="2:6" x14ac:dyDescent="0.2">
      <c r="B2" s="673" t="s">
        <v>430</v>
      </c>
    </row>
    <row r="3" spans="2:6" x14ac:dyDescent="0.2">
      <c r="B3" s="673"/>
    </row>
    <row r="4" spans="2:6" x14ac:dyDescent="0.2">
      <c r="B4" s="674" t="s">
        <v>431</v>
      </c>
      <c r="C4" s="674" t="s">
        <v>432</v>
      </c>
      <c r="D4" s="674" t="s">
        <v>21</v>
      </c>
      <c r="E4" s="674" t="s">
        <v>433</v>
      </c>
      <c r="F4" s="675" t="s">
        <v>434</v>
      </c>
    </row>
    <row r="5" spans="2:6" x14ac:dyDescent="0.2">
      <c r="B5" s="676">
        <v>1</v>
      </c>
      <c r="C5" s="677" t="s">
        <v>435</v>
      </c>
      <c r="D5" s="678">
        <v>28</v>
      </c>
      <c r="E5" s="679">
        <v>10728739</v>
      </c>
      <c r="F5" s="680">
        <f>E5/$F$22*100</f>
        <v>8.3478126160311152</v>
      </c>
    </row>
    <row r="6" spans="2:6" x14ac:dyDescent="0.2">
      <c r="B6" s="676">
        <v>2</v>
      </c>
      <c r="C6" s="681" t="s">
        <v>436</v>
      </c>
      <c r="D6" s="682">
        <v>19</v>
      </c>
      <c r="E6" s="683">
        <v>8392120</v>
      </c>
      <c r="F6" s="680">
        <f t="shared" ref="F6:F19" si="0">E6/$F$22*100</f>
        <v>6.5297371118122127</v>
      </c>
    </row>
    <row r="7" spans="2:6" x14ac:dyDescent="0.2">
      <c r="B7" s="684">
        <v>3</v>
      </c>
      <c r="C7" s="685" t="s">
        <v>437</v>
      </c>
      <c r="D7" s="678">
        <v>13</v>
      </c>
      <c r="E7" s="679">
        <v>6935351.54</v>
      </c>
      <c r="F7" s="680">
        <f t="shared" si="0"/>
        <v>5.3962553364587231</v>
      </c>
    </row>
    <row r="8" spans="2:6" x14ac:dyDescent="0.2">
      <c r="B8" s="684">
        <v>4</v>
      </c>
      <c r="C8" s="686" t="s">
        <v>438</v>
      </c>
      <c r="D8" s="678">
        <v>13</v>
      </c>
      <c r="E8" s="687">
        <v>6705761</v>
      </c>
      <c r="F8" s="680">
        <f t="shared" si="0"/>
        <v>5.2176156280704964</v>
      </c>
    </row>
    <row r="9" spans="2:6" x14ac:dyDescent="0.2">
      <c r="B9" s="684">
        <v>5</v>
      </c>
      <c r="C9" s="688" t="s">
        <v>439</v>
      </c>
      <c r="D9" s="689">
        <v>157</v>
      </c>
      <c r="E9" s="683">
        <v>5007869</v>
      </c>
      <c r="F9" s="680">
        <f t="shared" si="0"/>
        <v>3.8965205526605811</v>
      </c>
    </row>
    <row r="10" spans="2:6" x14ac:dyDescent="0.2">
      <c r="B10" s="684">
        <v>6</v>
      </c>
      <c r="C10" s="686" t="s">
        <v>440</v>
      </c>
      <c r="D10" s="678">
        <v>61</v>
      </c>
      <c r="E10" s="679">
        <v>3428668.614000001</v>
      </c>
      <c r="F10" s="680">
        <f t="shared" si="0"/>
        <v>2.6677769971046112</v>
      </c>
    </row>
    <row r="11" spans="2:6" x14ac:dyDescent="0.2">
      <c r="B11" s="684">
        <v>7</v>
      </c>
      <c r="C11" s="688" t="s">
        <v>441</v>
      </c>
      <c r="D11" s="689">
        <v>9561</v>
      </c>
      <c r="E11" s="683">
        <v>1664982.0940813334</v>
      </c>
      <c r="F11" s="680">
        <f t="shared" si="0"/>
        <v>1.2954885499999635</v>
      </c>
    </row>
    <row r="12" spans="2:6" x14ac:dyDescent="0.2">
      <c r="B12" s="684">
        <v>8</v>
      </c>
      <c r="C12" s="686" t="s">
        <v>442</v>
      </c>
      <c r="D12" s="678">
        <v>206</v>
      </c>
      <c r="E12" s="679">
        <v>473013</v>
      </c>
      <c r="F12" s="680">
        <f t="shared" si="0"/>
        <v>0.36804175112720389</v>
      </c>
    </row>
    <row r="13" spans="2:6" x14ac:dyDescent="0.2">
      <c r="B13" s="684">
        <v>9</v>
      </c>
      <c r="C13" s="686" t="s">
        <v>443</v>
      </c>
      <c r="D13" s="678">
        <v>42</v>
      </c>
      <c r="E13" s="679">
        <v>348200</v>
      </c>
      <c r="F13" s="680">
        <f t="shared" si="0"/>
        <v>0.27092730589326802</v>
      </c>
    </row>
    <row r="14" spans="2:6" x14ac:dyDescent="0.2">
      <c r="B14" s="684">
        <v>10</v>
      </c>
      <c r="C14" s="686" t="s">
        <v>444</v>
      </c>
      <c r="D14" s="678">
        <v>6</v>
      </c>
      <c r="E14" s="679">
        <v>108611.5851</v>
      </c>
      <c r="F14" s="680">
        <f t="shared" si="0"/>
        <v>8.4508455312867353E-2</v>
      </c>
    </row>
    <row r="15" spans="2:6" x14ac:dyDescent="0.2">
      <c r="B15" s="684">
        <v>11</v>
      </c>
      <c r="C15" s="686" t="s">
        <v>445</v>
      </c>
      <c r="D15" s="678">
        <v>83</v>
      </c>
      <c r="E15" s="679">
        <v>108414</v>
      </c>
      <c r="F15" s="680">
        <f t="shared" si="0"/>
        <v>8.4354718383436986E-2</v>
      </c>
    </row>
    <row r="16" spans="2:6" x14ac:dyDescent="0.2">
      <c r="B16" s="684">
        <v>12</v>
      </c>
      <c r="C16" s="686" t="s">
        <v>446</v>
      </c>
      <c r="D16" s="678">
        <v>130</v>
      </c>
      <c r="E16" s="679">
        <v>18194</v>
      </c>
      <c r="F16" s="680">
        <f t="shared" si="0"/>
        <v>1.4156379676686153E-2</v>
      </c>
    </row>
    <row r="17" spans="2:6" x14ac:dyDescent="0.2">
      <c r="B17" s="684">
        <v>13</v>
      </c>
      <c r="C17" s="686" t="s">
        <v>447</v>
      </c>
      <c r="D17" s="678">
        <v>3</v>
      </c>
      <c r="E17" s="690">
        <v>22408</v>
      </c>
      <c r="F17" s="680">
        <f t="shared" si="0"/>
        <v>1.7435206980058442E-2</v>
      </c>
    </row>
    <row r="18" spans="2:6" x14ac:dyDescent="0.2">
      <c r="B18" s="684">
        <v>14</v>
      </c>
      <c r="C18" s="691" t="s">
        <v>448</v>
      </c>
      <c r="D18" s="678">
        <v>2</v>
      </c>
      <c r="E18" s="690">
        <v>5165</v>
      </c>
      <c r="F18" s="680">
        <f t="shared" si="0"/>
        <v>4.018780973402439E-3</v>
      </c>
    </row>
    <row r="19" spans="2:6" ht="25.5" x14ac:dyDescent="0.2">
      <c r="B19" s="684">
        <v>15</v>
      </c>
      <c r="C19" s="691" t="s">
        <v>449</v>
      </c>
      <c r="D19" s="678">
        <v>40</v>
      </c>
      <c r="E19" s="690">
        <v>1912</v>
      </c>
      <c r="F19" s="680">
        <f t="shared" si="0"/>
        <v>1.4876881357493638E-3</v>
      </c>
    </row>
    <row r="20" spans="2:6" x14ac:dyDescent="0.2">
      <c r="B20" s="777" t="s">
        <v>21</v>
      </c>
      <c r="C20" s="777"/>
      <c r="D20" s="690">
        <f>SUM(D5:D19)</f>
        <v>10364</v>
      </c>
      <c r="E20" s="690">
        <f>SUM(E5:E19)</f>
        <v>43949408.833181337</v>
      </c>
      <c r="F20" s="680">
        <f>SUM(F5:F19)</f>
        <v>34.196137078620367</v>
      </c>
    </row>
    <row r="22" spans="2:6" x14ac:dyDescent="0.2">
      <c r="D22" s="778" t="s">
        <v>450</v>
      </c>
      <c r="E22" s="778"/>
      <c r="F22" s="692">
        <v>128521560</v>
      </c>
    </row>
    <row r="24" spans="2:6" x14ac:dyDescent="0.2">
      <c r="B24" s="173" t="s">
        <v>451</v>
      </c>
    </row>
    <row r="25" spans="2:6" x14ac:dyDescent="0.2">
      <c r="B25" s="173" t="s">
        <v>452</v>
      </c>
    </row>
  </sheetData>
  <mergeCells count="2">
    <mergeCell ref="B20:C20"/>
    <mergeCell ref="D22:E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78"/>
  <sheetViews>
    <sheetView showGridLines="0" view="pageBreakPreview" topLeftCell="A4" zoomScaleNormal="100" zoomScaleSheetLayoutView="100" workbookViewId="0">
      <selection activeCell="A23" sqref="A23"/>
    </sheetView>
  </sheetViews>
  <sheetFormatPr baseColWidth="10" defaultColWidth="11.5703125" defaultRowHeight="12" customHeight="1" x14ac:dyDescent="0.25"/>
  <cols>
    <col min="1" max="1" width="51.5703125" customWidth="1"/>
    <col min="2" max="2" width="12.42578125" bestFit="1" customWidth="1"/>
    <col min="3" max="3" width="10.5703125" customWidth="1"/>
    <col min="4" max="4" width="6.5703125" customWidth="1"/>
    <col min="5" max="5" width="13.140625" bestFit="1" customWidth="1"/>
    <col min="6" max="6" width="12.42578125" customWidth="1"/>
    <col min="7" max="7" width="6.5703125" bestFit="1" customWidth="1"/>
    <col min="8" max="8" width="7.5703125" bestFit="1" customWidth="1"/>
  </cols>
  <sheetData>
    <row r="1" spans="1:8" ht="12" customHeight="1" x14ac:dyDescent="0.25">
      <c r="A1" s="261" t="s">
        <v>189</v>
      </c>
      <c r="B1" s="262"/>
      <c r="C1" s="262"/>
      <c r="D1" s="263"/>
      <c r="E1" s="262"/>
      <c r="F1" s="262"/>
      <c r="G1" s="263"/>
      <c r="H1" s="263"/>
    </row>
    <row r="2" spans="1:8" ht="15.75" x14ac:dyDescent="0.25">
      <c r="A2" s="82" t="s">
        <v>190</v>
      </c>
      <c r="B2" s="262"/>
      <c r="C2" s="262"/>
      <c r="D2" s="263"/>
      <c r="E2" s="262"/>
      <c r="F2" s="262"/>
      <c r="G2" s="263"/>
      <c r="H2" s="263"/>
    </row>
    <row r="3" spans="1:8" ht="12" customHeight="1" thickBot="1" x14ac:dyDescent="0.3">
      <c r="A3" s="264"/>
      <c r="B3" s="265"/>
      <c r="C3" s="265"/>
      <c r="D3" s="266"/>
      <c r="E3" s="265"/>
      <c r="F3" s="265"/>
      <c r="G3" s="266"/>
      <c r="H3" s="266"/>
    </row>
    <row r="4" spans="1:8" ht="12" customHeight="1" thickBot="1" x14ac:dyDescent="0.3">
      <c r="A4" s="267"/>
      <c r="B4" s="728" t="s">
        <v>191</v>
      </c>
      <c r="C4" s="729"/>
      <c r="D4" s="730"/>
      <c r="E4" s="728" t="s">
        <v>192</v>
      </c>
      <c r="F4" s="729"/>
      <c r="G4" s="729"/>
      <c r="H4" s="730"/>
    </row>
    <row r="5" spans="1:8" ht="12" customHeight="1" x14ac:dyDescent="0.25">
      <c r="A5" s="268" t="s">
        <v>193</v>
      </c>
      <c r="B5" s="269">
        <v>2020</v>
      </c>
      <c r="C5" s="270">
        <v>2021</v>
      </c>
      <c r="D5" s="271" t="s">
        <v>183</v>
      </c>
      <c r="E5" s="270">
        <v>2020</v>
      </c>
      <c r="F5" s="270">
        <v>2021</v>
      </c>
      <c r="G5" s="272" t="s">
        <v>183</v>
      </c>
      <c r="H5" s="273" t="s">
        <v>194</v>
      </c>
    </row>
    <row r="6" spans="1:8" ht="12.75" customHeight="1" x14ac:dyDescent="0.25">
      <c r="A6" s="274" t="s">
        <v>195</v>
      </c>
      <c r="B6" s="275">
        <f>SUM(B7:B17)</f>
        <v>169825.96929184292</v>
      </c>
      <c r="C6" s="276">
        <f>SUM(C7:C17)</f>
        <v>170988.99095070196</v>
      </c>
      <c r="D6" s="277">
        <f t="shared" ref="D6:D69" si="0">(C6-B6)/B6</f>
        <v>6.8483145640724063E-3</v>
      </c>
      <c r="E6" s="276">
        <f>SUM(E7:E17)</f>
        <v>360753.18146035302</v>
      </c>
      <c r="F6" s="276">
        <f>SUM(F7:F17)</f>
        <v>347390.50497521006</v>
      </c>
      <c r="G6" s="278">
        <f t="shared" ref="G6:G69" si="1">(F6-E6)/E6</f>
        <v>-3.7041049592549544E-2</v>
      </c>
      <c r="H6" s="279">
        <f>SUM(H7:H17)</f>
        <v>1</v>
      </c>
    </row>
    <row r="7" spans="1:8" ht="12.75" customHeight="1" x14ac:dyDescent="0.25">
      <c r="A7" s="280" t="s">
        <v>196</v>
      </c>
      <c r="B7" s="281">
        <v>29958.593466400001</v>
      </c>
      <c r="C7" s="282">
        <v>38450.551124400001</v>
      </c>
      <c r="D7" s="283">
        <f t="shared" si="0"/>
        <v>0.28345648695170345</v>
      </c>
      <c r="E7" s="284">
        <v>71850.135634400009</v>
      </c>
      <c r="F7" s="284">
        <v>76396.338512100003</v>
      </c>
      <c r="G7" s="285">
        <f t="shared" si="1"/>
        <v>6.3273407037569854E-2</v>
      </c>
      <c r="H7" s="286">
        <f t="shared" ref="H7:H17" si="2">(F7/$F$6)</f>
        <v>0.21991487222010192</v>
      </c>
    </row>
    <row r="8" spans="1:8" ht="12.75" customHeight="1" x14ac:dyDescent="0.25">
      <c r="A8" s="280" t="s">
        <v>197</v>
      </c>
      <c r="B8" s="281">
        <v>32920.860918300001</v>
      </c>
      <c r="C8" s="282">
        <v>30609.481357799999</v>
      </c>
      <c r="D8" s="283">
        <f t="shared" si="0"/>
        <v>-7.0210179686253441E-2</v>
      </c>
      <c r="E8" s="284">
        <v>73854.388019999999</v>
      </c>
      <c r="F8" s="284">
        <v>64654.660327799997</v>
      </c>
      <c r="G8" s="285">
        <f t="shared" si="1"/>
        <v>-0.12456575619729848</v>
      </c>
      <c r="H8" s="286">
        <f t="shared" si="2"/>
        <v>0.18611522019697627</v>
      </c>
    </row>
    <row r="9" spans="1:8" ht="12.75" customHeight="1" x14ac:dyDescent="0.25">
      <c r="A9" s="280" t="s">
        <v>198</v>
      </c>
      <c r="B9" s="281">
        <v>33607.354052099996</v>
      </c>
      <c r="C9" s="282">
        <v>30631.347465932002</v>
      </c>
      <c r="D9" s="283">
        <f t="shared" si="0"/>
        <v>-8.8552243105911366E-2</v>
      </c>
      <c r="E9" s="284">
        <v>67793.717481400003</v>
      </c>
      <c r="F9" s="284">
        <v>63615.449642210006</v>
      </c>
      <c r="G9" s="285">
        <f t="shared" si="1"/>
        <v>-6.163208029322708E-2</v>
      </c>
      <c r="H9" s="286">
        <f t="shared" si="2"/>
        <v>0.18312374325472608</v>
      </c>
    </row>
    <row r="10" spans="1:8" ht="12.75" customHeight="1" x14ac:dyDescent="0.25">
      <c r="A10" s="287" t="s">
        <v>199</v>
      </c>
      <c r="B10" s="281">
        <v>21184.401882999999</v>
      </c>
      <c r="C10" s="282">
        <v>19865.257194000002</v>
      </c>
      <c r="D10" s="283">
        <f t="shared" si="0"/>
        <v>-6.2269621596377507E-2</v>
      </c>
      <c r="E10" s="284">
        <v>46183.813639</v>
      </c>
      <c r="F10" s="284">
        <v>40180.021399000005</v>
      </c>
      <c r="G10" s="285">
        <f t="shared" si="1"/>
        <v>-0.12999775823904855</v>
      </c>
      <c r="H10" s="286">
        <f t="shared" si="2"/>
        <v>0.11566240534371332</v>
      </c>
    </row>
    <row r="11" spans="1:8" ht="12.75" customHeight="1" x14ac:dyDescent="0.25">
      <c r="A11" s="287" t="s">
        <v>200</v>
      </c>
      <c r="B11" s="281">
        <v>15648.292100000001</v>
      </c>
      <c r="C11" s="282">
        <v>17592.319680000001</v>
      </c>
      <c r="D11" s="283">
        <f t="shared" si="0"/>
        <v>0.12423257232014476</v>
      </c>
      <c r="E11" s="284">
        <v>26811.607900000003</v>
      </c>
      <c r="F11" s="284">
        <v>32777.561520000003</v>
      </c>
      <c r="G11" s="285">
        <f t="shared" si="1"/>
        <v>0.22251383215252821</v>
      </c>
      <c r="H11" s="286">
        <f t="shared" si="2"/>
        <v>9.435364827354456E-2</v>
      </c>
    </row>
    <row r="12" spans="1:8" ht="12.75" customHeight="1" x14ac:dyDescent="0.25">
      <c r="A12" s="287" t="s">
        <v>201</v>
      </c>
      <c r="B12" s="281">
        <v>13844.492290800001</v>
      </c>
      <c r="C12" s="282">
        <v>13893.676352800001</v>
      </c>
      <c r="D12" s="283">
        <f t="shared" si="0"/>
        <v>3.5526085729185074E-3</v>
      </c>
      <c r="E12" s="284">
        <v>27251.692078200002</v>
      </c>
      <c r="F12" s="284">
        <v>30153.610352800002</v>
      </c>
      <c r="G12" s="285">
        <f t="shared" si="1"/>
        <v>0.10648580155216823</v>
      </c>
      <c r="H12" s="286">
        <f t="shared" si="2"/>
        <v>8.6800329660569678E-2</v>
      </c>
    </row>
    <row r="13" spans="1:8" ht="12.75" customHeight="1" x14ac:dyDescent="0.25">
      <c r="A13" s="287" t="s">
        <v>202</v>
      </c>
      <c r="B13" s="281">
        <v>7409.5692132000004</v>
      </c>
      <c r="C13" s="282">
        <v>5830.7521624999999</v>
      </c>
      <c r="D13" s="283">
        <f t="shared" si="0"/>
        <v>-0.21307811632117143</v>
      </c>
      <c r="E13" s="284">
        <v>14477.7171352</v>
      </c>
      <c r="F13" s="284">
        <v>10947.284172899999</v>
      </c>
      <c r="G13" s="285">
        <f t="shared" si="1"/>
        <v>-0.24385287606679232</v>
      </c>
      <c r="H13" s="286">
        <f t="shared" si="2"/>
        <v>3.1512905551869363E-2</v>
      </c>
    </row>
    <row r="14" spans="1:8" ht="12.75" customHeight="1" x14ac:dyDescent="0.25">
      <c r="A14" s="287" t="s">
        <v>203</v>
      </c>
      <c r="B14" s="281">
        <v>2336.3752789999999</v>
      </c>
      <c r="C14" s="282">
        <v>2942.4216065000001</v>
      </c>
      <c r="D14" s="283">
        <f t="shared" si="0"/>
        <v>0.25939596816800603</v>
      </c>
      <c r="E14" s="284">
        <v>5459.6687659999998</v>
      </c>
      <c r="F14" s="284">
        <v>5596.7059995</v>
      </c>
      <c r="G14" s="285">
        <f t="shared" si="1"/>
        <v>2.5099917114642076E-2</v>
      </c>
      <c r="H14" s="286">
        <f t="shared" si="2"/>
        <v>1.6110705155569473E-2</v>
      </c>
    </row>
    <row r="15" spans="1:8" ht="12.75" customHeight="1" x14ac:dyDescent="0.25">
      <c r="A15" s="287" t="s">
        <v>204</v>
      </c>
      <c r="B15" s="281">
        <v>3128.1130370000001</v>
      </c>
      <c r="C15" s="282">
        <v>3097.132016</v>
      </c>
      <c r="D15" s="283">
        <f t="shared" si="0"/>
        <v>-9.9040605737547895E-3</v>
      </c>
      <c r="E15" s="284">
        <v>6600.668995</v>
      </c>
      <c r="F15" s="284">
        <v>5281.388344</v>
      </c>
      <c r="G15" s="285">
        <f t="shared" si="1"/>
        <v>-0.19987074825284434</v>
      </c>
      <c r="H15" s="286">
        <f t="shared" si="2"/>
        <v>1.5203030216317749E-2</v>
      </c>
    </row>
    <row r="16" spans="1:8" ht="12.75" customHeight="1" x14ac:dyDescent="0.25">
      <c r="A16" s="287" t="s">
        <v>205</v>
      </c>
      <c r="B16" s="288">
        <v>2249.53476</v>
      </c>
      <c r="C16" s="289">
        <v>1717.9965400000001</v>
      </c>
      <c r="D16" s="283">
        <f t="shared" si="0"/>
        <v>-0.23628806696012108</v>
      </c>
      <c r="E16" s="290">
        <v>4699.6778319999994</v>
      </c>
      <c r="F16" s="290">
        <v>3646.2019799999998</v>
      </c>
      <c r="G16" s="285">
        <f t="shared" si="1"/>
        <v>-0.22415916359774843</v>
      </c>
      <c r="H16" s="286">
        <f t="shared" si="2"/>
        <v>1.0495974782788593E-2</v>
      </c>
    </row>
    <row r="17" spans="1:8" ht="12.75" customHeight="1" x14ac:dyDescent="0.25">
      <c r="A17" s="287" t="s">
        <v>79</v>
      </c>
      <c r="B17" s="281">
        <v>7538.3822920428938</v>
      </c>
      <c r="C17" s="282">
        <v>6358.0554507700144</v>
      </c>
      <c r="D17" s="283">
        <f t="shared" si="0"/>
        <v>-0.15657561470698669</v>
      </c>
      <c r="E17" s="284">
        <v>15770.093979152967</v>
      </c>
      <c r="F17" s="284">
        <v>14141.282724900055</v>
      </c>
      <c r="G17" s="285">
        <f t="shared" si="1"/>
        <v>-0.10328481595646129</v>
      </c>
      <c r="H17" s="286">
        <f t="shared" si="2"/>
        <v>4.0707165343823036E-2</v>
      </c>
    </row>
    <row r="18" spans="1:8" ht="12.75" customHeight="1" x14ac:dyDescent="0.25">
      <c r="A18" s="274" t="s">
        <v>206</v>
      </c>
      <c r="B18" s="275">
        <f>SUM(B19:B29)</f>
        <v>9322211.9026557505</v>
      </c>
      <c r="C18" s="276">
        <f>SUM(C19:C29)</f>
        <v>6943286.579616975</v>
      </c>
      <c r="D18" s="277">
        <f t="shared" si="0"/>
        <v>-0.25518893454471436</v>
      </c>
      <c r="E18" s="276">
        <f>SUM(E19:E29)</f>
        <v>19602296.562877283</v>
      </c>
      <c r="F18" s="276">
        <f>SUM(F19:F29)</f>
        <v>14413303.210995251</v>
      </c>
      <c r="G18" s="278">
        <f t="shared" si="1"/>
        <v>-0.26471354186676865</v>
      </c>
      <c r="H18" s="279">
        <f>SUM(H19:H29)</f>
        <v>1</v>
      </c>
    </row>
    <row r="19" spans="1:8" ht="12.75" customHeight="1" x14ac:dyDescent="0.25">
      <c r="A19" s="287" t="s">
        <v>207</v>
      </c>
      <c r="B19" s="281">
        <v>1098739.6233999999</v>
      </c>
      <c r="C19" s="291">
        <v>484915.53659999999</v>
      </c>
      <c r="D19" s="283">
        <f t="shared" si="0"/>
        <v>-0.5586620102955322</v>
      </c>
      <c r="E19" s="284">
        <v>2514591.0571999997</v>
      </c>
      <c r="F19" s="284">
        <v>1272100.6782</v>
      </c>
      <c r="G19" s="285">
        <f t="shared" si="1"/>
        <v>-0.49411230324803362</v>
      </c>
      <c r="H19" s="286">
        <f t="shared" ref="H19:H29" si="3">(F19/$F$18)</f>
        <v>8.8258788396928495E-2</v>
      </c>
    </row>
    <row r="20" spans="1:8" ht="12.75" customHeight="1" x14ac:dyDescent="0.25">
      <c r="A20" s="287" t="s">
        <v>208</v>
      </c>
      <c r="B20" s="281">
        <v>776220.29902518005</v>
      </c>
      <c r="C20" s="291">
        <v>658127.71420000005</v>
      </c>
      <c r="D20" s="283">
        <f t="shared" si="0"/>
        <v>-0.15213797548645294</v>
      </c>
      <c r="E20" s="284">
        <v>1545358.59759025</v>
      </c>
      <c r="F20" s="284">
        <v>1243024.10299</v>
      </c>
      <c r="G20" s="285">
        <f t="shared" si="1"/>
        <v>-0.19564034850661474</v>
      </c>
      <c r="H20" s="286">
        <f t="shared" si="3"/>
        <v>8.6241445475299078E-2</v>
      </c>
    </row>
    <row r="21" spans="1:8" ht="12.75" customHeight="1" x14ac:dyDescent="0.25">
      <c r="A21" s="287" t="s">
        <v>209</v>
      </c>
      <c r="B21" s="281">
        <v>706977.31499999994</v>
      </c>
      <c r="C21" s="291">
        <v>676395.92700000003</v>
      </c>
      <c r="D21" s="283">
        <f t="shared" si="0"/>
        <v>-4.3256533627249301E-2</v>
      </c>
      <c r="E21" s="284">
        <v>1261976.7599999998</v>
      </c>
      <c r="F21" s="284">
        <v>1129773.0959999999</v>
      </c>
      <c r="G21" s="285">
        <f t="shared" si="1"/>
        <v>-0.1047591906526075</v>
      </c>
      <c r="H21" s="286">
        <f t="shared" si="3"/>
        <v>7.8384051140903466E-2</v>
      </c>
    </row>
    <row r="22" spans="1:8" ht="12.75" customHeight="1" x14ac:dyDescent="0.25">
      <c r="A22" s="287" t="s">
        <v>210</v>
      </c>
      <c r="B22" s="281">
        <v>499440.21629999997</v>
      </c>
      <c r="C22" s="291">
        <v>458046.80950000003</v>
      </c>
      <c r="D22" s="283">
        <f t="shared" si="0"/>
        <v>-8.2879602901533386E-2</v>
      </c>
      <c r="E22" s="284">
        <v>1200796.8389399999</v>
      </c>
      <c r="F22" s="284">
        <v>895454.01350000012</v>
      </c>
      <c r="G22" s="285">
        <f t="shared" si="1"/>
        <v>-0.25428350203648131</v>
      </c>
      <c r="H22" s="286">
        <f t="shared" si="3"/>
        <v>6.2126911533845974E-2</v>
      </c>
    </row>
    <row r="23" spans="1:8" ht="12.75" customHeight="1" x14ac:dyDescent="0.25">
      <c r="A23" s="287" t="s">
        <v>211</v>
      </c>
      <c r="B23" s="281">
        <v>349914.69244000001</v>
      </c>
      <c r="C23" s="291">
        <v>427973.68495000002</v>
      </c>
      <c r="D23" s="283">
        <f t="shared" si="0"/>
        <v>0.22308006550306489</v>
      </c>
      <c r="E23" s="284">
        <v>649737.21222999995</v>
      </c>
      <c r="F23" s="284">
        <v>894992.79535000003</v>
      </c>
      <c r="G23" s="285">
        <f t="shared" si="1"/>
        <v>0.37746888819595925</v>
      </c>
      <c r="H23" s="286">
        <f t="shared" si="3"/>
        <v>6.2094912057858526E-2</v>
      </c>
    </row>
    <row r="24" spans="1:8" ht="12.75" customHeight="1" x14ac:dyDescent="0.25">
      <c r="A24" s="287" t="s">
        <v>212</v>
      </c>
      <c r="B24" s="281">
        <v>268907.71541800001</v>
      </c>
      <c r="C24" s="291">
        <v>252692.75327799999</v>
      </c>
      <c r="D24" s="283">
        <f t="shared" si="0"/>
        <v>-6.0299356285835409E-2</v>
      </c>
      <c r="E24" s="284">
        <v>695084.05353499996</v>
      </c>
      <c r="F24" s="284">
        <v>754719.88932199997</v>
      </c>
      <c r="G24" s="285">
        <f t="shared" si="1"/>
        <v>8.5796581699305444E-2</v>
      </c>
      <c r="H24" s="286">
        <f t="shared" si="3"/>
        <v>5.2362728950727869E-2</v>
      </c>
    </row>
    <row r="25" spans="1:8" ht="12.75" customHeight="1" x14ac:dyDescent="0.25">
      <c r="A25" s="287" t="s">
        <v>213</v>
      </c>
      <c r="B25" s="281">
        <v>455254.59353900002</v>
      </c>
      <c r="C25" s="291">
        <v>297719.32945999998</v>
      </c>
      <c r="D25" s="283">
        <f t="shared" si="0"/>
        <v>-0.34603772551611733</v>
      </c>
      <c r="E25" s="284">
        <v>1019478.157151</v>
      </c>
      <c r="F25" s="284">
        <v>626426.97202400002</v>
      </c>
      <c r="G25" s="285">
        <f t="shared" si="1"/>
        <v>-0.38554154629993037</v>
      </c>
      <c r="H25" s="286">
        <f t="shared" si="3"/>
        <v>4.3461721636864438E-2</v>
      </c>
    </row>
    <row r="26" spans="1:8" ht="12.75" customHeight="1" x14ac:dyDescent="0.25">
      <c r="A26" s="287" t="s">
        <v>201</v>
      </c>
      <c r="B26" s="281">
        <v>313688.26040000003</v>
      </c>
      <c r="C26" s="291">
        <v>298423.79468799999</v>
      </c>
      <c r="D26" s="283">
        <f t="shared" si="0"/>
        <v>-4.8661259087399475E-2</v>
      </c>
      <c r="E26" s="284">
        <v>524696.20900000003</v>
      </c>
      <c r="F26" s="284">
        <v>608730.19868799997</v>
      </c>
      <c r="G26" s="285">
        <f t="shared" si="1"/>
        <v>0.16015741727609839</v>
      </c>
      <c r="H26" s="286">
        <f t="shared" si="3"/>
        <v>4.223391333526013E-2</v>
      </c>
    </row>
    <row r="27" spans="1:8" ht="12.75" customHeight="1" x14ac:dyDescent="0.25">
      <c r="A27" s="287" t="s">
        <v>214</v>
      </c>
      <c r="B27" s="281">
        <v>208099.15549999999</v>
      </c>
      <c r="C27" s="291">
        <v>256605.13500000001</v>
      </c>
      <c r="D27" s="283">
        <f t="shared" si="0"/>
        <v>0.23309070804950968</v>
      </c>
      <c r="E27" s="284">
        <v>522143.28350000002</v>
      </c>
      <c r="F27" s="284">
        <v>530640.8665</v>
      </c>
      <c r="G27" s="285">
        <f t="shared" si="1"/>
        <v>1.627442747714667E-2</v>
      </c>
      <c r="H27" s="286">
        <f t="shared" si="3"/>
        <v>3.6816048252922222E-2</v>
      </c>
    </row>
    <row r="28" spans="1:8" ht="12.75" customHeight="1" x14ac:dyDescent="0.25">
      <c r="A28" s="287" t="s">
        <v>215</v>
      </c>
      <c r="B28" s="292">
        <v>142700.7117899789</v>
      </c>
      <c r="C28" s="293">
        <v>206238.9044561605</v>
      </c>
      <c r="D28" s="283">
        <f t="shared" si="0"/>
        <v>0.44525491056901328</v>
      </c>
      <c r="E28" s="294">
        <v>463693.97116313322</v>
      </c>
      <c r="F28" s="294">
        <v>475332.35774615308</v>
      </c>
      <c r="G28" s="285">
        <f t="shared" si="1"/>
        <v>2.5099283809591165E-2</v>
      </c>
      <c r="H28" s="286">
        <f t="shared" si="3"/>
        <v>3.2978724639855191E-2</v>
      </c>
    </row>
    <row r="29" spans="1:8" ht="12.75" customHeight="1" x14ac:dyDescent="0.25">
      <c r="A29" s="287" t="s">
        <v>79</v>
      </c>
      <c r="B29" s="281">
        <v>4502269.3198435921</v>
      </c>
      <c r="C29" s="291">
        <v>2926146.9904848146</v>
      </c>
      <c r="D29" s="283">
        <f t="shared" si="0"/>
        <v>-0.35007286712326924</v>
      </c>
      <c r="E29" s="284">
        <v>9204740.4225678984</v>
      </c>
      <c r="F29" s="284">
        <v>5982108.2406750992</v>
      </c>
      <c r="G29" s="285">
        <f t="shared" si="1"/>
        <v>-0.3501057100960337</v>
      </c>
      <c r="H29" s="286">
        <f t="shared" si="3"/>
        <v>0.41504075457953465</v>
      </c>
    </row>
    <row r="30" spans="1:8" ht="12.75" customHeight="1" x14ac:dyDescent="0.25">
      <c r="A30" s="274" t="s">
        <v>216</v>
      </c>
      <c r="B30" s="275">
        <f>SUM(B31:B41)</f>
        <v>115620.59327268098</v>
      </c>
      <c r="C30" s="276">
        <f>SUM(C31:C41)</f>
        <v>133222.53971856</v>
      </c>
      <c r="D30" s="277">
        <f t="shared" si="0"/>
        <v>0.15223885250585401</v>
      </c>
      <c r="E30" s="276">
        <f>SUM(E31:E41)</f>
        <v>241641.436729971</v>
      </c>
      <c r="F30" s="276">
        <f>SUM(F31:F41)</f>
        <v>254800.50009152005</v>
      </c>
      <c r="G30" s="278">
        <f t="shared" si="1"/>
        <v>5.4456981963130834E-2</v>
      </c>
      <c r="H30" s="279">
        <f>SUM(H31:H41)</f>
        <v>1</v>
      </c>
    </row>
    <row r="31" spans="1:8" ht="12.75" customHeight="1" x14ac:dyDescent="0.25">
      <c r="A31" s="287" t="s">
        <v>196</v>
      </c>
      <c r="B31" s="281">
        <v>34063.640013299999</v>
      </c>
      <c r="C31" s="282">
        <v>50468.5832524</v>
      </c>
      <c r="D31" s="283">
        <f t="shared" si="0"/>
        <v>0.48159689430415431</v>
      </c>
      <c r="E31" s="284">
        <v>78207.27462099999</v>
      </c>
      <c r="F31" s="284">
        <v>88384.935682199997</v>
      </c>
      <c r="G31" s="285">
        <f t="shared" si="1"/>
        <v>0.13013701232426186</v>
      </c>
      <c r="H31" s="286">
        <f t="shared" ref="H31:H41" si="4">(F31/$F$30)</f>
        <v>0.34687897257051542</v>
      </c>
    </row>
    <row r="32" spans="1:8" ht="12.75" customHeight="1" x14ac:dyDescent="0.25">
      <c r="A32" s="287" t="s">
        <v>217</v>
      </c>
      <c r="B32" s="281">
        <v>10825.02508623</v>
      </c>
      <c r="C32" s="282">
        <v>9848.7736682300001</v>
      </c>
      <c r="D32" s="283">
        <f t="shared" si="0"/>
        <v>-9.0184679501744788E-2</v>
      </c>
      <c r="E32" s="284">
        <v>21664.505980809998</v>
      </c>
      <c r="F32" s="284">
        <v>19840.497052669998</v>
      </c>
      <c r="G32" s="285">
        <f t="shared" si="1"/>
        <v>-8.4193423554438374E-2</v>
      </c>
      <c r="H32" s="286">
        <f t="shared" si="4"/>
        <v>7.7866790079076084E-2</v>
      </c>
    </row>
    <row r="33" spans="1:8" ht="12.75" customHeight="1" x14ac:dyDescent="0.25">
      <c r="A33" s="287" t="s">
        <v>203</v>
      </c>
      <c r="B33" s="281">
        <v>7154.7569810000005</v>
      </c>
      <c r="C33" s="282">
        <v>8295.0409777999994</v>
      </c>
      <c r="D33" s="283">
        <f t="shared" si="0"/>
        <v>0.15937424567013381</v>
      </c>
      <c r="E33" s="284">
        <v>15744.31509</v>
      </c>
      <c r="F33" s="284">
        <v>18426.5841038</v>
      </c>
      <c r="G33" s="285">
        <f t="shared" si="1"/>
        <v>0.17036428694847722</v>
      </c>
      <c r="H33" s="286">
        <f t="shared" si="4"/>
        <v>7.2317692065680728E-2</v>
      </c>
    </row>
    <row r="34" spans="1:8" ht="12.75" customHeight="1" x14ac:dyDescent="0.25">
      <c r="A34" s="287" t="s">
        <v>218</v>
      </c>
      <c r="B34" s="281">
        <v>6377.9603100000004</v>
      </c>
      <c r="C34" s="282">
        <v>7390.3888999999999</v>
      </c>
      <c r="D34" s="283">
        <f t="shared" si="0"/>
        <v>0.1587386156060917</v>
      </c>
      <c r="E34" s="284">
        <v>13502.102650000001</v>
      </c>
      <c r="F34" s="284">
        <v>16561.0229</v>
      </c>
      <c r="G34" s="285">
        <f t="shared" si="1"/>
        <v>0.22655139938519125</v>
      </c>
      <c r="H34" s="286">
        <f t="shared" si="4"/>
        <v>6.4996037661038966E-2</v>
      </c>
    </row>
    <row r="35" spans="1:8" ht="12.75" customHeight="1" x14ac:dyDescent="0.25">
      <c r="A35" s="287" t="s">
        <v>200</v>
      </c>
      <c r="B35" s="281">
        <v>3665.6851000000001</v>
      </c>
      <c r="C35" s="282">
        <v>5310.8889600000002</v>
      </c>
      <c r="D35" s="283">
        <f t="shared" si="0"/>
        <v>0.44881210881971284</v>
      </c>
      <c r="E35" s="284">
        <v>5299.5797000000002</v>
      </c>
      <c r="F35" s="284">
        <v>10670.38608</v>
      </c>
      <c r="G35" s="285">
        <f t="shared" si="1"/>
        <v>1.0134400620486941</v>
      </c>
      <c r="H35" s="286">
        <f t="shared" si="4"/>
        <v>4.187741419725384E-2</v>
      </c>
    </row>
    <row r="36" spans="1:8" ht="12.75" customHeight="1" x14ac:dyDescent="0.25">
      <c r="A36" s="287" t="s">
        <v>219</v>
      </c>
      <c r="B36" s="281">
        <v>5888.8240163600003</v>
      </c>
      <c r="C36" s="282">
        <v>5229.7595508499999</v>
      </c>
      <c r="D36" s="283">
        <f t="shared" si="0"/>
        <v>-0.11191784024773445</v>
      </c>
      <c r="E36" s="284">
        <v>12649.4714915</v>
      </c>
      <c r="F36" s="284">
        <v>10243.038124729999</v>
      </c>
      <c r="G36" s="285">
        <f t="shared" si="1"/>
        <v>-0.19023983479365439</v>
      </c>
      <c r="H36" s="286">
        <f t="shared" si="4"/>
        <v>4.0200227711683738E-2</v>
      </c>
    </row>
    <row r="37" spans="1:8" ht="12.75" customHeight="1" x14ac:dyDescent="0.25">
      <c r="A37" s="287" t="s">
        <v>220</v>
      </c>
      <c r="B37" s="281">
        <v>2195.4813479999998</v>
      </c>
      <c r="C37" s="282">
        <v>6145.6981139999998</v>
      </c>
      <c r="D37" s="283">
        <f t="shared" si="0"/>
        <v>1.7992486110613044</v>
      </c>
      <c r="E37" s="284">
        <v>5455.3820269999997</v>
      </c>
      <c r="F37" s="284">
        <v>9954.9948139999997</v>
      </c>
      <c r="G37" s="285">
        <f t="shared" si="1"/>
        <v>0.82480250965566348</v>
      </c>
      <c r="H37" s="286">
        <f t="shared" si="4"/>
        <v>3.9069761677957199E-2</v>
      </c>
    </row>
    <row r="38" spans="1:8" ht="12.75" customHeight="1" x14ac:dyDescent="0.25">
      <c r="A38" s="287" t="s">
        <v>221</v>
      </c>
      <c r="B38" s="281">
        <v>3763.7778050000002</v>
      </c>
      <c r="C38" s="282">
        <v>3528.6993407</v>
      </c>
      <c r="D38" s="283">
        <f t="shared" si="0"/>
        <v>-6.245811428817865E-2</v>
      </c>
      <c r="E38" s="284">
        <v>7791.0506967000001</v>
      </c>
      <c r="F38" s="284">
        <v>8154.0009381</v>
      </c>
      <c r="G38" s="285">
        <f t="shared" si="1"/>
        <v>4.6585531981422242E-2</v>
      </c>
      <c r="H38" s="286">
        <f t="shared" si="4"/>
        <v>3.2001510731616382E-2</v>
      </c>
    </row>
    <row r="39" spans="1:8" ht="12.75" customHeight="1" x14ac:dyDescent="0.25">
      <c r="A39" s="287" t="s">
        <v>222</v>
      </c>
      <c r="B39" s="281">
        <v>4222.2319575199999</v>
      </c>
      <c r="C39" s="282">
        <v>4428.1521049499997</v>
      </c>
      <c r="D39" s="283">
        <f t="shared" si="0"/>
        <v>4.8770448782011144E-2</v>
      </c>
      <c r="E39" s="284">
        <v>4222.2319575199999</v>
      </c>
      <c r="F39" s="284">
        <v>7765.77859455</v>
      </c>
      <c r="G39" s="285">
        <f t="shared" si="1"/>
        <v>0.83925911050878477</v>
      </c>
      <c r="H39" s="286">
        <f t="shared" si="4"/>
        <v>3.0477878150791161E-2</v>
      </c>
    </row>
    <row r="40" spans="1:8" ht="12.75" customHeight="1" x14ac:dyDescent="0.25">
      <c r="A40" s="287" t="s">
        <v>204</v>
      </c>
      <c r="B40" s="281">
        <v>6008.9186829999999</v>
      </c>
      <c r="C40" s="282">
        <v>3844.0167579999998</v>
      </c>
      <c r="D40" s="283">
        <f t="shared" si="0"/>
        <v>-0.36028144816217678</v>
      </c>
      <c r="E40" s="284">
        <v>11272.042051</v>
      </c>
      <c r="F40" s="284">
        <v>7588.8897899999993</v>
      </c>
      <c r="G40" s="285">
        <f t="shared" si="1"/>
        <v>-0.32675111078682056</v>
      </c>
      <c r="H40" s="286">
        <f t="shared" si="4"/>
        <v>2.9783653435822136E-2</v>
      </c>
    </row>
    <row r="41" spans="1:8" ht="12.75" customHeight="1" x14ac:dyDescent="0.25">
      <c r="A41" s="287" t="s">
        <v>79</v>
      </c>
      <c r="B41" s="281">
        <v>31454.291972270978</v>
      </c>
      <c r="C41" s="282">
        <v>28732.538091630006</v>
      </c>
      <c r="D41" s="283">
        <f t="shared" si="0"/>
        <v>-8.6530444972036782E-2</v>
      </c>
      <c r="E41" s="284">
        <v>65833.480464440974</v>
      </c>
      <c r="F41" s="284">
        <v>57210.372011470026</v>
      </c>
      <c r="G41" s="285">
        <f t="shared" si="1"/>
        <v>-0.13098363313221148</v>
      </c>
      <c r="H41" s="286">
        <f t="shared" si="4"/>
        <v>0.22453006171856421</v>
      </c>
    </row>
    <row r="42" spans="1:8" ht="12.75" customHeight="1" x14ac:dyDescent="0.25">
      <c r="A42" s="274" t="s">
        <v>223</v>
      </c>
      <c r="B42" s="275">
        <f>SUM(B43:B53)</f>
        <v>23707.948895639995</v>
      </c>
      <c r="C42" s="276">
        <f>SUM(C43:C53)</f>
        <v>21340.816038000001</v>
      </c>
      <c r="D42" s="277">
        <f t="shared" si="0"/>
        <v>-9.9845535691842194E-2</v>
      </c>
      <c r="E42" s="276">
        <f>SUM(E43:E53)</f>
        <v>47688.780386360013</v>
      </c>
      <c r="F42" s="276">
        <f>SUM(F43:F53)</f>
        <v>42172.633286710006</v>
      </c>
      <c r="G42" s="278">
        <f t="shared" si="1"/>
        <v>-0.11566970375337465</v>
      </c>
      <c r="H42" s="279">
        <f>SUM(H43:H53)</f>
        <v>1.0000000000000002</v>
      </c>
    </row>
    <row r="43" spans="1:8" ht="12.75" customHeight="1" x14ac:dyDescent="0.25">
      <c r="A43" s="287" t="s">
        <v>219</v>
      </c>
      <c r="B43" s="281">
        <v>1995.24772738</v>
      </c>
      <c r="C43" s="282">
        <v>1983.55256904</v>
      </c>
      <c r="D43" s="283">
        <f t="shared" si="0"/>
        <v>-5.8615069093987558E-3</v>
      </c>
      <c r="E43" s="284">
        <v>4026.8627388</v>
      </c>
      <c r="F43" s="284">
        <v>4021.6885364199998</v>
      </c>
      <c r="G43" s="285">
        <f t="shared" si="1"/>
        <v>-1.284921467559664E-3</v>
      </c>
      <c r="H43" s="286">
        <f t="shared" ref="H43:H53" si="5">(F43/$F$42)</f>
        <v>9.5362518841984836E-2</v>
      </c>
    </row>
    <row r="44" spans="1:8" ht="12.75" customHeight="1" x14ac:dyDescent="0.25">
      <c r="A44" s="287" t="s">
        <v>217</v>
      </c>
      <c r="B44" s="281">
        <v>1851.9562990300001</v>
      </c>
      <c r="C44" s="282">
        <v>1856.41054214</v>
      </c>
      <c r="D44" s="283">
        <f t="shared" si="0"/>
        <v>2.4051556250721902E-3</v>
      </c>
      <c r="E44" s="284">
        <v>3718.2578689700003</v>
      </c>
      <c r="F44" s="284">
        <v>3472.72833386</v>
      </c>
      <c r="G44" s="285">
        <f t="shared" si="1"/>
        <v>-6.6033487660718593E-2</v>
      </c>
      <c r="H44" s="286">
        <f t="shared" si="5"/>
        <v>8.2345541722536247E-2</v>
      </c>
    </row>
    <row r="45" spans="1:8" ht="12.75" customHeight="1" x14ac:dyDescent="0.25">
      <c r="A45" s="287" t="s">
        <v>218</v>
      </c>
      <c r="B45" s="281">
        <v>1008.40396</v>
      </c>
      <c r="C45" s="282">
        <v>1432.0400999999999</v>
      </c>
      <c r="D45" s="283">
        <f t="shared" si="0"/>
        <v>0.42010558943064835</v>
      </c>
      <c r="E45" s="284">
        <v>2173.7419500000001</v>
      </c>
      <c r="F45" s="284">
        <v>3052.7327999999998</v>
      </c>
      <c r="G45" s="285">
        <f t="shared" si="1"/>
        <v>0.40436761594447751</v>
      </c>
      <c r="H45" s="286">
        <f t="shared" si="5"/>
        <v>7.2386582531995147E-2</v>
      </c>
    </row>
    <row r="46" spans="1:8" ht="12.75" customHeight="1" x14ac:dyDescent="0.25">
      <c r="A46" s="287" t="s">
        <v>224</v>
      </c>
      <c r="B46" s="281">
        <v>1258.6025999999999</v>
      </c>
      <c r="C46" s="282">
        <v>1393.6593</v>
      </c>
      <c r="D46" s="283">
        <f t="shared" si="0"/>
        <v>0.10730686556662135</v>
      </c>
      <c r="E46" s="284">
        <v>2513.8427999999999</v>
      </c>
      <c r="F46" s="284">
        <v>3045.1165000000001</v>
      </c>
      <c r="G46" s="285">
        <f t="shared" si="1"/>
        <v>0.21133926910624651</v>
      </c>
      <c r="H46" s="286">
        <f t="shared" si="5"/>
        <v>7.2205984371377097E-2</v>
      </c>
    </row>
    <row r="47" spans="1:8" ht="12.75" customHeight="1" x14ac:dyDescent="0.25">
      <c r="A47" s="287" t="s">
        <v>221</v>
      </c>
      <c r="B47" s="281">
        <v>1553.1858133999999</v>
      </c>
      <c r="C47" s="282">
        <v>1233.4927554000001</v>
      </c>
      <c r="D47" s="283">
        <f t="shared" si="0"/>
        <v>-0.20583052925275958</v>
      </c>
      <c r="E47" s="284">
        <v>3001.6234039999999</v>
      </c>
      <c r="F47" s="284">
        <v>2949.2888801999998</v>
      </c>
      <c r="G47" s="285">
        <f t="shared" si="1"/>
        <v>-1.7435406363855821E-2</v>
      </c>
      <c r="H47" s="286">
        <f t="shared" si="5"/>
        <v>6.9933714125682028E-2</v>
      </c>
    </row>
    <row r="48" spans="1:8" ht="12.75" customHeight="1" x14ac:dyDescent="0.25">
      <c r="A48" s="287" t="s">
        <v>203</v>
      </c>
      <c r="B48" s="281">
        <v>937.59297900000001</v>
      </c>
      <c r="C48" s="282">
        <v>1194.3807265999999</v>
      </c>
      <c r="D48" s="283">
        <f t="shared" si="0"/>
        <v>0.27387976803525088</v>
      </c>
      <c r="E48" s="284">
        <v>1882.115826</v>
      </c>
      <c r="F48" s="284">
        <v>2493.1565876</v>
      </c>
      <c r="G48" s="285">
        <f t="shared" si="1"/>
        <v>0.3246563007222702</v>
      </c>
      <c r="H48" s="286">
        <f t="shared" si="5"/>
        <v>5.9117877952991761E-2</v>
      </c>
    </row>
    <row r="49" spans="1:8" ht="12.75" customHeight="1" x14ac:dyDescent="0.25">
      <c r="A49" s="287" t="s">
        <v>225</v>
      </c>
      <c r="B49" s="281">
        <v>1084.8917266999999</v>
      </c>
      <c r="C49" s="282">
        <v>1183.9085227999999</v>
      </c>
      <c r="D49" s="283">
        <f t="shared" si="0"/>
        <v>9.1268827720888887E-2</v>
      </c>
      <c r="E49" s="284">
        <v>2310.7407935000001</v>
      </c>
      <c r="F49" s="284">
        <v>2484.7026337999996</v>
      </c>
      <c r="G49" s="285">
        <f t="shared" si="1"/>
        <v>7.528401315688267E-2</v>
      </c>
      <c r="H49" s="286">
        <f t="shared" si="5"/>
        <v>5.8917417295424414E-2</v>
      </c>
    </row>
    <row r="50" spans="1:8" ht="12.75" customHeight="1" x14ac:dyDescent="0.25">
      <c r="A50" s="287" t="s">
        <v>204</v>
      </c>
      <c r="B50" s="281">
        <v>2889.5885020000001</v>
      </c>
      <c r="C50" s="282">
        <v>997.48424599999998</v>
      </c>
      <c r="D50" s="283">
        <f t="shared" si="0"/>
        <v>-0.65480059001148394</v>
      </c>
      <c r="E50" s="284">
        <v>4794.8615460000001</v>
      </c>
      <c r="F50" s="284">
        <v>2151.065079</v>
      </c>
      <c r="G50" s="285">
        <f t="shared" si="1"/>
        <v>-0.55138119039235345</v>
      </c>
      <c r="H50" s="286">
        <f t="shared" si="5"/>
        <v>5.1006183663609921E-2</v>
      </c>
    </row>
    <row r="51" spans="1:8" ht="12.75" customHeight="1" x14ac:dyDescent="0.25">
      <c r="A51" s="287" t="s">
        <v>226</v>
      </c>
      <c r="B51" s="281">
        <v>1185.0755617</v>
      </c>
      <c r="C51" s="282">
        <v>1012.0881657</v>
      </c>
      <c r="D51" s="283">
        <f t="shared" si="0"/>
        <v>-0.14597161699280023</v>
      </c>
      <c r="E51" s="284">
        <v>2470.0411701000003</v>
      </c>
      <c r="F51" s="284">
        <v>2076.2331388000002</v>
      </c>
      <c r="G51" s="285">
        <f t="shared" si="1"/>
        <v>-0.15943379246753875</v>
      </c>
      <c r="H51" s="286">
        <f t="shared" si="5"/>
        <v>4.9231764226927939E-2</v>
      </c>
    </row>
    <row r="52" spans="1:8" ht="12.75" customHeight="1" x14ac:dyDescent="0.25">
      <c r="A52" s="287" t="s">
        <v>227</v>
      </c>
      <c r="B52" s="281">
        <v>1166.3729897000001</v>
      </c>
      <c r="C52" s="282">
        <v>800.13459310999997</v>
      </c>
      <c r="D52" s="283">
        <f t="shared" si="0"/>
        <v>-0.3139976661189654</v>
      </c>
      <c r="E52" s="284">
        <v>2862.23799091</v>
      </c>
      <c r="F52" s="284">
        <v>1914.9445841100001</v>
      </c>
      <c r="G52" s="285">
        <f t="shared" si="1"/>
        <v>-0.33096248802805672</v>
      </c>
      <c r="H52" s="286">
        <f t="shared" si="5"/>
        <v>4.5407280382310455E-2</v>
      </c>
    </row>
    <row r="53" spans="1:8" ht="12.75" customHeight="1" thickBot="1" x14ac:dyDescent="0.3">
      <c r="A53" s="287" t="s">
        <v>79</v>
      </c>
      <c r="B53" s="281">
        <v>8777.0307367299938</v>
      </c>
      <c r="C53" s="282">
        <v>8253.6645172099998</v>
      </c>
      <c r="D53" s="283">
        <f t="shared" si="0"/>
        <v>-5.962907448071459E-2</v>
      </c>
      <c r="E53" s="284">
        <v>17934.454298080011</v>
      </c>
      <c r="F53" s="284">
        <v>14510.976212920013</v>
      </c>
      <c r="G53" s="285">
        <f t="shared" si="1"/>
        <v>-0.19088833305212419</v>
      </c>
      <c r="H53" s="286">
        <f t="shared" si="5"/>
        <v>0.34408513488516029</v>
      </c>
    </row>
    <row r="54" spans="1:8" ht="12.75" customHeight="1" x14ac:dyDescent="0.25">
      <c r="A54" s="295" t="s">
        <v>228</v>
      </c>
      <c r="B54" s="275">
        <f>SUM(B55:B65)</f>
        <v>304010.54013335903</v>
      </c>
      <c r="C54" s="276">
        <f>SUM(C55:C65)</f>
        <v>260125.3970922266</v>
      </c>
      <c r="D54" s="277">
        <f t="shared" si="0"/>
        <v>-0.14435401819253213</v>
      </c>
      <c r="E54" s="276">
        <f>SUM(E55:E65)</f>
        <v>621268.41353989125</v>
      </c>
      <c r="F54" s="276">
        <f>SUM(F55:F65)</f>
        <v>536035.82465210545</v>
      </c>
      <c r="G54" s="278">
        <f t="shared" si="1"/>
        <v>-0.13719124782498388</v>
      </c>
      <c r="H54" s="279">
        <f>SUM(H55:H65)</f>
        <v>0.99999999999999989</v>
      </c>
    </row>
    <row r="55" spans="1:8" ht="12.75" customHeight="1" x14ac:dyDescent="0.25">
      <c r="A55" s="287" t="s">
        <v>196</v>
      </c>
      <c r="B55" s="281">
        <v>38399.990141149799</v>
      </c>
      <c r="C55" s="282">
        <v>35188.6256770123</v>
      </c>
      <c r="D55" s="283">
        <f t="shared" si="0"/>
        <v>-8.3629304391309472E-2</v>
      </c>
      <c r="E55" s="284">
        <v>88974.74426209979</v>
      </c>
      <c r="F55" s="284">
        <v>78182.027193211601</v>
      </c>
      <c r="G55" s="285">
        <f t="shared" si="1"/>
        <v>-0.12130090576147369</v>
      </c>
      <c r="H55" s="286">
        <f t="shared" ref="H55:H65" si="6">(F55/$F$54)</f>
        <v>0.1458522427002949</v>
      </c>
    </row>
    <row r="56" spans="1:8" ht="12.75" customHeight="1" x14ac:dyDescent="0.25">
      <c r="A56" s="287" t="s">
        <v>210</v>
      </c>
      <c r="B56" s="281">
        <v>29181.8811885092</v>
      </c>
      <c r="C56" s="282">
        <v>24560.725295443903</v>
      </c>
      <c r="D56" s="283">
        <f t="shared" si="0"/>
        <v>-0.15835702514219496</v>
      </c>
      <c r="E56" s="284">
        <v>63259.266444756802</v>
      </c>
      <c r="F56" s="284">
        <v>46769.350371415603</v>
      </c>
      <c r="G56" s="285">
        <f t="shared" si="1"/>
        <v>-0.26067194578902603</v>
      </c>
      <c r="H56" s="286">
        <f t="shared" si="6"/>
        <v>8.7250419133403159E-2</v>
      </c>
    </row>
    <row r="57" spans="1:8" ht="12.75" customHeight="1" x14ac:dyDescent="0.25">
      <c r="A57" s="287" t="s">
        <v>227</v>
      </c>
      <c r="B57" s="281">
        <v>41942.743124081899</v>
      </c>
      <c r="C57" s="282">
        <v>22480.896692358099</v>
      </c>
      <c r="D57" s="283">
        <f t="shared" si="0"/>
        <v>-0.46400986159032503</v>
      </c>
      <c r="E57" s="284">
        <v>78403.381860111491</v>
      </c>
      <c r="F57" s="284">
        <v>46595.274751058198</v>
      </c>
      <c r="G57" s="285">
        <f t="shared" si="1"/>
        <v>-0.40569815171755985</v>
      </c>
      <c r="H57" s="286">
        <f t="shared" si="6"/>
        <v>8.6925672890052014E-2</v>
      </c>
    </row>
    <row r="58" spans="1:8" ht="12.75" customHeight="1" x14ac:dyDescent="0.25">
      <c r="A58" s="287" t="s">
        <v>217</v>
      </c>
      <c r="B58" s="281">
        <v>21784.1717585962</v>
      </c>
      <c r="C58" s="282">
        <v>17640.2518463997</v>
      </c>
      <c r="D58" s="283">
        <f t="shared" si="0"/>
        <v>-0.19022618615560985</v>
      </c>
      <c r="E58" s="284">
        <v>42173.404622980903</v>
      </c>
      <c r="F58" s="284">
        <v>37591.340965077499</v>
      </c>
      <c r="G58" s="285">
        <f t="shared" si="1"/>
        <v>-0.10864818002876084</v>
      </c>
      <c r="H58" s="286">
        <f t="shared" si="6"/>
        <v>7.0128411640163771E-2</v>
      </c>
    </row>
    <row r="59" spans="1:8" ht="12.75" customHeight="1" x14ac:dyDescent="0.25">
      <c r="A59" s="287" t="s">
        <v>200</v>
      </c>
      <c r="B59" s="281">
        <v>20931.960815314898</v>
      </c>
      <c r="C59" s="282">
        <v>17178.724024928801</v>
      </c>
      <c r="D59" s="283">
        <f t="shared" si="0"/>
        <v>-0.17930650756999492</v>
      </c>
      <c r="E59" s="284">
        <v>31814.826895665799</v>
      </c>
      <c r="F59" s="284">
        <v>35155.458917477197</v>
      </c>
      <c r="G59" s="285">
        <f t="shared" si="1"/>
        <v>0.10500236360759514</v>
      </c>
      <c r="H59" s="286">
        <f t="shared" si="6"/>
        <v>6.5584159305571724E-2</v>
      </c>
    </row>
    <row r="60" spans="1:8" ht="12.75" customHeight="1" x14ac:dyDescent="0.25">
      <c r="A60" s="287" t="s">
        <v>198</v>
      </c>
      <c r="B60" s="281">
        <v>14442.2554099342</v>
      </c>
      <c r="C60" s="282">
        <v>11988.5298266072</v>
      </c>
      <c r="D60" s="283">
        <f t="shared" si="0"/>
        <v>-0.16989905756958071</v>
      </c>
      <c r="E60" s="284">
        <v>28964.366989432299</v>
      </c>
      <c r="F60" s="284">
        <v>27695.103743087901</v>
      </c>
      <c r="G60" s="285">
        <f t="shared" si="1"/>
        <v>-4.3821542753117712E-2</v>
      </c>
      <c r="H60" s="286">
        <f t="shared" si="6"/>
        <v>5.1666516433043257E-2</v>
      </c>
    </row>
    <row r="61" spans="1:8" ht="12.75" customHeight="1" x14ac:dyDescent="0.25">
      <c r="A61" s="287" t="s">
        <v>219</v>
      </c>
      <c r="B61" s="281">
        <v>13978.3203622664</v>
      </c>
      <c r="C61" s="282">
        <v>9702.2047487548989</v>
      </c>
      <c r="D61" s="283">
        <f t="shared" si="0"/>
        <v>-0.30591054595190187</v>
      </c>
      <c r="E61" s="284">
        <v>25480.5719923168</v>
      </c>
      <c r="F61" s="284">
        <v>21593.692384186299</v>
      </c>
      <c r="G61" s="285">
        <f t="shared" si="1"/>
        <v>-0.15254287106672951</v>
      </c>
      <c r="H61" s="286">
        <f t="shared" si="6"/>
        <v>4.0284047056371466E-2</v>
      </c>
    </row>
    <row r="62" spans="1:8" ht="12.75" customHeight="1" x14ac:dyDescent="0.25">
      <c r="A62" s="287" t="s">
        <v>204</v>
      </c>
      <c r="B62" s="281">
        <v>9185.6126105434996</v>
      </c>
      <c r="C62" s="282">
        <v>13252.083917817301</v>
      </c>
      <c r="D62" s="283">
        <f t="shared" si="0"/>
        <v>0.44270006581882121</v>
      </c>
      <c r="E62" s="284">
        <v>16803.0330792883</v>
      </c>
      <c r="F62" s="284">
        <v>21212.836233121903</v>
      </c>
      <c r="G62" s="285">
        <f t="shared" si="1"/>
        <v>0.26244090177202595</v>
      </c>
      <c r="H62" s="286">
        <f t="shared" si="6"/>
        <v>3.9573542023780446E-2</v>
      </c>
    </row>
    <row r="63" spans="1:8" ht="12.75" customHeight="1" x14ac:dyDescent="0.25">
      <c r="A63" s="287" t="s">
        <v>218</v>
      </c>
      <c r="B63" s="281">
        <v>9363.1452910519001</v>
      </c>
      <c r="C63" s="282">
        <v>9139.8484246905991</v>
      </c>
      <c r="D63" s="283">
        <f t="shared" si="0"/>
        <v>-2.3848488880622163E-2</v>
      </c>
      <c r="E63" s="284">
        <v>20745.950880763201</v>
      </c>
      <c r="F63" s="284">
        <v>20734.665879333901</v>
      </c>
      <c r="G63" s="285">
        <f t="shared" si="1"/>
        <v>-5.4396163830523487E-4</v>
      </c>
      <c r="H63" s="286">
        <f t="shared" si="6"/>
        <v>3.8681492776701971E-2</v>
      </c>
    </row>
    <row r="64" spans="1:8" ht="12.75" customHeight="1" x14ac:dyDescent="0.25">
      <c r="A64" s="287" t="s">
        <v>203</v>
      </c>
      <c r="B64" s="281">
        <v>9007.2314583979005</v>
      </c>
      <c r="C64" s="282">
        <v>9135.1168067211001</v>
      </c>
      <c r="D64" s="283">
        <f t="shared" si="0"/>
        <v>1.4198075059341972E-2</v>
      </c>
      <c r="E64" s="284">
        <v>16905.753336418602</v>
      </c>
      <c r="F64" s="284">
        <v>20038.2422713507</v>
      </c>
      <c r="G64" s="285">
        <f t="shared" si="1"/>
        <v>0.18529129537126562</v>
      </c>
      <c r="H64" s="286">
        <f t="shared" si="6"/>
        <v>3.7382281836024288E-2</v>
      </c>
    </row>
    <row r="65" spans="1:8" ht="12.75" customHeight="1" x14ac:dyDescent="0.25">
      <c r="A65" s="287" t="s">
        <v>79</v>
      </c>
      <c r="B65" s="281">
        <v>95793.22797351316</v>
      </c>
      <c r="C65" s="282">
        <v>89858.389831492677</v>
      </c>
      <c r="D65" s="283">
        <f t="shared" si="0"/>
        <v>-6.1954673285062135E-2</v>
      </c>
      <c r="E65" s="284">
        <v>207743.11317605729</v>
      </c>
      <c r="F65" s="284">
        <v>180467.8319427846</v>
      </c>
      <c r="G65" s="285">
        <f t="shared" si="1"/>
        <v>-0.13129331132222682</v>
      </c>
      <c r="H65" s="286">
        <f t="shared" si="6"/>
        <v>0.33667121420459289</v>
      </c>
    </row>
    <row r="66" spans="1:8" ht="12.75" customHeight="1" x14ac:dyDescent="0.25">
      <c r="A66" s="296" t="s">
        <v>229</v>
      </c>
      <c r="B66" s="275">
        <f>SUM(B67:B68)</f>
        <v>979376.48886000004</v>
      </c>
      <c r="C66" s="276">
        <f>SUM(C67:C68)</f>
        <v>888449.89303399995</v>
      </c>
      <c r="D66" s="277">
        <f t="shared" si="0"/>
        <v>-9.2841309608972925E-2</v>
      </c>
      <c r="E66" s="276">
        <f>SUM(E67:E68)</f>
        <v>1976552.529258</v>
      </c>
      <c r="F66" s="276">
        <f>SUM(F67:F68)</f>
        <v>2017452.928636</v>
      </c>
      <c r="G66" s="278">
        <f t="shared" si="1"/>
        <v>2.069279655995488E-2</v>
      </c>
      <c r="H66" s="279">
        <f>SUM(H67:H68)</f>
        <v>0.99999999999999989</v>
      </c>
    </row>
    <row r="67" spans="1:8" ht="12.75" customHeight="1" x14ac:dyDescent="0.25">
      <c r="A67" s="287" t="s">
        <v>230</v>
      </c>
      <c r="B67" s="281">
        <v>954200.93119999999</v>
      </c>
      <c r="C67" s="282">
        <v>871240.96799999999</v>
      </c>
      <c r="D67" s="283">
        <f t="shared" si="0"/>
        <v>-8.6941817480381017E-2</v>
      </c>
      <c r="E67" s="284">
        <v>1914675.2579999999</v>
      </c>
      <c r="F67" s="284">
        <v>1976032.4791999999</v>
      </c>
      <c r="G67" s="285">
        <f t="shared" si="1"/>
        <v>3.20457586442578E-2</v>
      </c>
      <c r="H67" s="286">
        <f>(F67/$F$66)</f>
        <v>0.97946893885449682</v>
      </c>
    </row>
    <row r="68" spans="1:8" ht="12.75" customHeight="1" x14ac:dyDescent="0.25">
      <c r="A68" s="297" t="s">
        <v>220</v>
      </c>
      <c r="B68" s="298">
        <v>25175.557659999999</v>
      </c>
      <c r="C68" s="299">
        <v>17208.925034</v>
      </c>
      <c r="D68" s="283">
        <f t="shared" si="0"/>
        <v>-0.31644314432238874</v>
      </c>
      <c r="E68" s="300">
        <v>61877.271258000001</v>
      </c>
      <c r="F68" s="300">
        <v>41420.449435999995</v>
      </c>
      <c r="G68" s="285">
        <f t="shared" si="1"/>
        <v>-0.33060316665717832</v>
      </c>
      <c r="H68" s="286">
        <f>(F68/$F$66)</f>
        <v>2.0531061145503088E-2</v>
      </c>
    </row>
    <row r="69" spans="1:8" ht="12.75" customHeight="1" x14ac:dyDescent="0.25">
      <c r="A69" s="296" t="s">
        <v>231</v>
      </c>
      <c r="B69" s="275">
        <f>SUM(B70)</f>
        <v>1791.2658000000001</v>
      </c>
      <c r="C69" s="276">
        <f>SUM(C70)</f>
        <v>1949.2961420000001</v>
      </c>
      <c r="D69" s="277">
        <f t="shared" si="0"/>
        <v>8.8222720491844375E-2</v>
      </c>
      <c r="E69" s="276">
        <f>SUM(E70)</f>
        <v>3844.6682150000001</v>
      </c>
      <c r="F69" s="276">
        <f>SUM(F70)</f>
        <v>4050.0942180000002</v>
      </c>
      <c r="G69" s="278">
        <f t="shared" si="1"/>
        <v>5.3431399411405393E-2</v>
      </c>
      <c r="H69" s="279">
        <f>SUM(H70)</f>
        <v>1</v>
      </c>
    </row>
    <row r="70" spans="1:8" ht="12.75" customHeight="1" x14ac:dyDescent="0.25">
      <c r="A70" s="287" t="s">
        <v>232</v>
      </c>
      <c r="B70" s="281">
        <v>1791.2658000000001</v>
      </c>
      <c r="C70" s="282">
        <v>1949.2961420000001</v>
      </c>
      <c r="D70" s="283">
        <f t="shared" ref="D70:D77" si="7">(C70-B70)/B70</f>
        <v>8.8222720491844375E-2</v>
      </c>
      <c r="E70" s="301">
        <v>3844.6682150000001</v>
      </c>
      <c r="F70" s="284">
        <v>4050.0942180000002</v>
      </c>
      <c r="G70" s="285">
        <f t="shared" ref="G70:G77" si="8">(F70-E70)/E70</f>
        <v>5.3431399411405393E-2</v>
      </c>
      <c r="H70" s="302">
        <f>(F70/$F$69)</f>
        <v>1</v>
      </c>
    </row>
    <row r="71" spans="1:8" ht="12.75" customHeight="1" x14ac:dyDescent="0.25">
      <c r="A71" s="296" t="s">
        <v>233</v>
      </c>
      <c r="B71" s="275">
        <f>SUM(B72:B77)</f>
        <v>2493.5634207298003</v>
      </c>
      <c r="C71" s="276">
        <f>SUM(C72:C77)</f>
        <v>2476.1625037100002</v>
      </c>
      <c r="D71" s="277">
        <f t="shared" si="7"/>
        <v>-6.9783334464808998E-3</v>
      </c>
      <c r="E71" s="276">
        <f>SUM(E72:E77)</f>
        <v>4728.5316680198002</v>
      </c>
      <c r="F71" s="276">
        <f>SUM(F72:F77)</f>
        <v>5203.5223111699997</v>
      </c>
      <c r="G71" s="278">
        <f t="shared" si="8"/>
        <v>0.1004520380740338</v>
      </c>
      <c r="H71" s="279">
        <f>SUM(H72:H77)</f>
        <v>1</v>
      </c>
    </row>
    <row r="72" spans="1:8" ht="12.75" customHeight="1" x14ac:dyDescent="0.25">
      <c r="A72" s="287" t="s">
        <v>198</v>
      </c>
      <c r="B72" s="281">
        <v>842.29807200000005</v>
      </c>
      <c r="C72" s="282">
        <v>1025.1573146000001</v>
      </c>
      <c r="D72" s="283">
        <f t="shared" si="7"/>
        <v>0.21709564426024236</v>
      </c>
      <c r="E72" s="284">
        <v>2112.8246749999998</v>
      </c>
      <c r="F72" s="284">
        <v>2168.2643170000001</v>
      </c>
      <c r="G72" s="285">
        <f t="shared" si="8"/>
        <v>2.6239584692468759E-2</v>
      </c>
      <c r="H72" s="286">
        <f t="shared" ref="H72:H77" si="9">(F72/$F$71)</f>
        <v>0.4166916537180122</v>
      </c>
    </row>
    <row r="73" spans="1:8" ht="12.75" customHeight="1" x14ac:dyDescent="0.25">
      <c r="A73" s="287" t="s">
        <v>197</v>
      </c>
      <c r="B73" s="281">
        <v>776.73945600000002</v>
      </c>
      <c r="C73" s="282">
        <v>646.55086159999996</v>
      </c>
      <c r="D73" s="283">
        <f t="shared" si="7"/>
        <v>-0.16760909130384133</v>
      </c>
      <c r="E73" s="284">
        <v>1347.3928190000001</v>
      </c>
      <c r="F73" s="284">
        <v>1398.403918</v>
      </c>
      <c r="G73" s="285">
        <f t="shared" si="8"/>
        <v>3.7859114491836862E-2</v>
      </c>
      <c r="H73" s="286">
        <f t="shared" si="9"/>
        <v>0.26874179341907578</v>
      </c>
    </row>
    <row r="74" spans="1:8" ht="12.75" customHeight="1" x14ac:dyDescent="0.25">
      <c r="A74" s="297" t="s">
        <v>199</v>
      </c>
      <c r="B74" s="298">
        <v>0</v>
      </c>
      <c r="C74" s="299">
        <v>362.22715399999998</v>
      </c>
      <c r="D74" s="283" t="s">
        <v>234</v>
      </c>
      <c r="E74" s="300">
        <v>0</v>
      </c>
      <c r="F74" s="300">
        <v>755.46219199999996</v>
      </c>
      <c r="G74" s="285" t="s">
        <v>234</v>
      </c>
      <c r="H74" s="286">
        <f t="shared" si="9"/>
        <v>0.14518284862127093</v>
      </c>
    </row>
    <row r="75" spans="1:8" ht="12.75" customHeight="1" x14ac:dyDescent="0.25">
      <c r="A75" s="297" t="s">
        <v>196</v>
      </c>
      <c r="B75" s="298">
        <v>733.41077040000005</v>
      </c>
      <c r="C75" s="299">
        <v>221.12223299999999</v>
      </c>
      <c r="D75" s="283">
        <f t="shared" si="7"/>
        <v>-0.69850151930629456</v>
      </c>
      <c r="E75" s="300">
        <v>972.76371540000002</v>
      </c>
      <c r="F75" s="300">
        <v>496.93250699999999</v>
      </c>
      <c r="G75" s="285">
        <f t="shared" si="8"/>
        <v>-0.48915394444409188</v>
      </c>
      <c r="H75" s="286">
        <f t="shared" si="9"/>
        <v>9.5499255558734383E-2</v>
      </c>
    </row>
    <row r="76" spans="1:8" ht="12.75" customHeight="1" x14ac:dyDescent="0.25">
      <c r="A76" s="297" t="s">
        <v>202</v>
      </c>
      <c r="B76" s="298">
        <v>102.1184723298</v>
      </c>
      <c r="C76" s="299">
        <v>121.52577251</v>
      </c>
      <c r="D76" s="283">
        <f t="shared" si="7"/>
        <v>0.19004691058756271</v>
      </c>
      <c r="E76" s="300">
        <v>236.98620861980001</v>
      </c>
      <c r="F76" s="300">
        <v>202.99900316999998</v>
      </c>
      <c r="G76" s="285">
        <f t="shared" si="8"/>
        <v>-0.14341427565654732</v>
      </c>
      <c r="H76" s="286">
        <f t="shared" si="9"/>
        <v>3.9011844483541024E-2</v>
      </c>
    </row>
    <row r="77" spans="1:8" ht="12.75" customHeight="1" thickBot="1" x14ac:dyDescent="0.3">
      <c r="A77" s="297" t="s">
        <v>200</v>
      </c>
      <c r="B77" s="303">
        <v>38.996650000000002</v>
      </c>
      <c r="C77" s="304">
        <v>99.579167999999996</v>
      </c>
      <c r="D77" s="283">
        <f t="shared" si="7"/>
        <v>1.5535313417947436</v>
      </c>
      <c r="E77" s="299">
        <v>58.564250000000001</v>
      </c>
      <c r="F77" s="299">
        <v>181.460374</v>
      </c>
      <c r="G77" s="285">
        <f t="shared" si="8"/>
        <v>2.0984836995265881</v>
      </c>
      <c r="H77" s="286">
        <f t="shared" si="9"/>
        <v>3.4872604199365692E-2</v>
      </c>
    </row>
    <row r="78" spans="1:8" ht="46.35" customHeight="1" thickBot="1" x14ac:dyDescent="0.3">
      <c r="A78" s="731" t="s">
        <v>188</v>
      </c>
      <c r="B78" s="732"/>
      <c r="C78" s="732"/>
      <c r="D78" s="732"/>
      <c r="E78" s="732"/>
      <c r="F78" s="732"/>
      <c r="G78" s="732"/>
      <c r="H78" s="733"/>
    </row>
  </sheetData>
  <mergeCells count="3">
    <mergeCell ref="B4:D4"/>
    <mergeCell ref="E4:H4"/>
    <mergeCell ref="A78:H78"/>
  </mergeCells>
  <printOptions horizontalCentered="1" verticalCentered="1"/>
  <pageMargins left="0" right="0" top="0" bottom="0" header="0.31496062992125984" footer="0.31496062992125984"/>
  <pageSetup paperSize="9"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Q96"/>
  <sheetViews>
    <sheetView showGridLines="0" zoomScaleNormal="100" workbookViewId="0">
      <selection activeCell="D23" sqref="D23"/>
    </sheetView>
  </sheetViews>
  <sheetFormatPr baseColWidth="10" defaultColWidth="14.42578125" defaultRowHeight="15" customHeight="1" x14ac:dyDescent="0.25"/>
  <cols>
    <col min="1" max="1" width="16.7109375" style="696" customWidth="1"/>
    <col min="2" max="6" width="19.42578125" style="696" customWidth="1"/>
    <col min="7" max="9" width="11.42578125" style="696" customWidth="1"/>
    <col min="10" max="10" width="14.5703125" style="696" customWidth="1"/>
    <col min="11" max="17" width="11.42578125" style="696" customWidth="1"/>
    <col min="18" max="16384" width="14.42578125" style="696"/>
  </cols>
  <sheetData>
    <row r="1" spans="1:17" ht="14.25" customHeight="1" x14ac:dyDescent="0.25">
      <c r="A1" s="693" t="s">
        <v>453</v>
      </c>
      <c r="B1" s="694"/>
      <c r="C1" s="694"/>
      <c r="D1" s="694"/>
      <c r="E1" s="694"/>
      <c r="F1" s="694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</row>
    <row r="2" spans="1:17" ht="14.25" customHeight="1" x14ac:dyDescent="0.25">
      <c r="A2" s="697" t="s">
        <v>454</v>
      </c>
      <c r="B2" s="694"/>
      <c r="C2" s="694"/>
      <c r="D2" s="694"/>
      <c r="E2" s="694"/>
      <c r="F2" s="694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</row>
    <row r="3" spans="1:17" ht="14.25" customHeight="1" x14ac:dyDescent="0.25">
      <c r="A3" s="693"/>
      <c r="B3" s="694"/>
      <c r="C3" s="694"/>
      <c r="D3" s="694"/>
      <c r="E3" s="694"/>
      <c r="F3" s="694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</row>
    <row r="4" spans="1:17" ht="14.25" customHeight="1" x14ac:dyDescent="0.25">
      <c r="A4" s="698" t="s">
        <v>18</v>
      </c>
      <c r="B4" s="699" t="s">
        <v>455</v>
      </c>
      <c r="C4" s="699" t="s">
        <v>456</v>
      </c>
      <c r="D4" s="699" t="s">
        <v>457</v>
      </c>
      <c r="E4" s="699" t="s">
        <v>458</v>
      </c>
      <c r="F4" s="699" t="s">
        <v>459</v>
      </c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</row>
    <row r="5" spans="1:17" ht="14.25" customHeight="1" x14ac:dyDescent="0.25">
      <c r="A5" s="698"/>
      <c r="B5" s="699" t="s">
        <v>460</v>
      </c>
      <c r="C5" s="699"/>
      <c r="D5" s="699" t="s">
        <v>461</v>
      </c>
      <c r="E5" s="699" t="s">
        <v>460</v>
      </c>
      <c r="F5" s="699" t="s">
        <v>462</v>
      </c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</row>
    <row r="6" spans="1:17" ht="14.25" customHeight="1" x14ac:dyDescent="0.25">
      <c r="A6" s="693">
        <v>2011</v>
      </c>
      <c r="B6" s="700">
        <v>58.66</v>
      </c>
      <c r="C6" s="701">
        <v>146.12</v>
      </c>
      <c r="D6" s="701">
        <v>70.680000000000007</v>
      </c>
      <c r="E6" s="701">
        <v>135.63</v>
      </c>
      <c r="F6" s="701">
        <v>411.09</v>
      </c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</row>
    <row r="7" spans="1:17" ht="14.25" customHeight="1" x14ac:dyDescent="0.25">
      <c r="A7" s="693">
        <v>2012</v>
      </c>
      <c r="B7" s="700">
        <v>441.66</v>
      </c>
      <c r="C7" s="701">
        <v>12.71</v>
      </c>
      <c r="D7" s="701">
        <v>571.66999999999996</v>
      </c>
      <c r="E7" s="701">
        <v>941.67</v>
      </c>
      <c r="F7" s="701">
        <v>1967.71</v>
      </c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</row>
    <row r="8" spans="1:17" ht="14.25" customHeight="1" x14ac:dyDescent="0.25">
      <c r="A8" s="693">
        <v>2013</v>
      </c>
      <c r="B8" s="700">
        <v>336.98</v>
      </c>
      <c r="C8" s="701">
        <v>11.91</v>
      </c>
      <c r="D8" s="701">
        <v>505.37</v>
      </c>
      <c r="E8" s="701">
        <v>809.47</v>
      </c>
      <c r="F8" s="701">
        <v>1663.73</v>
      </c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</row>
    <row r="9" spans="1:17" ht="14.25" customHeight="1" x14ac:dyDescent="0.25">
      <c r="A9" s="693">
        <v>2014</v>
      </c>
      <c r="B9" s="700">
        <v>372.45</v>
      </c>
      <c r="C9" s="701">
        <v>120.64</v>
      </c>
      <c r="D9" s="701">
        <v>528.97</v>
      </c>
      <c r="E9" s="701">
        <v>535.11</v>
      </c>
      <c r="F9" s="701">
        <v>1557.17</v>
      </c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</row>
    <row r="10" spans="1:17" ht="14.25" customHeight="1" x14ac:dyDescent="0.25">
      <c r="A10" s="693">
        <v>2015</v>
      </c>
      <c r="B10" s="700">
        <v>208.18</v>
      </c>
      <c r="C10" s="701">
        <v>198.71</v>
      </c>
      <c r="D10" s="701">
        <v>352.16</v>
      </c>
      <c r="E10" s="701">
        <v>344.16</v>
      </c>
      <c r="F10" s="701">
        <v>1103.2</v>
      </c>
      <c r="G10" s="695"/>
      <c r="H10" s="695"/>
      <c r="I10" s="702"/>
      <c r="J10" s="695"/>
      <c r="K10" s="695"/>
      <c r="L10" s="695"/>
      <c r="M10" s="695"/>
      <c r="N10" s="695"/>
      <c r="O10" s="695"/>
      <c r="P10" s="695"/>
      <c r="Q10" s="695"/>
    </row>
    <row r="11" spans="1:17" ht="14.25" customHeight="1" x14ac:dyDescent="0.25">
      <c r="A11" s="693">
        <v>2016</v>
      </c>
      <c r="B11" s="700">
        <v>236.43</v>
      </c>
      <c r="C11" s="701">
        <v>205.76</v>
      </c>
      <c r="D11" s="701">
        <v>519.58000000000004</v>
      </c>
      <c r="E11" s="701">
        <v>101.5</v>
      </c>
      <c r="F11" s="701">
        <v>1063.27</v>
      </c>
      <c r="G11" s="695"/>
      <c r="H11" s="695"/>
      <c r="I11" s="703"/>
      <c r="J11" s="703"/>
      <c r="K11" s="695"/>
      <c r="L11" s="695"/>
      <c r="M11" s="695"/>
      <c r="N11" s="695"/>
      <c r="O11" s="695"/>
      <c r="P11" s="695"/>
      <c r="Q11" s="695"/>
    </row>
    <row r="12" spans="1:17" ht="14.25" customHeight="1" x14ac:dyDescent="0.25">
      <c r="A12" s="693">
        <v>2017</v>
      </c>
      <c r="B12" s="700">
        <v>638.01203592000002</v>
      </c>
      <c r="C12" s="704">
        <v>260.90940907000004</v>
      </c>
      <c r="D12" s="704">
        <v>808.82568502999993</v>
      </c>
      <c r="E12" s="704">
        <v>66.167433000000003</v>
      </c>
      <c r="F12" s="704">
        <v>1773.9145630200001</v>
      </c>
      <c r="G12" s="695"/>
      <c r="H12" s="695"/>
      <c r="I12" s="695"/>
      <c r="J12" s="695"/>
      <c r="K12" s="695"/>
      <c r="L12" s="695"/>
      <c r="M12" s="695"/>
      <c r="N12" s="695"/>
      <c r="O12" s="695"/>
      <c r="P12" s="695"/>
      <c r="Q12" s="695"/>
    </row>
    <row r="13" spans="1:17" ht="14.25" customHeight="1" x14ac:dyDescent="0.25">
      <c r="A13" s="693">
        <v>2018</v>
      </c>
      <c r="B13" s="700">
        <v>770.44</v>
      </c>
      <c r="C13" s="704">
        <v>267.08999999999997</v>
      </c>
      <c r="D13" s="704">
        <v>980.07</v>
      </c>
      <c r="E13" s="704">
        <v>88.32</v>
      </c>
      <c r="F13" s="704">
        <f t="shared" ref="F13:F15" si="0">SUM(B13:E13)</f>
        <v>2105.92</v>
      </c>
      <c r="G13" s="695"/>
      <c r="H13" s="695"/>
      <c r="I13" s="705"/>
      <c r="J13" s="703"/>
      <c r="K13" s="695"/>
      <c r="L13" s="695"/>
      <c r="M13" s="695"/>
      <c r="N13" s="695"/>
      <c r="O13" s="695"/>
      <c r="P13" s="695"/>
      <c r="Q13" s="695"/>
    </row>
    <row r="14" spans="1:17" ht="14.25" customHeight="1" x14ac:dyDescent="0.25">
      <c r="A14" s="693">
        <v>2019</v>
      </c>
      <c r="B14" s="700">
        <v>545.05397387999994</v>
      </c>
      <c r="C14" s="704">
        <v>586.45435012999997</v>
      </c>
      <c r="D14" s="704">
        <v>883.37402214999986</v>
      </c>
      <c r="E14" s="704">
        <v>40.147508939999994</v>
      </c>
      <c r="F14" s="704">
        <f t="shared" si="0"/>
        <v>2055.0298550999996</v>
      </c>
      <c r="G14" s="706"/>
      <c r="H14" s="706"/>
      <c r="I14" s="702"/>
      <c r="J14" s="706"/>
      <c r="K14" s="706"/>
      <c r="L14" s="695"/>
      <c r="M14" s="695"/>
      <c r="N14" s="695"/>
      <c r="O14" s="695"/>
      <c r="P14" s="695"/>
      <c r="Q14" s="695"/>
    </row>
    <row r="15" spans="1:17" ht="14.25" customHeight="1" x14ac:dyDescent="0.25">
      <c r="A15" s="693">
        <v>2020</v>
      </c>
      <c r="B15" s="707">
        <v>429.86573403</v>
      </c>
      <c r="C15" s="704">
        <v>314.16726409999995</v>
      </c>
      <c r="D15" s="704">
        <v>888.78350480999995</v>
      </c>
      <c r="E15" s="704">
        <v>15.567802</v>
      </c>
      <c r="F15" s="704">
        <f t="shared" si="0"/>
        <v>1648.3843049399998</v>
      </c>
      <c r="G15" s="706"/>
      <c r="H15" s="706"/>
      <c r="I15" s="702"/>
      <c r="J15" s="706"/>
      <c r="K15" s="706"/>
      <c r="L15" s="695"/>
      <c r="M15" s="695"/>
      <c r="N15" s="695"/>
      <c r="O15" s="695"/>
      <c r="P15" s="695"/>
      <c r="Q15" s="695"/>
    </row>
    <row r="16" spans="1:17" ht="14.25" customHeight="1" x14ac:dyDescent="0.25">
      <c r="A16" s="708">
        <v>2021</v>
      </c>
      <c r="B16" s="709">
        <f>SUM(B17)</f>
        <v>0</v>
      </c>
      <c r="C16" s="710">
        <f>SUM(C17:C17)</f>
        <v>21.034952989999997</v>
      </c>
      <c r="D16" s="711">
        <f>SUM(D17:D17)</f>
        <v>2.016E-3</v>
      </c>
      <c r="E16" s="711">
        <f>SUM(E17:E17)</f>
        <v>1.248E-3</v>
      </c>
      <c r="F16" s="712">
        <f>SUM(F17:F17)</f>
        <v>21.038216989999999</v>
      </c>
      <c r="G16" s="706"/>
      <c r="H16" s="706"/>
      <c r="I16" s="713"/>
      <c r="J16" s="706"/>
      <c r="K16" s="704"/>
      <c r="L16" s="714"/>
      <c r="M16" s="714"/>
      <c r="N16" s="714"/>
      <c r="O16" s="714"/>
      <c r="P16" s="714"/>
      <c r="Q16" s="714"/>
    </row>
    <row r="17" spans="1:17" ht="14.25" customHeight="1" x14ac:dyDescent="0.25">
      <c r="A17" s="693" t="s">
        <v>67</v>
      </c>
      <c r="B17" s="715" t="s">
        <v>240</v>
      </c>
      <c r="C17" s="716">
        <v>21.034952989999997</v>
      </c>
      <c r="D17" s="717">
        <v>2.016E-3</v>
      </c>
      <c r="E17" s="717">
        <v>1.248E-3</v>
      </c>
      <c r="F17" s="704">
        <f t="shared" ref="F17" si="1">+SUM(B17:E17)</f>
        <v>21.038216989999999</v>
      </c>
      <c r="G17" s="695"/>
      <c r="H17" s="695"/>
      <c r="I17" s="695"/>
      <c r="J17" s="695"/>
      <c r="K17" s="706"/>
      <c r="L17" s="714"/>
      <c r="M17" s="714"/>
      <c r="N17" s="714"/>
      <c r="O17" s="714"/>
      <c r="P17" s="714"/>
      <c r="Q17" s="714"/>
    </row>
    <row r="18" spans="1:17" ht="18.75" customHeight="1" x14ac:dyDescent="0.25">
      <c r="A18" s="718" t="s">
        <v>459</v>
      </c>
      <c r="B18" s="719">
        <f t="shared" ref="B18:F18" si="2">SUM(B6:B16)</f>
        <v>4037.7317438300001</v>
      </c>
      <c r="C18" s="719">
        <f t="shared" si="2"/>
        <v>2145.50597629</v>
      </c>
      <c r="D18" s="719">
        <f t="shared" si="2"/>
        <v>6109.4852279899997</v>
      </c>
      <c r="E18" s="719">
        <f t="shared" si="2"/>
        <v>3077.7439919400003</v>
      </c>
      <c r="F18" s="719">
        <f t="shared" si="2"/>
        <v>15370.45694005</v>
      </c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</row>
    <row r="19" spans="1:17" ht="14.25" customHeight="1" x14ac:dyDescent="0.25">
      <c r="A19" s="720"/>
      <c r="B19" s="721"/>
      <c r="C19" s="721"/>
      <c r="D19" s="721"/>
      <c r="E19" s="721"/>
      <c r="F19" s="721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</row>
    <row r="20" spans="1:17" ht="35.25" customHeight="1" x14ac:dyDescent="0.25">
      <c r="A20" s="779" t="s">
        <v>463</v>
      </c>
      <c r="B20" s="780"/>
      <c r="C20" s="780"/>
      <c r="D20" s="780"/>
      <c r="E20" s="780"/>
      <c r="F20" s="780"/>
      <c r="G20" s="722"/>
      <c r="H20" s="722"/>
      <c r="I20" s="722"/>
      <c r="J20" s="722"/>
      <c r="K20" s="722"/>
      <c r="L20" s="722"/>
      <c r="M20" s="722"/>
      <c r="N20" s="722"/>
      <c r="O20" s="722"/>
      <c r="P20" s="722"/>
      <c r="Q20" s="722"/>
    </row>
    <row r="21" spans="1:17" ht="14.25" customHeight="1" x14ac:dyDescent="0.25">
      <c r="A21" s="720"/>
      <c r="B21" s="723"/>
      <c r="C21" s="723"/>
      <c r="D21" s="723"/>
      <c r="E21" s="723"/>
      <c r="F21" s="723"/>
      <c r="G21" s="695"/>
      <c r="H21" s="695"/>
      <c r="I21" s="695"/>
      <c r="J21" s="695"/>
      <c r="K21" s="695"/>
      <c r="L21" s="695"/>
      <c r="M21" s="695"/>
      <c r="N21" s="695"/>
      <c r="O21" s="695"/>
      <c r="P21" s="695"/>
      <c r="Q21" s="695"/>
    </row>
    <row r="22" spans="1:17" ht="14.25" customHeight="1" x14ac:dyDescent="0.25">
      <c r="A22" s="720"/>
      <c r="B22" s="723"/>
      <c r="C22" s="723"/>
      <c r="D22" s="723"/>
      <c r="E22" s="723"/>
      <c r="F22" s="723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</row>
    <row r="23" spans="1:17" ht="14.25" customHeight="1" x14ac:dyDescent="0.25">
      <c r="A23" s="720"/>
      <c r="B23" s="723"/>
      <c r="C23" s="723"/>
      <c r="D23" s="723"/>
      <c r="E23" s="723"/>
      <c r="F23" s="723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</row>
    <row r="24" spans="1:17" ht="14.25" customHeight="1" x14ac:dyDescent="0.25">
      <c r="A24" s="720"/>
      <c r="B24" s="723"/>
      <c r="C24" s="723"/>
      <c r="D24" s="723"/>
      <c r="E24" s="723"/>
      <c r="F24" s="723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5"/>
    </row>
    <row r="25" spans="1:17" ht="14.25" customHeight="1" x14ac:dyDescent="0.25">
      <c r="A25" s="720"/>
      <c r="B25" s="723"/>
      <c r="C25" s="723"/>
      <c r="D25" s="723"/>
      <c r="E25" s="723"/>
      <c r="F25" s="723"/>
      <c r="G25" s="695"/>
      <c r="H25" s="695"/>
      <c r="I25" s="695"/>
      <c r="J25" s="695"/>
      <c r="K25" s="695"/>
      <c r="L25" s="695"/>
      <c r="M25" s="695"/>
      <c r="N25" s="695"/>
      <c r="O25" s="695"/>
      <c r="P25" s="695"/>
      <c r="Q25" s="695"/>
    </row>
    <row r="26" spans="1:17" ht="14.25" customHeight="1" x14ac:dyDescent="0.25">
      <c r="A26" s="720"/>
      <c r="B26" s="723"/>
      <c r="C26" s="723"/>
      <c r="D26" s="723"/>
      <c r="E26" s="723"/>
      <c r="F26" s="723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95"/>
    </row>
    <row r="27" spans="1:17" ht="14.25" customHeight="1" x14ac:dyDescent="0.25">
      <c r="A27" s="720"/>
      <c r="B27" s="723"/>
      <c r="C27" s="723"/>
      <c r="D27" s="723"/>
      <c r="E27" s="723"/>
      <c r="F27" s="723"/>
      <c r="G27" s="695"/>
      <c r="H27" s="695"/>
      <c r="I27" s="695"/>
      <c r="J27" s="695"/>
      <c r="K27" s="695"/>
      <c r="L27" s="695"/>
      <c r="M27" s="695"/>
      <c r="N27" s="695"/>
      <c r="O27" s="695"/>
      <c r="P27" s="695"/>
      <c r="Q27" s="695"/>
    </row>
    <row r="28" spans="1:17" ht="14.25" customHeight="1" x14ac:dyDescent="0.25">
      <c r="A28" s="720"/>
      <c r="B28" s="723"/>
      <c r="C28" s="723"/>
      <c r="D28" s="723"/>
      <c r="E28" s="723"/>
      <c r="F28" s="723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</row>
    <row r="29" spans="1:17" ht="14.25" customHeight="1" x14ac:dyDescent="0.25">
      <c r="A29" s="720"/>
      <c r="B29" s="723"/>
      <c r="C29" s="723"/>
      <c r="D29" s="723"/>
      <c r="E29" s="723"/>
      <c r="F29" s="723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</row>
    <row r="30" spans="1:17" ht="14.25" customHeight="1" x14ac:dyDescent="0.25">
      <c r="A30" s="720"/>
      <c r="B30" s="723"/>
      <c r="C30" s="723"/>
      <c r="D30" s="723"/>
      <c r="E30" s="723"/>
      <c r="F30" s="723"/>
      <c r="G30" s="695"/>
      <c r="H30" s="695"/>
      <c r="I30" s="695"/>
      <c r="J30" s="695"/>
      <c r="K30" s="695"/>
      <c r="L30" s="695"/>
      <c r="M30" s="695"/>
      <c r="N30" s="695"/>
      <c r="O30" s="695"/>
      <c r="P30" s="695"/>
      <c r="Q30" s="695"/>
    </row>
    <row r="31" spans="1:17" ht="14.25" customHeight="1" x14ac:dyDescent="0.25">
      <c r="A31" s="720"/>
      <c r="B31" s="723"/>
      <c r="C31" s="723"/>
      <c r="D31" s="723"/>
      <c r="E31" s="723"/>
      <c r="F31" s="723"/>
      <c r="G31" s="695"/>
      <c r="H31" s="695"/>
      <c r="I31" s="695"/>
      <c r="J31" s="695"/>
      <c r="K31" s="695"/>
      <c r="L31" s="695"/>
      <c r="M31" s="695"/>
      <c r="N31" s="695"/>
      <c r="O31" s="695"/>
      <c r="P31" s="695"/>
      <c r="Q31" s="695"/>
    </row>
    <row r="32" spans="1:17" ht="14.25" customHeight="1" x14ac:dyDescent="0.25">
      <c r="A32" s="720"/>
      <c r="B32" s="723"/>
      <c r="C32" s="723"/>
      <c r="D32" s="723"/>
      <c r="E32" s="723"/>
      <c r="F32" s="723"/>
      <c r="G32" s="695"/>
      <c r="H32" s="695"/>
      <c r="I32" s="695"/>
      <c r="J32" s="695"/>
      <c r="K32" s="695"/>
      <c r="L32" s="695"/>
      <c r="M32" s="695"/>
      <c r="N32" s="695"/>
      <c r="O32" s="695"/>
      <c r="P32" s="695"/>
      <c r="Q32" s="695"/>
    </row>
    <row r="33" spans="1:17" ht="14.25" customHeight="1" x14ac:dyDescent="0.25">
      <c r="A33" s="720"/>
      <c r="B33" s="723"/>
      <c r="C33" s="723"/>
      <c r="D33" s="723"/>
      <c r="E33" s="723"/>
      <c r="F33" s="723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</row>
    <row r="34" spans="1:17" ht="14.25" customHeight="1" x14ac:dyDescent="0.25">
      <c r="A34" s="720"/>
      <c r="B34" s="723"/>
      <c r="C34" s="723"/>
      <c r="D34" s="723"/>
      <c r="E34" s="723"/>
      <c r="F34" s="723"/>
      <c r="G34" s="695"/>
      <c r="H34" s="695"/>
      <c r="I34" s="695"/>
      <c r="J34" s="695"/>
      <c r="K34" s="695"/>
      <c r="L34" s="695"/>
      <c r="M34" s="695"/>
      <c r="N34" s="695"/>
      <c r="O34" s="695"/>
      <c r="P34" s="695"/>
      <c r="Q34" s="695"/>
    </row>
    <row r="35" spans="1:17" ht="14.25" customHeight="1" x14ac:dyDescent="0.25">
      <c r="A35" s="720"/>
      <c r="B35" s="723"/>
      <c r="C35" s="723"/>
      <c r="D35" s="723"/>
      <c r="E35" s="723"/>
      <c r="F35" s="723"/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</row>
    <row r="36" spans="1:17" ht="14.25" customHeight="1" x14ac:dyDescent="0.25">
      <c r="A36" s="720"/>
      <c r="B36" s="723"/>
      <c r="C36" s="723"/>
      <c r="D36" s="723"/>
      <c r="E36" s="723"/>
      <c r="F36" s="723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</row>
    <row r="37" spans="1:17" ht="14.25" customHeight="1" x14ac:dyDescent="0.25">
      <c r="A37" s="720"/>
      <c r="B37" s="723"/>
      <c r="C37" s="723"/>
      <c r="D37" s="723"/>
      <c r="E37" s="723"/>
      <c r="F37" s="723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</row>
    <row r="38" spans="1:17" ht="14.25" customHeight="1" x14ac:dyDescent="0.25">
      <c r="A38" s="720"/>
      <c r="B38" s="723"/>
      <c r="C38" s="723"/>
      <c r="D38" s="723"/>
      <c r="E38" s="723"/>
      <c r="F38" s="723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</row>
    <row r="39" spans="1:17" ht="14.25" customHeight="1" x14ac:dyDescent="0.25">
      <c r="A39" s="720"/>
      <c r="B39" s="723"/>
      <c r="C39" s="723"/>
      <c r="D39" s="723"/>
      <c r="E39" s="723"/>
      <c r="F39" s="723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</row>
    <row r="40" spans="1:17" ht="14.25" customHeight="1" x14ac:dyDescent="0.25">
      <c r="A40" s="720"/>
      <c r="B40" s="723"/>
      <c r="C40" s="723"/>
      <c r="D40" s="723"/>
      <c r="E40" s="723"/>
      <c r="F40" s="723"/>
      <c r="G40" s="695"/>
      <c r="H40" s="695"/>
      <c r="I40" s="695"/>
      <c r="J40" s="695"/>
      <c r="K40" s="695"/>
      <c r="L40" s="695"/>
      <c r="M40" s="695"/>
      <c r="N40" s="695"/>
      <c r="O40" s="695"/>
      <c r="P40" s="695"/>
      <c r="Q40" s="695"/>
    </row>
    <row r="41" spans="1:17" ht="14.25" customHeight="1" x14ac:dyDescent="0.25">
      <c r="A41" s="720"/>
      <c r="B41" s="723"/>
      <c r="C41" s="723"/>
      <c r="D41" s="723"/>
      <c r="E41" s="723"/>
      <c r="F41" s="723"/>
      <c r="G41" s="695"/>
      <c r="H41" s="695"/>
      <c r="I41" s="695"/>
      <c r="J41" s="695"/>
      <c r="K41" s="695"/>
      <c r="L41" s="695"/>
      <c r="M41" s="695"/>
      <c r="N41" s="695"/>
      <c r="O41" s="695"/>
      <c r="P41" s="695"/>
      <c r="Q41" s="695"/>
    </row>
    <row r="42" spans="1:17" ht="14.25" customHeight="1" x14ac:dyDescent="0.25">
      <c r="A42" s="720"/>
      <c r="B42" s="723"/>
      <c r="C42" s="723"/>
      <c r="D42" s="723"/>
      <c r="E42" s="723"/>
      <c r="F42" s="723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</row>
    <row r="43" spans="1:17" ht="14.25" customHeight="1" x14ac:dyDescent="0.25">
      <c r="A43" s="720"/>
      <c r="B43" s="723"/>
      <c r="C43" s="723"/>
      <c r="D43" s="723"/>
      <c r="E43" s="723"/>
      <c r="F43" s="723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</row>
    <row r="44" spans="1:17" ht="14.25" customHeight="1" x14ac:dyDescent="0.25">
      <c r="A44" s="720"/>
      <c r="B44" s="723"/>
      <c r="C44" s="723"/>
      <c r="D44" s="723"/>
      <c r="E44" s="723"/>
      <c r="F44" s="723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</row>
    <row r="45" spans="1:17" ht="14.25" customHeight="1" x14ac:dyDescent="0.25">
      <c r="A45" s="720"/>
      <c r="B45" s="723"/>
      <c r="C45" s="723"/>
      <c r="D45" s="723"/>
      <c r="E45" s="723"/>
      <c r="F45" s="723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695"/>
    </row>
    <row r="46" spans="1:17" ht="14.25" customHeight="1" x14ac:dyDescent="0.25">
      <c r="A46" s="720"/>
      <c r="B46" s="723"/>
      <c r="C46" s="723"/>
      <c r="D46" s="723"/>
      <c r="E46" s="723"/>
      <c r="F46" s="723"/>
      <c r="G46" s="695"/>
      <c r="H46" s="695"/>
      <c r="I46" s="695"/>
      <c r="J46" s="695"/>
      <c r="K46" s="695"/>
      <c r="L46" s="695"/>
      <c r="M46" s="695"/>
      <c r="N46" s="695"/>
      <c r="O46" s="695"/>
      <c r="P46" s="695"/>
      <c r="Q46" s="695"/>
    </row>
    <row r="47" spans="1:17" ht="14.25" customHeight="1" x14ac:dyDescent="0.25">
      <c r="A47" s="720"/>
      <c r="B47" s="723"/>
      <c r="C47" s="723"/>
      <c r="D47" s="723"/>
      <c r="E47" s="723"/>
      <c r="F47" s="723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5"/>
    </row>
    <row r="48" spans="1:17" ht="14.25" customHeight="1" x14ac:dyDescent="0.25">
      <c r="A48" s="720"/>
      <c r="B48" s="723"/>
      <c r="C48" s="723"/>
      <c r="D48" s="723"/>
      <c r="E48" s="723"/>
      <c r="F48" s="723"/>
      <c r="G48" s="695"/>
      <c r="H48" s="695"/>
      <c r="I48" s="695"/>
      <c r="J48" s="695"/>
      <c r="K48" s="695"/>
      <c r="L48" s="695"/>
      <c r="M48" s="695"/>
      <c r="N48" s="695"/>
      <c r="O48" s="695"/>
      <c r="P48" s="695"/>
      <c r="Q48" s="695"/>
    </row>
    <row r="49" spans="1:17" ht="14.25" customHeight="1" x14ac:dyDescent="0.25">
      <c r="A49" s="720"/>
      <c r="B49" s="723"/>
      <c r="C49" s="723"/>
      <c r="D49" s="723"/>
      <c r="E49" s="723"/>
      <c r="F49" s="723"/>
      <c r="G49" s="695"/>
      <c r="H49" s="695"/>
      <c r="I49" s="695"/>
      <c r="J49" s="695"/>
      <c r="K49" s="695"/>
      <c r="L49" s="695"/>
      <c r="M49" s="695"/>
      <c r="N49" s="695"/>
      <c r="O49" s="695"/>
      <c r="P49" s="695"/>
      <c r="Q49" s="695"/>
    </row>
    <row r="50" spans="1:17" ht="14.25" customHeight="1" x14ac:dyDescent="0.25">
      <c r="A50" s="720"/>
      <c r="B50" s="723"/>
      <c r="C50" s="723"/>
      <c r="D50" s="723"/>
      <c r="E50" s="723"/>
      <c r="F50" s="723"/>
      <c r="G50" s="695"/>
      <c r="H50" s="695"/>
      <c r="I50" s="695"/>
      <c r="J50" s="695"/>
      <c r="K50" s="695"/>
      <c r="L50" s="695"/>
      <c r="M50" s="695"/>
      <c r="N50" s="695"/>
      <c r="O50" s="695"/>
      <c r="P50" s="695"/>
      <c r="Q50" s="695"/>
    </row>
    <row r="51" spans="1:17" ht="14.25" customHeight="1" x14ac:dyDescent="0.25">
      <c r="A51" s="720"/>
      <c r="B51" s="723"/>
      <c r="C51" s="723"/>
      <c r="D51" s="723"/>
      <c r="E51" s="723"/>
      <c r="F51" s="723"/>
      <c r="G51" s="695"/>
      <c r="H51" s="695"/>
      <c r="I51" s="695"/>
      <c r="J51" s="695"/>
      <c r="K51" s="695"/>
      <c r="L51" s="695"/>
      <c r="M51" s="695"/>
      <c r="N51" s="695"/>
      <c r="O51" s="695"/>
      <c r="P51" s="695"/>
      <c r="Q51" s="695"/>
    </row>
    <row r="52" spans="1:17" ht="14.25" customHeight="1" x14ac:dyDescent="0.25">
      <c r="A52" s="720"/>
      <c r="B52" s="723"/>
      <c r="C52" s="723"/>
      <c r="D52" s="723"/>
      <c r="E52" s="723"/>
      <c r="F52" s="723"/>
      <c r="G52" s="695"/>
      <c r="H52" s="695"/>
      <c r="I52" s="695"/>
      <c r="J52" s="695"/>
      <c r="K52" s="695"/>
      <c r="L52" s="695"/>
      <c r="M52" s="695"/>
      <c r="N52" s="695"/>
      <c r="O52" s="695"/>
      <c r="P52" s="695"/>
      <c r="Q52" s="695"/>
    </row>
    <row r="53" spans="1:17" ht="14.25" customHeight="1" x14ac:dyDescent="0.25">
      <c r="A53" s="720"/>
      <c r="B53" s="723"/>
      <c r="C53" s="723"/>
      <c r="D53" s="723"/>
      <c r="E53" s="723"/>
      <c r="F53" s="723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</row>
    <row r="54" spans="1:17" ht="14.25" customHeight="1" x14ac:dyDescent="0.25">
      <c r="A54" s="720"/>
      <c r="B54" s="723"/>
      <c r="C54" s="723"/>
      <c r="D54" s="723"/>
      <c r="E54" s="723"/>
      <c r="F54" s="723"/>
      <c r="G54" s="695"/>
      <c r="H54" s="695"/>
      <c r="I54" s="695"/>
      <c r="J54" s="695"/>
      <c r="K54" s="695"/>
      <c r="L54" s="695"/>
      <c r="M54" s="695"/>
      <c r="N54" s="695"/>
      <c r="O54" s="695"/>
      <c r="P54" s="695"/>
      <c r="Q54" s="695"/>
    </row>
    <row r="55" spans="1:17" ht="14.25" customHeight="1" x14ac:dyDescent="0.25">
      <c r="A55" s="720"/>
      <c r="B55" s="723"/>
      <c r="C55" s="723"/>
      <c r="D55" s="723"/>
      <c r="E55" s="723"/>
      <c r="F55" s="723"/>
      <c r="G55" s="695"/>
      <c r="H55" s="695"/>
      <c r="I55" s="695"/>
      <c r="J55" s="695"/>
      <c r="K55" s="695"/>
      <c r="L55" s="695"/>
      <c r="M55" s="695"/>
      <c r="N55" s="695"/>
      <c r="O55" s="695"/>
      <c r="P55" s="695"/>
      <c r="Q55" s="695"/>
    </row>
    <row r="56" spans="1:17" ht="14.25" customHeight="1" x14ac:dyDescent="0.25">
      <c r="A56" s="720"/>
      <c r="B56" s="723"/>
      <c r="C56" s="723"/>
      <c r="D56" s="723"/>
      <c r="E56" s="723"/>
      <c r="F56" s="723"/>
      <c r="G56" s="695"/>
      <c r="H56" s="695"/>
      <c r="I56" s="695"/>
      <c r="J56" s="695"/>
      <c r="K56" s="695"/>
      <c r="L56" s="695"/>
      <c r="M56" s="695"/>
      <c r="N56" s="695"/>
      <c r="O56" s="695"/>
      <c r="P56" s="695"/>
      <c r="Q56" s="695"/>
    </row>
    <row r="57" spans="1:17" ht="14.25" customHeight="1" x14ac:dyDescent="0.25">
      <c r="A57" s="720"/>
      <c r="B57" s="723"/>
      <c r="C57" s="723"/>
      <c r="D57" s="723"/>
      <c r="E57" s="723"/>
      <c r="F57" s="723"/>
      <c r="G57" s="695"/>
      <c r="H57" s="695"/>
      <c r="I57" s="695"/>
      <c r="J57" s="695"/>
      <c r="K57" s="695"/>
      <c r="L57" s="695"/>
      <c r="M57" s="695"/>
      <c r="N57" s="695"/>
      <c r="O57" s="695"/>
      <c r="P57" s="695"/>
      <c r="Q57" s="695"/>
    </row>
    <row r="58" spans="1:17" ht="14.25" customHeight="1" x14ac:dyDescent="0.25">
      <c r="A58" s="720"/>
      <c r="B58" s="723"/>
      <c r="C58" s="723"/>
      <c r="D58" s="723"/>
      <c r="E58" s="723"/>
      <c r="F58" s="723"/>
      <c r="G58" s="695"/>
      <c r="H58" s="695"/>
      <c r="I58" s="695"/>
      <c r="J58" s="695"/>
      <c r="K58" s="695"/>
      <c r="L58" s="695"/>
      <c r="M58" s="695"/>
      <c r="N58" s="695"/>
      <c r="O58" s="695"/>
      <c r="P58" s="695"/>
      <c r="Q58" s="695"/>
    </row>
    <row r="59" spans="1:17" ht="14.25" customHeight="1" x14ac:dyDescent="0.25">
      <c r="A59" s="720"/>
      <c r="B59" s="723"/>
      <c r="C59" s="723"/>
      <c r="D59" s="723"/>
      <c r="E59" s="723"/>
      <c r="F59" s="723"/>
      <c r="G59" s="695"/>
      <c r="H59" s="695"/>
      <c r="I59" s="695"/>
      <c r="J59" s="695"/>
      <c r="K59" s="695"/>
      <c r="L59" s="695"/>
      <c r="M59" s="695"/>
      <c r="N59" s="695"/>
      <c r="O59" s="695"/>
      <c r="P59" s="695"/>
      <c r="Q59" s="695"/>
    </row>
    <row r="60" spans="1:17" ht="14.25" customHeight="1" x14ac:dyDescent="0.25">
      <c r="A60" s="720"/>
      <c r="B60" s="723"/>
      <c r="C60" s="723"/>
      <c r="D60" s="723"/>
      <c r="E60" s="723"/>
      <c r="F60" s="723"/>
      <c r="G60" s="695"/>
      <c r="H60" s="695"/>
      <c r="I60" s="695"/>
      <c r="J60" s="695"/>
      <c r="K60" s="695"/>
      <c r="L60" s="695"/>
      <c r="M60" s="695"/>
      <c r="N60" s="695"/>
      <c r="O60" s="695"/>
      <c r="P60" s="695"/>
      <c r="Q60" s="695"/>
    </row>
    <row r="61" spans="1:17" ht="14.25" customHeight="1" x14ac:dyDescent="0.25">
      <c r="A61" s="720"/>
      <c r="B61" s="723"/>
      <c r="C61" s="723"/>
      <c r="D61" s="723"/>
      <c r="E61" s="723"/>
      <c r="F61" s="723"/>
      <c r="G61" s="695"/>
      <c r="H61" s="695"/>
      <c r="I61" s="695"/>
      <c r="J61" s="695"/>
      <c r="K61" s="695"/>
      <c r="L61" s="695"/>
      <c r="M61" s="695"/>
      <c r="N61" s="695"/>
      <c r="O61" s="695"/>
      <c r="P61" s="695"/>
      <c r="Q61" s="695"/>
    </row>
    <row r="62" spans="1:17" ht="14.25" customHeight="1" x14ac:dyDescent="0.25">
      <c r="A62" s="720"/>
      <c r="B62" s="723"/>
      <c r="C62" s="723"/>
      <c r="D62" s="723"/>
      <c r="E62" s="723"/>
      <c r="F62" s="723"/>
      <c r="G62" s="695"/>
      <c r="H62" s="695"/>
      <c r="I62" s="695"/>
      <c r="J62" s="695"/>
      <c r="K62" s="695"/>
      <c r="L62" s="695"/>
      <c r="M62" s="695"/>
      <c r="N62" s="695"/>
      <c r="O62" s="695"/>
      <c r="P62" s="695"/>
      <c r="Q62" s="695"/>
    </row>
    <row r="63" spans="1:17" ht="14.25" customHeight="1" x14ac:dyDescent="0.25">
      <c r="A63" s="720"/>
      <c r="B63" s="723"/>
      <c r="C63" s="723"/>
      <c r="D63" s="723"/>
      <c r="E63" s="723"/>
      <c r="F63" s="723"/>
      <c r="G63" s="695"/>
      <c r="H63" s="695"/>
      <c r="I63" s="695"/>
      <c r="J63" s="695"/>
      <c r="K63" s="695"/>
      <c r="L63" s="695"/>
      <c r="M63" s="695"/>
      <c r="N63" s="695"/>
      <c r="O63" s="695"/>
      <c r="P63" s="695"/>
      <c r="Q63" s="695"/>
    </row>
    <row r="64" spans="1:17" ht="14.25" customHeight="1" x14ac:dyDescent="0.25">
      <c r="A64" s="720"/>
      <c r="B64" s="723"/>
      <c r="C64" s="723"/>
      <c r="D64" s="723"/>
      <c r="E64" s="723"/>
      <c r="F64" s="723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</row>
    <row r="65" spans="1:17" ht="14.25" customHeight="1" x14ac:dyDescent="0.25">
      <c r="A65" s="720"/>
      <c r="B65" s="723"/>
      <c r="C65" s="723"/>
      <c r="D65" s="723"/>
      <c r="E65" s="723"/>
      <c r="F65" s="723"/>
      <c r="G65" s="695"/>
      <c r="H65" s="695"/>
      <c r="I65" s="695"/>
      <c r="J65" s="695"/>
      <c r="K65" s="695"/>
      <c r="L65" s="695"/>
      <c r="M65" s="695"/>
      <c r="N65" s="695"/>
      <c r="O65" s="695"/>
      <c r="P65" s="695"/>
      <c r="Q65" s="695"/>
    </row>
    <row r="66" spans="1:17" ht="14.25" customHeight="1" x14ac:dyDescent="0.25">
      <c r="A66" s="720"/>
      <c r="B66" s="723"/>
      <c r="C66" s="723"/>
      <c r="D66" s="723"/>
      <c r="E66" s="723"/>
      <c r="F66" s="723"/>
      <c r="G66" s="695"/>
      <c r="H66" s="695"/>
      <c r="I66" s="695"/>
      <c r="J66" s="695"/>
      <c r="K66" s="695"/>
      <c r="L66" s="695"/>
      <c r="M66" s="695"/>
      <c r="N66" s="695"/>
      <c r="O66" s="695"/>
      <c r="P66" s="695"/>
      <c r="Q66" s="695"/>
    </row>
    <row r="67" spans="1:17" ht="14.25" customHeight="1" x14ac:dyDescent="0.25">
      <c r="A67" s="720"/>
      <c r="B67" s="723"/>
      <c r="C67" s="723"/>
      <c r="D67" s="723"/>
      <c r="E67" s="723"/>
      <c r="F67" s="723"/>
      <c r="G67" s="695"/>
      <c r="H67" s="695"/>
      <c r="I67" s="695"/>
      <c r="J67" s="695"/>
      <c r="K67" s="695"/>
      <c r="L67" s="695"/>
      <c r="M67" s="695"/>
      <c r="N67" s="695"/>
      <c r="O67" s="695"/>
      <c r="P67" s="695"/>
      <c r="Q67" s="695"/>
    </row>
    <row r="68" spans="1:17" ht="14.25" customHeight="1" x14ac:dyDescent="0.25">
      <c r="A68" s="720"/>
      <c r="B68" s="723"/>
      <c r="C68" s="723"/>
      <c r="D68" s="723"/>
      <c r="E68" s="723"/>
      <c r="F68" s="723"/>
      <c r="G68" s="695"/>
      <c r="H68" s="695"/>
      <c r="I68" s="695"/>
      <c r="J68" s="695"/>
      <c r="K68" s="695"/>
      <c r="L68" s="695"/>
      <c r="M68" s="695"/>
      <c r="N68" s="695"/>
      <c r="O68" s="695"/>
      <c r="P68" s="695"/>
      <c r="Q68" s="695"/>
    </row>
    <row r="69" spans="1:17" ht="14.25" customHeight="1" x14ac:dyDescent="0.25">
      <c r="A69" s="720"/>
      <c r="B69" s="723"/>
      <c r="C69" s="723"/>
      <c r="D69" s="723"/>
      <c r="E69" s="723"/>
      <c r="F69" s="723"/>
      <c r="G69" s="695"/>
      <c r="H69" s="695"/>
      <c r="I69" s="695"/>
      <c r="J69" s="695"/>
      <c r="K69" s="695"/>
      <c r="L69" s="695"/>
      <c r="M69" s="695"/>
      <c r="N69" s="695"/>
      <c r="O69" s="695"/>
      <c r="P69" s="695"/>
      <c r="Q69" s="695"/>
    </row>
    <row r="70" spans="1:17" ht="14.25" customHeight="1" x14ac:dyDescent="0.25">
      <c r="A70" s="720"/>
      <c r="B70" s="723"/>
      <c r="C70" s="723"/>
      <c r="D70" s="723"/>
      <c r="E70" s="723"/>
      <c r="F70" s="723"/>
      <c r="G70" s="695"/>
      <c r="H70" s="695"/>
      <c r="I70" s="695"/>
      <c r="J70" s="695"/>
      <c r="K70" s="695"/>
      <c r="L70" s="695"/>
      <c r="M70" s="695"/>
      <c r="N70" s="695"/>
      <c r="O70" s="695"/>
      <c r="P70" s="695"/>
      <c r="Q70" s="695"/>
    </row>
    <row r="71" spans="1:17" ht="14.25" customHeight="1" x14ac:dyDescent="0.25">
      <c r="A71" s="720"/>
      <c r="B71" s="723"/>
      <c r="C71" s="723"/>
      <c r="D71" s="723"/>
      <c r="E71" s="723"/>
      <c r="F71" s="723"/>
      <c r="G71" s="695"/>
      <c r="H71" s="695"/>
      <c r="I71" s="695"/>
      <c r="J71" s="695"/>
      <c r="K71" s="695"/>
      <c r="L71" s="695"/>
      <c r="M71" s="695"/>
      <c r="N71" s="695"/>
      <c r="O71" s="695"/>
      <c r="P71" s="695"/>
      <c r="Q71" s="695"/>
    </row>
    <row r="72" spans="1:17" ht="14.25" customHeight="1" x14ac:dyDescent="0.25">
      <c r="A72" s="720"/>
      <c r="B72" s="723"/>
      <c r="C72" s="723"/>
      <c r="D72" s="723"/>
      <c r="E72" s="723"/>
      <c r="F72" s="723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</row>
    <row r="73" spans="1:17" ht="14.25" customHeight="1" x14ac:dyDescent="0.25">
      <c r="A73" s="720"/>
      <c r="B73" s="723"/>
      <c r="C73" s="723"/>
      <c r="D73" s="723"/>
      <c r="E73" s="723"/>
      <c r="F73" s="723"/>
      <c r="G73" s="695"/>
      <c r="H73" s="695"/>
      <c r="I73" s="695"/>
      <c r="J73" s="695"/>
      <c r="K73" s="695"/>
      <c r="L73" s="695"/>
      <c r="M73" s="695"/>
      <c r="N73" s="695"/>
      <c r="O73" s="695"/>
      <c r="P73" s="695"/>
      <c r="Q73" s="695"/>
    </row>
    <row r="74" spans="1:17" ht="14.25" customHeight="1" x14ac:dyDescent="0.25">
      <c r="A74" s="720"/>
      <c r="B74" s="723"/>
      <c r="C74" s="723"/>
      <c r="D74" s="723"/>
      <c r="E74" s="723"/>
      <c r="F74" s="723"/>
      <c r="G74" s="695"/>
      <c r="H74" s="695"/>
      <c r="I74" s="695"/>
      <c r="J74" s="695"/>
      <c r="K74" s="695"/>
      <c r="L74" s="695"/>
      <c r="M74" s="695"/>
      <c r="N74" s="695"/>
      <c r="O74" s="695"/>
      <c r="P74" s="695"/>
      <c r="Q74" s="695"/>
    </row>
    <row r="75" spans="1:17" ht="14.25" customHeight="1" x14ac:dyDescent="0.25">
      <c r="A75" s="720"/>
      <c r="B75" s="723"/>
      <c r="C75" s="723"/>
      <c r="D75" s="723"/>
      <c r="E75" s="723"/>
      <c r="F75" s="723"/>
      <c r="G75" s="695"/>
      <c r="H75" s="695"/>
      <c r="I75" s="695"/>
      <c r="J75" s="695"/>
      <c r="K75" s="695"/>
      <c r="L75" s="695"/>
      <c r="M75" s="695"/>
      <c r="N75" s="695"/>
      <c r="O75" s="695"/>
      <c r="P75" s="695"/>
      <c r="Q75" s="695"/>
    </row>
    <row r="76" spans="1:17" ht="14.25" customHeight="1" x14ac:dyDescent="0.25">
      <c r="A76" s="720"/>
      <c r="B76" s="723"/>
      <c r="C76" s="723"/>
      <c r="D76" s="723"/>
      <c r="E76" s="723"/>
      <c r="F76" s="723"/>
      <c r="G76" s="695"/>
      <c r="H76" s="695"/>
      <c r="I76" s="695"/>
      <c r="J76" s="695"/>
      <c r="K76" s="695"/>
      <c r="L76" s="695"/>
      <c r="M76" s="695"/>
      <c r="N76" s="695"/>
      <c r="O76" s="695"/>
      <c r="P76" s="695"/>
      <c r="Q76" s="695"/>
    </row>
    <row r="77" spans="1:17" ht="14.25" customHeight="1" x14ac:dyDescent="0.25">
      <c r="A77" s="720"/>
      <c r="B77" s="723"/>
      <c r="C77" s="723"/>
      <c r="D77" s="723"/>
      <c r="E77" s="723"/>
      <c r="F77" s="723"/>
      <c r="G77" s="695"/>
      <c r="H77" s="695"/>
      <c r="I77" s="695"/>
      <c r="J77" s="695"/>
      <c r="K77" s="695"/>
      <c r="L77" s="695"/>
      <c r="M77" s="695"/>
      <c r="N77" s="695"/>
      <c r="O77" s="695"/>
      <c r="P77" s="695"/>
      <c r="Q77" s="695"/>
    </row>
    <row r="78" spans="1:17" ht="14.25" customHeight="1" x14ac:dyDescent="0.25">
      <c r="A78" s="720"/>
      <c r="B78" s="723"/>
      <c r="C78" s="723"/>
      <c r="D78" s="723"/>
      <c r="E78" s="723"/>
      <c r="F78" s="723"/>
      <c r="G78" s="695"/>
      <c r="H78" s="695"/>
      <c r="I78" s="695"/>
      <c r="J78" s="695"/>
      <c r="K78" s="695"/>
      <c r="L78" s="695"/>
      <c r="M78" s="695"/>
      <c r="N78" s="695"/>
      <c r="O78" s="695"/>
      <c r="P78" s="695"/>
      <c r="Q78" s="695"/>
    </row>
    <row r="79" spans="1:17" ht="14.25" customHeight="1" x14ac:dyDescent="0.25">
      <c r="A79" s="720"/>
      <c r="B79" s="723"/>
      <c r="C79" s="723"/>
      <c r="D79" s="723"/>
      <c r="E79" s="723"/>
      <c r="F79" s="723"/>
      <c r="G79" s="695"/>
      <c r="H79" s="695"/>
      <c r="I79" s="695"/>
      <c r="J79" s="695"/>
      <c r="K79" s="695"/>
      <c r="L79" s="695"/>
      <c r="M79" s="695"/>
      <c r="N79" s="695"/>
      <c r="O79" s="695"/>
      <c r="P79" s="695"/>
      <c r="Q79" s="695"/>
    </row>
    <row r="80" spans="1:17" ht="14.25" customHeight="1" x14ac:dyDescent="0.25">
      <c r="A80" s="720"/>
      <c r="B80" s="723"/>
      <c r="C80" s="723"/>
      <c r="D80" s="723"/>
      <c r="E80" s="723"/>
      <c r="F80" s="723"/>
      <c r="G80" s="695"/>
      <c r="H80" s="695"/>
      <c r="I80" s="695"/>
      <c r="J80" s="695"/>
      <c r="K80" s="695"/>
      <c r="L80" s="695"/>
      <c r="M80" s="695"/>
      <c r="N80" s="695"/>
      <c r="O80" s="695"/>
      <c r="P80" s="695"/>
      <c r="Q80" s="695"/>
    </row>
    <row r="81" spans="1:17" ht="14.25" customHeight="1" x14ac:dyDescent="0.25">
      <c r="A81" s="720"/>
      <c r="B81" s="723"/>
      <c r="C81" s="723"/>
      <c r="D81" s="723"/>
      <c r="E81" s="723"/>
      <c r="F81" s="723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</row>
    <row r="82" spans="1:17" ht="14.25" customHeight="1" x14ac:dyDescent="0.25">
      <c r="A82" s="720"/>
      <c r="B82" s="723"/>
      <c r="C82" s="723"/>
      <c r="D82" s="723"/>
      <c r="E82" s="723"/>
      <c r="F82" s="723"/>
      <c r="G82" s="695"/>
      <c r="H82" s="695"/>
      <c r="I82" s="695"/>
      <c r="J82" s="695"/>
      <c r="K82" s="695"/>
      <c r="L82" s="695"/>
      <c r="M82" s="695"/>
      <c r="N82" s="695"/>
      <c r="O82" s="695"/>
      <c r="P82" s="695"/>
      <c r="Q82" s="695"/>
    </row>
    <row r="83" spans="1:17" ht="14.25" customHeight="1" x14ac:dyDescent="0.25">
      <c r="A83" s="720"/>
      <c r="B83" s="723"/>
      <c r="C83" s="723"/>
      <c r="D83" s="723"/>
      <c r="E83" s="723"/>
      <c r="F83" s="723"/>
      <c r="G83" s="695"/>
      <c r="H83" s="695"/>
      <c r="I83" s="695"/>
      <c r="J83" s="695"/>
      <c r="K83" s="695"/>
      <c r="L83" s="695"/>
      <c r="M83" s="695"/>
      <c r="N83" s="695"/>
      <c r="O83" s="695"/>
      <c r="P83" s="695"/>
      <c r="Q83" s="695"/>
    </row>
    <row r="84" spans="1:17" ht="14.25" customHeight="1" x14ac:dyDescent="0.25">
      <c r="A84" s="720"/>
      <c r="B84" s="723"/>
      <c r="C84" s="723"/>
      <c r="D84" s="723"/>
      <c r="E84" s="723"/>
      <c r="F84" s="723"/>
      <c r="G84" s="695"/>
      <c r="H84" s="695"/>
      <c r="I84" s="695"/>
      <c r="J84" s="695"/>
      <c r="K84" s="695"/>
      <c r="L84" s="695"/>
      <c r="M84" s="695"/>
      <c r="N84" s="695"/>
      <c r="O84" s="695"/>
      <c r="P84" s="695"/>
      <c r="Q84" s="695"/>
    </row>
    <row r="85" spans="1:17" ht="14.25" customHeight="1" x14ac:dyDescent="0.25">
      <c r="A85" s="720"/>
      <c r="B85" s="723"/>
      <c r="C85" s="723"/>
      <c r="D85" s="723"/>
      <c r="E85" s="723"/>
      <c r="F85" s="723"/>
      <c r="G85" s="695"/>
      <c r="H85" s="695"/>
      <c r="I85" s="695"/>
      <c r="J85" s="695"/>
      <c r="K85" s="695"/>
      <c r="L85" s="695"/>
      <c r="M85" s="695"/>
      <c r="N85" s="695"/>
      <c r="O85" s="695"/>
      <c r="P85" s="695"/>
      <c r="Q85" s="695"/>
    </row>
    <row r="86" spans="1:17" ht="14.25" customHeight="1" x14ac:dyDescent="0.25">
      <c r="A86" s="720"/>
      <c r="B86" s="723"/>
      <c r="C86" s="723"/>
      <c r="D86" s="723"/>
      <c r="E86" s="723"/>
      <c r="F86" s="723"/>
      <c r="G86" s="695"/>
      <c r="H86" s="695"/>
      <c r="I86" s="695"/>
      <c r="J86" s="695"/>
      <c r="K86" s="695"/>
      <c r="L86" s="695"/>
      <c r="M86" s="695"/>
      <c r="N86" s="695"/>
      <c r="O86" s="695"/>
      <c r="P86" s="695"/>
      <c r="Q86" s="695"/>
    </row>
    <row r="87" spans="1:17" ht="14.25" customHeight="1" x14ac:dyDescent="0.25">
      <c r="A87" s="720"/>
      <c r="B87" s="723"/>
      <c r="C87" s="723"/>
      <c r="D87" s="723"/>
      <c r="E87" s="723"/>
      <c r="F87" s="723"/>
      <c r="G87" s="695"/>
      <c r="H87" s="695"/>
      <c r="I87" s="695"/>
      <c r="J87" s="695"/>
      <c r="K87" s="695"/>
      <c r="L87" s="695"/>
      <c r="M87" s="695"/>
      <c r="N87" s="695"/>
      <c r="O87" s="695"/>
      <c r="P87" s="695"/>
      <c r="Q87" s="695"/>
    </row>
    <row r="88" spans="1:17" ht="14.25" customHeight="1" x14ac:dyDescent="0.25">
      <c r="A88" s="720"/>
      <c r="B88" s="723"/>
      <c r="C88" s="723"/>
      <c r="D88" s="723"/>
      <c r="E88" s="723"/>
      <c r="F88" s="723"/>
      <c r="G88" s="695"/>
      <c r="H88" s="695"/>
      <c r="I88" s="695"/>
      <c r="J88" s="695"/>
      <c r="K88" s="695"/>
      <c r="L88" s="695"/>
      <c r="M88" s="695"/>
      <c r="N88" s="695"/>
      <c r="O88" s="695"/>
      <c r="P88" s="695"/>
      <c r="Q88" s="695"/>
    </row>
    <row r="89" spans="1:17" ht="14.25" customHeight="1" x14ac:dyDescent="0.25">
      <c r="A89" s="720"/>
      <c r="B89" s="723"/>
      <c r="C89" s="723"/>
      <c r="D89" s="723"/>
      <c r="E89" s="723"/>
      <c r="F89" s="723"/>
      <c r="G89" s="695"/>
      <c r="H89" s="695"/>
      <c r="I89" s="695"/>
      <c r="J89" s="695"/>
      <c r="K89" s="695"/>
      <c r="L89" s="695"/>
      <c r="M89" s="695"/>
      <c r="N89" s="695"/>
      <c r="O89" s="695"/>
      <c r="P89" s="695"/>
      <c r="Q89" s="695"/>
    </row>
    <row r="90" spans="1:17" ht="14.25" customHeight="1" x14ac:dyDescent="0.25">
      <c r="A90" s="720"/>
      <c r="B90" s="723"/>
      <c r="C90" s="723"/>
      <c r="D90" s="723"/>
      <c r="E90" s="723"/>
      <c r="F90" s="723"/>
      <c r="G90" s="695"/>
      <c r="H90" s="695"/>
      <c r="I90" s="695"/>
      <c r="J90" s="695"/>
      <c r="K90" s="695"/>
      <c r="L90" s="695"/>
      <c r="M90" s="695"/>
      <c r="N90" s="695"/>
      <c r="O90" s="695"/>
      <c r="P90" s="695"/>
      <c r="Q90" s="695"/>
    </row>
    <row r="91" spans="1:17" ht="14.25" customHeight="1" x14ac:dyDescent="0.25">
      <c r="A91" s="720"/>
      <c r="B91" s="723"/>
      <c r="C91" s="723"/>
      <c r="D91" s="723"/>
      <c r="E91" s="723"/>
      <c r="F91" s="723"/>
      <c r="G91" s="695"/>
      <c r="H91" s="695"/>
      <c r="I91" s="695"/>
      <c r="J91" s="695"/>
      <c r="K91" s="695"/>
      <c r="L91" s="695"/>
      <c r="M91" s="695"/>
      <c r="N91" s="695"/>
      <c r="O91" s="695"/>
      <c r="P91" s="695"/>
      <c r="Q91" s="695"/>
    </row>
    <row r="92" spans="1:17" ht="14.25" customHeight="1" x14ac:dyDescent="0.25">
      <c r="A92" s="720"/>
      <c r="B92" s="723"/>
      <c r="C92" s="723"/>
      <c r="D92" s="723"/>
      <c r="E92" s="723"/>
      <c r="F92" s="723"/>
      <c r="G92" s="695"/>
      <c r="H92" s="695"/>
      <c r="I92" s="695"/>
      <c r="J92" s="695"/>
      <c r="K92" s="695"/>
      <c r="L92" s="695"/>
      <c r="M92" s="695"/>
      <c r="N92" s="695"/>
      <c r="O92" s="695"/>
      <c r="P92" s="695"/>
      <c r="Q92" s="695"/>
    </row>
    <row r="93" spans="1:17" ht="14.25" customHeight="1" x14ac:dyDescent="0.25">
      <c r="A93" s="720"/>
      <c r="B93" s="723"/>
      <c r="C93" s="723"/>
      <c r="D93" s="723"/>
      <c r="E93" s="723"/>
      <c r="F93" s="723"/>
      <c r="G93" s="695"/>
      <c r="H93" s="695"/>
      <c r="I93" s="695"/>
      <c r="J93" s="695"/>
      <c r="K93" s="695"/>
      <c r="L93" s="695"/>
      <c r="M93" s="695"/>
      <c r="N93" s="695"/>
      <c r="O93" s="695"/>
      <c r="P93" s="695"/>
      <c r="Q93" s="695"/>
    </row>
    <row r="94" spans="1:17" ht="14.25" customHeight="1" x14ac:dyDescent="0.25">
      <c r="A94" s="720"/>
      <c r="B94" s="723"/>
      <c r="C94" s="723"/>
      <c r="D94" s="723"/>
      <c r="E94" s="723"/>
      <c r="F94" s="723"/>
      <c r="G94" s="695"/>
      <c r="H94" s="695"/>
      <c r="I94" s="695"/>
      <c r="J94" s="695"/>
      <c r="K94" s="695"/>
      <c r="L94" s="695"/>
      <c r="M94" s="695"/>
      <c r="N94" s="695"/>
      <c r="O94" s="695"/>
      <c r="P94" s="695"/>
      <c r="Q94" s="695"/>
    </row>
    <row r="95" spans="1:17" ht="14.25" customHeight="1" x14ac:dyDescent="0.25">
      <c r="A95" s="720"/>
      <c r="B95" s="723"/>
      <c r="C95" s="723"/>
      <c r="D95" s="723"/>
      <c r="E95" s="723"/>
      <c r="F95" s="723"/>
      <c r="G95" s="695"/>
      <c r="H95" s="695"/>
      <c r="I95" s="695"/>
      <c r="J95" s="695"/>
      <c r="K95" s="695"/>
      <c r="L95" s="695"/>
      <c r="M95" s="695"/>
      <c r="N95" s="695"/>
      <c r="O95" s="695"/>
      <c r="P95" s="695"/>
      <c r="Q95" s="695"/>
    </row>
    <row r="96" spans="1:17" ht="14.25" customHeight="1" x14ac:dyDescent="0.25">
      <c r="A96" s="720"/>
      <c r="B96" s="723"/>
      <c r="C96" s="723"/>
      <c r="D96" s="723"/>
      <c r="E96" s="723"/>
      <c r="F96" s="723"/>
      <c r="G96" s="695"/>
      <c r="H96" s="695"/>
      <c r="I96" s="695"/>
      <c r="J96" s="695"/>
      <c r="K96" s="695"/>
      <c r="L96" s="695"/>
      <c r="M96" s="695"/>
      <c r="N96" s="695"/>
      <c r="O96" s="695"/>
      <c r="P96" s="695"/>
      <c r="Q96" s="695"/>
    </row>
  </sheetData>
  <mergeCells count="1">
    <mergeCell ref="A20:F20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91"/>
  <sheetViews>
    <sheetView showGridLines="0" view="pageBreakPreview" zoomScaleNormal="100" zoomScaleSheetLayoutView="100" workbookViewId="0">
      <selection activeCell="E32" sqref="E32"/>
    </sheetView>
  </sheetViews>
  <sheetFormatPr baseColWidth="10" defaultColWidth="11.42578125" defaultRowHeight="12" customHeight="1" x14ac:dyDescent="0.25"/>
  <cols>
    <col min="1" max="1" width="50.5703125" bestFit="1" customWidth="1"/>
    <col min="2" max="3" width="13.5703125" bestFit="1" customWidth="1"/>
    <col min="4" max="4" width="8.140625" bestFit="1" customWidth="1"/>
    <col min="5" max="5" width="14.42578125" bestFit="1" customWidth="1"/>
    <col min="6" max="6" width="14.85546875" bestFit="1" customWidth="1"/>
    <col min="7" max="7" width="8.140625" bestFit="1" customWidth="1"/>
    <col min="8" max="8" width="9.140625" bestFit="1" customWidth="1"/>
  </cols>
  <sheetData>
    <row r="1" spans="1:8" ht="12" customHeight="1" x14ac:dyDescent="0.25">
      <c r="A1" s="261" t="s">
        <v>235</v>
      </c>
      <c r="B1" s="253"/>
      <c r="C1" s="253"/>
      <c r="D1" s="305"/>
      <c r="E1" s="306"/>
      <c r="F1" s="306"/>
      <c r="G1" s="306"/>
      <c r="H1" s="306"/>
    </row>
    <row r="2" spans="1:8" ht="15.75" x14ac:dyDescent="0.25">
      <c r="A2" s="176" t="s">
        <v>236</v>
      </c>
      <c r="B2" s="253"/>
      <c r="C2" s="253"/>
      <c r="D2" s="305"/>
      <c r="E2" s="306"/>
      <c r="F2" s="306"/>
      <c r="G2" s="306"/>
      <c r="H2" s="306"/>
    </row>
    <row r="3" spans="1:8" ht="12" customHeight="1" thickBot="1" x14ac:dyDescent="0.3">
      <c r="A3" s="306"/>
      <c r="B3" s="307"/>
      <c r="C3" s="307"/>
      <c r="D3" s="305"/>
      <c r="E3" s="307"/>
      <c r="F3" s="307"/>
      <c r="G3" s="305"/>
      <c r="H3" s="305"/>
    </row>
    <row r="4" spans="1:8" ht="12" customHeight="1" thickBot="1" x14ac:dyDescent="0.3">
      <c r="A4" s="308"/>
      <c r="B4" s="734" t="s">
        <v>191</v>
      </c>
      <c r="C4" s="735"/>
      <c r="D4" s="735"/>
      <c r="E4" s="734" t="s">
        <v>237</v>
      </c>
      <c r="F4" s="735"/>
      <c r="G4" s="735"/>
      <c r="H4" s="736"/>
    </row>
    <row r="5" spans="1:8" ht="15.75" thickBot="1" x14ac:dyDescent="0.3">
      <c r="A5" s="309" t="s">
        <v>238</v>
      </c>
      <c r="B5" s="310">
        <v>2020</v>
      </c>
      <c r="C5" s="311">
        <v>2021</v>
      </c>
      <c r="D5" s="312" t="s">
        <v>183</v>
      </c>
      <c r="E5" s="310">
        <v>2020</v>
      </c>
      <c r="F5" s="311">
        <v>2021</v>
      </c>
      <c r="G5" s="312" t="s">
        <v>183</v>
      </c>
      <c r="H5" s="313" t="s">
        <v>194</v>
      </c>
    </row>
    <row r="6" spans="1:8" ht="15" x14ac:dyDescent="0.25">
      <c r="A6" s="274" t="s">
        <v>239</v>
      </c>
      <c r="B6" s="314">
        <f>+SUM(B7:B22)</f>
        <v>169825.96929184301</v>
      </c>
      <c r="C6" s="315">
        <f>+SUM(C7:C22)</f>
        <v>170988.99095070199</v>
      </c>
      <c r="D6" s="316">
        <f>(C6-B6)/B6</f>
        <v>6.8483145640720593E-3</v>
      </c>
      <c r="E6" s="314">
        <f>+SUM(E7:E22)</f>
        <v>360753.18146035302</v>
      </c>
      <c r="F6" s="315">
        <f>+SUM(F7:F22)</f>
        <v>347390.50497521012</v>
      </c>
      <c r="G6" s="316">
        <f>(F6-E6)/E6</f>
        <v>-3.7041049592549384E-2</v>
      </c>
      <c r="H6" s="317">
        <f>SUM(H7:H22)</f>
        <v>0.99999999999999967</v>
      </c>
    </row>
    <row r="7" spans="1:8" ht="15" x14ac:dyDescent="0.25">
      <c r="A7" s="318" t="s">
        <v>26</v>
      </c>
      <c r="B7" s="319">
        <v>30450.48638432</v>
      </c>
      <c r="C7" s="307">
        <v>38921.490393490007</v>
      </c>
      <c r="D7" s="320">
        <f t="shared" ref="D7:D37" si="0">+C7/B7-1</f>
        <v>0.27818944834759751</v>
      </c>
      <c r="E7" s="319">
        <v>72844.697096810007</v>
      </c>
      <c r="F7" s="307">
        <v>77211.47604092001</v>
      </c>
      <c r="G7" s="320">
        <f t="shared" ref="G7:G37" si="1">+F7/E7-1</f>
        <v>5.9946421883072532E-2</v>
      </c>
      <c r="H7" s="321">
        <f t="shared" ref="H7:H22" si="2">(F7/$F$6)</f>
        <v>0.22226133108165935</v>
      </c>
    </row>
    <row r="8" spans="1:8" ht="15" x14ac:dyDescent="0.25">
      <c r="A8" s="322" t="s">
        <v>25</v>
      </c>
      <c r="B8" s="319">
        <v>33296.674100999997</v>
      </c>
      <c r="C8" s="307">
        <v>30724.393537</v>
      </c>
      <c r="D8" s="320">
        <f t="shared" si="0"/>
        <v>-7.7253378406425988E-2</v>
      </c>
      <c r="E8" s="319">
        <v>74552.759664199984</v>
      </c>
      <c r="F8" s="307">
        <v>65124.136259200008</v>
      </c>
      <c r="G8" s="320">
        <f t="shared" si="1"/>
        <v>-0.12646914007567678</v>
      </c>
      <c r="H8" s="321">
        <f t="shared" si="2"/>
        <v>0.18746665590024483</v>
      </c>
    </row>
    <row r="9" spans="1:8" ht="15" x14ac:dyDescent="0.25">
      <c r="A9" s="322" t="s">
        <v>34</v>
      </c>
      <c r="B9" s="319">
        <v>21254.061504000001</v>
      </c>
      <c r="C9" s="307">
        <v>19724.428515300002</v>
      </c>
      <c r="D9" s="320">
        <f t="shared" si="0"/>
        <v>-7.1968973478886533E-2</v>
      </c>
      <c r="E9" s="319">
        <v>41729.409213400002</v>
      </c>
      <c r="F9" s="307">
        <v>41100.894525700001</v>
      </c>
      <c r="G9" s="320">
        <f t="shared" si="1"/>
        <v>-1.5061672320493158E-2</v>
      </c>
      <c r="H9" s="321">
        <f t="shared" si="2"/>
        <v>0.11831323521243901</v>
      </c>
    </row>
    <row r="10" spans="1:8" ht="15" x14ac:dyDescent="0.25">
      <c r="A10" s="318" t="s">
        <v>36</v>
      </c>
      <c r="B10" s="319">
        <v>21184.401882999999</v>
      </c>
      <c r="C10" s="307">
        <v>19865.257194000002</v>
      </c>
      <c r="D10" s="320">
        <f t="shared" si="0"/>
        <v>-6.22696215963775E-2</v>
      </c>
      <c r="E10" s="319">
        <v>46183.813639</v>
      </c>
      <c r="F10" s="307">
        <v>40180.021399000005</v>
      </c>
      <c r="G10" s="320">
        <f t="shared" si="1"/>
        <v>-0.12999775823904858</v>
      </c>
      <c r="H10" s="321">
        <f t="shared" si="2"/>
        <v>0.1156624053437133</v>
      </c>
    </row>
    <row r="11" spans="1:8" ht="15" x14ac:dyDescent="0.25">
      <c r="A11" s="318" t="s">
        <v>40</v>
      </c>
      <c r="B11" s="319">
        <v>19791.569820519999</v>
      </c>
      <c r="C11" s="323">
        <v>18204.253904248002</v>
      </c>
      <c r="D11" s="320">
        <f t="shared" si="0"/>
        <v>-8.020161769210743E-2</v>
      </c>
      <c r="E11" s="319">
        <v>40159.245375660001</v>
      </c>
      <c r="F11" s="323">
        <v>37509.467833237999</v>
      </c>
      <c r="G11" s="320">
        <f t="shared" si="1"/>
        <v>-6.598175632124792E-2</v>
      </c>
      <c r="H11" s="321">
        <f t="shared" si="2"/>
        <v>0.10797493683920545</v>
      </c>
    </row>
    <row r="12" spans="1:8" ht="15" x14ac:dyDescent="0.25">
      <c r="A12" s="318" t="s">
        <v>28</v>
      </c>
      <c r="B12" s="319">
        <v>16061.577342660001</v>
      </c>
      <c r="C12" s="323">
        <v>18217.393557270003</v>
      </c>
      <c r="D12" s="320">
        <f t="shared" si="0"/>
        <v>0.13422194897907658</v>
      </c>
      <c r="E12" s="319">
        <v>27870.820136580005</v>
      </c>
      <c r="F12" s="323">
        <v>34069.092464290006</v>
      </c>
      <c r="G12" s="320">
        <f t="shared" si="1"/>
        <v>0.22239289326024769</v>
      </c>
      <c r="H12" s="321">
        <f t="shared" si="2"/>
        <v>9.8071455541714314E-2</v>
      </c>
    </row>
    <row r="13" spans="1:8" ht="15" x14ac:dyDescent="0.25">
      <c r="A13" s="318" t="s">
        <v>27</v>
      </c>
      <c r="B13" s="319">
        <v>13815.784231580001</v>
      </c>
      <c r="C13" s="323">
        <v>12427.093561684</v>
      </c>
      <c r="D13" s="320">
        <f t="shared" si="0"/>
        <v>-0.1005147913877914</v>
      </c>
      <c r="E13" s="319">
        <v>27634.472105740002</v>
      </c>
      <c r="F13" s="323">
        <v>26105.981808971999</v>
      </c>
      <c r="G13" s="320">
        <f t="shared" si="1"/>
        <v>-5.5311000366477736E-2</v>
      </c>
      <c r="H13" s="321">
        <f t="shared" si="2"/>
        <v>7.5148806415520561E-2</v>
      </c>
    </row>
    <row r="14" spans="1:8" ht="15" x14ac:dyDescent="0.25">
      <c r="A14" s="318" t="s">
        <v>33</v>
      </c>
      <c r="B14" s="319">
        <v>3571.3382774000002</v>
      </c>
      <c r="C14" s="323">
        <v>3975.2816582999999</v>
      </c>
      <c r="D14" s="320">
        <f t="shared" si="0"/>
        <v>0.11310700626043135</v>
      </c>
      <c r="E14" s="319">
        <v>7971.3731281999999</v>
      </c>
      <c r="F14" s="323">
        <v>8255.1547408000006</v>
      </c>
      <c r="G14" s="320">
        <f t="shared" si="1"/>
        <v>3.5600091481865048E-2</v>
      </c>
      <c r="H14" s="321">
        <f t="shared" si="2"/>
        <v>2.3763328653410059E-2</v>
      </c>
    </row>
    <row r="15" spans="1:8" ht="15" x14ac:dyDescent="0.25">
      <c r="A15" s="318" t="s">
        <v>32</v>
      </c>
      <c r="B15" s="319">
        <v>4134.3688245699996</v>
      </c>
      <c r="C15" s="323">
        <v>4021.0522964800002</v>
      </c>
      <c r="D15" s="320">
        <f t="shared" si="0"/>
        <v>-2.740842263916432E-2</v>
      </c>
      <c r="E15" s="319">
        <v>8600.6154390400006</v>
      </c>
      <c r="F15" s="323">
        <v>7242.4805262299997</v>
      </c>
      <c r="G15" s="320">
        <f t="shared" si="1"/>
        <v>-0.15791136371998926</v>
      </c>
      <c r="H15" s="321">
        <f t="shared" si="2"/>
        <v>2.0848239725915436E-2</v>
      </c>
    </row>
    <row r="16" spans="1:8" ht="15" x14ac:dyDescent="0.25">
      <c r="A16" s="318" t="s">
        <v>31</v>
      </c>
      <c r="B16" s="319">
        <v>3431.0161389999998</v>
      </c>
      <c r="C16" s="323">
        <v>2729.8898242399996</v>
      </c>
      <c r="D16" s="320">
        <f t="shared" si="0"/>
        <v>-0.2043494656846323</v>
      </c>
      <c r="E16" s="319">
        <v>7217.6797552600001</v>
      </c>
      <c r="F16" s="323">
        <v>5995.4275057300001</v>
      </c>
      <c r="G16" s="320">
        <f t="shared" si="1"/>
        <v>-0.16934143533304646</v>
      </c>
      <c r="H16" s="321">
        <f t="shared" si="2"/>
        <v>1.7258466825850163E-2</v>
      </c>
    </row>
    <row r="17" spans="1:8" ht="15" x14ac:dyDescent="0.25">
      <c r="A17" s="318" t="s">
        <v>30</v>
      </c>
      <c r="B17" s="319">
        <v>2249.53476</v>
      </c>
      <c r="C17" s="307">
        <v>1717.9965400000001</v>
      </c>
      <c r="D17" s="320">
        <f t="shared" si="0"/>
        <v>-0.23628806696012106</v>
      </c>
      <c r="E17" s="319">
        <v>4699.6778319999994</v>
      </c>
      <c r="F17" s="307">
        <v>3646.2019799999998</v>
      </c>
      <c r="G17" s="320">
        <f t="shared" si="1"/>
        <v>-0.22415916359774846</v>
      </c>
      <c r="H17" s="321">
        <f t="shared" si="2"/>
        <v>1.0495974782788591E-2</v>
      </c>
    </row>
    <row r="18" spans="1:8" ht="15" x14ac:dyDescent="0.25">
      <c r="A18" s="318" t="s">
        <v>42</v>
      </c>
      <c r="B18" s="319">
        <v>114.5300289</v>
      </c>
      <c r="C18" s="323">
        <v>236.76436977</v>
      </c>
      <c r="D18" s="320">
        <f t="shared" si="0"/>
        <v>1.0672689253988303</v>
      </c>
      <c r="E18" s="319">
        <v>342.63072005999999</v>
      </c>
      <c r="F18" s="323">
        <v>469.47950991000005</v>
      </c>
      <c r="G18" s="320">
        <f t="shared" si="1"/>
        <v>0.37022013037180912</v>
      </c>
      <c r="H18" s="321">
        <f t="shared" si="2"/>
        <v>1.3514460043848988E-3</v>
      </c>
    </row>
    <row r="19" spans="1:8" ht="15" x14ac:dyDescent="0.25">
      <c r="A19" s="318" t="s">
        <v>41</v>
      </c>
      <c r="B19" s="319">
        <v>269.2161744</v>
      </c>
      <c r="C19" s="323">
        <v>184.64969880000001</v>
      </c>
      <c r="D19" s="320">
        <f t="shared" si="0"/>
        <v>-0.31412108053489962</v>
      </c>
      <c r="E19" s="319">
        <v>578.21693090000008</v>
      </c>
      <c r="F19" s="323">
        <v>414.15364620000003</v>
      </c>
      <c r="G19" s="320">
        <f t="shared" si="1"/>
        <v>-0.28374002200979143</v>
      </c>
      <c r="H19" s="321">
        <f t="shared" si="2"/>
        <v>1.1921847035789137E-3</v>
      </c>
    </row>
    <row r="20" spans="1:8" ht="15" x14ac:dyDescent="0.25">
      <c r="A20" s="318" t="s">
        <v>38</v>
      </c>
      <c r="B20" s="319">
        <v>53.464215492999998</v>
      </c>
      <c r="C20" s="323">
        <v>32.08529532</v>
      </c>
      <c r="D20" s="320">
        <f t="shared" si="0"/>
        <v>-0.39987344761093735</v>
      </c>
      <c r="E20" s="319">
        <v>77.471218502999989</v>
      </c>
      <c r="F20" s="323">
        <v>56.878805720000003</v>
      </c>
      <c r="G20" s="320">
        <f t="shared" si="1"/>
        <v>-0.26580726598746562</v>
      </c>
      <c r="H20" s="321">
        <f t="shared" si="2"/>
        <v>1.6373160724142099E-4</v>
      </c>
    </row>
    <row r="21" spans="1:8" ht="15" x14ac:dyDescent="0.25">
      <c r="A21" s="318" t="s">
        <v>29</v>
      </c>
      <c r="B21" s="319">
        <v>0</v>
      </c>
      <c r="C21" s="323">
        <v>6.9606047999999996</v>
      </c>
      <c r="D21" s="320" t="s">
        <v>234</v>
      </c>
      <c r="E21" s="319">
        <v>0</v>
      </c>
      <c r="F21" s="323">
        <v>9.6579292999999993</v>
      </c>
      <c r="G21" s="320" t="s">
        <v>234</v>
      </c>
      <c r="H21" s="321">
        <f t="shared" si="2"/>
        <v>2.7801362333403993E-5</v>
      </c>
    </row>
    <row r="22" spans="1:8" ht="15.75" thickBot="1" x14ac:dyDescent="0.3">
      <c r="A22" s="318" t="s">
        <v>47</v>
      </c>
      <c r="B22" s="319">
        <v>147.945605</v>
      </c>
      <c r="C22" s="307">
        <v>0</v>
      </c>
      <c r="D22" s="320" t="s">
        <v>240</v>
      </c>
      <c r="E22" s="319">
        <v>290.29920500000003</v>
      </c>
      <c r="F22" s="307">
        <v>0</v>
      </c>
      <c r="G22" s="320" t="s">
        <v>240</v>
      </c>
      <c r="H22" s="321">
        <f t="shared" si="2"/>
        <v>0</v>
      </c>
    </row>
    <row r="23" spans="1:8" ht="15" x14ac:dyDescent="0.25">
      <c r="A23" s="274" t="s">
        <v>241</v>
      </c>
      <c r="B23" s="324">
        <f>+SUM(B24:B39)</f>
        <v>9322211.9026557505</v>
      </c>
      <c r="C23" s="325">
        <f>+SUM(C24:C39)</f>
        <v>6943286.5796169732</v>
      </c>
      <c r="D23" s="316">
        <f t="shared" si="0"/>
        <v>-0.25518893454471459</v>
      </c>
      <c r="E23" s="324">
        <f>+SUM(E24:E39)</f>
        <v>19602296.562877301</v>
      </c>
      <c r="F23" s="325">
        <f>+SUM(F24:F39)</f>
        <v>14413303.210995244</v>
      </c>
      <c r="G23" s="316">
        <f t="shared" si="1"/>
        <v>-0.26471354186676976</v>
      </c>
      <c r="H23" s="317">
        <f>SUM(H24:H39)</f>
        <v>1.0000000000000002</v>
      </c>
    </row>
    <row r="24" spans="1:8" ht="15" x14ac:dyDescent="0.25">
      <c r="A24" s="318" t="s">
        <v>29</v>
      </c>
      <c r="B24" s="326">
        <v>2504387.5003601806</v>
      </c>
      <c r="C24" s="323">
        <v>2458989.4886576659</v>
      </c>
      <c r="D24" s="320">
        <f t="shared" si="0"/>
        <v>-1.8127391107001456E-2</v>
      </c>
      <c r="E24" s="326">
        <v>5012765.41199225</v>
      </c>
      <c r="F24" s="323">
        <v>4932176.0552268662</v>
      </c>
      <c r="G24" s="320">
        <f t="shared" si="1"/>
        <v>-1.6076825891869317E-2</v>
      </c>
      <c r="H24" s="321">
        <f t="shared" ref="H24:H39" si="3">(F24/$F$23)</f>
        <v>0.34219609363829495</v>
      </c>
    </row>
    <row r="25" spans="1:8" ht="15" x14ac:dyDescent="0.25">
      <c r="A25" s="318" t="s">
        <v>30</v>
      </c>
      <c r="B25" s="326">
        <v>2138195.801639</v>
      </c>
      <c r="C25" s="323">
        <v>1262972.57956</v>
      </c>
      <c r="D25" s="320">
        <f t="shared" si="0"/>
        <v>-0.40932791160103843</v>
      </c>
      <c r="E25" s="326">
        <v>4889374.8368509999</v>
      </c>
      <c r="F25" s="323">
        <v>2924709.0919240001</v>
      </c>
      <c r="G25" s="320">
        <f t="shared" si="1"/>
        <v>-0.40182350719347626</v>
      </c>
      <c r="H25" s="321">
        <f t="shared" si="3"/>
        <v>0.20291733609634149</v>
      </c>
    </row>
    <row r="26" spans="1:8" ht="15" x14ac:dyDescent="0.25">
      <c r="A26" s="318" t="s">
        <v>25</v>
      </c>
      <c r="B26" s="326">
        <v>1501537.8557374142</v>
      </c>
      <c r="C26" s="323">
        <v>1121814.5558539436</v>
      </c>
      <c r="D26" s="320">
        <f t="shared" si="0"/>
        <v>-0.25288959477947115</v>
      </c>
      <c r="E26" s="326">
        <v>3225154.2063473635</v>
      </c>
      <c r="F26" s="327">
        <v>2438574.0289898631</v>
      </c>
      <c r="G26" s="328">
        <f t="shared" si="1"/>
        <v>-0.24388916840300134</v>
      </c>
      <c r="H26" s="329">
        <f t="shared" si="3"/>
        <v>0.16918911600566258</v>
      </c>
    </row>
    <row r="27" spans="1:8" ht="15" x14ac:dyDescent="0.25">
      <c r="A27" s="318" t="s">
        <v>38</v>
      </c>
      <c r="B27" s="326">
        <v>920311.01577899233</v>
      </c>
      <c r="C27" s="323">
        <v>803966.72603813163</v>
      </c>
      <c r="D27" s="320">
        <f t="shared" si="0"/>
        <v>-0.12641844740104702</v>
      </c>
      <c r="E27" s="326">
        <v>1954885.0213191668</v>
      </c>
      <c r="F27" s="323">
        <v>1549999.1042238032</v>
      </c>
      <c r="G27" s="320">
        <f t="shared" si="1"/>
        <v>-0.20711495186665474</v>
      </c>
      <c r="H27" s="321">
        <f t="shared" si="3"/>
        <v>0.10753947804562804</v>
      </c>
    </row>
    <row r="28" spans="1:8" ht="15" x14ac:dyDescent="0.25">
      <c r="A28" s="318" t="s">
        <v>34</v>
      </c>
      <c r="B28" s="326">
        <v>359508.95597000001</v>
      </c>
      <c r="C28" s="323">
        <v>340714.56496800005</v>
      </c>
      <c r="D28" s="320">
        <f t="shared" si="0"/>
        <v>-5.2277949380399535E-2</v>
      </c>
      <c r="E28" s="326">
        <v>625249.94993999996</v>
      </c>
      <c r="F28" s="327">
        <v>691153.99474800006</v>
      </c>
      <c r="G28" s="328">
        <f t="shared" si="1"/>
        <v>0.10540431840790121</v>
      </c>
      <c r="H28" s="329">
        <f t="shared" si="3"/>
        <v>4.7952505031653714E-2</v>
      </c>
    </row>
    <row r="29" spans="1:8" ht="15" x14ac:dyDescent="0.25">
      <c r="A29" s="318" t="s">
        <v>41</v>
      </c>
      <c r="B29" s="326">
        <v>554612.65879988042</v>
      </c>
      <c r="C29" s="323">
        <v>248613.43270457236</v>
      </c>
      <c r="D29" s="320">
        <f t="shared" si="0"/>
        <v>-0.5517350194592674</v>
      </c>
      <c r="E29" s="326">
        <v>1158717.0975354898</v>
      </c>
      <c r="F29" s="323">
        <v>501165.62868654309</v>
      </c>
      <c r="G29" s="320">
        <f t="shared" si="1"/>
        <v>-0.5674823218260201</v>
      </c>
      <c r="H29" s="321">
        <f t="shared" si="3"/>
        <v>3.4771045980925938E-2</v>
      </c>
    </row>
    <row r="30" spans="1:8" ht="15" x14ac:dyDescent="0.25">
      <c r="A30" s="318" t="s">
        <v>40</v>
      </c>
      <c r="B30" s="326">
        <v>240583.4884</v>
      </c>
      <c r="C30" s="323">
        <v>154716.45104000001</v>
      </c>
      <c r="D30" s="320">
        <f t="shared" si="0"/>
        <v>-0.356911598260789</v>
      </c>
      <c r="E30" s="326">
        <v>501318.26092000003</v>
      </c>
      <c r="F30" s="323">
        <v>316891.95822000003</v>
      </c>
      <c r="G30" s="320">
        <f t="shared" si="1"/>
        <v>-0.36788267469361269</v>
      </c>
      <c r="H30" s="321">
        <f t="shared" si="3"/>
        <v>2.1986074502218046E-2</v>
      </c>
    </row>
    <row r="31" spans="1:8" ht="15" x14ac:dyDescent="0.25">
      <c r="A31" s="318" t="s">
        <v>32</v>
      </c>
      <c r="B31" s="326">
        <v>101571.523373</v>
      </c>
      <c r="C31" s="323">
        <v>118163.711702</v>
      </c>
      <c r="D31" s="320">
        <f t="shared" si="0"/>
        <v>0.16335472559635322</v>
      </c>
      <c r="E31" s="326">
        <v>223225.57433900001</v>
      </c>
      <c r="F31" s="323">
        <v>206002.344408</v>
      </c>
      <c r="G31" s="320">
        <f t="shared" si="1"/>
        <v>-7.7156168069004827E-2</v>
      </c>
      <c r="H31" s="321">
        <f t="shared" si="3"/>
        <v>1.429251444948791E-2</v>
      </c>
    </row>
    <row r="32" spans="1:8" ht="15" x14ac:dyDescent="0.25">
      <c r="A32" s="318" t="s">
        <v>31</v>
      </c>
      <c r="B32" s="326">
        <v>111827.5848285</v>
      </c>
      <c r="C32" s="323">
        <v>98575.830396899997</v>
      </c>
      <c r="D32" s="320">
        <f t="shared" si="0"/>
        <v>-0.11850165996093931</v>
      </c>
      <c r="E32" s="326">
        <v>212129.98081129999</v>
      </c>
      <c r="F32" s="323">
        <v>196900.11276649998</v>
      </c>
      <c r="G32" s="320">
        <f t="shared" si="1"/>
        <v>-7.1794981485185372E-2</v>
      </c>
      <c r="H32" s="321">
        <f t="shared" si="3"/>
        <v>1.3660998445956092E-2</v>
      </c>
    </row>
    <row r="33" spans="1:8" ht="15" x14ac:dyDescent="0.25">
      <c r="A33" s="318" t="s">
        <v>26</v>
      </c>
      <c r="B33" s="326">
        <v>94183.719270000001</v>
      </c>
      <c r="C33" s="323">
        <v>101329.58474000001</v>
      </c>
      <c r="D33" s="320">
        <f t="shared" si="0"/>
        <v>7.5871557477090956E-2</v>
      </c>
      <c r="E33" s="326">
        <v>194664.75680999999</v>
      </c>
      <c r="F33" s="323">
        <v>175095.90072000001</v>
      </c>
      <c r="G33" s="320">
        <f t="shared" si="1"/>
        <v>-0.10052593191843096</v>
      </c>
      <c r="H33" s="321">
        <f t="shared" si="3"/>
        <v>1.214821461512219E-2</v>
      </c>
    </row>
    <row r="34" spans="1:8" ht="15" x14ac:dyDescent="0.25">
      <c r="A34" s="318" t="s">
        <v>45</v>
      </c>
      <c r="B34" s="326">
        <v>516574.05523437291</v>
      </c>
      <c r="C34" s="323">
        <v>77255.23999996463</v>
      </c>
      <c r="D34" s="320">
        <f t="shared" si="0"/>
        <v>-0.85044692195214211</v>
      </c>
      <c r="E34" s="326">
        <v>1023650.1553349253</v>
      </c>
      <c r="F34" s="323">
        <v>173462.50299993047</v>
      </c>
      <c r="G34" s="320">
        <f t="shared" si="1"/>
        <v>-0.83054513097477556</v>
      </c>
      <c r="H34" s="321">
        <f t="shared" si="3"/>
        <v>1.2034888912043696E-2</v>
      </c>
    </row>
    <row r="35" spans="1:8" ht="15" x14ac:dyDescent="0.25">
      <c r="A35" s="318" t="s">
        <v>36</v>
      </c>
      <c r="B35" s="326">
        <v>183756.64576885142</v>
      </c>
      <c r="C35" s="323">
        <v>66470.848869109992</v>
      </c>
      <c r="D35" s="320">
        <f t="shared" si="0"/>
        <v>-0.63826696666675087</v>
      </c>
      <c r="E35" s="326">
        <v>359079.95696723834</v>
      </c>
      <c r="F35" s="323">
        <v>159795.45651505998</v>
      </c>
      <c r="G35" s="320">
        <f t="shared" si="1"/>
        <v>-0.55498642178560975</v>
      </c>
      <c r="H35" s="321">
        <f t="shared" si="3"/>
        <v>1.1086664463782279E-2</v>
      </c>
    </row>
    <row r="36" spans="1:8" ht="15" x14ac:dyDescent="0.25">
      <c r="A36" s="318" t="s">
        <v>33</v>
      </c>
      <c r="B36" s="326">
        <v>16338.39392</v>
      </c>
      <c r="C36" s="323">
        <v>33420.905120000003</v>
      </c>
      <c r="D36" s="320">
        <f t="shared" si="0"/>
        <v>1.0455440898073292</v>
      </c>
      <c r="E36" s="326">
        <v>42540.637920000001</v>
      </c>
      <c r="F36" s="323">
        <v>69237.09362</v>
      </c>
      <c r="G36" s="320">
        <f t="shared" si="1"/>
        <v>0.62755184231614347</v>
      </c>
      <c r="H36" s="321">
        <f t="shared" si="3"/>
        <v>4.8036936853713182E-3</v>
      </c>
    </row>
    <row r="37" spans="1:8" ht="15" x14ac:dyDescent="0.25">
      <c r="A37" s="318" t="s">
        <v>42</v>
      </c>
      <c r="B37" s="326">
        <v>43373.70655558</v>
      </c>
      <c r="C37" s="323">
        <v>38811.36330669</v>
      </c>
      <c r="D37" s="320">
        <f t="shared" si="0"/>
        <v>-0.10518684270258793</v>
      </c>
      <c r="E37" s="326">
        <v>105805.96826962</v>
      </c>
      <c r="F37" s="323">
        <v>41534.120646690004</v>
      </c>
      <c r="G37" s="320">
        <f t="shared" si="1"/>
        <v>-0.60745011528224291</v>
      </c>
      <c r="H37" s="321">
        <f t="shared" si="3"/>
        <v>2.8816517656414485E-3</v>
      </c>
    </row>
    <row r="38" spans="1:8" ht="15" x14ac:dyDescent="0.25">
      <c r="A38" s="318" t="s">
        <v>27</v>
      </c>
      <c r="B38" s="326">
        <v>12402.997020000001</v>
      </c>
      <c r="C38" s="323">
        <v>8809.0775400000002</v>
      </c>
      <c r="D38" s="320" t="s">
        <v>234</v>
      </c>
      <c r="E38" s="326">
        <v>25674.747520000001</v>
      </c>
      <c r="F38" s="323">
        <v>21034.24638</v>
      </c>
      <c r="G38" s="320" t="s">
        <v>234</v>
      </c>
      <c r="H38" s="321">
        <f t="shared" si="3"/>
        <v>1.4593633445492179E-3</v>
      </c>
    </row>
    <row r="39" spans="1:8" ht="15.75" thickBot="1" x14ac:dyDescent="0.3">
      <c r="A39" s="318" t="s">
        <v>43</v>
      </c>
      <c r="B39" s="326">
        <v>23045.999999977001</v>
      </c>
      <c r="C39" s="323">
        <v>8662.2191199948011</v>
      </c>
      <c r="D39" s="320">
        <f>+C39/B39-1</f>
        <v>-0.62413351037041376</v>
      </c>
      <c r="E39" s="326">
        <v>48059.999999952001</v>
      </c>
      <c r="F39" s="323">
        <v>15571.570919989401</v>
      </c>
      <c r="G39" s="320">
        <f>+F39/E39-1</f>
        <v>-0.67599727590501557</v>
      </c>
      <c r="H39" s="321">
        <f t="shared" si="3"/>
        <v>1.0803610173211766E-3</v>
      </c>
    </row>
    <row r="40" spans="1:8" ht="15" x14ac:dyDescent="0.25">
      <c r="A40" s="274" t="s">
        <v>242</v>
      </c>
      <c r="B40" s="324">
        <f>+SUM(B41:B50)</f>
        <v>115620.593272681</v>
      </c>
      <c r="C40" s="325">
        <f>+SUM(C41:C50)</f>
        <v>133222.53971856003</v>
      </c>
      <c r="D40" s="316">
        <f t="shared" ref="D40:D49" si="4">+C40/B40-1</f>
        <v>0.15223885250585423</v>
      </c>
      <c r="E40" s="324">
        <f>+SUM(E41:E50)</f>
        <v>241641.43672997097</v>
      </c>
      <c r="F40" s="325">
        <f>+SUM(F41:F50)</f>
        <v>254800.50009152005</v>
      </c>
      <c r="G40" s="316">
        <f t="shared" ref="G40:G49" si="5">+F40/E40-1</f>
        <v>5.4456981963130868E-2</v>
      </c>
      <c r="H40" s="317">
        <f>SUM(H41:H50)</f>
        <v>0.99999999999999967</v>
      </c>
    </row>
    <row r="41" spans="1:8" ht="15" x14ac:dyDescent="0.25">
      <c r="A41" s="318" t="s">
        <v>26</v>
      </c>
      <c r="B41" s="326">
        <v>38588.709903420007</v>
      </c>
      <c r="C41" s="323">
        <v>55015.83690681</v>
      </c>
      <c r="D41" s="320">
        <f t="shared" si="4"/>
        <v>0.42569775057274217</v>
      </c>
      <c r="E41" s="326">
        <v>86886.883276580003</v>
      </c>
      <c r="F41" s="323">
        <v>96545.630872869995</v>
      </c>
      <c r="G41" s="320">
        <f t="shared" si="5"/>
        <v>0.11116462269159877</v>
      </c>
      <c r="H41" s="320">
        <f t="shared" ref="H41:H50" si="6">(F41/$F$40)</f>
        <v>0.37890675582737249</v>
      </c>
    </row>
    <row r="42" spans="1:8" ht="15" x14ac:dyDescent="0.25">
      <c r="A42" s="318" t="s">
        <v>31</v>
      </c>
      <c r="B42" s="326">
        <v>19823.11255718</v>
      </c>
      <c r="C42" s="323">
        <v>19229.021337159997</v>
      </c>
      <c r="D42" s="320">
        <f t="shared" si="4"/>
        <v>-2.9969623504196963E-2</v>
      </c>
      <c r="E42" s="326">
        <v>40539.74414599</v>
      </c>
      <c r="F42" s="323">
        <v>41578.375244469993</v>
      </c>
      <c r="G42" s="320">
        <f t="shared" si="5"/>
        <v>2.5620070386722649E-2</v>
      </c>
      <c r="H42" s="320">
        <f t="shared" si="6"/>
        <v>0.16318011632448029</v>
      </c>
    </row>
    <row r="43" spans="1:8" ht="15" x14ac:dyDescent="0.25">
      <c r="A43" s="318" t="s">
        <v>28</v>
      </c>
      <c r="B43" s="326">
        <v>16471.535605749999</v>
      </c>
      <c r="C43" s="323">
        <v>19931.915820769998</v>
      </c>
      <c r="D43" s="320">
        <f t="shared" si="4"/>
        <v>0.21008242934022658</v>
      </c>
      <c r="E43" s="326">
        <v>33151.649073730005</v>
      </c>
      <c r="F43" s="323">
        <v>39815.278033890005</v>
      </c>
      <c r="G43" s="320">
        <f t="shared" si="5"/>
        <v>0.2010044491403713</v>
      </c>
      <c r="H43" s="320">
        <f t="shared" si="6"/>
        <v>0.156260596111817</v>
      </c>
    </row>
    <row r="44" spans="1:8" ht="15" x14ac:dyDescent="0.25">
      <c r="A44" s="318" t="s">
        <v>32</v>
      </c>
      <c r="B44" s="326">
        <v>19242.88582299</v>
      </c>
      <c r="C44" s="323">
        <v>15895.641415170001</v>
      </c>
      <c r="D44" s="320">
        <f t="shared" si="4"/>
        <v>-0.1739471116032375</v>
      </c>
      <c r="E44" s="326">
        <v>39513.789864309998</v>
      </c>
      <c r="F44" s="323">
        <v>31643.085531340002</v>
      </c>
      <c r="G44" s="320">
        <f t="shared" si="5"/>
        <v>-0.19918879864467376</v>
      </c>
      <c r="H44" s="320">
        <f t="shared" si="6"/>
        <v>0.12418769005545255</v>
      </c>
    </row>
    <row r="45" spans="1:8" ht="15" x14ac:dyDescent="0.25">
      <c r="A45" s="318" t="s">
        <v>33</v>
      </c>
      <c r="B45" s="326">
        <v>9350.2383289999998</v>
      </c>
      <c r="C45" s="323">
        <v>14440.739091799998</v>
      </c>
      <c r="D45" s="320">
        <f t="shared" si="4"/>
        <v>0.5444247070164705</v>
      </c>
      <c r="E45" s="326">
        <v>21199.697117</v>
      </c>
      <c r="F45" s="323">
        <v>28381.578917799998</v>
      </c>
      <c r="G45" s="320">
        <f t="shared" si="5"/>
        <v>0.33877284949702702</v>
      </c>
      <c r="H45" s="320">
        <f t="shared" si="6"/>
        <v>0.11138745374363791</v>
      </c>
    </row>
    <row r="46" spans="1:8" ht="15" x14ac:dyDescent="0.25">
      <c r="A46" s="318" t="s">
        <v>38</v>
      </c>
      <c r="B46" s="326">
        <v>4485.8304191409998</v>
      </c>
      <c r="C46" s="323">
        <v>4794.2901049499997</v>
      </c>
      <c r="D46" s="320">
        <f t="shared" si="4"/>
        <v>6.8763117859472533E-2</v>
      </c>
      <c r="E46" s="326">
        <v>4734.4344573609997</v>
      </c>
      <c r="F46" s="323">
        <v>8262.541594549999</v>
      </c>
      <c r="G46" s="320">
        <f t="shared" si="5"/>
        <v>0.74520138972534977</v>
      </c>
      <c r="H46" s="320">
        <f t="shared" si="6"/>
        <v>3.2427493633576984E-2</v>
      </c>
    </row>
    <row r="47" spans="1:8" ht="15" x14ac:dyDescent="0.25">
      <c r="A47" s="318" t="s">
        <v>25</v>
      </c>
      <c r="B47" s="326">
        <v>2216.2128088999998</v>
      </c>
      <c r="C47" s="323">
        <v>2109.2414629</v>
      </c>
      <c r="D47" s="320">
        <f t="shared" si="4"/>
        <v>-4.8267632769929847E-2</v>
      </c>
      <c r="E47" s="326">
        <v>5070.4857116999992</v>
      </c>
      <c r="F47" s="323">
        <v>4994.9884550000006</v>
      </c>
      <c r="G47" s="320">
        <f t="shared" si="5"/>
        <v>-1.4889551217113328E-2</v>
      </c>
      <c r="H47" s="320">
        <f t="shared" si="6"/>
        <v>1.9603526889491522E-2</v>
      </c>
    </row>
    <row r="48" spans="1:8" ht="15" x14ac:dyDescent="0.25">
      <c r="A48" s="318" t="s">
        <v>42</v>
      </c>
      <c r="B48" s="326">
        <v>1089.7336467999999</v>
      </c>
      <c r="C48" s="323">
        <v>1373.2191716999998</v>
      </c>
      <c r="D48" s="320">
        <f t="shared" si="4"/>
        <v>0.26014203170880745</v>
      </c>
      <c r="E48" s="326">
        <v>2183.0938823999995</v>
      </c>
      <c r="F48" s="323">
        <v>2873.4201202999998</v>
      </c>
      <c r="G48" s="320">
        <f t="shared" si="5"/>
        <v>0.31621463623959456</v>
      </c>
      <c r="H48" s="320">
        <f t="shared" si="6"/>
        <v>1.1277136894424916E-2</v>
      </c>
    </row>
    <row r="49" spans="1:8" ht="15" x14ac:dyDescent="0.25">
      <c r="A49" s="318" t="s">
        <v>34</v>
      </c>
      <c r="B49" s="326">
        <v>598.24611500000003</v>
      </c>
      <c r="C49" s="323">
        <v>432.63440730000002</v>
      </c>
      <c r="D49" s="320">
        <f t="shared" si="4"/>
        <v>-0.27682872240632939</v>
      </c>
      <c r="E49" s="326">
        <v>1229.4861964000002</v>
      </c>
      <c r="F49" s="323">
        <v>705.6013213</v>
      </c>
      <c r="G49" s="320">
        <f t="shared" si="5"/>
        <v>-0.4261006562204297</v>
      </c>
      <c r="H49" s="320">
        <f t="shared" si="6"/>
        <v>2.7692305197460753E-3</v>
      </c>
    </row>
    <row r="50" spans="1:8" ht="15.75" thickBot="1" x14ac:dyDescent="0.3">
      <c r="A50" s="318" t="s">
        <v>47</v>
      </c>
      <c r="B50" s="330">
        <v>3754.0880645000002</v>
      </c>
      <c r="C50" s="323">
        <v>0</v>
      </c>
      <c r="D50" s="320" t="s">
        <v>240</v>
      </c>
      <c r="E50" s="326">
        <v>7132.1730045000004</v>
      </c>
      <c r="F50" s="323">
        <v>0</v>
      </c>
      <c r="G50" s="320" t="s">
        <v>240</v>
      </c>
      <c r="H50" s="320">
        <f t="shared" si="6"/>
        <v>0</v>
      </c>
    </row>
    <row r="51" spans="1:8" ht="15" x14ac:dyDescent="0.25">
      <c r="A51" s="274" t="s">
        <v>243</v>
      </c>
      <c r="B51" s="324">
        <f>+SUM(B52:B61)</f>
        <v>23707.948895639998</v>
      </c>
      <c r="C51" s="325">
        <f>+SUM(C52:C61)</f>
        <v>21340.816037999997</v>
      </c>
      <c r="D51" s="316">
        <f t="shared" ref="D51:D60" si="7">+C51/B51-1</f>
        <v>-9.9845535691842513E-2</v>
      </c>
      <c r="E51" s="324">
        <f>+SUM(E52:E61)</f>
        <v>47688.780386360006</v>
      </c>
      <c r="F51" s="325">
        <f>+SUM(F52:F61)</f>
        <v>42172.633286709999</v>
      </c>
      <c r="G51" s="316">
        <f t="shared" ref="G51:G60" si="8">+F51/E51-1</f>
        <v>-0.11566970375337471</v>
      </c>
      <c r="H51" s="317">
        <f>SUM(H52:H61)</f>
        <v>1</v>
      </c>
    </row>
    <row r="52" spans="1:8" ht="15" x14ac:dyDescent="0.25">
      <c r="A52" s="318" t="s">
        <v>32</v>
      </c>
      <c r="B52" s="326">
        <v>8533.6575433899998</v>
      </c>
      <c r="C52" s="323">
        <v>6168.9974063099999</v>
      </c>
      <c r="D52" s="320">
        <f t="shared" si="7"/>
        <v>-0.27709808192521368</v>
      </c>
      <c r="E52" s="326">
        <v>16426.060089209997</v>
      </c>
      <c r="F52" s="323">
        <v>12240.409688579999</v>
      </c>
      <c r="G52" s="320">
        <f t="shared" si="8"/>
        <v>-0.2548176725214516</v>
      </c>
      <c r="H52" s="320">
        <f t="shared" ref="H52:H61" si="9">(F52/$F$51)</f>
        <v>0.29024532581031309</v>
      </c>
    </row>
    <row r="53" spans="1:8" ht="15" x14ac:dyDescent="0.25">
      <c r="A53" s="318" t="s">
        <v>31</v>
      </c>
      <c r="B53" s="326">
        <v>4236.61804407</v>
      </c>
      <c r="C53" s="323">
        <v>4421.0138835099997</v>
      </c>
      <c r="D53" s="320">
        <f t="shared" si="7"/>
        <v>4.3524301110433816E-2</v>
      </c>
      <c r="E53" s="326">
        <v>8806.7209481200007</v>
      </c>
      <c r="F53" s="323">
        <v>9041.0204540699997</v>
      </c>
      <c r="G53" s="320">
        <f t="shared" si="8"/>
        <v>2.6604624732661231E-2</v>
      </c>
      <c r="H53" s="320">
        <f t="shared" si="9"/>
        <v>0.21438121714157049</v>
      </c>
    </row>
    <row r="54" spans="1:8" ht="15" x14ac:dyDescent="0.25">
      <c r="A54" s="318" t="s">
        <v>28</v>
      </c>
      <c r="B54" s="326">
        <v>2482.6091362299999</v>
      </c>
      <c r="C54" s="323">
        <v>3147.8023045499999</v>
      </c>
      <c r="D54" s="320">
        <f t="shared" si="7"/>
        <v>0.26794115860305667</v>
      </c>
      <c r="E54" s="326">
        <v>5641.86687067</v>
      </c>
      <c r="F54" s="323">
        <v>6178.0250481700004</v>
      </c>
      <c r="G54" s="320">
        <f t="shared" si="8"/>
        <v>9.5032050523434108E-2</v>
      </c>
      <c r="H54" s="320">
        <f t="shared" si="9"/>
        <v>0.14649369903389226</v>
      </c>
    </row>
    <row r="55" spans="1:8" ht="15" x14ac:dyDescent="0.25">
      <c r="A55" s="318" t="s">
        <v>26</v>
      </c>
      <c r="B55" s="326">
        <v>2312.8458906999999</v>
      </c>
      <c r="C55" s="323">
        <v>2291.3464518000001</v>
      </c>
      <c r="D55" s="320">
        <f t="shared" si="7"/>
        <v>-9.2956642664561162E-3</v>
      </c>
      <c r="E55" s="326">
        <v>4607.4695449999999</v>
      </c>
      <c r="F55" s="323">
        <v>4116.1316557999999</v>
      </c>
      <c r="G55" s="320">
        <f t="shared" si="8"/>
        <v>-0.10663942200837706</v>
      </c>
      <c r="H55" s="320">
        <f t="shared" si="9"/>
        <v>9.7601959731007118E-2</v>
      </c>
    </row>
    <row r="56" spans="1:8" ht="15" x14ac:dyDescent="0.25">
      <c r="A56" s="318" t="s">
        <v>25</v>
      </c>
      <c r="B56" s="326">
        <v>1570.5366217000001</v>
      </c>
      <c r="C56" s="323">
        <v>1608.2088762999997</v>
      </c>
      <c r="D56" s="320">
        <f t="shared" si="7"/>
        <v>2.3986867978424975E-2</v>
      </c>
      <c r="E56" s="326">
        <v>3379.5420555000001</v>
      </c>
      <c r="F56" s="323">
        <v>3532.4669490999995</v>
      </c>
      <c r="G56" s="320">
        <f t="shared" si="8"/>
        <v>4.5250182151491014E-2</v>
      </c>
      <c r="H56" s="320">
        <f t="shared" si="9"/>
        <v>8.3762067336051252E-2</v>
      </c>
    </row>
    <row r="57" spans="1:8" ht="15" x14ac:dyDescent="0.25">
      <c r="A57" s="318" t="s">
        <v>33</v>
      </c>
      <c r="B57" s="326">
        <v>937.59297900000001</v>
      </c>
      <c r="C57" s="323">
        <v>1707.3561325999999</v>
      </c>
      <c r="D57" s="320">
        <f t="shared" si="7"/>
        <v>0.82099927243589121</v>
      </c>
      <c r="E57" s="326">
        <v>1882.115826</v>
      </c>
      <c r="F57" s="323">
        <v>3006.1319936</v>
      </c>
      <c r="G57" s="320">
        <f t="shared" si="8"/>
        <v>0.59720881790194347</v>
      </c>
      <c r="H57" s="320">
        <f t="shared" si="9"/>
        <v>7.1281581426581975E-2</v>
      </c>
    </row>
    <row r="58" spans="1:8" ht="15" x14ac:dyDescent="0.25">
      <c r="A58" s="318" t="s">
        <v>42</v>
      </c>
      <c r="B58" s="326">
        <v>1337.5680973999999</v>
      </c>
      <c r="C58" s="323">
        <v>1323.60743441</v>
      </c>
      <c r="D58" s="320">
        <f t="shared" si="7"/>
        <v>-1.0437347464504421E-2</v>
      </c>
      <c r="E58" s="326">
        <v>2676.8894090100002</v>
      </c>
      <c r="F58" s="323">
        <v>2670.9864675099998</v>
      </c>
      <c r="G58" s="320">
        <f t="shared" si="8"/>
        <v>-2.2051495590860171E-3</v>
      </c>
      <c r="H58" s="320">
        <f t="shared" si="9"/>
        <v>6.3334590689448758E-2</v>
      </c>
    </row>
    <row r="59" spans="1:8" ht="15" x14ac:dyDescent="0.25">
      <c r="A59" s="318" t="s">
        <v>38</v>
      </c>
      <c r="B59" s="326">
        <v>460.33728535</v>
      </c>
      <c r="C59" s="323">
        <v>375.09783282000001</v>
      </c>
      <c r="D59" s="320">
        <f t="shared" si="7"/>
        <v>-0.185167387571466</v>
      </c>
      <c r="E59" s="326">
        <v>639.53728535000005</v>
      </c>
      <c r="F59" s="323">
        <v>883.40865617999998</v>
      </c>
      <c r="G59" s="320">
        <f t="shared" si="8"/>
        <v>0.3813247115006535</v>
      </c>
      <c r="H59" s="320">
        <f t="shared" si="9"/>
        <v>2.0947438832528191E-2</v>
      </c>
    </row>
    <row r="60" spans="1:8" ht="15" x14ac:dyDescent="0.25">
      <c r="A60" s="318" t="s">
        <v>34</v>
      </c>
      <c r="B60" s="326">
        <v>407.97477400000002</v>
      </c>
      <c r="C60" s="323">
        <v>297.38571570000005</v>
      </c>
      <c r="D60" s="320">
        <f t="shared" si="7"/>
        <v>-0.2710683732127025</v>
      </c>
      <c r="E60" s="326">
        <v>830.83811370000001</v>
      </c>
      <c r="F60" s="323">
        <v>504.05237370000009</v>
      </c>
      <c r="G60" s="320">
        <f t="shared" si="8"/>
        <v>-0.39332059352057613</v>
      </c>
      <c r="H60" s="320">
        <f t="shared" si="9"/>
        <v>1.1952119998606864E-2</v>
      </c>
    </row>
    <row r="61" spans="1:8" ht="15.75" thickBot="1" x14ac:dyDescent="0.3">
      <c r="A61" s="318" t="s">
        <v>47</v>
      </c>
      <c r="B61" s="326">
        <v>1428.2085238</v>
      </c>
      <c r="C61" s="323">
        <v>0</v>
      </c>
      <c r="D61" s="320" t="s">
        <v>240</v>
      </c>
      <c r="E61" s="326">
        <v>2797.7402437999999</v>
      </c>
      <c r="F61" s="323">
        <v>0</v>
      </c>
      <c r="G61" s="320" t="s">
        <v>240</v>
      </c>
      <c r="H61" s="320">
        <f t="shared" si="9"/>
        <v>0</v>
      </c>
    </row>
    <row r="62" spans="1:8" ht="15" x14ac:dyDescent="0.25">
      <c r="A62" s="295" t="s">
        <v>244</v>
      </c>
      <c r="B62" s="324">
        <f>+SUM(B63:B78)</f>
        <v>304010.54013335897</v>
      </c>
      <c r="C62" s="325">
        <f>+SUM(C63:C78)</f>
        <v>260125.39709222654</v>
      </c>
      <c r="D62" s="316">
        <f t="shared" ref="D62:D76" si="10">+C62/B62-1</f>
        <v>-0.14435401819253213</v>
      </c>
      <c r="E62" s="324">
        <f>+SUM(E63:E78)</f>
        <v>621268.41353989136</v>
      </c>
      <c r="F62" s="325">
        <f>+SUM(F63:F78)</f>
        <v>536035.82465210534</v>
      </c>
      <c r="G62" s="316">
        <f t="shared" ref="G62:G76" si="11">+F62/E62-1</f>
        <v>-0.13719124782498426</v>
      </c>
      <c r="H62" s="317">
        <f>SUM(H63:H78)</f>
        <v>1.0000000000000002</v>
      </c>
    </row>
    <row r="63" spans="1:8" ht="15" x14ac:dyDescent="0.25">
      <c r="A63" s="318" t="s">
        <v>26</v>
      </c>
      <c r="B63" s="326">
        <v>51425.514223468097</v>
      </c>
      <c r="C63" s="323">
        <v>47443.342757614897</v>
      </c>
      <c r="D63" s="320">
        <f t="shared" si="10"/>
        <v>-7.7435715052819654E-2</v>
      </c>
      <c r="E63" s="326">
        <v>116161.28153503779</v>
      </c>
      <c r="F63" s="323">
        <v>101428.1987634205</v>
      </c>
      <c r="G63" s="320">
        <f t="shared" si="11"/>
        <v>-0.12683299096673051</v>
      </c>
      <c r="H63" s="320">
        <f t="shared" ref="H63:H78" si="12">(F63/$F$62)</f>
        <v>0.18921906726896248</v>
      </c>
    </row>
    <row r="64" spans="1:8" ht="15" x14ac:dyDescent="0.25">
      <c r="A64" s="318" t="s">
        <v>32</v>
      </c>
      <c r="B64" s="326">
        <v>51833.445828541197</v>
      </c>
      <c r="C64" s="323">
        <v>48944.821901532901</v>
      </c>
      <c r="D64" s="320">
        <f t="shared" si="10"/>
        <v>-5.5728958027670306E-2</v>
      </c>
      <c r="E64" s="326">
        <v>105794.00076151319</v>
      </c>
      <c r="F64" s="323">
        <v>96648.451677979785</v>
      </c>
      <c r="G64" s="320">
        <f t="shared" si="11"/>
        <v>-8.6446764634129147E-2</v>
      </c>
      <c r="H64" s="320">
        <f t="shared" si="12"/>
        <v>0.1803022246520668</v>
      </c>
    </row>
    <row r="65" spans="1:8" ht="15" x14ac:dyDescent="0.25">
      <c r="A65" s="318" t="s">
        <v>28</v>
      </c>
      <c r="B65" s="326">
        <v>46571.655402126598</v>
      </c>
      <c r="C65" s="323">
        <v>44617.201567913595</v>
      </c>
      <c r="D65" s="320">
        <f t="shared" si="10"/>
        <v>-4.196659571872885E-2</v>
      </c>
      <c r="E65" s="326">
        <v>89035.397297751799</v>
      </c>
      <c r="F65" s="323">
        <v>94139.9168531537</v>
      </c>
      <c r="G65" s="320">
        <f t="shared" si="11"/>
        <v>5.7331350342958443E-2</v>
      </c>
      <c r="H65" s="320">
        <f t="shared" si="12"/>
        <v>0.17562243515020998</v>
      </c>
    </row>
    <row r="66" spans="1:8" ht="15" x14ac:dyDescent="0.25">
      <c r="A66" s="318" t="s">
        <v>31</v>
      </c>
      <c r="B66" s="326">
        <v>51470.476834420297</v>
      </c>
      <c r="C66" s="323">
        <v>34887.484480922496</v>
      </c>
      <c r="D66" s="320">
        <f t="shared" si="10"/>
        <v>-0.32218454876268243</v>
      </c>
      <c r="E66" s="326">
        <v>101945.65578309679</v>
      </c>
      <c r="F66" s="323">
        <v>71727.464954148993</v>
      </c>
      <c r="G66" s="320">
        <f t="shared" si="11"/>
        <v>-0.2964146985649011</v>
      </c>
      <c r="H66" s="320">
        <f t="shared" si="12"/>
        <v>0.13381095377478008</v>
      </c>
    </row>
    <row r="67" spans="1:8" ht="15" x14ac:dyDescent="0.25">
      <c r="A67" s="318" t="s">
        <v>38</v>
      </c>
      <c r="B67" s="326">
        <v>21100.352201153401</v>
      </c>
      <c r="C67" s="323">
        <v>17864.195761572701</v>
      </c>
      <c r="D67" s="320">
        <f t="shared" si="10"/>
        <v>-0.15336978306000992</v>
      </c>
      <c r="E67" s="326">
        <v>47587.142355139898</v>
      </c>
      <c r="F67" s="323">
        <v>36148.043953178407</v>
      </c>
      <c r="G67" s="320">
        <f t="shared" si="11"/>
        <v>-0.24038212499906397</v>
      </c>
      <c r="H67" s="320">
        <f t="shared" si="12"/>
        <v>6.7435873295668233E-2</v>
      </c>
    </row>
    <row r="68" spans="1:8" ht="15" x14ac:dyDescent="0.25">
      <c r="A68" s="318" t="s">
        <v>42</v>
      </c>
      <c r="B68" s="326">
        <v>10843.14652548</v>
      </c>
      <c r="C68" s="323">
        <v>17010.042098753402</v>
      </c>
      <c r="D68" s="320">
        <f t="shared" si="10"/>
        <v>0.56873671851450025</v>
      </c>
      <c r="E68" s="326">
        <v>22878.253388751</v>
      </c>
      <c r="F68" s="323">
        <v>28006.226048588302</v>
      </c>
      <c r="G68" s="320">
        <f t="shared" si="11"/>
        <v>0.22414178970317167</v>
      </c>
      <c r="H68" s="320">
        <f t="shared" si="12"/>
        <v>5.2246929702440562E-2</v>
      </c>
    </row>
    <row r="69" spans="1:8" ht="15" x14ac:dyDescent="0.25">
      <c r="A69" s="318" t="s">
        <v>33</v>
      </c>
      <c r="B69" s="326">
        <v>9035.3466557191005</v>
      </c>
      <c r="C69" s="323">
        <v>9174.5799762286006</v>
      </c>
      <c r="D69" s="320">
        <f t="shared" si="10"/>
        <v>1.5409848212228683E-2</v>
      </c>
      <c r="E69" s="326">
        <v>16971.545758256201</v>
      </c>
      <c r="F69" s="323">
        <v>21506.090108234301</v>
      </c>
      <c r="G69" s="320">
        <f t="shared" si="11"/>
        <v>0.26718511174930337</v>
      </c>
      <c r="H69" s="320">
        <f t="shared" si="12"/>
        <v>4.0120620897291799E-2</v>
      </c>
    </row>
    <row r="70" spans="1:8" ht="15" x14ac:dyDescent="0.25">
      <c r="A70" s="318" t="s">
        <v>36</v>
      </c>
      <c r="B70" s="326">
        <v>14319.9883996522</v>
      </c>
      <c r="C70" s="323">
        <v>9782.1740359967007</v>
      </c>
      <c r="D70" s="320">
        <f t="shared" si="10"/>
        <v>-0.31688673461255823</v>
      </c>
      <c r="E70" s="326">
        <v>26749.993058354401</v>
      </c>
      <c r="F70" s="323">
        <v>17318.2307674931</v>
      </c>
      <c r="G70" s="320">
        <f t="shared" si="11"/>
        <v>-0.35258933601538367</v>
      </c>
      <c r="H70" s="320">
        <f t="shared" si="12"/>
        <v>3.2307972659724508E-2</v>
      </c>
    </row>
    <row r="71" spans="1:8" ht="15" x14ac:dyDescent="0.25">
      <c r="A71" s="318" t="s">
        <v>34</v>
      </c>
      <c r="B71" s="326">
        <v>9846.7695952049999</v>
      </c>
      <c r="C71" s="323">
        <v>7947.9939649664993</v>
      </c>
      <c r="D71" s="320">
        <f t="shared" si="10"/>
        <v>-0.19283234078749356</v>
      </c>
      <c r="E71" s="326">
        <v>19731.8934879148</v>
      </c>
      <c r="F71" s="323">
        <v>16774.699141797697</v>
      </c>
      <c r="G71" s="320">
        <f t="shared" si="11"/>
        <v>-0.14986875678851075</v>
      </c>
      <c r="H71" s="320">
        <f t="shared" si="12"/>
        <v>3.1293988890919201E-2</v>
      </c>
    </row>
    <row r="72" spans="1:8" ht="15" x14ac:dyDescent="0.25">
      <c r="A72" s="318" t="s">
        <v>40</v>
      </c>
      <c r="B72" s="326">
        <v>8307.6611136587999</v>
      </c>
      <c r="C72" s="323">
        <v>6963.9787237915007</v>
      </c>
      <c r="D72" s="320">
        <f t="shared" si="10"/>
        <v>-0.16174015423644605</v>
      </c>
      <c r="E72" s="326">
        <v>17185.3087121832</v>
      </c>
      <c r="F72" s="323">
        <v>16076.019765669902</v>
      </c>
      <c r="G72" s="320">
        <f t="shared" si="11"/>
        <v>-6.4548677308711278E-2</v>
      </c>
      <c r="H72" s="320">
        <f t="shared" si="12"/>
        <v>2.9990569708850078E-2</v>
      </c>
    </row>
    <row r="73" spans="1:8" ht="15" x14ac:dyDescent="0.25">
      <c r="A73" s="318" t="s">
        <v>25</v>
      </c>
      <c r="B73" s="326">
        <v>11607.188642867501</v>
      </c>
      <c r="C73" s="323">
        <v>5045.5478151668003</v>
      </c>
      <c r="D73" s="320">
        <f t="shared" si="10"/>
        <v>-0.56530836446194588</v>
      </c>
      <c r="E73" s="326">
        <v>20239.288161212702</v>
      </c>
      <c r="F73" s="323">
        <v>12617.1258375165</v>
      </c>
      <c r="G73" s="320">
        <f t="shared" si="11"/>
        <v>-0.37660229267863221</v>
      </c>
      <c r="H73" s="320">
        <f t="shared" si="12"/>
        <v>2.3537840676423425E-2</v>
      </c>
    </row>
    <row r="74" spans="1:8" ht="15" x14ac:dyDescent="0.25">
      <c r="A74" s="318" t="s">
        <v>27</v>
      </c>
      <c r="B74" s="326">
        <v>6434.0702520906998</v>
      </c>
      <c r="C74" s="323">
        <v>5220.2865267089001</v>
      </c>
      <c r="D74" s="320">
        <f t="shared" si="10"/>
        <v>-0.18864943617726126</v>
      </c>
      <c r="E74" s="326">
        <v>12422.208925607199</v>
      </c>
      <c r="F74" s="323">
        <v>12072.369700443</v>
      </c>
      <c r="G74" s="320">
        <f t="shared" si="11"/>
        <v>-2.8162400685681543E-2</v>
      </c>
      <c r="H74" s="320">
        <f t="shared" si="12"/>
        <v>2.2521572524146376E-2</v>
      </c>
    </row>
    <row r="75" spans="1:8" ht="15" x14ac:dyDescent="0.25">
      <c r="A75" s="318" t="s">
        <v>30</v>
      </c>
      <c r="B75" s="326">
        <v>3462.3003852306001</v>
      </c>
      <c r="C75" s="323">
        <v>3430.5437681334001</v>
      </c>
      <c r="D75" s="320">
        <f t="shared" si="10"/>
        <v>-9.1721149420387338E-3</v>
      </c>
      <c r="E75" s="326">
        <v>8003.2093885074</v>
      </c>
      <c r="F75" s="323">
        <v>8039.2071611848005</v>
      </c>
      <c r="G75" s="320">
        <f t="shared" si="11"/>
        <v>4.4979171392283135E-3</v>
      </c>
      <c r="H75" s="320">
        <f t="shared" si="12"/>
        <v>1.4997518433403882E-2</v>
      </c>
    </row>
    <row r="76" spans="1:8" ht="15" x14ac:dyDescent="0.25">
      <c r="A76" s="318" t="s">
        <v>29</v>
      </c>
      <c r="B76" s="326">
        <v>1819.6547791588</v>
      </c>
      <c r="C76" s="323">
        <v>1773.5319028321999</v>
      </c>
      <c r="D76" s="320">
        <f t="shared" si="10"/>
        <v>-2.5347047613021423E-2</v>
      </c>
      <c r="E76" s="326">
        <v>3632.8142282384997</v>
      </c>
      <c r="F76" s="323">
        <v>3493.0291610764998</v>
      </c>
      <c r="G76" s="320">
        <f t="shared" si="11"/>
        <v>-3.8478451795147195E-2</v>
      </c>
      <c r="H76" s="320">
        <f t="shared" si="12"/>
        <v>6.5164099122358545E-3</v>
      </c>
    </row>
    <row r="77" spans="1:8" ht="15" x14ac:dyDescent="0.25">
      <c r="A77" s="318" t="s">
        <v>41</v>
      </c>
      <c r="B77" s="326">
        <v>0</v>
      </c>
      <c r="C77" s="323">
        <v>19.671810092000001</v>
      </c>
      <c r="D77" s="320" t="s">
        <v>234</v>
      </c>
      <c r="E77" s="326">
        <v>0</v>
      </c>
      <c r="F77" s="323">
        <v>40.7507582199</v>
      </c>
      <c r="G77" s="320" t="s">
        <v>234</v>
      </c>
      <c r="H77" s="320">
        <f t="shared" si="12"/>
        <v>7.6022452876816219E-5</v>
      </c>
    </row>
    <row r="78" spans="1:8" ht="15.75" thickBot="1" x14ac:dyDescent="0.3">
      <c r="A78" s="318" t="s">
        <v>47</v>
      </c>
      <c r="B78" s="326">
        <v>5932.9692945866</v>
      </c>
      <c r="C78" s="323">
        <v>0</v>
      </c>
      <c r="D78" s="320" t="s">
        <v>240</v>
      </c>
      <c r="E78" s="326">
        <v>12930.420698326499</v>
      </c>
      <c r="F78" s="323">
        <v>0</v>
      </c>
      <c r="G78" s="320" t="s">
        <v>240</v>
      </c>
      <c r="H78" s="320">
        <f t="shared" si="12"/>
        <v>0</v>
      </c>
    </row>
    <row r="79" spans="1:8" ht="15" x14ac:dyDescent="0.25">
      <c r="A79" s="295" t="s">
        <v>245</v>
      </c>
      <c r="B79" s="324">
        <f>+B80</f>
        <v>979376.48886000004</v>
      </c>
      <c r="C79" s="325">
        <f>+C80</f>
        <v>888449.89303399995</v>
      </c>
      <c r="D79" s="316">
        <f>+C79/B79-1</f>
        <v>-9.2841309608972966E-2</v>
      </c>
      <c r="E79" s="324">
        <f>+E80</f>
        <v>1976552.5292580002</v>
      </c>
      <c r="F79" s="325">
        <f>+F80</f>
        <v>2017452.928636</v>
      </c>
      <c r="G79" s="316">
        <f>+F79/E79-1</f>
        <v>2.0692796559954818E-2</v>
      </c>
      <c r="H79" s="317">
        <f>SUM(H80)</f>
        <v>1</v>
      </c>
    </row>
    <row r="80" spans="1:8" ht="15.75" thickBot="1" x14ac:dyDescent="0.3">
      <c r="A80" s="318" t="s">
        <v>33</v>
      </c>
      <c r="B80" s="326">
        <v>979376.48886000004</v>
      </c>
      <c r="C80" s="323">
        <v>888449.89303399995</v>
      </c>
      <c r="D80" s="320">
        <f>+C80/B80-1</f>
        <v>-9.2841309608972966E-2</v>
      </c>
      <c r="E80" s="326">
        <v>1976552.5292580002</v>
      </c>
      <c r="F80" s="323">
        <v>2017452.928636</v>
      </c>
      <c r="G80" s="320">
        <f>+F80/E80-1</f>
        <v>2.0692796559954818E-2</v>
      </c>
      <c r="H80" s="331">
        <f>(F80/$F$79)</f>
        <v>1</v>
      </c>
    </row>
    <row r="81" spans="1:8" ht="15" x14ac:dyDescent="0.25">
      <c r="A81" s="295" t="s">
        <v>246</v>
      </c>
      <c r="B81" s="324">
        <f>+B82</f>
        <v>1791.2658000000001</v>
      </c>
      <c r="C81" s="325">
        <f>+C82</f>
        <v>1949.2961420000001</v>
      </c>
      <c r="D81" s="316">
        <f>+C81/B81-1</f>
        <v>8.8222720491844431E-2</v>
      </c>
      <c r="E81" s="324">
        <f>+E82</f>
        <v>3844.6682150000001</v>
      </c>
      <c r="F81" s="325">
        <f>+F82</f>
        <v>4050.0942180000002</v>
      </c>
      <c r="G81" s="316">
        <f>+F81/E81-1</f>
        <v>5.3431399411405289E-2</v>
      </c>
      <c r="H81" s="317">
        <f>SUM(H82)</f>
        <v>1</v>
      </c>
    </row>
    <row r="82" spans="1:8" ht="15.75" thickBot="1" x14ac:dyDescent="0.3">
      <c r="A82" s="318" t="s">
        <v>41</v>
      </c>
      <c r="B82" s="326">
        <v>1791.2658000000001</v>
      </c>
      <c r="C82" s="323">
        <v>1949.2961420000001</v>
      </c>
      <c r="D82" s="320">
        <f>+C82/B82-1</f>
        <v>8.8222720491844431E-2</v>
      </c>
      <c r="E82" s="326">
        <v>3844.6682150000001</v>
      </c>
      <c r="F82" s="323">
        <v>4050.0942180000002</v>
      </c>
      <c r="G82" s="320">
        <f>+F82/E82-1</f>
        <v>5.3431399411405289E-2</v>
      </c>
      <c r="H82" s="331">
        <f>(F82/$F$81)</f>
        <v>1</v>
      </c>
    </row>
    <row r="83" spans="1:8" ht="15" x14ac:dyDescent="0.25">
      <c r="A83" s="295" t="s">
        <v>247</v>
      </c>
      <c r="B83" s="324">
        <f>SUM(B84:B90)</f>
        <v>2493.5634207298003</v>
      </c>
      <c r="C83" s="325">
        <f>SUM(C84:C90)</f>
        <v>2476.1625037100002</v>
      </c>
      <c r="D83" s="316">
        <f t="shared" ref="D83:D90" si="13">(C83-B83)/B83</f>
        <v>-6.9783334464808998E-3</v>
      </c>
      <c r="E83" s="324">
        <f>SUM(E84:E90)</f>
        <v>4728.5316680198011</v>
      </c>
      <c r="F83" s="325">
        <f>SUM(F84:F90)</f>
        <v>5203.5223111699997</v>
      </c>
      <c r="G83" s="316">
        <f>+F83/E83-1</f>
        <v>0.10045203807403369</v>
      </c>
      <c r="H83" s="317">
        <f>SUM(H84:H90)</f>
        <v>1</v>
      </c>
    </row>
    <row r="84" spans="1:8" ht="15" x14ac:dyDescent="0.25">
      <c r="A84" s="318" t="s">
        <v>40</v>
      </c>
      <c r="B84" s="281">
        <v>567.87653999999998</v>
      </c>
      <c r="C84" s="284">
        <v>701.52165419999994</v>
      </c>
      <c r="D84" s="320">
        <f t="shared" si="13"/>
        <v>0.23534184771922428</v>
      </c>
      <c r="E84" s="281">
        <v>1487.683215</v>
      </c>
      <c r="F84" s="284">
        <v>1450.0514377999998</v>
      </c>
      <c r="G84" s="320">
        <f t="shared" ref="G84:G90" si="14">(F84-E84)/E84</f>
        <v>-2.5295558100385113E-2</v>
      </c>
      <c r="H84" s="320">
        <f t="shared" ref="H84:H90" si="15">(F84/$F$83)</f>
        <v>0.27866728555910797</v>
      </c>
    </row>
    <row r="85" spans="1:8" ht="15" x14ac:dyDescent="0.25">
      <c r="A85" s="318" t="s">
        <v>25</v>
      </c>
      <c r="B85" s="326">
        <v>776.73945600000002</v>
      </c>
      <c r="C85" s="323">
        <v>646.55086159999996</v>
      </c>
      <c r="D85" s="320">
        <f t="shared" si="13"/>
        <v>-0.16760909130384133</v>
      </c>
      <c r="E85" s="326">
        <v>1347.3928190000001</v>
      </c>
      <c r="F85" s="323">
        <v>1398.403918</v>
      </c>
      <c r="G85" s="320">
        <f t="shared" si="14"/>
        <v>3.7859114491836862E-2</v>
      </c>
      <c r="H85" s="320">
        <f t="shared" si="15"/>
        <v>0.26874179341907578</v>
      </c>
    </row>
    <row r="86" spans="1:8" ht="15" x14ac:dyDescent="0.25">
      <c r="A86" s="318" t="s">
        <v>36</v>
      </c>
      <c r="B86" s="326">
        <v>0</v>
      </c>
      <c r="C86" s="332">
        <v>362.22715399999998</v>
      </c>
      <c r="D86" s="320" t="s">
        <v>234</v>
      </c>
      <c r="E86" s="326">
        <v>0</v>
      </c>
      <c r="F86" s="332">
        <v>755.46219199999996</v>
      </c>
      <c r="G86" s="320" t="s">
        <v>234</v>
      </c>
      <c r="H86" s="320">
        <f t="shared" si="15"/>
        <v>0.14518284862127093</v>
      </c>
    </row>
    <row r="87" spans="1:8" ht="15" x14ac:dyDescent="0.25">
      <c r="A87" s="318" t="s">
        <v>27</v>
      </c>
      <c r="B87" s="326">
        <v>274.42153200000001</v>
      </c>
      <c r="C87" s="323">
        <v>323.63566040000001</v>
      </c>
      <c r="D87" s="320">
        <f t="shared" si="13"/>
        <v>0.17933770736328369</v>
      </c>
      <c r="E87" s="326">
        <v>625.14146000000005</v>
      </c>
      <c r="F87" s="323">
        <v>718.21287920000009</v>
      </c>
      <c r="G87" s="320">
        <f t="shared" si="14"/>
        <v>0.14888057368647414</v>
      </c>
      <c r="H87" s="320">
        <f t="shared" si="15"/>
        <v>0.1380243681589042</v>
      </c>
    </row>
    <row r="88" spans="1:8" ht="15" x14ac:dyDescent="0.25">
      <c r="A88" s="318" t="s">
        <v>26</v>
      </c>
      <c r="B88" s="326">
        <v>733.41077040000005</v>
      </c>
      <c r="C88" s="323">
        <v>221.12223299999999</v>
      </c>
      <c r="D88" s="320">
        <f t="shared" si="13"/>
        <v>-0.69850151930629456</v>
      </c>
      <c r="E88" s="326">
        <v>972.76371540000002</v>
      </c>
      <c r="F88" s="323">
        <v>496.93250699999999</v>
      </c>
      <c r="G88" s="320">
        <f t="shared" si="14"/>
        <v>-0.48915394444409188</v>
      </c>
      <c r="H88" s="320">
        <f t="shared" si="15"/>
        <v>9.5499255558734383E-2</v>
      </c>
    </row>
    <row r="89" spans="1:8" ht="15" customHeight="1" x14ac:dyDescent="0.25">
      <c r="A89" s="318" t="s">
        <v>34</v>
      </c>
      <c r="B89" s="326">
        <v>102.1184723298</v>
      </c>
      <c r="C89" s="323">
        <v>121.52577251</v>
      </c>
      <c r="D89" s="320">
        <f t="shared" si="13"/>
        <v>0.19004691058756271</v>
      </c>
      <c r="E89" s="326">
        <v>236.98620861980001</v>
      </c>
      <c r="F89" s="323">
        <v>202.99900316999998</v>
      </c>
      <c r="G89" s="320">
        <f t="shared" si="14"/>
        <v>-0.14341427565654732</v>
      </c>
      <c r="H89" s="320">
        <f t="shared" si="15"/>
        <v>3.9011844483541024E-2</v>
      </c>
    </row>
    <row r="90" spans="1:8" ht="15" customHeight="1" thickBot="1" x14ac:dyDescent="0.3">
      <c r="A90" s="333" t="s">
        <v>28</v>
      </c>
      <c r="B90" s="334">
        <v>38.996650000000002</v>
      </c>
      <c r="C90" s="335">
        <v>99.579167999999996</v>
      </c>
      <c r="D90" s="320">
        <f t="shared" si="13"/>
        <v>1.5535313417947436</v>
      </c>
      <c r="E90" s="334">
        <v>58.564250000000001</v>
      </c>
      <c r="F90" s="335">
        <v>181.460374</v>
      </c>
      <c r="G90" s="320">
        <f t="shared" si="14"/>
        <v>2.0984836995265881</v>
      </c>
      <c r="H90" s="336">
        <f t="shared" si="15"/>
        <v>3.4872604199365692E-2</v>
      </c>
    </row>
    <row r="91" spans="1:8" ht="43.5" customHeight="1" thickBot="1" x14ac:dyDescent="0.3">
      <c r="A91" s="731" t="s">
        <v>188</v>
      </c>
      <c r="B91" s="732"/>
      <c r="C91" s="732"/>
      <c r="D91" s="732"/>
      <c r="E91" s="732"/>
      <c r="F91" s="732"/>
      <c r="G91" s="732"/>
      <c r="H91" s="733"/>
    </row>
  </sheetData>
  <mergeCells count="3">
    <mergeCell ref="B4:D4"/>
    <mergeCell ref="E4:H4"/>
    <mergeCell ref="A91:H91"/>
  </mergeCells>
  <printOptions horizontalCentered="1"/>
  <pageMargins left="0" right="0" top="0" bottom="0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O44"/>
  <sheetViews>
    <sheetView showGridLines="0" zoomScaleNormal="100" workbookViewId="0">
      <selection activeCell="K23" sqref="K23"/>
    </sheetView>
  </sheetViews>
  <sheetFormatPr baseColWidth="10" defaultColWidth="11.42578125" defaultRowHeight="12.75" x14ac:dyDescent="0.2"/>
  <cols>
    <col min="1" max="1" width="55.42578125" style="342" bestFit="1" customWidth="1"/>
    <col min="2" max="2" width="10" style="342" bestFit="1" customWidth="1"/>
    <col min="3" max="3" width="10" style="423" bestFit="1" customWidth="1"/>
    <col min="4" max="4" width="9.42578125" style="342" bestFit="1" customWidth="1"/>
    <col min="5" max="5" width="7.42578125" style="342" customWidth="1"/>
    <col min="6" max="7" width="11.5703125" style="342" bestFit="1" customWidth="1"/>
    <col min="8" max="8" width="8.5703125" style="342" bestFit="1" customWidth="1"/>
    <col min="9" max="9" width="10.7109375" style="342" bestFit="1" customWidth="1"/>
    <col min="10" max="10" width="11.42578125" style="342"/>
    <col min="11" max="11" width="20.5703125" style="342" bestFit="1" customWidth="1"/>
    <col min="12" max="12" width="14.28515625" style="342" bestFit="1" customWidth="1"/>
    <col min="13" max="13" width="16.28515625" style="342" bestFit="1" customWidth="1"/>
    <col min="14" max="16384" width="11.42578125" style="342"/>
  </cols>
  <sheetData>
    <row r="1" spans="1:15" x14ac:dyDescent="0.2">
      <c r="A1" s="337" t="s">
        <v>248</v>
      </c>
      <c r="B1" s="338"/>
      <c r="C1" s="339"/>
      <c r="D1" s="340"/>
      <c r="E1" s="338"/>
      <c r="F1" s="341"/>
      <c r="G1" s="341"/>
      <c r="H1" s="341"/>
      <c r="I1" s="253"/>
    </row>
    <row r="2" spans="1:15" x14ac:dyDescent="0.2">
      <c r="A2" s="343" t="s">
        <v>249</v>
      </c>
      <c r="B2" s="338"/>
      <c r="C2" s="339"/>
      <c r="D2" s="340"/>
      <c r="E2" s="338"/>
      <c r="F2" s="341"/>
      <c r="G2" s="341"/>
      <c r="H2" s="341"/>
      <c r="I2" s="253"/>
      <c r="K2" s="344"/>
      <c r="L2" s="344"/>
      <c r="M2" s="344"/>
      <c r="N2" s="344"/>
      <c r="O2" s="344"/>
    </row>
    <row r="3" spans="1:15" x14ac:dyDescent="0.2">
      <c r="A3" s="306"/>
      <c r="B3" s="345"/>
      <c r="C3" s="346"/>
      <c r="D3" s="347"/>
      <c r="E3" s="345"/>
      <c r="F3" s="341"/>
      <c r="G3" s="341"/>
      <c r="H3" s="341"/>
      <c r="I3" s="253"/>
      <c r="K3" s="344"/>
      <c r="L3" s="344"/>
      <c r="M3" s="344"/>
      <c r="N3" s="344"/>
      <c r="O3" s="344"/>
    </row>
    <row r="4" spans="1:15" x14ac:dyDescent="0.2">
      <c r="A4" s="308"/>
      <c r="B4" s="737" t="s">
        <v>191</v>
      </c>
      <c r="C4" s="737"/>
      <c r="D4" s="737"/>
      <c r="E4" s="348"/>
      <c r="F4" s="737" t="s">
        <v>237</v>
      </c>
      <c r="G4" s="737"/>
      <c r="H4" s="737"/>
      <c r="I4" s="737"/>
      <c r="K4" s="344"/>
      <c r="L4" s="344"/>
      <c r="M4" s="344"/>
      <c r="N4" s="344"/>
      <c r="O4" s="344"/>
    </row>
    <row r="5" spans="1:15" x14ac:dyDescent="0.2">
      <c r="A5" s="349" t="s">
        <v>250</v>
      </c>
      <c r="B5" s="350">
        <v>2020</v>
      </c>
      <c r="C5" s="351">
        <v>2021</v>
      </c>
      <c r="D5" s="352" t="s">
        <v>251</v>
      </c>
      <c r="E5" s="353"/>
      <c r="F5" s="350">
        <v>2020</v>
      </c>
      <c r="G5" s="354">
        <v>2021</v>
      </c>
      <c r="H5" s="353" t="s">
        <v>251</v>
      </c>
      <c r="I5" s="352" t="s">
        <v>252</v>
      </c>
      <c r="K5" s="344"/>
      <c r="L5" s="344"/>
      <c r="M5" s="344"/>
      <c r="N5" s="344"/>
      <c r="O5" s="344"/>
    </row>
    <row r="6" spans="1:15" x14ac:dyDescent="0.2">
      <c r="A6" s="355" t="s">
        <v>253</v>
      </c>
      <c r="B6" s="356">
        <f>SUM(B7:B37)</f>
        <v>4680708.1012000004</v>
      </c>
      <c r="C6" s="357">
        <f>SUM(C7:C37)</f>
        <v>5161385.4368569991</v>
      </c>
      <c r="D6" s="358">
        <f>(C6-B6)/B6</f>
        <v>0.10269329453245903</v>
      </c>
      <c r="E6" s="359"/>
      <c r="F6" s="356">
        <f>SUM(F7:F37)</f>
        <v>9117550.9141999986</v>
      </c>
      <c r="G6" s="360">
        <f>SUM(G7:G37)</f>
        <v>10304787.734441001</v>
      </c>
      <c r="H6" s="361">
        <f>G6/F6-1</f>
        <v>0.13021444370460911</v>
      </c>
      <c r="I6" s="362">
        <f>SUM(I7:I37)</f>
        <v>0.99999999999999956</v>
      </c>
      <c r="K6" s="344"/>
      <c r="L6" s="344"/>
      <c r="M6" s="344"/>
      <c r="N6" s="344"/>
      <c r="O6" s="344"/>
    </row>
    <row r="7" spans="1:15" x14ac:dyDescent="0.2">
      <c r="A7" s="363" t="s">
        <v>254</v>
      </c>
      <c r="B7" s="364">
        <v>2670154.8539999998</v>
      </c>
      <c r="C7" s="365">
        <v>3092339.92</v>
      </c>
      <c r="D7" s="366">
        <f>(C7-B7)/B7</f>
        <v>0.15811257739136358</v>
      </c>
      <c r="E7" s="367"/>
      <c r="F7" s="368">
        <v>4785145.5989999995</v>
      </c>
      <c r="G7" s="369">
        <v>6188799.4950000001</v>
      </c>
      <c r="H7" s="370">
        <f>G7/F7-1</f>
        <v>0.2933356711848718</v>
      </c>
      <c r="I7" s="366">
        <f t="shared" ref="I7:I36" si="0">G7/$G$6</f>
        <v>0.60057515540233697</v>
      </c>
      <c r="J7" s="371"/>
      <c r="K7" s="344"/>
      <c r="L7" s="344"/>
      <c r="M7" s="344"/>
      <c r="N7" s="344"/>
      <c r="O7" s="344"/>
    </row>
    <row r="8" spans="1:15" x14ac:dyDescent="0.2">
      <c r="A8" s="363" t="s">
        <v>255</v>
      </c>
      <c r="B8" s="364">
        <v>830631.2</v>
      </c>
      <c r="C8" s="365">
        <v>920514.71</v>
      </c>
      <c r="D8" s="366">
        <f t="shared" ref="D8:D37" si="1">(C8-B8)/B8</f>
        <v>0.10821109296159356</v>
      </c>
      <c r="E8" s="367"/>
      <c r="F8" s="368">
        <v>1796616.85</v>
      </c>
      <c r="G8" s="369">
        <v>1887067.1099999999</v>
      </c>
      <c r="H8" s="370">
        <f t="shared" ref="H8:H37" si="2">G8/F8-1</f>
        <v>5.0344768835937304E-2</v>
      </c>
      <c r="I8" s="366">
        <f t="shared" si="0"/>
        <v>0.1831252771653881</v>
      </c>
      <c r="J8" s="371"/>
      <c r="K8" s="344"/>
      <c r="L8" s="344"/>
      <c r="M8" s="344"/>
      <c r="N8" s="344"/>
      <c r="O8" s="344"/>
    </row>
    <row r="9" spans="1:15" x14ac:dyDescent="0.2">
      <c r="A9" s="363" t="s">
        <v>256</v>
      </c>
      <c r="B9" s="364">
        <v>401278.41</v>
      </c>
      <c r="C9" s="365">
        <v>383114.60000000009</v>
      </c>
      <c r="D9" s="366">
        <f t="shared" si="1"/>
        <v>-4.5264857384178438E-2</v>
      </c>
      <c r="E9" s="367"/>
      <c r="F9" s="368">
        <v>903158.01</v>
      </c>
      <c r="G9" s="369">
        <v>659415.46000000008</v>
      </c>
      <c r="H9" s="370">
        <f t="shared" si="2"/>
        <v>-0.26987808035938243</v>
      </c>
      <c r="I9" s="366">
        <f t="shared" si="0"/>
        <v>6.3991173519865913E-2</v>
      </c>
      <c r="J9" s="371"/>
      <c r="K9" s="344"/>
      <c r="L9" s="344"/>
      <c r="M9" s="344"/>
      <c r="N9" s="344"/>
      <c r="O9" s="344"/>
    </row>
    <row r="10" spans="1:15" x14ac:dyDescent="0.2">
      <c r="A10" s="363" t="s">
        <v>257</v>
      </c>
      <c r="B10" s="364">
        <v>107575.19</v>
      </c>
      <c r="C10" s="365">
        <v>177856.81</v>
      </c>
      <c r="D10" s="366">
        <f t="shared" si="1"/>
        <v>0.653325548390851</v>
      </c>
      <c r="E10" s="367"/>
      <c r="F10" s="368">
        <v>205703.94</v>
      </c>
      <c r="G10" s="369">
        <v>322450.81999999995</v>
      </c>
      <c r="H10" s="370">
        <f t="shared" si="2"/>
        <v>0.56754809849534205</v>
      </c>
      <c r="I10" s="366">
        <f>G10/$G$6</f>
        <v>3.1291359735853091E-2</v>
      </c>
      <c r="J10" s="371"/>
      <c r="K10" s="344"/>
      <c r="L10" s="344"/>
      <c r="M10" s="344"/>
      <c r="N10" s="344"/>
      <c r="O10" s="344"/>
    </row>
    <row r="11" spans="1:15" x14ac:dyDescent="0.2">
      <c r="A11" s="363" t="s">
        <v>258</v>
      </c>
      <c r="B11" s="364">
        <v>126760.11</v>
      </c>
      <c r="C11" s="365">
        <v>98249</v>
      </c>
      <c r="D11" s="366">
        <f t="shared" si="1"/>
        <v>-0.22492178335913404</v>
      </c>
      <c r="E11" s="367"/>
      <c r="F11" s="372">
        <v>257256.15</v>
      </c>
      <c r="G11" s="369">
        <v>218522.28999999998</v>
      </c>
      <c r="H11" s="370">
        <f t="shared" si="2"/>
        <v>-0.15056534119786846</v>
      </c>
      <c r="I11" s="366">
        <f>G11/$G$6</f>
        <v>2.1205899202527731E-2</v>
      </c>
      <c r="J11" s="371"/>
      <c r="K11" s="344"/>
      <c r="L11" s="344"/>
      <c r="M11" s="344"/>
      <c r="N11" s="344"/>
      <c r="O11" s="344"/>
    </row>
    <row r="12" spans="1:15" x14ac:dyDescent="0.2">
      <c r="A12" s="363" t="s">
        <v>259</v>
      </c>
      <c r="B12" s="364">
        <v>93426.98</v>
      </c>
      <c r="C12" s="365">
        <v>92912.62000000001</v>
      </c>
      <c r="D12" s="366">
        <f t="shared" si="1"/>
        <v>-5.5054760412889944E-3</v>
      </c>
      <c r="E12" s="367"/>
      <c r="F12" s="368">
        <v>226079.55</v>
      </c>
      <c r="G12" s="369">
        <v>168241.03000000003</v>
      </c>
      <c r="H12" s="370">
        <f t="shared" si="2"/>
        <v>-0.25583260405463459</v>
      </c>
      <c r="I12" s="366">
        <f t="shared" si="0"/>
        <v>1.6326491562528678E-2</v>
      </c>
      <c r="J12" s="371"/>
      <c r="K12" s="344"/>
      <c r="L12" s="344"/>
      <c r="M12" s="344"/>
      <c r="N12" s="344"/>
      <c r="O12" s="344"/>
    </row>
    <row r="13" spans="1:15" x14ac:dyDescent="0.2">
      <c r="A13" s="363" t="s">
        <v>260</v>
      </c>
      <c r="B13" s="364">
        <v>44748.25</v>
      </c>
      <c r="C13" s="365">
        <v>80091.5</v>
      </c>
      <c r="D13" s="366">
        <f t="shared" si="1"/>
        <v>0.78982418306861157</v>
      </c>
      <c r="E13" s="367"/>
      <c r="F13" s="368">
        <v>105067.2</v>
      </c>
      <c r="G13" s="369">
        <v>163663.71</v>
      </c>
      <c r="H13" s="370">
        <f t="shared" si="2"/>
        <v>0.55770506875599613</v>
      </c>
      <c r="I13" s="366">
        <f>G13/$G$6</f>
        <v>1.5882298036377571E-2</v>
      </c>
      <c r="J13" s="371"/>
      <c r="K13" s="344"/>
      <c r="L13" s="344"/>
      <c r="M13" s="344"/>
      <c r="N13" s="344"/>
      <c r="O13" s="344"/>
    </row>
    <row r="14" spans="1:15" x14ac:dyDescent="0.2">
      <c r="A14" s="373" t="s">
        <v>261</v>
      </c>
      <c r="B14" s="374">
        <v>64961.573200000006</v>
      </c>
      <c r="C14" s="365">
        <v>88146.646857</v>
      </c>
      <c r="D14" s="366">
        <f t="shared" si="1"/>
        <v>0.35690443619059387</v>
      </c>
      <c r="E14" s="375"/>
      <c r="F14" s="376">
        <v>130738.16620000001</v>
      </c>
      <c r="G14" s="369">
        <v>149434.51944100001</v>
      </c>
      <c r="H14" s="370">
        <f t="shared" si="2"/>
        <v>0.14300608448491459</v>
      </c>
      <c r="I14" s="377">
        <f t="shared" si="0"/>
        <v>1.4501465075457598E-2</v>
      </c>
      <c r="J14" s="371"/>
      <c r="K14" s="344"/>
      <c r="L14" s="344"/>
      <c r="M14" s="344"/>
      <c r="N14" s="344"/>
      <c r="O14" s="344"/>
    </row>
    <row r="15" spans="1:15" x14ac:dyDescent="0.2">
      <c r="A15" s="363" t="s">
        <v>262</v>
      </c>
      <c r="B15" s="364">
        <v>109200</v>
      </c>
      <c r="C15" s="365">
        <v>66141</v>
      </c>
      <c r="D15" s="366">
        <f t="shared" si="1"/>
        <v>-0.39431318681318683</v>
      </c>
      <c r="E15" s="367"/>
      <c r="F15" s="368">
        <v>237412</v>
      </c>
      <c r="G15" s="369">
        <v>144145</v>
      </c>
      <c r="H15" s="370">
        <f t="shared" si="2"/>
        <v>-0.39284871868313309</v>
      </c>
      <c r="I15" s="366">
        <f t="shared" si="0"/>
        <v>1.3988158098418062E-2</v>
      </c>
      <c r="J15" s="371"/>
      <c r="K15" s="344"/>
      <c r="L15" s="344"/>
      <c r="M15" s="344"/>
      <c r="N15" s="344"/>
      <c r="O15" s="344"/>
    </row>
    <row r="16" spans="1:15" x14ac:dyDescent="0.2">
      <c r="A16" s="373" t="s">
        <v>263</v>
      </c>
      <c r="B16" s="364">
        <v>147861</v>
      </c>
      <c r="C16" s="365">
        <v>62543.210000000006</v>
      </c>
      <c r="D16" s="366">
        <f t="shared" si="1"/>
        <v>-0.57701347887543031</v>
      </c>
      <c r="E16" s="367"/>
      <c r="F16" s="368">
        <v>267101</v>
      </c>
      <c r="G16" s="369">
        <v>138628.39000000001</v>
      </c>
      <c r="H16" s="370">
        <f t="shared" si="2"/>
        <v>-0.48098887686680314</v>
      </c>
      <c r="I16" s="366">
        <f t="shared" si="0"/>
        <v>1.3452813737896963E-2</v>
      </c>
      <c r="J16" s="371"/>
      <c r="K16" s="344"/>
      <c r="L16" s="344"/>
      <c r="M16" s="344"/>
      <c r="N16" s="344"/>
      <c r="O16" s="344"/>
    </row>
    <row r="17" spans="1:15" x14ac:dyDescent="0.2">
      <c r="A17" s="363" t="s">
        <v>264</v>
      </c>
      <c r="B17" s="364">
        <v>29263.329999999998</v>
      </c>
      <c r="C17" s="365">
        <v>46125.1</v>
      </c>
      <c r="D17" s="366">
        <f t="shared" si="1"/>
        <v>0.57620817589795836</v>
      </c>
      <c r="E17" s="367"/>
      <c r="F17" s="368">
        <v>77021.25</v>
      </c>
      <c r="G17" s="369">
        <v>88720.59</v>
      </c>
      <c r="H17" s="370">
        <f t="shared" si="2"/>
        <v>0.1518975607381079</v>
      </c>
      <c r="I17" s="366">
        <f t="shared" si="0"/>
        <v>8.6096475042833839E-3</v>
      </c>
      <c r="J17" s="371"/>
      <c r="K17" s="344"/>
      <c r="L17" s="344"/>
      <c r="M17" s="344"/>
      <c r="N17" s="344"/>
      <c r="O17" s="344"/>
    </row>
    <row r="18" spans="1:15" x14ac:dyDescent="0.2">
      <c r="A18" s="363" t="s">
        <v>265</v>
      </c>
      <c r="B18" s="364">
        <v>16433.309000000001</v>
      </c>
      <c r="C18" s="365">
        <v>12335.720000000001</v>
      </c>
      <c r="D18" s="366">
        <f t="shared" si="1"/>
        <v>-0.2493465558275573</v>
      </c>
      <c r="E18" s="367"/>
      <c r="F18" s="368">
        <v>47805.129000000001</v>
      </c>
      <c r="G18" s="369">
        <v>69321.3</v>
      </c>
      <c r="H18" s="370">
        <f t="shared" si="2"/>
        <v>0.45008080618295176</v>
      </c>
      <c r="I18" s="366">
        <f t="shared" si="0"/>
        <v>6.7270963542812312E-3</v>
      </c>
      <c r="J18" s="371"/>
      <c r="K18" s="344"/>
      <c r="L18" s="344"/>
      <c r="M18" s="344"/>
      <c r="N18" s="344"/>
      <c r="O18" s="344"/>
    </row>
    <row r="19" spans="1:15" x14ac:dyDescent="0.2">
      <c r="A19" s="363" t="s">
        <v>266</v>
      </c>
      <c r="B19" s="364">
        <v>22207.429999999997</v>
      </c>
      <c r="C19" s="365">
        <v>23837.010000000002</v>
      </c>
      <c r="D19" s="366">
        <f t="shared" si="1"/>
        <v>7.3379945360629556E-2</v>
      </c>
      <c r="E19" s="367"/>
      <c r="F19" s="368">
        <v>47053.89</v>
      </c>
      <c r="G19" s="369">
        <v>47887.64</v>
      </c>
      <c r="H19" s="370">
        <f t="shared" si="2"/>
        <v>1.7719045120392796E-2</v>
      </c>
      <c r="I19" s="366">
        <f t="shared" si="0"/>
        <v>4.6471253201993039E-3</v>
      </c>
      <c r="J19" s="371"/>
      <c r="K19" s="344"/>
      <c r="L19" s="344"/>
      <c r="M19" s="344"/>
      <c r="N19" s="344"/>
      <c r="O19" s="344"/>
    </row>
    <row r="20" spans="1:15" x14ac:dyDescent="0.2">
      <c r="A20" s="378" t="s">
        <v>267</v>
      </c>
      <c r="B20" s="374">
        <v>12</v>
      </c>
      <c r="C20" s="365">
        <v>0</v>
      </c>
      <c r="D20" s="366" t="s">
        <v>240</v>
      </c>
      <c r="E20" s="375"/>
      <c r="F20" s="376">
        <v>24</v>
      </c>
      <c r="G20" s="369">
        <v>23430</v>
      </c>
      <c r="H20" s="370" t="s">
        <v>234</v>
      </c>
      <c r="I20" s="379">
        <f t="shared" si="0"/>
        <v>2.2737004006100469E-3</v>
      </c>
      <c r="J20" s="371"/>
      <c r="K20" s="344"/>
      <c r="L20" s="344"/>
      <c r="M20" s="344"/>
      <c r="N20" s="344"/>
      <c r="O20" s="344"/>
    </row>
    <row r="21" spans="1:15" x14ac:dyDescent="0.2">
      <c r="A21" s="373" t="s">
        <v>268</v>
      </c>
      <c r="B21" s="364">
        <v>3511.01</v>
      </c>
      <c r="C21" s="365">
        <v>3652.4700000000003</v>
      </c>
      <c r="D21" s="366">
        <f t="shared" si="1"/>
        <v>4.0290400767870223E-2</v>
      </c>
      <c r="E21" s="367"/>
      <c r="F21" s="368">
        <v>6799.04</v>
      </c>
      <c r="G21" s="369">
        <v>6900.84</v>
      </c>
      <c r="H21" s="370">
        <f t="shared" si="2"/>
        <v>1.4972702028521745E-2</v>
      </c>
      <c r="I21" s="380">
        <f t="shared" si="0"/>
        <v>6.6967318278044537E-4</v>
      </c>
      <c r="J21" s="371"/>
      <c r="K21" s="344"/>
      <c r="L21" s="344"/>
      <c r="M21" s="344"/>
      <c r="N21" s="344"/>
      <c r="O21" s="344"/>
    </row>
    <row r="22" spans="1:15" x14ac:dyDescent="0.2">
      <c r="A22" s="363" t="s">
        <v>269</v>
      </c>
      <c r="B22" s="374">
        <v>3836</v>
      </c>
      <c r="C22" s="365">
        <v>2991</v>
      </c>
      <c r="D22" s="366">
        <f t="shared" si="1"/>
        <v>-0.22028154327424401</v>
      </c>
      <c r="E22" s="367"/>
      <c r="F22" s="368">
        <v>6993</v>
      </c>
      <c r="G22" s="369">
        <v>6184</v>
      </c>
      <c r="H22" s="370">
        <f t="shared" si="2"/>
        <v>-0.11568711568711565</v>
      </c>
      <c r="I22" s="380">
        <f>G22/$G$6</f>
        <v>6.0010940150971104E-4</v>
      </c>
      <c r="J22" s="371"/>
      <c r="K22" s="344"/>
      <c r="L22" s="344"/>
      <c r="M22" s="344"/>
      <c r="N22" s="344"/>
      <c r="O22" s="344"/>
    </row>
    <row r="23" spans="1:15" x14ac:dyDescent="0.2">
      <c r="A23" s="363" t="s">
        <v>270</v>
      </c>
      <c r="B23" s="364">
        <v>754.92100000000005</v>
      </c>
      <c r="C23" s="365">
        <v>2670.32</v>
      </c>
      <c r="D23" s="366">
        <f t="shared" si="1"/>
        <v>2.5372178015977829</v>
      </c>
      <c r="E23" s="367"/>
      <c r="F23" s="368">
        <v>2352.7799999999997</v>
      </c>
      <c r="G23" s="369">
        <v>5976.9500000000007</v>
      </c>
      <c r="H23" s="370">
        <f t="shared" si="2"/>
        <v>1.5403777658769631</v>
      </c>
      <c r="I23" s="380">
        <f t="shared" si="0"/>
        <v>5.8001679937798637E-4</v>
      </c>
      <c r="J23" s="371"/>
      <c r="K23" s="344"/>
      <c r="L23" s="344"/>
      <c r="M23" s="344"/>
      <c r="N23" s="344"/>
      <c r="O23" s="344"/>
    </row>
    <row r="24" spans="1:15" x14ac:dyDescent="0.2">
      <c r="A24" s="363" t="s">
        <v>271</v>
      </c>
      <c r="B24" s="364">
        <v>1988.115</v>
      </c>
      <c r="C24" s="365">
        <v>1639.71</v>
      </c>
      <c r="D24" s="366">
        <f t="shared" si="1"/>
        <v>-0.17524388679729289</v>
      </c>
      <c r="E24" s="367"/>
      <c r="F24" s="368">
        <v>3856.58</v>
      </c>
      <c r="G24" s="369">
        <v>3896.12</v>
      </c>
      <c r="H24" s="370">
        <f t="shared" si="2"/>
        <v>1.0252607232314581E-2</v>
      </c>
      <c r="I24" s="380">
        <f>G24/$G$6</f>
        <v>3.7808833140524179E-4</v>
      </c>
      <c r="J24" s="371"/>
      <c r="K24" s="344"/>
      <c r="L24" s="344"/>
      <c r="M24" s="344"/>
      <c r="N24" s="344"/>
      <c r="O24" s="344"/>
    </row>
    <row r="25" spans="1:15" x14ac:dyDescent="0.2">
      <c r="A25" s="373" t="s">
        <v>272</v>
      </c>
      <c r="B25" s="381">
        <v>1150.605</v>
      </c>
      <c r="C25" s="382">
        <v>1683.0049999999999</v>
      </c>
      <c r="D25" s="366">
        <f t="shared" si="1"/>
        <v>0.46271309441554648</v>
      </c>
      <c r="E25" s="383"/>
      <c r="F25" s="384">
        <v>2516.3150000000001</v>
      </c>
      <c r="G25" s="385">
        <v>3210.97</v>
      </c>
      <c r="H25" s="370">
        <f t="shared" si="2"/>
        <v>0.27606042963619415</v>
      </c>
      <c r="I25" s="386">
        <f>G25/$G$6</f>
        <v>3.1159981969043285E-4</v>
      </c>
      <c r="J25" s="371"/>
      <c r="K25" s="344"/>
      <c r="L25" s="344"/>
      <c r="M25" s="344"/>
      <c r="N25" s="344"/>
      <c r="O25" s="344"/>
    </row>
    <row r="26" spans="1:15" x14ac:dyDescent="0.2">
      <c r="A26" s="363" t="s">
        <v>273</v>
      </c>
      <c r="B26" s="364">
        <v>1151.085</v>
      </c>
      <c r="C26" s="365">
        <v>1370.835</v>
      </c>
      <c r="D26" s="366">
        <f t="shared" si="1"/>
        <v>0.1909068400682834</v>
      </c>
      <c r="E26" s="367"/>
      <c r="F26" s="368">
        <v>2275.15</v>
      </c>
      <c r="G26" s="369">
        <v>2740.44</v>
      </c>
      <c r="H26" s="370">
        <f t="shared" si="2"/>
        <v>0.20450959277410274</v>
      </c>
      <c r="I26" s="380">
        <f t="shared" si="0"/>
        <v>2.6593852009593671E-4</v>
      </c>
      <c r="J26" s="371"/>
      <c r="K26" s="344"/>
      <c r="L26" s="344"/>
      <c r="M26" s="344"/>
      <c r="N26" s="344"/>
      <c r="O26" s="344"/>
    </row>
    <row r="27" spans="1:15" x14ac:dyDescent="0.2">
      <c r="A27" s="363" t="s">
        <v>274</v>
      </c>
      <c r="B27" s="364">
        <v>0</v>
      </c>
      <c r="C27" s="365">
        <v>1300</v>
      </c>
      <c r="D27" s="366" t="s">
        <v>234</v>
      </c>
      <c r="E27" s="367"/>
      <c r="F27" s="368">
        <v>0</v>
      </c>
      <c r="G27" s="369">
        <v>2730</v>
      </c>
      <c r="H27" s="370" t="s">
        <v>234</v>
      </c>
      <c r="I27" s="380">
        <f t="shared" si="0"/>
        <v>2.6492539879067128E-4</v>
      </c>
      <c r="J27" s="371"/>
      <c r="K27" s="344"/>
      <c r="L27" s="344"/>
      <c r="M27" s="344"/>
      <c r="N27" s="344"/>
      <c r="O27" s="344"/>
    </row>
    <row r="28" spans="1:15" x14ac:dyDescent="0.2">
      <c r="A28" s="373" t="s">
        <v>275</v>
      </c>
      <c r="B28" s="381">
        <v>740</v>
      </c>
      <c r="C28" s="382">
        <v>390</v>
      </c>
      <c r="D28" s="366">
        <f t="shared" si="1"/>
        <v>-0.47297297297297297</v>
      </c>
      <c r="E28" s="383"/>
      <c r="F28" s="384">
        <v>1740</v>
      </c>
      <c r="G28" s="385">
        <v>740</v>
      </c>
      <c r="H28" s="370">
        <f t="shared" si="2"/>
        <v>-0.57471264367816088</v>
      </c>
      <c r="I28" s="386">
        <f>G28/$G$6</f>
        <v>7.1811280258277191E-5</v>
      </c>
      <c r="J28" s="371"/>
      <c r="K28" s="344"/>
      <c r="L28" s="344"/>
      <c r="M28" s="344"/>
      <c r="N28" s="344"/>
      <c r="O28" s="344"/>
    </row>
    <row r="29" spans="1:15" x14ac:dyDescent="0.2">
      <c r="A29" s="373" t="s">
        <v>276</v>
      </c>
      <c r="B29" s="381">
        <v>1061.26</v>
      </c>
      <c r="C29" s="382">
        <v>295.08499999999998</v>
      </c>
      <c r="D29" s="366">
        <f t="shared" si="1"/>
        <v>-0.72194843864839908</v>
      </c>
      <c r="E29" s="383"/>
      <c r="F29" s="384">
        <v>1496.885</v>
      </c>
      <c r="G29" s="385">
        <v>689.11500000000001</v>
      </c>
      <c r="H29" s="370">
        <f t="shared" si="2"/>
        <v>-0.53963397321771545</v>
      </c>
      <c r="I29" s="386">
        <f t="shared" si="0"/>
        <v>6.6873284317814445E-5</v>
      </c>
      <c r="J29" s="371"/>
      <c r="K29" s="344"/>
      <c r="L29" s="344"/>
      <c r="M29" s="344"/>
      <c r="N29" s="344"/>
      <c r="O29" s="344"/>
    </row>
    <row r="30" spans="1:15" x14ac:dyDescent="0.2">
      <c r="A30" s="373" t="s">
        <v>277</v>
      </c>
      <c r="B30" s="381">
        <v>1402.3240000000001</v>
      </c>
      <c r="C30" s="382">
        <v>624.39</v>
      </c>
      <c r="D30" s="366">
        <f t="shared" si="1"/>
        <v>-0.55474626405880523</v>
      </c>
      <c r="E30" s="383"/>
      <c r="F30" s="384">
        <v>2396.2849999999999</v>
      </c>
      <c r="G30" s="385">
        <v>631.48</v>
      </c>
      <c r="H30" s="370">
        <f t="shared" si="2"/>
        <v>-0.73647541924270277</v>
      </c>
      <c r="I30" s="386">
        <f t="shared" si="0"/>
        <v>6.1280253050671464E-5</v>
      </c>
      <c r="J30" s="371"/>
      <c r="K30" s="344"/>
      <c r="L30" s="344"/>
      <c r="M30" s="344"/>
      <c r="N30" s="344"/>
      <c r="O30" s="344"/>
    </row>
    <row r="31" spans="1:15" x14ac:dyDescent="0.2">
      <c r="A31" s="387" t="s">
        <v>278</v>
      </c>
      <c r="B31" s="364">
        <v>42</v>
      </c>
      <c r="C31" s="365">
        <v>267.57</v>
      </c>
      <c r="D31" s="366">
        <f t="shared" si="1"/>
        <v>5.3707142857142856</v>
      </c>
      <c r="E31" s="367"/>
      <c r="F31" s="368">
        <v>51</v>
      </c>
      <c r="G31" s="369">
        <v>590.56999999999994</v>
      </c>
      <c r="H31" s="370" t="s">
        <v>234</v>
      </c>
      <c r="I31" s="388">
        <f>G31/$G$6</f>
        <v>5.7310253759636159E-5</v>
      </c>
      <c r="J31" s="371"/>
      <c r="K31" s="344"/>
      <c r="L31" s="344"/>
      <c r="M31" s="344"/>
      <c r="N31" s="344"/>
      <c r="O31" s="344"/>
    </row>
    <row r="32" spans="1:15" x14ac:dyDescent="0.2">
      <c r="A32" s="373" t="s">
        <v>279</v>
      </c>
      <c r="B32" s="364">
        <v>275.14499999999998</v>
      </c>
      <c r="C32" s="365">
        <v>176.62</v>
      </c>
      <c r="D32" s="366">
        <f t="shared" si="1"/>
        <v>-0.35808391938795903</v>
      </c>
      <c r="E32" s="367"/>
      <c r="F32" s="368">
        <v>277.14499999999998</v>
      </c>
      <c r="G32" s="369">
        <v>586.34</v>
      </c>
      <c r="H32" s="370">
        <f t="shared" si="2"/>
        <v>1.1156434357466312</v>
      </c>
      <c r="I32" s="388">
        <f t="shared" si="0"/>
        <v>5.6899764954916554E-5</v>
      </c>
      <c r="J32" s="371"/>
      <c r="K32" s="344"/>
      <c r="L32" s="344"/>
      <c r="M32" s="344"/>
      <c r="N32" s="344"/>
      <c r="O32" s="344"/>
    </row>
    <row r="33" spans="1:15" x14ac:dyDescent="0.2">
      <c r="A33" s="389" t="s">
        <v>280</v>
      </c>
      <c r="B33" s="390">
        <v>232</v>
      </c>
      <c r="C33" s="365">
        <v>65</v>
      </c>
      <c r="D33" s="366">
        <f t="shared" si="1"/>
        <v>-0.71982758620689657</v>
      </c>
      <c r="E33" s="367"/>
      <c r="F33" s="368">
        <v>480</v>
      </c>
      <c r="G33" s="369">
        <v>89</v>
      </c>
      <c r="H33" s="370">
        <f t="shared" si="2"/>
        <v>-0.81458333333333333</v>
      </c>
      <c r="I33" s="388">
        <f>G33/$G$6</f>
        <v>8.6367620851171223E-6</v>
      </c>
      <c r="J33" s="371"/>
      <c r="K33" s="344"/>
      <c r="L33" s="344"/>
      <c r="M33" s="344"/>
      <c r="N33" s="344"/>
      <c r="O33" s="344"/>
    </row>
    <row r="34" spans="1:15" x14ac:dyDescent="0.2">
      <c r="A34" s="363" t="s">
        <v>281</v>
      </c>
      <c r="B34" s="364">
        <v>0</v>
      </c>
      <c r="C34" s="365">
        <v>28.585000000000001</v>
      </c>
      <c r="D34" s="366" t="s">
        <v>234</v>
      </c>
      <c r="E34" s="367"/>
      <c r="F34" s="368">
        <v>0</v>
      </c>
      <c r="G34" s="369">
        <v>41.555</v>
      </c>
      <c r="H34" s="370" t="s">
        <v>234</v>
      </c>
      <c r="I34" s="391">
        <f t="shared" si="0"/>
        <v>4.0325915555847417E-6</v>
      </c>
      <c r="J34" s="371"/>
      <c r="K34" s="344"/>
      <c r="L34" s="344"/>
      <c r="M34" s="344"/>
      <c r="N34" s="344"/>
      <c r="O34" s="344"/>
    </row>
    <row r="35" spans="1:15" x14ac:dyDescent="0.2">
      <c r="A35" s="363" t="s">
        <v>282</v>
      </c>
      <c r="B35" s="374">
        <v>25</v>
      </c>
      <c r="C35" s="365">
        <v>9</v>
      </c>
      <c r="D35" s="366">
        <f t="shared" si="1"/>
        <v>-0.64</v>
      </c>
      <c r="E35" s="367"/>
      <c r="F35" s="368">
        <v>25</v>
      </c>
      <c r="G35" s="369">
        <v>25</v>
      </c>
      <c r="H35" s="370">
        <f t="shared" si="2"/>
        <v>0</v>
      </c>
      <c r="I35" s="391">
        <f>G35/$G$6</f>
        <v>2.4260567654823375E-6</v>
      </c>
      <c r="J35" s="371"/>
      <c r="K35" s="344"/>
      <c r="L35" s="344"/>
      <c r="M35" s="344"/>
      <c r="N35" s="344"/>
      <c r="O35" s="344"/>
    </row>
    <row r="36" spans="1:15" x14ac:dyDescent="0.2">
      <c r="A36" s="387" t="s">
        <v>283</v>
      </c>
      <c r="B36" s="364">
        <v>17</v>
      </c>
      <c r="C36" s="365">
        <v>12</v>
      </c>
      <c r="D36" s="366">
        <f t="shared" si="1"/>
        <v>-0.29411764705882354</v>
      </c>
      <c r="E36" s="367"/>
      <c r="F36" s="368">
        <v>34</v>
      </c>
      <c r="G36" s="369">
        <v>24</v>
      </c>
      <c r="H36" s="370">
        <f t="shared" si="2"/>
        <v>-0.29411764705882348</v>
      </c>
      <c r="I36" s="391">
        <f t="shared" si="0"/>
        <v>2.3290144948630439E-6</v>
      </c>
      <c r="J36" s="371"/>
      <c r="K36" s="344"/>
      <c r="L36" s="344"/>
      <c r="M36" s="344"/>
      <c r="N36" s="344"/>
      <c r="O36" s="344"/>
    </row>
    <row r="37" spans="1:15" x14ac:dyDescent="0.2">
      <c r="A37" s="363" t="s">
        <v>284</v>
      </c>
      <c r="B37" s="374">
        <v>8</v>
      </c>
      <c r="C37" s="365">
        <v>2</v>
      </c>
      <c r="D37" s="366">
        <f t="shared" si="1"/>
        <v>-0.75</v>
      </c>
      <c r="E37" s="367"/>
      <c r="F37" s="368">
        <v>75</v>
      </c>
      <c r="G37" s="369">
        <v>4</v>
      </c>
      <c r="H37" s="370">
        <f t="shared" si="2"/>
        <v>-0.94666666666666666</v>
      </c>
      <c r="I37" s="392">
        <f>G37/$G$6</f>
        <v>3.8816908247717402E-7</v>
      </c>
      <c r="J37" s="371"/>
      <c r="K37" s="344"/>
      <c r="L37" s="344"/>
      <c r="M37" s="344"/>
      <c r="N37" s="344"/>
      <c r="O37" s="344"/>
    </row>
    <row r="38" spans="1:15" x14ac:dyDescent="0.2">
      <c r="A38" s="355" t="s">
        <v>285</v>
      </c>
      <c r="B38" s="393">
        <f>SUM(B39:B41)</f>
        <v>11610.189999999999</v>
      </c>
      <c r="C38" s="357">
        <f>SUM(C39:C41)</f>
        <v>5700.920000000001</v>
      </c>
      <c r="D38" s="358">
        <f>(C38-B38)/B38</f>
        <v>-0.50897272137665261</v>
      </c>
      <c r="E38" s="394"/>
      <c r="F38" s="393">
        <f>SUM(F39:F41)</f>
        <v>20591.637999999999</v>
      </c>
      <c r="G38" s="395">
        <f>SUM(G39:G41)</f>
        <v>10892.69</v>
      </c>
      <c r="H38" s="361">
        <f>(G38-F38)/F38</f>
        <v>-0.47101391351188276</v>
      </c>
      <c r="I38" s="358">
        <f>SUM(I39:I41)</f>
        <v>0.99999999999999989</v>
      </c>
      <c r="J38" s="371"/>
      <c r="K38" s="344"/>
      <c r="L38" s="344"/>
      <c r="M38" s="344"/>
      <c r="N38" s="344"/>
      <c r="O38" s="344"/>
    </row>
    <row r="39" spans="1:15" x14ac:dyDescent="0.2">
      <c r="A39" s="396" t="s">
        <v>286</v>
      </c>
      <c r="B39" s="397">
        <v>7613.8899999999994</v>
      </c>
      <c r="C39" s="398">
        <v>5238.8200000000006</v>
      </c>
      <c r="D39" s="399">
        <f>(C39-B39)/B39</f>
        <v>-0.31193910077503079</v>
      </c>
      <c r="E39" s="400"/>
      <c r="F39" s="397">
        <v>15190.918</v>
      </c>
      <c r="G39" s="401">
        <v>9568.59</v>
      </c>
      <c r="H39" s="402">
        <f>(G39-F39)/F39</f>
        <v>-0.37011114140699064</v>
      </c>
      <c r="I39" s="399">
        <f>G39/$G$38</f>
        <v>0.87844141346168847</v>
      </c>
      <c r="J39" s="371"/>
      <c r="K39" s="344"/>
      <c r="L39" s="344"/>
      <c r="M39" s="344"/>
      <c r="N39" s="344"/>
      <c r="O39" s="344"/>
    </row>
    <row r="40" spans="1:15" x14ac:dyDescent="0.2">
      <c r="A40" s="396" t="s">
        <v>287</v>
      </c>
      <c r="B40" s="397">
        <v>3996.3</v>
      </c>
      <c r="C40" s="398">
        <v>462.1</v>
      </c>
      <c r="D40" s="399">
        <f>(C40-B40)/B40</f>
        <v>-0.88436804043740458</v>
      </c>
      <c r="E40" s="400"/>
      <c r="F40" s="397">
        <v>5400.72</v>
      </c>
      <c r="G40" s="401">
        <v>1324.1</v>
      </c>
      <c r="H40" s="402">
        <f>(G40-F40)/F40</f>
        <v>-0.75482898576486102</v>
      </c>
      <c r="I40" s="399">
        <f>G40/$G$38</f>
        <v>0.12155858653831146</v>
      </c>
      <c r="J40" s="371"/>
    </row>
    <row r="41" spans="1:15" x14ac:dyDescent="0.2">
      <c r="A41" s="373" t="s">
        <v>288</v>
      </c>
      <c r="B41" s="403">
        <v>0</v>
      </c>
      <c r="C41" s="404">
        <v>0</v>
      </c>
      <c r="D41" s="405" t="s">
        <v>240</v>
      </c>
      <c r="E41" s="400"/>
      <c r="F41" s="406">
        <v>0</v>
      </c>
      <c r="G41" s="407">
        <v>0</v>
      </c>
      <c r="H41" s="408" t="s">
        <v>240</v>
      </c>
      <c r="I41" s="409">
        <f>G41/$G$6</f>
        <v>0</v>
      </c>
      <c r="J41" s="371"/>
    </row>
    <row r="42" spans="1:15" x14ac:dyDescent="0.2">
      <c r="A42" s="363"/>
      <c r="B42" s="410"/>
      <c r="C42" s="411"/>
      <c r="D42" s="412"/>
      <c r="E42" s="412"/>
      <c r="F42" s="413"/>
      <c r="G42" s="413"/>
      <c r="H42" s="412"/>
      <c r="I42" s="412"/>
    </row>
    <row r="43" spans="1:15" ht="33" customHeight="1" x14ac:dyDescent="0.2">
      <c r="A43" s="738" t="s">
        <v>289</v>
      </c>
      <c r="B43" s="739"/>
      <c r="C43" s="739"/>
      <c r="D43" s="739"/>
      <c r="E43" s="739"/>
      <c r="F43" s="739"/>
      <c r="G43" s="414"/>
      <c r="H43" s="414"/>
      <c r="I43" s="415"/>
    </row>
    <row r="44" spans="1:15" x14ac:dyDescent="0.2">
      <c r="A44" s="416" t="s">
        <v>290</v>
      </c>
      <c r="B44" s="417"/>
      <c r="C44" s="418"/>
      <c r="D44" s="419"/>
      <c r="E44" s="417"/>
      <c r="F44" s="420"/>
      <c r="G44" s="421"/>
      <c r="H44" s="421"/>
      <c r="I44" s="422"/>
    </row>
  </sheetData>
  <mergeCells count="3">
    <mergeCell ref="B4:D4"/>
    <mergeCell ref="F4:I4"/>
    <mergeCell ref="A43:F43"/>
  </mergeCells>
  <conditionalFormatting sqref="I42 I6:I39">
    <cfRule type="cellIs" dxfId="2" priority="2" operator="greaterThan">
      <formula>1</formula>
    </cfRule>
  </conditionalFormatting>
  <conditionalFormatting sqref="I40">
    <cfRule type="cellIs" dxfId="1" priority="3" operator="greaterThan">
      <formula>1</formula>
    </cfRule>
  </conditionalFormatting>
  <conditionalFormatting sqref="I41">
    <cfRule type="cellIs" dxfId="0" priority="1" operator="greaterThan">
      <formula>1</formula>
    </cfRule>
  </conditionalFormatting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J134"/>
  <sheetViews>
    <sheetView showGridLines="0" workbookViewId="0">
      <selection activeCell="M9" sqref="M9"/>
    </sheetView>
  </sheetViews>
  <sheetFormatPr baseColWidth="10" defaultColWidth="11.42578125" defaultRowHeight="12.75" x14ac:dyDescent="0.2"/>
  <cols>
    <col min="1" max="1" width="28.28515625" style="425" customWidth="1"/>
    <col min="2" max="3" width="10" style="425" bestFit="1" customWidth="1"/>
    <col min="4" max="4" width="9.42578125" style="425" customWidth="1"/>
    <col min="5" max="5" width="6.42578125" style="425" customWidth="1"/>
    <col min="6" max="7" width="11" style="425" bestFit="1" customWidth="1"/>
    <col min="8" max="8" width="10.7109375" style="425" bestFit="1" customWidth="1"/>
    <col min="9" max="9" width="8.5703125" style="425" bestFit="1" customWidth="1"/>
    <col min="10" max="16384" width="11.42578125" style="425"/>
  </cols>
  <sheetData>
    <row r="1" spans="1:10" x14ac:dyDescent="0.2">
      <c r="A1" s="424" t="s">
        <v>291</v>
      </c>
    </row>
    <row r="2" spans="1:10" x14ac:dyDescent="0.2">
      <c r="A2" s="426" t="s">
        <v>292</v>
      </c>
    </row>
    <row r="4" spans="1:10" x14ac:dyDescent="0.2">
      <c r="A4" s="427"/>
      <c r="B4" s="737" t="s">
        <v>191</v>
      </c>
      <c r="C4" s="737"/>
      <c r="D4" s="737"/>
      <c r="E4" s="428"/>
      <c r="F4" s="737" t="s">
        <v>237</v>
      </c>
      <c r="G4" s="737"/>
      <c r="H4" s="737"/>
      <c r="I4" s="737"/>
    </row>
    <row r="5" spans="1:10" x14ac:dyDescent="0.2">
      <c r="A5" s="429" t="s">
        <v>293</v>
      </c>
      <c r="B5" s="430">
        <v>2020</v>
      </c>
      <c r="C5" s="431">
        <v>2021</v>
      </c>
      <c r="D5" s="432" t="s">
        <v>294</v>
      </c>
      <c r="E5" s="431"/>
      <c r="F5" s="430">
        <v>2020</v>
      </c>
      <c r="G5" s="431">
        <v>2021</v>
      </c>
      <c r="H5" s="431" t="s">
        <v>294</v>
      </c>
      <c r="I5" s="432" t="s">
        <v>252</v>
      </c>
    </row>
    <row r="6" spans="1:10" x14ac:dyDescent="0.2">
      <c r="A6" s="433" t="s">
        <v>295</v>
      </c>
      <c r="B6" s="434">
        <f>SUM(B7:B11)</f>
        <v>2670154.8539999998</v>
      </c>
      <c r="C6" s="435">
        <f>SUM(C7:C11)</f>
        <v>3092339.92</v>
      </c>
      <c r="D6" s="436">
        <f t="shared" ref="D6:D38" si="0">(C6-B6)/B6</f>
        <v>0.15811257739136358</v>
      </c>
      <c r="E6" s="437"/>
      <c r="F6" s="434">
        <f>SUM(F7:F11)</f>
        <v>4785145.5989999995</v>
      </c>
      <c r="G6" s="435">
        <f>SUM(G7:G11)</f>
        <v>6188799.4950000001</v>
      </c>
      <c r="H6" s="438">
        <f t="shared" ref="H6:H69" si="1">(G6-F6)/F6</f>
        <v>0.29333567118487186</v>
      </c>
      <c r="I6" s="436">
        <f>SUM(I7:I11)</f>
        <v>1</v>
      </c>
    </row>
    <row r="7" spans="1:10" x14ac:dyDescent="0.2">
      <c r="A7" s="425" t="s">
        <v>28</v>
      </c>
      <c r="B7" s="439">
        <v>1931938.605</v>
      </c>
      <c r="C7" s="440">
        <v>2168201.7850000001</v>
      </c>
      <c r="D7" s="441">
        <f t="shared" si="0"/>
        <v>0.12229331687276893</v>
      </c>
      <c r="E7" s="442"/>
      <c r="F7" s="443">
        <v>3228236.5279999999</v>
      </c>
      <c r="G7" s="440">
        <v>4190778.4950000001</v>
      </c>
      <c r="H7" s="444">
        <f t="shared" si="1"/>
        <v>0.29816339622311594</v>
      </c>
      <c r="I7" s="441">
        <f>G7/$G$6</f>
        <v>0.67715531879579827</v>
      </c>
    </row>
    <row r="8" spans="1:10" x14ac:dyDescent="0.2">
      <c r="A8" s="425" t="s">
        <v>31</v>
      </c>
      <c r="B8" s="439">
        <v>515567.86</v>
      </c>
      <c r="C8" s="440">
        <v>515447.46</v>
      </c>
      <c r="D8" s="445">
        <f t="shared" si="0"/>
        <v>-2.335289092690244E-4</v>
      </c>
      <c r="E8" s="442"/>
      <c r="F8" s="443">
        <v>795337.02</v>
      </c>
      <c r="G8" s="440">
        <v>1076287.46</v>
      </c>
      <c r="H8" s="444">
        <f t="shared" si="1"/>
        <v>0.3532470297937344</v>
      </c>
      <c r="I8" s="441">
        <f>G8/$G$6</f>
        <v>0.17390892383402379</v>
      </c>
      <c r="J8" s="446"/>
    </row>
    <row r="9" spans="1:10" x14ac:dyDescent="0.2">
      <c r="A9" s="425" t="s">
        <v>25</v>
      </c>
      <c r="B9" s="439">
        <v>10590</v>
      </c>
      <c r="C9" s="440">
        <v>216871.54</v>
      </c>
      <c r="D9" s="441" t="s">
        <v>234</v>
      </c>
      <c r="E9" s="442"/>
      <c r="F9" s="443">
        <v>339253</v>
      </c>
      <c r="G9" s="440">
        <v>521621.74</v>
      </c>
      <c r="H9" s="444">
        <f>(G9-F9)/F9</f>
        <v>0.53755969733502718</v>
      </c>
      <c r="I9" s="441">
        <f>G9/$G$6</f>
        <v>8.4284801991310915E-2</v>
      </c>
    </row>
    <row r="10" spans="1:10" x14ac:dyDescent="0.2">
      <c r="A10" s="425" t="s">
        <v>30</v>
      </c>
      <c r="B10" s="439">
        <v>175959.234</v>
      </c>
      <c r="C10" s="440">
        <v>146030.20000000001</v>
      </c>
      <c r="D10" s="441">
        <f t="shared" si="0"/>
        <v>-0.17009072681005183</v>
      </c>
      <c r="E10" s="442"/>
      <c r="F10" s="443">
        <v>360068.576</v>
      </c>
      <c r="G10" s="440">
        <v>308425.98</v>
      </c>
      <c r="H10" s="444">
        <f t="shared" si="1"/>
        <v>-0.14342433481337738</v>
      </c>
      <c r="I10" s="441">
        <f>G10/$G$6</f>
        <v>4.9836156470924736E-2</v>
      </c>
    </row>
    <row r="11" spans="1:10" x14ac:dyDescent="0.2">
      <c r="A11" s="425" t="s">
        <v>79</v>
      </c>
      <c r="B11" s="439">
        <v>36099.154999999795</v>
      </c>
      <c r="C11" s="440">
        <v>45788.93499999959</v>
      </c>
      <c r="D11" s="441">
        <f t="shared" si="0"/>
        <v>0.26842124143902674</v>
      </c>
      <c r="E11" s="442"/>
      <c r="F11" s="447">
        <v>62250.474999998696</v>
      </c>
      <c r="G11" s="448">
        <v>91685.819999999367</v>
      </c>
      <c r="H11" s="444">
        <f t="shared" si="1"/>
        <v>0.47285333967333243</v>
      </c>
      <c r="I11" s="441">
        <f>G11/$G$6</f>
        <v>1.481479890794222E-2</v>
      </c>
    </row>
    <row r="12" spans="1:10" x14ac:dyDescent="0.2">
      <c r="A12" s="433" t="s">
        <v>296</v>
      </c>
      <c r="B12" s="434">
        <f>SUM(B13)</f>
        <v>830631.2</v>
      </c>
      <c r="C12" s="435">
        <f>SUM(C13)</f>
        <v>920514.71</v>
      </c>
      <c r="D12" s="436">
        <f t="shared" si="0"/>
        <v>0.10821109296159356</v>
      </c>
      <c r="E12" s="437"/>
      <c r="F12" s="434">
        <f>SUM(F13)</f>
        <v>1796616.85</v>
      </c>
      <c r="G12" s="435">
        <f>SUM(G13)</f>
        <v>1887067.1099999999</v>
      </c>
      <c r="H12" s="438">
        <f t="shared" si="1"/>
        <v>5.0344768835937262E-2</v>
      </c>
      <c r="I12" s="436">
        <f>SUM(I13)</f>
        <v>1</v>
      </c>
    </row>
    <row r="13" spans="1:10" x14ac:dyDescent="0.2">
      <c r="A13" s="425" t="s">
        <v>43</v>
      </c>
      <c r="B13" s="449">
        <v>830631.2</v>
      </c>
      <c r="C13" s="450">
        <v>920514.71</v>
      </c>
      <c r="D13" s="451">
        <f t="shared" si="0"/>
        <v>0.10821109296159356</v>
      </c>
      <c r="E13" s="452"/>
      <c r="F13" s="449">
        <v>1796616.85</v>
      </c>
      <c r="G13" s="450">
        <v>1887067.1099999999</v>
      </c>
      <c r="H13" s="444">
        <f t="shared" si="1"/>
        <v>5.0344768835937262E-2</v>
      </c>
      <c r="I13" s="441">
        <f>G12/$G$13</f>
        <v>1</v>
      </c>
    </row>
    <row r="14" spans="1:10" x14ac:dyDescent="0.2">
      <c r="A14" s="433" t="s">
        <v>297</v>
      </c>
      <c r="B14" s="434">
        <f>SUM(B15:B19)</f>
        <v>401278.40999999992</v>
      </c>
      <c r="C14" s="435">
        <f>SUM(C15:C19)</f>
        <v>383114.60000000009</v>
      </c>
      <c r="D14" s="436">
        <f t="shared" si="0"/>
        <v>-4.5264857384178299E-2</v>
      </c>
      <c r="E14" s="437"/>
      <c r="F14" s="434">
        <f>SUM(F15:F19)</f>
        <v>903158.01</v>
      </c>
      <c r="G14" s="435">
        <f>SUM(G15:G19)</f>
        <v>659415.46000000008</v>
      </c>
      <c r="H14" s="438">
        <f t="shared" si="1"/>
        <v>-0.26987808035938243</v>
      </c>
      <c r="I14" s="436">
        <f>SUM(I15:I19)</f>
        <v>0.99999999999999989</v>
      </c>
    </row>
    <row r="15" spans="1:10" x14ac:dyDescent="0.2">
      <c r="A15" s="425" t="s">
        <v>31</v>
      </c>
      <c r="B15" s="453">
        <v>298581.90999999997</v>
      </c>
      <c r="C15" s="440">
        <v>266417.11000000004</v>
      </c>
      <c r="D15" s="451">
        <f t="shared" si="0"/>
        <v>-0.10772521349334235</v>
      </c>
      <c r="E15" s="454"/>
      <c r="F15" s="439">
        <v>667769.69999999995</v>
      </c>
      <c r="G15" s="440">
        <v>456758.38000000006</v>
      </c>
      <c r="H15" s="444">
        <f t="shared" si="1"/>
        <v>-0.31599415187601337</v>
      </c>
      <c r="I15" s="441">
        <f>G15/$G$14</f>
        <v>0.6926716276867394</v>
      </c>
    </row>
    <row r="16" spans="1:10" x14ac:dyDescent="0.2">
      <c r="A16" s="425" t="s">
        <v>25</v>
      </c>
      <c r="B16" s="439">
        <v>51288</v>
      </c>
      <c r="C16" s="440">
        <v>48512</v>
      </c>
      <c r="D16" s="451">
        <f t="shared" si="0"/>
        <v>-5.4125721416315706E-2</v>
      </c>
      <c r="E16" s="454"/>
      <c r="F16" s="439">
        <v>93983</v>
      </c>
      <c r="G16" s="440">
        <v>87914</v>
      </c>
      <c r="H16" s="444">
        <f t="shared" si="1"/>
        <v>-6.4575508336614074E-2</v>
      </c>
      <c r="I16" s="445">
        <f>G16/$G$14</f>
        <v>0.13332110836467193</v>
      </c>
    </row>
    <row r="17" spans="1:9" x14ac:dyDescent="0.2">
      <c r="A17" s="425" t="s">
        <v>27</v>
      </c>
      <c r="B17" s="439">
        <v>15836.289999999999</v>
      </c>
      <c r="C17" s="440">
        <v>34135.21</v>
      </c>
      <c r="D17" s="451">
        <f t="shared" si="0"/>
        <v>1.1555054877120841</v>
      </c>
      <c r="E17" s="454"/>
      <c r="F17" s="439">
        <v>74829.19</v>
      </c>
      <c r="G17" s="440">
        <v>67394.47</v>
      </c>
      <c r="H17" s="444">
        <f t="shared" si="1"/>
        <v>-9.9355879704163583E-2</v>
      </c>
      <c r="I17" s="445">
        <f>G17/$G$14</f>
        <v>0.10220335143492085</v>
      </c>
    </row>
    <row r="18" spans="1:9" x14ac:dyDescent="0.2">
      <c r="A18" s="425" t="s">
        <v>44</v>
      </c>
      <c r="B18" s="439">
        <v>24999</v>
      </c>
      <c r="C18" s="440">
        <v>20400</v>
      </c>
      <c r="D18" s="451">
        <f t="shared" si="0"/>
        <v>-0.18396735869434777</v>
      </c>
      <c r="E18" s="454"/>
      <c r="F18" s="439">
        <v>43529</v>
      </c>
      <c r="G18" s="440">
        <v>20400</v>
      </c>
      <c r="H18" s="444">
        <f t="shared" si="1"/>
        <v>-0.53134691814652302</v>
      </c>
      <c r="I18" s="441">
        <f>G18/$G$14</f>
        <v>3.0936490327357503E-2</v>
      </c>
    </row>
    <row r="19" spans="1:9" x14ac:dyDescent="0.2">
      <c r="A19" s="425" t="s">
        <v>79</v>
      </c>
      <c r="B19" s="439">
        <v>10573.209999999963</v>
      </c>
      <c r="C19" s="440">
        <v>13650.280000000028</v>
      </c>
      <c r="D19" s="451">
        <f t="shared" si="0"/>
        <v>0.29102514751906716</v>
      </c>
      <c r="E19" s="454"/>
      <c r="F19" s="439">
        <v>23047.120000000112</v>
      </c>
      <c r="G19" s="440">
        <v>26948.609999999986</v>
      </c>
      <c r="H19" s="444">
        <f t="shared" si="1"/>
        <v>0.16928319026411348</v>
      </c>
      <c r="I19" s="441">
        <f>G19/$G$14</f>
        <v>4.0867422186310252E-2</v>
      </c>
    </row>
    <row r="20" spans="1:9" x14ac:dyDescent="0.2">
      <c r="A20" s="433" t="s">
        <v>298</v>
      </c>
      <c r="B20" s="434">
        <f>SUM(B21:B26)</f>
        <v>107575.19</v>
      </c>
      <c r="C20" s="435">
        <f>SUM(C21:C26)</f>
        <v>177856.81</v>
      </c>
      <c r="D20" s="436">
        <f t="shared" si="0"/>
        <v>0.653325548390851</v>
      </c>
      <c r="E20" s="437"/>
      <c r="F20" s="434">
        <f>SUM(F21:F26)</f>
        <v>205703.94</v>
      </c>
      <c r="G20" s="435">
        <f>SUM(G21:G26)</f>
        <v>322450.81999999995</v>
      </c>
      <c r="H20" s="438">
        <f t="shared" si="1"/>
        <v>0.56754809849534216</v>
      </c>
      <c r="I20" s="436">
        <f>SUM(I21:I26)</f>
        <v>1</v>
      </c>
    </row>
    <row r="21" spans="1:9" x14ac:dyDescent="0.2">
      <c r="A21" s="425" t="s">
        <v>31</v>
      </c>
      <c r="B21" s="439">
        <v>26512.46</v>
      </c>
      <c r="C21" s="440">
        <v>72650.81</v>
      </c>
      <c r="D21" s="441">
        <f>(C21-B21)/B21</f>
        <v>1.7402515647359769</v>
      </c>
      <c r="E21" s="454"/>
      <c r="F21" s="439">
        <v>52009.919999999998</v>
      </c>
      <c r="G21" s="440">
        <v>132976.18</v>
      </c>
      <c r="H21" s="444">
        <f t="shared" si="1"/>
        <v>1.5567464822095476</v>
      </c>
      <c r="I21" s="441">
        <f t="shared" ref="I21:I26" si="2">G21/$G$20</f>
        <v>0.41239212851125645</v>
      </c>
    </row>
    <row r="22" spans="1:9" x14ac:dyDescent="0.2">
      <c r="A22" s="425" t="s">
        <v>44</v>
      </c>
      <c r="B22" s="439">
        <v>33000</v>
      </c>
      <c r="C22" s="440">
        <v>34210</v>
      </c>
      <c r="D22" s="441">
        <f t="shared" si="0"/>
        <v>3.6666666666666667E-2</v>
      </c>
      <c r="E22" s="454"/>
      <c r="F22" s="439">
        <v>55000</v>
      </c>
      <c r="G22" s="440">
        <v>63920</v>
      </c>
      <c r="H22" s="444">
        <f t="shared" si="1"/>
        <v>0.16218181818181818</v>
      </c>
      <c r="I22" s="441">
        <f t="shared" si="2"/>
        <v>0.19823177996570146</v>
      </c>
    </row>
    <row r="23" spans="1:9" x14ac:dyDescent="0.2">
      <c r="A23" s="425" t="s">
        <v>33</v>
      </c>
      <c r="B23" s="439">
        <v>21410</v>
      </c>
      <c r="C23" s="440">
        <v>21107</v>
      </c>
      <c r="D23" s="441">
        <f t="shared" si="0"/>
        <v>-1.4152265296590378E-2</v>
      </c>
      <c r="E23" s="454"/>
      <c r="F23" s="439">
        <v>46732.46</v>
      </c>
      <c r="G23" s="440">
        <v>43403</v>
      </c>
      <c r="H23" s="444">
        <f t="shared" si="1"/>
        <v>-7.1245125978816423E-2</v>
      </c>
      <c r="I23" s="441">
        <f t="shared" si="2"/>
        <v>0.1346034722442325</v>
      </c>
    </row>
    <row r="24" spans="1:9" x14ac:dyDescent="0.2">
      <c r="A24" s="425" t="s">
        <v>26</v>
      </c>
      <c r="B24" s="439">
        <v>7201</v>
      </c>
      <c r="C24" s="440">
        <v>25244</v>
      </c>
      <c r="D24" s="441">
        <f t="shared" si="0"/>
        <v>2.5056242188584918</v>
      </c>
      <c r="E24" s="454"/>
      <c r="F24" s="439">
        <v>13672</v>
      </c>
      <c r="G24" s="440">
        <v>38328</v>
      </c>
      <c r="H24" s="444">
        <f t="shared" si="1"/>
        <v>1.8033937975424226</v>
      </c>
      <c r="I24" s="441">
        <f t="shared" si="2"/>
        <v>0.11886463802449009</v>
      </c>
    </row>
    <row r="25" spans="1:9" x14ac:dyDescent="0.2">
      <c r="A25" s="425" t="s">
        <v>48</v>
      </c>
      <c r="B25" s="439">
        <v>9679.130000000001</v>
      </c>
      <c r="C25" s="440">
        <v>11034</v>
      </c>
      <c r="D25" s="441">
        <f t="shared" si="0"/>
        <v>0.13997848980228583</v>
      </c>
      <c r="E25" s="454"/>
      <c r="F25" s="455">
        <v>16492.260000000002</v>
      </c>
      <c r="G25" s="440">
        <v>21240.240000000002</v>
      </c>
      <c r="H25" s="444">
        <f t="shared" si="1"/>
        <v>0.28789141088001274</v>
      </c>
      <c r="I25" s="441">
        <f t="shared" si="2"/>
        <v>6.5871254413308683E-2</v>
      </c>
    </row>
    <row r="26" spans="1:9" x14ac:dyDescent="0.2">
      <c r="A26" s="425" t="s">
        <v>79</v>
      </c>
      <c r="B26" s="439">
        <v>9772.6000000000058</v>
      </c>
      <c r="C26" s="440">
        <v>13611</v>
      </c>
      <c r="D26" s="441">
        <f t="shared" si="0"/>
        <v>0.39277162679327832</v>
      </c>
      <c r="E26" s="454"/>
      <c r="F26" s="439">
        <v>21797.299999999988</v>
      </c>
      <c r="G26" s="440">
        <v>22583.399999999965</v>
      </c>
      <c r="H26" s="444">
        <f t="shared" si="1"/>
        <v>3.6064099682069667E-2</v>
      </c>
      <c r="I26" s="441">
        <f t="shared" si="2"/>
        <v>7.003672684101088E-2</v>
      </c>
    </row>
    <row r="27" spans="1:9" x14ac:dyDescent="0.2">
      <c r="A27" s="433" t="s">
        <v>299</v>
      </c>
      <c r="B27" s="434">
        <f>SUM(B28:B34)</f>
        <v>126760.10999999999</v>
      </c>
      <c r="C27" s="435">
        <f>SUM(C28:C34)</f>
        <v>98249</v>
      </c>
      <c r="D27" s="436">
        <f t="shared" si="0"/>
        <v>-0.22492178335913396</v>
      </c>
      <c r="E27" s="437"/>
      <c r="F27" s="434">
        <f>SUM(F28:F34)</f>
        <v>257256.14999999997</v>
      </c>
      <c r="G27" s="435">
        <f>SUM(G28:G34)</f>
        <v>218522.28999999998</v>
      </c>
      <c r="H27" s="438">
        <f t="shared" si="1"/>
        <v>-0.15056534119786832</v>
      </c>
      <c r="I27" s="436">
        <f>SUM(I28:I34)</f>
        <v>1</v>
      </c>
    </row>
    <row r="28" spans="1:9" x14ac:dyDescent="0.2">
      <c r="A28" s="425" t="s">
        <v>31</v>
      </c>
      <c r="B28" s="439">
        <v>88545.709999999992</v>
      </c>
      <c r="C28" s="440">
        <v>79827.22</v>
      </c>
      <c r="D28" s="441">
        <f t="shared" si="0"/>
        <v>-9.8463155357837118E-2</v>
      </c>
      <c r="E28" s="454"/>
      <c r="F28" s="439">
        <v>183415.22999999998</v>
      </c>
      <c r="G28" s="440">
        <v>174528.20999999996</v>
      </c>
      <c r="H28" s="444">
        <f t="shared" si="1"/>
        <v>-4.845301014534082E-2</v>
      </c>
      <c r="I28" s="441">
        <f t="shared" ref="I28:I34" si="3">G28/$G$27</f>
        <v>0.79867463406135808</v>
      </c>
    </row>
    <row r="29" spans="1:9" x14ac:dyDescent="0.2">
      <c r="A29" s="425" t="s">
        <v>33</v>
      </c>
      <c r="B29" s="439">
        <v>8677</v>
      </c>
      <c r="C29" s="440">
        <v>11281</v>
      </c>
      <c r="D29" s="441">
        <f t="shared" si="0"/>
        <v>0.30010372248472972</v>
      </c>
      <c r="E29" s="454"/>
      <c r="F29" s="439">
        <v>12471.92</v>
      </c>
      <c r="G29" s="440">
        <v>23561</v>
      </c>
      <c r="H29" s="444">
        <f t="shared" si="1"/>
        <v>0.88912372754154934</v>
      </c>
      <c r="I29" s="441">
        <f t="shared" si="3"/>
        <v>0.10781966452941712</v>
      </c>
    </row>
    <row r="30" spans="1:9" x14ac:dyDescent="0.2">
      <c r="A30" s="425" t="s">
        <v>25</v>
      </c>
      <c r="B30" s="439">
        <v>1617</v>
      </c>
      <c r="C30" s="440">
        <v>1628</v>
      </c>
      <c r="D30" s="441">
        <f t="shared" si="0"/>
        <v>6.8027210884353739E-3</v>
      </c>
      <c r="E30" s="454"/>
      <c r="F30" s="439">
        <v>3144</v>
      </c>
      <c r="G30" s="440">
        <v>10590</v>
      </c>
      <c r="H30" s="444">
        <f t="shared" si="1"/>
        <v>2.3683206106870229</v>
      </c>
      <c r="I30" s="441">
        <f t="shared" si="3"/>
        <v>4.846187544529211E-2</v>
      </c>
    </row>
    <row r="31" spans="1:9" x14ac:dyDescent="0.2">
      <c r="A31" s="425" t="s">
        <v>48</v>
      </c>
      <c r="B31" s="439">
        <v>4044.3999999999996</v>
      </c>
      <c r="C31" s="440">
        <v>3255.7799999999997</v>
      </c>
      <c r="D31" s="441">
        <f t="shared" si="0"/>
        <v>-0.19499060429235485</v>
      </c>
      <c r="E31" s="454"/>
      <c r="F31" s="439">
        <v>7813.2</v>
      </c>
      <c r="G31" s="440">
        <v>5405.8799999999992</v>
      </c>
      <c r="H31" s="444">
        <f t="shared" si="1"/>
        <v>-0.30810935340193529</v>
      </c>
      <c r="I31" s="441">
        <f t="shared" si="3"/>
        <v>2.4738345914277211E-2</v>
      </c>
    </row>
    <row r="32" spans="1:9" x14ac:dyDescent="0.2">
      <c r="A32" s="425" t="s">
        <v>49</v>
      </c>
      <c r="B32" s="439">
        <v>1703</v>
      </c>
      <c r="C32" s="440">
        <v>757</v>
      </c>
      <c r="D32" s="441">
        <f t="shared" si="0"/>
        <v>-0.55549031121550208</v>
      </c>
      <c r="E32" s="454"/>
      <c r="F32" s="439">
        <v>4357.8</v>
      </c>
      <c r="G32" s="440">
        <v>1464.2</v>
      </c>
      <c r="H32" s="444">
        <f t="shared" si="1"/>
        <v>-0.66400477305062189</v>
      </c>
      <c r="I32" s="441">
        <f t="shared" si="3"/>
        <v>6.7004606257787258E-3</v>
      </c>
    </row>
    <row r="33" spans="1:9" x14ac:dyDescent="0.2">
      <c r="A33" s="425" t="s">
        <v>27</v>
      </c>
      <c r="B33" s="439">
        <v>2509</v>
      </c>
      <c r="C33" s="440">
        <v>693</v>
      </c>
      <c r="D33" s="441">
        <f t="shared" si="0"/>
        <v>-0.72379434037465129</v>
      </c>
      <c r="E33" s="454"/>
      <c r="F33" s="439">
        <v>3407</v>
      </c>
      <c r="G33" s="440">
        <v>1287</v>
      </c>
      <c r="H33" s="444">
        <f t="shared" si="1"/>
        <v>-0.62224831229820954</v>
      </c>
      <c r="I33" s="441">
        <f t="shared" si="3"/>
        <v>5.8895593671473975E-3</v>
      </c>
    </row>
    <row r="34" spans="1:9" x14ac:dyDescent="0.2">
      <c r="A34" s="425" t="s">
        <v>79</v>
      </c>
      <c r="B34" s="439">
        <v>19664</v>
      </c>
      <c r="C34" s="440">
        <v>807</v>
      </c>
      <c r="D34" s="441">
        <f t="shared" si="0"/>
        <v>-0.95896053702196904</v>
      </c>
      <c r="E34" s="454"/>
      <c r="F34" s="439">
        <v>42646.999999999971</v>
      </c>
      <c r="G34" s="440">
        <v>1686</v>
      </c>
      <c r="H34" s="444">
        <f t="shared" si="1"/>
        <v>-0.96046615236710664</v>
      </c>
      <c r="I34" s="441">
        <f t="shared" si="3"/>
        <v>7.715460056729225E-3</v>
      </c>
    </row>
    <row r="35" spans="1:9" x14ac:dyDescent="0.2">
      <c r="A35" s="433" t="s">
        <v>300</v>
      </c>
      <c r="B35" s="434">
        <f>SUM(B36:B40)</f>
        <v>93426.98</v>
      </c>
      <c r="C35" s="435">
        <f>SUM(C36:C40)</f>
        <v>92912.62</v>
      </c>
      <c r="D35" s="436">
        <f t="shared" si="0"/>
        <v>-5.5054760412891505E-3</v>
      </c>
      <c r="E35" s="437"/>
      <c r="F35" s="434">
        <f>SUM(F36:F40)</f>
        <v>226079.55</v>
      </c>
      <c r="G35" s="435">
        <f>SUM(G36:G40)</f>
        <v>168241.03000000003</v>
      </c>
      <c r="H35" s="438">
        <f t="shared" si="1"/>
        <v>-0.25583260405463459</v>
      </c>
      <c r="I35" s="436">
        <f>SUM(I36:I40)</f>
        <v>0.99999999999999978</v>
      </c>
    </row>
    <row r="36" spans="1:9" x14ac:dyDescent="0.2">
      <c r="A36" s="425" t="s">
        <v>25</v>
      </c>
      <c r="B36" s="456">
        <v>70500</v>
      </c>
      <c r="C36" s="440">
        <v>74376</v>
      </c>
      <c r="D36" s="441">
        <f t="shared" si="0"/>
        <v>5.4978723404255317E-2</v>
      </c>
      <c r="E36" s="454"/>
      <c r="F36" s="439">
        <v>177305.13</v>
      </c>
      <c r="G36" s="440">
        <v>141992</v>
      </c>
      <c r="H36" s="444">
        <f t="shared" si="1"/>
        <v>-0.19916586733841263</v>
      </c>
      <c r="I36" s="441">
        <f>G36/$G$35</f>
        <v>0.84397961662502885</v>
      </c>
    </row>
    <row r="37" spans="1:9" x14ac:dyDescent="0.2">
      <c r="A37" s="425" t="s">
        <v>30</v>
      </c>
      <c r="B37" s="456">
        <v>19627.98</v>
      </c>
      <c r="C37" s="440">
        <v>10596.92</v>
      </c>
      <c r="D37" s="441">
        <f t="shared" si="0"/>
        <v>-0.4601115346561388</v>
      </c>
      <c r="E37" s="454"/>
      <c r="F37" s="439">
        <v>40424.42</v>
      </c>
      <c r="G37" s="440">
        <v>18309.330000000002</v>
      </c>
      <c r="H37" s="444">
        <f t="shared" si="1"/>
        <v>-0.54707253684777657</v>
      </c>
      <c r="I37" s="441">
        <f>G37/$G$35</f>
        <v>0.10882797139318512</v>
      </c>
    </row>
    <row r="38" spans="1:9" x14ac:dyDescent="0.2">
      <c r="A38" s="425" t="s">
        <v>31</v>
      </c>
      <c r="B38" s="439">
        <v>3248</v>
      </c>
      <c r="C38" s="440">
        <v>5000</v>
      </c>
      <c r="D38" s="441">
        <f t="shared" si="0"/>
        <v>0.53940886699507384</v>
      </c>
      <c r="E38" s="454"/>
      <c r="F38" s="439">
        <v>8248</v>
      </c>
      <c r="G38" s="440">
        <v>5000</v>
      </c>
      <c r="H38" s="444">
        <f t="shared" si="1"/>
        <v>-0.3937924345295829</v>
      </c>
      <c r="I38" s="441">
        <f>G38/$G$35</f>
        <v>2.9719266459555076E-2</v>
      </c>
    </row>
    <row r="39" spans="1:9" x14ac:dyDescent="0.2">
      <c r="A39" s="425" t="s">
        <v>38</v>
      </c>
      <c r="B39" s="439">
        <v>50</v>
      </c>
      <c r="C39" s="440">
        <v>2939.7</v>
      </c>
      <c r="D39" s="441" t="s">
        <v>234</v>
      </c>
      <c r="E39" s="454"/>
      <c r="F39" s="439">
        <v>100</v>
      </c>
      <c r="G39" s="440">
        <v>2939.7</v>
      </c>
      <c r="H39" s="444" t="s">
        <v>234</v>
      </c>
      <c r="I39" s="441">
        <f>G39/$G$35</f>
        <v>1.747314552223081E-2</v>
      </c>
    </row>
    <row r="40" spans="1:9" x14ac:dyDescent="0.2">
      <c r="A40" s="425" t="s">
        <v>28</v>
      </c>
      <c r="B40" s="439">
        <v>1</v>
      </c>
      <c r="C40" s="440">
        <v>0</v>
      </c>
      <c r="D40" s="441" t="s">
        <v>240</v>
      </c>
      <c r="E40" s="454"/>
      <c r="F40" s="439">
        <v>2</v>
      </c>
      <c r="G40" s="440">
        <v>0</v>
      </c>
      <c r="H40" s="444" t="s">
        <v>240</v>
      </c>
      <c r="I40" s="441">
        <f>G40/$G$35</f>
        <v>0</v>
      </c>
    </row>
    <row r="41" spans="1:9" x14ac:dyDescent="0.2">
      <c r="A41" s="433" t="s">
        <v>301</v>
      </c>
      <c r="B41" s="434">
        <f>SUM(B42)</f>
        <v>44748.25</v>
      </c>
      <c r="C41" s="435">
        <f>SUM(C42)</f>
        <v>80091.5</v>
      </c>
      <c r="D41" s="436">
        <f t="shared" ref="D41:D56" si="4">(C41-B41)/B41</f>
        <v>0.78982418306861157</v>
      </c>
      <c r="E41" s="437"/>
      <c r="F41" s="434">
        <f>SUM(F42)</f>
        <v>105067.2</v>
      </c>
      <c r="G41" s="435">
        <f>SUM(G42)</f>
        <v>163663.71</v>
      </c>
      <c r="H41" s="438">
        <f t="shared" si="1"/>
        <v>0.55770506875599613</v>
      </c>
      <c r="I41" s="436">
        <f>SUM(I42)</f>
        <v>1</v>
      </c>
    </row>
    <row r="42" spans="1:9" x14ac:dyDescent="0.2">
      <c r="A42" s="425" t="s">
        <v>43</v>
      </c>
      <c r="B42" s="439">
        <v>44748.25</v>
      </c>
      <c r="C42" s="440">
        <v>80091.5</v>
      </c>
      <c r="D42" s="441">
        <f t="shared" si="4"/>
        <v>0.78982418306861157</v>
      </c>
      <c r="E42" s="454"/>
      <c r="F42" s="439">
        <v>105067.2</v>
      </c>
      <c r="G42" s="440">
        <v>163663.71</v>
      </c>
      <c r="H42" s="444">
        <f t="shared" si="1"/>
        <v>0.55770506875599613</v>
      </c>
      <c r="I42" s="441">
        <f>G42/$G$41</f>
        <v>1</v>
      </c>
    </row>
    <row r="43" spans="1:9" x14ac:dyDescent="0.2">
      <c r="A43" s="433" t="s">
        <v>302</v>
      </c>
      <c r="B43" s="434">
        <f>SUM(B44:B49)</f>
        <v>64961.573199999992</v>
      </c>
      <c r="C43" s="435">
        <f>SUM(C44:C49)</f>
        <v>88146.646857</v>
      </c>
      <c r="D43" s="436">
        <f t="shared" si="4"/>
        <v>0.35690443619059414</v>
      </c>
      <c r="E43" s="437"/>
      <c r="F43" s="434">
        <f>SUM(F44:F49)</f>
        <v>130738.16619999998</v>
      </c>
      <c r="G43" s="435">
        <f>SUM(G44:G49)</f>
        <v>149434.51944099998</v>
      </c>
      <c r="H43" s="438">
        <f t="shared" si="1"/>
        <v>0.14300608448491461</v>
      </c>
      <c r="I43" s="436">
        <f>SUM(I44:I49)</f>
        <v>1</v>
      </c>
    </row>
    <row r="44" spans="1:9" x14ac:dyDescent="0.2">
      <c r="A44" s="425" t="s">
        <v>31</v>
      </c>
      <c r="B44" s="439">
        <v>39703.199999999997</v>
      </c>
      <c r="C44" s="440">
        <v>54233.55</v>
      </c>
      <c r="D44" s="441">
        <f t="shared" si="4"/>
        <v>0.36597427915130282</v>
      </c>
      <c r="E44" s="454"/>
      <c r="F44" s="439">
        <v>82526.48</v>
      </c>
      <c r="G44" s="440">
        <v>93171.11</v>
      </c>
      <c r="H44" s="444">
        <f t="shared" si="1"/>
        <v>0.12898441809222938</v>
      </c>
      <c r="I44" s="441">
        <f t="shared" ref="I44:I49" si="5">G44/$G$43</f>
        <v>0.6234912144030148</v>
      </c>
    </row>
    <row r="45" spans="1:9" x14ac:dyDescent="0.2">
      <c r="A45" s="425" t="s">
        <v>28</v>
      </c>
      <c r="B45" s="439">
        <v>4851.63</v>
      </c>
      <c r="C45" s="440">
        <v>13394.99</v>
      </c>
      <c r="D45" s="441">
        <f t="shared" si="4"/>
        <v>1.7609257095038162</v>
      </c>
      <c r="E45" s="454"/>
      <c r="F45" s="439">
        <v>11553.89</v>
      </c>
      <c r="G45" s="440">
        <v>18779.41</v>
      </c>
      <c r="H45" s="444">
        <f t="shared" si="1"/>
        <v>0.6253755228758453</v>
      </c>
      <c r="I45" s="441">
        <f t="shared" si="5"/>
        <v>0.12566982562161297</v>
      </c>
    </row>
    <row r="46" spans="1:9" x14ac:dyDescent="0.2">
      <c r="A46" s="425" t="s">
        <v>49</v>
      </c>
      <c r="B46" s="439">
        <v>6487.5</v>
      </c>
      <c r="C46" s="440">
        <v>8097.67</v>
      </c>
      <c r="D46" s="441">
        <f t="shared" si="4"/>
        <v>0.24819576107899807</v>
      </c>
      <c r="E46" s="454"/>
      <c r="F46" s="439">
        <v>14887.65</v>
      </c>
      <c r="G46" s="440">
        <v>15100.93</v>
      </c>
      <c r="H46" s="444">
        <f t="shared" si="1"/>
        <v>1.432596816824688E-2</v>
      </c>
      <c r="I46" s="441">
        <f t="shared" si="5"/>
        <v>0.10105382649530437</v>
      </c>
    </row>
    <row r="47" spans="1:9" x14ac:dyDescent="0.2">
      <c r="A47" s="425" t="s">
        <v>40</v>
      </c>
      <c r="B47" s="453">
        <v>5456.44</v>
      </c>
      <c r="C47" s="440">
        <v>5615.21</v>
      </c>
      <c r="D47" s="441">
        <f t="shared" si="4"/>
        <v>2.9097726722918323E-2</v>
      </c>
      <c r="E47" s="454"/>
      <c r="F47" s="439">
        <v>8659.01</v>
      </c>
      <c r="G47" s="440">
        <v>11741.310000000001</v>
      </c>
      <c r="H47" s="444">
        <f t="shared" si="1"/>
        <v>0.3559644809279584</v>
      </c>
      <c r="I47" s="441">
        <f t="shared" si="5"/>
        <v>7.8571604766566189E-2</v>
      </c>
    </row>
    <row r="48" spans="1:9" x14ac:dyDescent="0.2">
      <c r="A48" s="425" t="s">
        <v>42</v>
      </c>
      <c r="B48" s="439">
        <v>6635.09</v>
      </c>
      <c r="C48" s="440">
        <v>5883.96</v>
      </c>
      <c r="D48" s="441">
        <f t="shared" si="4"/>
        <v>-0.11320569879232989</v>
      </c>
      <c r="E48" s="454"/>
      <c r="F48" s="439">
        <v>10180.83</v>
      </c>
      <c r="G48" s="440">
        <v>8090.99</v>
      </c>
      <c r="H48" s="444">
        <f t="shared" si="1"/>
        <v>-0.20527206524418934</v>
      </c>
      <c r="I48" s="441">
        <f t="shared" si="5"/>
        <v>5.4144049382073997E-2</v>
      </c>
    </row>
    <row r="49" spans="1:9" x14ac:dyDescent="0.2">
      <c r="A49" s="425" t="s">
        <v>79</v>
      </c>
      <c r="B49" s="439">
        <v>1827.713199999991</v>
      </c>
      <c r="C49" s="440">
        <v>921.26685699998052</v>
      </c>
      <c r="D49" s="441">
        <f t="shared" si="4"/>
        <v>-0.49594561280184163</v>
      </c>
      <c r="E49" s="440"/>
      <c r="F49" s="439">
        <v>2930.3061999999918</v>
      </c>
      <c r="G49" s="440">
        <v>2550.7694409999822</v>
      </c>
      <c r="H49" s="444">
        <f t="shared" si="1"/>
        <v>-0.1295211944062401</v>
      </c>
      <c r="I49" s="441">
        <f t="shared" si="5"/>
        <v>1.7069479331427714E-2</v>
      </c>
    </row>
    <row r="50" spans="1:9" x14ac:dyDescent="0.2">
      <c r="A50" s="433" t="s">
        <v>303</v>
      </c>
      <c r="B50" s="434">
        <f>SUM(B51:B54)</f>
        <v>109200</v>
      </c>
      <c r="C50" s="435">
        <f>SUM(C51:C54)</f>
        <v>66141</v>
      </c>
      <c r="D50" s="436">
        <f t="shared" si="4"/>
        <v>-0.39431318681318683</v>
      </c>
      <c r="E50" s="437"/>
      <c r="F50" s="434">
        <f>SUM(F51:F54)</f>
        <v>237412</v>
      </c>
      <c r="G50" s="435">
        <f>SUM(G51:G54)</f>
        <v>144145</v>
      </c>
      <c r="H50" s="438">
        <f t="shared" si="1"/>
        <v>-0.39284871868313309</v>
      </c>
      <c r="I50" s="436">
        <f>SUM(I51:I54)</f>
        <v>1</v>
      </c>
    </row>
    <row r="51" spans="1:9" x14ac:dyDescent="0.2">
      <c r="A51" s="425" t="s">
        <v>31</v>
      </c>
      <c r="B51" s="439">
        <v>43935</v>
      </c>
      <c r="C51" s="440">
        <v>34942</v>
      </c>
      <c r="D51" s="441">
        <f t="shared" si="4"/>
        <v>-0.20468874473654261</v>
      </c>
      <c r="E51" s="454"/>
      <c r="F51" s="439">
        <v>89778</v>
      </c>
      <c r="G51" s="440">
        <v>77408</v>
      </c>
      <c r="H51" s="444">
        <f t="shared" si="1"/>
        <v>-0.13778431241506828</v>
      </c>
      <c r="I51" s="441">
        <f>G51/$G$50</f>
        <v>0.53701481147455687</v>
      </c>
    </row>
    <row r="52" spans="1:9" x14ac:dyDescent="0.2">
      <c r="A52" s="425" t="s">
        <v>33</v>
      </c>
      <c r="B52" s="439">
        <v>61405</v>
      </c>
      <c r="C52" s="440">
        <v>27139</v>
      </c>
      <c r="D52" s="441">
        <f t="shared" si="4"/>
        <v>-0.5580327334907581</v>
      </c>
      <c r="E52" s="454"/>
      <c r="F52" s="439">
        <v>139914</v>
      </c>
      <c r="G52" s="440">
        <v>58817</v>
      </c>
      <c r="H52" s="444">
        <f t="shared" si="1"/>
        <v>-0.57962033820775616</v>
      </c>
      <c r="I52" s="441">
        <f>G52/$G$50</f>
        <v>0.40804051475944364</v>
      </c>
    </row>
    <row r="53" spans="1:9" x14ac:dyDescent="0.2">
      <c r="A53" s="425" t="s">
        <v>29</v>
      </c>
      <c r="B53" s="439">
        <v>3000</v>
      </c>
      <c r="C53" s="440">
        <v>3200</v>
      </c>
      <c r="D53" s="441">
        <f t="shared" si="4"/>
        <v>6.6666666666666666E-2</v>
      </c>
      <c r="E53" s="454"/>
      <c r="F53" s="439">
        <v>6000</v>
      </c>
      <c r="G53" s="440">
        <v>6200</v>
      </c>
      <c r="H53" s="444">
        <f t="shared" si="1"/>
        <v>3.3333333333333333E-2</v>
      </c>
      <c r="I53" s="441">
        <f>G53/$G$50</f>
        <v>4.30122446147976E-2</v>
      </c>
    </row>
    <row r="54" spans="1:9" x14ac:dyDescent="0.2">
      <c r="A54" s="425" t="s">
        <v>49</v>
      </c>
      <c r="B54" s="439">
        <v>860</v>
      </c>
      <c r="C54" s="440">
        <v>860</v>
      </c>
      <c r="D54" s="441">
        <f t="shared" si="4"/>
        <v>0</v>
      </c>
      <c r="E54" s="454"/>
      <c r="F54" s="439">
        <v>1720</v>
      </c>
      <c r="G54" s="440">
        <v>1720</v>
      </c>
      <c r="H54" s="444">
        <f t="shared" si="1"/>
        <v>0</v>
      </c>
      <c r="I54" s="441">
        <f>G54/$G$50</f>
        <v>1.1932429151201915E-2</v>
      </c>
    </row>
    <row r="55" spans="1:9" x14ac:dyDescent="0.2">
      <c r="A55" s="433" t="s">
        <v>304</v>
      </c>
      <c r="B55" s="434">
        <f>SUM(B56:B57)</f>
        <v>147861</v>
      </c>
      <c r="C55" s="435">
        <f>SUM(C56:C57)</f>
        <v>62543.210000000006</v>
      </c>
      <c r="D55" s="436">
        <f t="shared" si="4"/>
        <v>-0.57701347887543031</v>
      </c>
      <c r="E55" s="437"/>
      <c r="F55" s="434">
        <f>SUM(F56:F57)</f>
        <v>267101</v>
      </c>
      <c r="G55" s="435">
        <f>SUM(G56:G57)</f>
        <v>138628.39000000001</v>
      </c>
      <c r="H55" s="438">
        <f t="shared" si="1"/>
        <v>-0.48098887686680314</v>
      </c>
      <c r="I55" s="436">
        <f>SUM(I56:I57)</f>
        <v>1</v>
      </c>
    </row>
    <row r="56" spans="1:9" x14ac:dyDescent="0.2">
      <c r="A56" s="425" t="s">
        <v>43</v>
      </c>
      <c r="B56" s="456">
        <v>146421</v>
      </c>
      <c r="C56" s="457">
        <v>62543.210000000006</v>
      </c>
      <c r="D56" s="441">
        <f t="shared" si="4"/>
        <v>-0.57285355242758884</v>
      </c>
      <c r="E56" s="454"/>
      <c r="F56" s="439">
        <v>263671</v>
      </c>
      <c r="G56" s="440">
        <v>137928.39000000001</v>
      </c>
      <c r="H56" s="444">
        <f t="shared" si="1"/>
        <v>-0.47689207383443755</v>
      </c>
      <c r="I56" s="441">
        <f>G56/$G$55</f>
        <v>0.99495052925306282</v>
      </c>
    </row>
    <row r="57" spans="1:9" x14ac:dyDescent="0.2">
      <c r="A57" s="425" t="s">
        <v>25</v>
      </c>
      <c r="B57" s="456">
        <v>1440</v>
      </c>
      <c r="C57" s="457">
        <v>0</v>
      </c>
      <c r="D57" s="441" t="s">
        <v>240</v>
      </c>
      <c r="E57" s="454"/>
      <c r="F57" s="439">
        <v>3430</v>
      </c>
      <c r="G57" s="440">
        <v>700</v>
      </c>
      <c r="H57" s="444">
        <f t="shared" si="1"/>
        <v>-0.79591836734693877</v>
      </c>
      <c r="I57" s="441">
        <f>G57/$G$55</f>
        <v>5.0494707469371887E-3</v>
      </c>
    </row>
    <row r="58" spans="1:9" x14ac:dyDescent="0.2">
      <c r="A58" s="433" t="s">
        <v>305</v>
      </c>
      <c r="B58" s="434">
        <f>SUM(B59:B61)</f>
        <v>29263.329999999998</v>
      </c>
      <c r="C58" s="435">
        <f>SUM(C59:C61)</f>
        <v>46125.1</v>
      </c>
      <c r="D58" s="436">
        <f>(C58-B58)/B58</f>
        <v>0.57620817589795836</v>
      </c>
      <c r="E58" s="437"/>
      <c r="F58" s="434">
        <f>SUM(F59:F61)</f>
        <v>77021.25</v>
      </c>
      <c r="G58" s="435">
        <f>SUM(G59:G61)</f>
        <v>88720.59</v>
      </c>
      <c r="H58" s="438">
        <f t="shared" si="1"/>
        <v>0.15189756073810795</v>
      </c>
      <c r="I58" s="436">
        <f>SUM(I59:I61)</f>
        <v>1</v>
      </c>
    </row>
    <row r="59" spans="1:9" x14ac:dyDescent="0.2">
      <c r="A59" s="425" t="s">
        <v>28</v>
      </c>
      <c r="B59" s="439">
        <v>20018.849999999999</v>
      </c>
      <c r="C59" s="440">
        <v>34342.85</v>
      </c>
      <c r="D59" s="441">
        <f>(C59-B59)/B59</f>
        <v>0.71552561710587781</v>
      </c>
      <c r="E59" s="454"/>
      <c r="F59" s="439">
        <v>57897.77</v>
      </c>
      <c r="G59" s="440">
        <v>63804.959999999999</v>
      </c>
      <c r="H59" s="444">
        <f t="shared" si="1"/>
        <v>0.10202793648183692</v>
      </c>
      <c r="I59" s="441">
        <f>G59/$G$58</f>
        <v>0.71916744467096083</v>
      </c>
    </row>
    <row r="60" spans="1:9" x14ac:dyDescent="0.2">
      <c r="A60" s="425" t="s">
        <v>25</v>
      </c>
      <c r="B60" s="439">
        <v>7469.48</v>
      </c>
      <c r="C60" s="440">
        <v>8390.25</v>
      </c>
      <c r="D60" s="441">
        <f>(C60-B60)/B60</f>
        <v>0.12327096397607337</v>
      </c>
      <c r="E60" s="454"/>
      <c r="F60" s="439">
        <v>15744.48</v>
      </c>
      <c r="G60" s="440">
        <v>17592.63</v>
      </c>
      <c r="H60" s="444">
        <f t="shared" si="1"/>
        <v>0.11738399743910256</v>
      </c>
      <c r="I60" s="441">
        <f>G60/$G$58</f>
        <v>0.1982925271349075</v>
      </c>
    </row>
    <row r="61" spans="1:9" x14ac:dyDescent="0.2">
      <c r="A61" s="425" t="s">
        <v>40</v>
      </c>
      <c r="B61" s="439">
        <v>1775</v>
      </c>
      <c r="C61" s="440">
        <v>3392</v>
      </c>
      <c r="D61" s="441">
        <f>(C61-B61)/B61</f>
        <v>0.91098591549295771</v>
      </c>
      <c r="E61" s="454"/>
      <c r="F61" s="439">
        <v>3379</v>
      </c>
      <c r="G61" s="440">
        <v>7323</v>
      </c>
      <c r="H61" s="444">
        <f t="shared" si="1"/>
        <v>1.1672092335010358</v>
      </c>
      <c r="I61" s="441">
        <f>G61/$G$58</f>
        <v>8.2540028194131712E-2</v>
      </c>
    </row>
    <row r="62" spans="1:9" x14ac:dyDescent="0.2">
      <c r="A62" s="458" t="s">
        <v>306</v>
      </c>
      <c r="B62" s="459">
        <f>SUM(B63:B68)</f>
        <v>16433.309000000001</v>
      </c>
      <c r="C62" s="460">
        <f>SUM(C63:C68)</f>
        <v>12335.72</v>
      </c>
      <c r="D62" s="461">
        <f>(C62-B62)/B62</f>
        <v>-0.24934655582755741</v>
      </c>
      <c r="E62" s="462"/>
      <c r="F62" s="459">
        <f>SUM(F63:F68)</f>
        <v>47805.129000000001</v>
      </c>
      <c r="G62" s="460">
        <f>SUM(G63:G68)</f>
        <v>69321.3</v>
      </c>
      <c r="H62" s="463">
        <f t="shared" si="1"/>
        <v>0.45008080618295165</v>
      </c>
      <c r="I62" s="461">
        <f>SUM(I63:I68)</f>
        <v>0.99999999999999989</v>
      </c>
    </row>
    <row r="63" spans="1:9" x14ac:dyDescent="0.2">
      <c r="A63" s="464" t="s">
        <v>25</v>
      </c>
      <c r="B63" s="465">
        <v>0</v>
      </c>
      <c r="C63" s="466">
        <v>5840.9</v>
      </c>
      <c r="D63" s="467" t="s">
        <v>234</v>
      </c>
      <c r="E63" s="468"/>
      <c r="F63" s="469">
        <v>19624.5</v>
      </c>
      <c r="G63" s="470">
        <v>51968.3</v>
      </c>
      <c r="H63" s="471">
        <f t="shared" si="1"/>
        <v>1.6481337104130043</v>
      </c>
      <c r="I63" s="467">
        <f t="shared" ref="I63:I68" si="6">G63/$G$62</f>
        <v>0.74967289996004116</v>
      </c>
    </row>
    <row r="64" spans="1:9" x14ac:dyDescent="0.2">
      <c r="A64" s="464" t="s">
        <v>28</v>
      </c>
      <c r="B64" s="465">
        <v>4704.3090000000002</v>
      </c>
      <c r="C64" s="466">
        <v>3790.12</v>
      </c>
      <c r="D64" s="467">
        <f t="shared" ref="D64:D72" si="7">(C64-B64)/B64</f>
        <v>-0.19433013435129373</v>
      </c>
      <c r="E64" s="468"/>
      <c r="F64" s="469">
        <v>6805.1290000000008</v>
      </c>
      <c r="G64" s="470">
        <v>12380.3</v>
      </c>
      <c r="H64" s="471">
        <f t="shared" si="1"/>
        <v>0.81926014921980139</v>
      </c>
      <c r="I64" s="467">
        <f t="shared" si="6"/>
        <v>0.1785930154223882</v>
      </c>
    </row>
    <row r="65" spans="1:9" x14ac:dyDescent="0.2">
      <c r="A65" s="425" t="s">
        <v>49</v>
      </c>
      <c r="B65" s="469">
        <v>1167</v>
      </c>
      <c r="C65" s="470">
        <v>1522</v>
      </c>
      <c r="D65" s="467">
        <f t="shared" si="7"/>
        <v>0.3041988003427592</v>
      </c>
      <c r="E65" s="468"/>
      <c r="F65" s="469">
        <v>2367</v>
      </c>
      <c r="G65" s="470">
        <v>2747</v>
      </c>
      <c r="H65" s="471">
        <f t="shared" si="1"/>
        <v>0.16054076890578792</v>
      </c>
      <c r="I65" s="467">
        <f t="shared" si="6"/>
        <v>3.9627069890495414E-2</v>
      </c>
    </row>
    <row r="66" spans="1:9" x14ac:dyDescent="0.2">
      <c r="A66" s="425" t="s">
        <v>26</v>
      </c>
      <c r="B66" s="469">
        <v>300</v>
      </c>
      <c r="C66" s="470">
        <v>600</v>
      </c>
      <c r="D66" s="467">
        <f t="shared" si="7"/>
        <v>1</v>
      </c>
      <c r="E66" s="468"/>
      <c r="F66" s="469">
        <v>600</v>
      </c>
      <c r="G66" s="470">
        <v>1202</v>
      </c>
      <c r="H66" s="471">
        <f t="shared" si="1"/>
        <v>1.0033333333333334</v>
      </c>
      <c r="I66" s="467">
        <f t="shared" si="6"/>
        <v>1.7339547873453036E-2</v>
      </c>
    </row>
    <row r="67" spans="1:9" x14ac:dyDescent="0.2">
      <c r="A67" s="425" t="s">
        <v>41</v>
      </c>
      <c r="B67" s="469">
        <v>228</v>
      </c>
      <c r="C67" s="470">
        <v>410</v>
      </c>
      <c r="D67" s="467">
        <f t="shared" si="7"/>
        <v>0.79824561403508776</v>
      </c>
      <c r="E67" s="468"/>
      <c r="F67" s="469">
        <v>553</v>
      </c>
      <c r="G67" s="470">
        <v>718</v>
      </c>
      <c r="H67" s="471">
        <f t="shared" si="1"/>
        <v>0.29837251356238698</v>
      </c>
      <c r="I67" s="467">
        <f t="shared" si="6"/>
        <v>1.0357566866172447E-2</v>
      </c>
    </row>
    <row r="68" spans="1:9" x14ac:dyDescent="0.2">
      <c r="A68" s="425" t="s">
        <v>79</v>
      </c>
      <c r="B68" s="439">
        <v>10034</v>
      </c>
      <c r="C68" s="440">
        <v>172.69999999999891</v>
      </c>
      <c r="D68" s="467">
        <f t="shared" si="7"/>
        <v>-0.98278851903528019</v>
      </c>
      <c r="E68" s="454"/>
      <c r="F68" s="439">
        <v>17855.5</v>
      </c>
      <c r="G68" s="440">
        <v>305.69999999999709</v>
      </c>
      <c r="H68" s="471">
        <f t="shared" si="1"/>
        <v>-0.98287922488868995</v>
      </c>
      <c r="I68" s="441">
        <f t="shared" si="6"/>
        <v>4.4098999874497028E-3</v>
      </c>
    </row>
    <row r="69" spans="1:9" x14ac:dyDescent="0.2">
      <c r="A69" s="458" t="s">
        <v>307</v>
      </c>
      <c r="B69" s="459">
        <f>SUM(B70:B72)</f>
        <v>22207.429999999997</v>
      </c>
      <c r="C69" s="460">
        <f>SUM(C70:C72)</f>
        <v>23837.010000000002</v>
      </c>
      <c r="D69" s="461">
        <f t="shared" si="7"/>
        <v>7.3379945360629556E-2</v>
      </c>
      <c r="E69" s="462"/>
      <c r="F69" s="459">
        <f>SUM(F70:F72)</f>
        <v>47053.89</v>
      </c>
      <c r="G69" s="460">
        <f>SUM(G70:G72)</f>
        <v>47887.64</v>
      </c>
      <c r="H69" s="463">
        <f t="shared" si="1"/>
        <v>1.771904512039281E-2</v>
      </c>
      <c r="I69" s="461">
        <f>SUM(I70:I72)</f>
        <v>1</v>
      </c>
    </row>
    <row r="70" spans="1:9" x14ac:dyDescent="0.2">
      <c r="A70" s="464" t="s">
        <v>31</v>
      </c>
      <c r="B70" s="469">
        <v>16102.759999999998</v>
      </c>
      <c r="C70" s="470">
        <v>12282.27</v>
      </c>
      <c r="D70" s="467">
        <f t="shared" si="7"/>
        <v>-0.23725684292630569</v>
      </c>
      <c r="E70" s="468"/>
      <c r="F70" s="469">
        <v>33155.64</v>
      </c>
      <c r="G70" s="470">
        <v>29647.42</v>
      </c>
      <c r="H70" s="471">
        <f t="shared" ref="H70:H78" si="8">(G70-F70)/F70</f>
        <v>-0.10581065544203042</v>
      </c>
      <c r="I70" s="467">
        <f>G70/$G$69</f>
        <v>0.61910380215019989</v>
      </c>
    </row>
    <row r="71" spans="1:9" x14ac:dyDescent="0.2">
      <c r="A71" s="425" t="s">
        <v>28</v>
      </c>
      <c r="B71" s="469">
        <v>5517.58</v>
      </c>
      <c r="C71" s="470">
        <v>11379.49</v>
      </c>
      <c r="D71" s="467">
        <f t="shared" si="7"/>
        <v>1.0624059823328342</v>
      </c>
      <c r="E71" s="468"/>
      <c r="F71" s="465">
        <v>12570.57</v>
      </c>
      <c r="G71" s="470">
        <v>17468.66</v>
      </c>
      <c r="H71" s="471">
        <f t="shared" si="8"/>
        <v>0.38964740660129177</v>
      </c>
      <c r="I71" s="467">
        <f>G71/$G$69</f>
        <v>0.36478431595292649</v>
      </c>
    </row>
    <row r="72" spans="1:9" x14ac:dyDescent="0.2">
      <c r="A72" s="464" t="s">
        <v>25</v>
      </c>
      <c r="B72" s="469">
        <v>587.09</v>
      </c>
      <c r="C72" s="470">
        <v>175.25</v>
      </c>
      <c r="D72" s="467">
        <f t="shared" si="7"/>
        <v>-0.7014938084450425</v>
      </c>
      <c r="E72" s="468"/>
      <c r="F72" s="465">
        <v>1327.6799999999998</v>
      </c>
      <c r="G72" s="470">
        <v>771.56000000000006</v>
      </c>
      <c r="H72" s="471">
        <f t="shared" si="8"/>
        <v>-0.41886599180525413</v>
      </c>
      <c r="I72" s="467">
        <f>G72/$G$69</f>
        <v>1.6111881896873601E-2</v>
      </c>
    </row>
    <row r="73" spans="1:9" x14ac:dyDescent="0.2">
      <c r="A73" s="458" t="s">
        <v>308</v>
      </c>
      <c r="B73" s="459">
        <f>SUM(B74:B74)</f>
        <v>12</v>
      </c>
      <c r="C73" s="460">
        <f>SUM(C74:C74)</f>
        <v>0</v>
      </c>
      <c r="D73" s="461" t="s">
        <v>240</v>
      </c>
      <c r="E73" s="462"/>
      <c r="F73" s="459">
        <f>SUM(F74:F74)</f>
        <v>24</v>
      </c>
      <c r="G73" s="460">
        <f>SUM(G74:G74)</f>
        <v>23430</v>
      </c>
      <c r="H73" s="463" t="s">
        <v>234</v>
      </c>
      <c r="I73" s="461">
        <f>SUM(I74:I74)</f>
        <v>1</v>
      </c>
    </row>
    <row r="74" spans="1:9" x14ac:dyDescent="0.2">
      <c r="A74" s="464" t="s">
        <v>25</v>
      </c>
      <c r="B74" s="469">
        <v>12</v>
      </c>
      <c r="C74" s="470">
        <v>0</v>
      </c>
      <c r="D74" s="441" t="s">
        <v>240</v>
      </c>
      <c r="E74" s="468"/>
      <c r="F74" s="469">
        <v>24</v>
      </c>
      <c r="G74" s="470">
        <v>23430</v>
      </c>
      <c r="H74" s="471" t="s">
        <v>234</v>
      </c>
      <c r="I74" s="467">
        <f>G74/$G$73</f>
        <v>1</v>
      </c>
    </row>
    <row r="75" spans="1:9" x14ac:dyDescent="0.2">
      <c r="A75" s="433" t="s">
        <v>309</v>
      </c>
      <c r="B75" s="434">
        <f>SUM(B76:B79)</f>
        <v>3511.01</v>
      </c>
      <c r="C75" s="435">
        <f>SUM(C76:C79)</f>
        <v>3652.4700000000003</v>
      </c>
      <c r="D75" s="436">
        <f>(C75-B75)/B75</f>
        <v>4.0290400767870223E-2</v>
      </c>
      <c r="E75" s="437"/>
      <c r="F75" s="434">
        <f>SUM(F76:F79)</f>
        <v>6799.04</v>
      </c>
      <c r="G75" s="435">
        <f>SUM(G76:G79)</f>
        <v>6900.84</v>
      </c>
      <c r="H75" s="438">
        <f t="shared" si="8"/>
        <v>1.49727020285217E-2</v>
      </c>
      <c r="I75" s="436">
        <f>SUM(I76:I79)</f>
        <v>1</v>
      </c>
    </row>
    <row r="76" spans="1:9" x14ac:dyDescent="0.2">
      <c r="A76" s="425" t="s">
        <v>40</v>
      </c>
      <c r="B76" s="439">
        <v>3236.01</v>
      </c>
      <c r="C76" s="440">
        <v>3521.4700000000003</v>
      </c>
      <c r="D76" s="441">
        <f>(C76-B76)/B76</f>
        <v>8.8213571651509115E-2</v>
      </c>
      <c r="E76" s="454"/>
      <c r="F76" s="439">
        <v>6490.04</v>
      </c>
      <c r="G76" s="440">
        <v>6638.84</v>
      </c>
      <c r="H76" s="444">
        <f t="shared" si="8"/>
        <v>2.2927439584347738E-2</v>
      </c>
      <c r="I76" s="441">
        <f>G76/$G$75</f>
        <v>0.96203360750285472</v>
      </c>
    </row>
    <row r="77" spans="1:9" x14ac:dyDescent="0.2">
      <c r="A77" s="425" t="s">
        <v>50</v>
      </c>
      <c r="B77" s="439">
        <v>0</v>
      </c>
      <c r="C77" s="440">
        <v>100</v>
      </c>
      <c r="D77" s="441" t="s">
        <v>234</v>
      </c>
      <c r="E77" s="454"/>
      <c r="F77" s="439">
        <v>0</v>
      </c>
      <c r="G77" s="440">
        <v>200</v>
      </c>
      <c r="H77" s="444" t="s">
        <v>234</v>
      </c>
      <c r="I77" s="441">
        <f>G77/$G$75</f>
        <v>2.8981979005454409E-2</v>
      </c>
    </row>
    <row r="78" spans="1:9" x14ac:dyDescent="0.2">
      <c r="A78" s="425" t="s">
        <v>25</v>
      </c>
      <c r="B78" s="439">
        <v>55</v>
      </c>
      <c r="C78" s="440">
        <v>31</v>
      </c>
      <c r="D78" s="441">
        <f>(C78-B78)/B78</f>
        <v>-0.43636363636363634</v>
      </c>
      <c r="E78" s="454"/>
      <c r="F78" s="439">
        <v>89</v>
      </c>
      <c r="G78" s="440">
        <v>62</v>
      </c>
      <c r="H78" s="444">
        <f t="shared" si="8"/>
        <v>-0.30337078651685395</v>
      </c>
      <c r="I78" s="441">
        <f>G78/$G$75</f>
        <v>8.984413491690867E-3</v>
      </c>
    </row>
    <row r="79" spans="1:9" x14ac:dyDescent="0.2">
      <c r="A79" s="425" t="s">
        <v>34</v>
      </c>
      <c r="B79" s="439">
        <v>220</v>
      </c>
      <c r="C79" s="440">
        <v>0</v>
      </c>
      <c r="D79" s="441" t="s">
        <v>240</v>
      </c>
      <c r="E79" s="454"/>
      <c r="F79" s="439">
        <v>220</v>
      </c>
      <c r="G79" s="440">
        <v>0</v>
      </c>
      <c r="H79" s="444" t="s">
        <v>240</v>
      </c>
      <c r="I79" s="441">
        <f>G79/$G$75</f>
        <v>0</v>
      </c>
    </row>
    <row r="80" spans="1:9" x14ac:dyDescent="0.2">
      <c r="A80" s="433" t="s">
        <v>310</v>
      </c>
      <c r="B80" s="434">
        <f>SUM(B81:B83)</f>
        <v>3836</v>
      </c>
      <c r="C80" s="435">
        <f>SUM(C81:C83)</f>
        <v>2991</v>
      </c>
      <c r="D80" s="436">
        <f t="shared" ref="D80:D90" si="9">(C80-B80)/B80</f>
        <v>-0.22028154327424401</v>
      </c>
      <c r="E80" s="437"/>
      <c r="F80" s="434">
        <f>SUM(F81:F83)</f>
        <v>6993</v>
      </c>
      <c r="G80" s="435">
        <f>SUM(G81:G83)</f>
        <v>6184</v>
      </c>
      <c r="H80" s="438">
        <f t="shared" ref="H80:H90" si="10">(G80-F80)/F80</f>
        <v>-0.11568711568711569</v>
      </c>
      <c r="I80" s="436">
        <f>SUM(I81:I83)</f>
        <v>1</v>
      </c>
    </row>
    <row r="81" spans="1:9" x14ac:dyDescent="0.2">
      <c r="A81" s="425" t="s">
        <v>44</v>
      </c>
      <c r="B81" s="439">
        <v>1500</v>
      </c>
      <c r="C81" s="440">
        <v>1500</v>
      </c>
      <c r="D81" s="467">
        <f t="shared" si="9"/>
        <v>0</v>
      </c>
      <c r="E81" s="454"/>
      <c r="F81" s="439">
        <v>3000</v>
      </c>
      <c r="G81" s="440">
        <v>3500</v>
      </c>
      <c r="H81" s="444">
        <f t="shared" si="10"/>
        <v>0.16666666666666666</v>
      </c>
      <c r="I81" s="441">
        <f>(G81/$G$80)</f>
        <v>0.56597671410090555</v>
      </c>
    </row>
    <row r="82" spans="1:9" x14ac:dyDescent="0.2">
      <c r="A82" s="425" t="s">
        <v>34</v>
      </c>
      <c r="B82" s="439">
        <v>2297</v>
      </c>
      <c r="C82" s="440">
        <v>1410</v>
      </c>
      <c r="D82" s="467">
        <f t="shared" si="9"/>
        <v>-0.38615585546364822</v>
      </c>
      <c r="E82" s="454"/>
      <c r="F82" s="439">
        <v>3824</v>
      </c>
      <c r="G82" s="440">
        <v>2572</v>
      </c>
      <c r="H82" s="444">
        <f t="shared" si="10"/>
        <v>-0.32740585774058578</v>
      </c>
      <c r="I82" s="441">
        <f>(G82/$G$80)</f>
        <v>0.41591203104786545</v>
      </c>
    </row>
    <row r="83" spans="1:9" x14ac:dyDescent="0.2">
      <c r="A83" s="425" t="s">
        <v>79</v>
      </c>
      <c r="B83" s="472">
        <v>39</v>
      </c>
      <c r="C83" s="440">
        <v>81</v>
      </c>
      <c r="D83" s="467">
        <f t="shared" si="9"/>
        <v>1.0769230769230769</v>
      </c>
      <c r="E83" s="454"/>
      <c r="F83" s="439">
        <v>169</v>
      </c>
      <c r="G83" s="440">
        <v>112</v>
      </c>
      <c r="H83" s="444">
        <f t="shared" si="10"/>
        <v>-0.33727810650887574</v>
      </c>
      <c r="I83" s="441">
        <f>(G83/$G$80)</f>
        <v>1.8111254851228976E-2</v>
      </c>
    </row>
    <row r="84" spans="1:9" x14ac:dyDescent="0.2">
      <c r="A84" s="458" t="s">
        <v>311</v>
      </c>
      <c r="B84" s="459">
        <f>SUM(B85)</f>
        <v>754.92100000000005</v>
      </c>
      <c r="C84" s="460">
        <f>SUM(C85)</f>
        <v>2670.32</v>
      </c>
      <c r="D84" s="436">
        <f t="shared" si="9"/>
        <v>2.5372178015977829</v>
      </c>
      <c r="E84" s="462"/>
      <c r="F84" s="459">
        <f>SUM(F85)</f>
        <v>2352.7799999999997</v>
      </c>
      <c r="G84" s="460">
        <f>SUM(G85)</f>
        <v>5976.9500000000007</v>
      </c>
      <c r="H84" s="463">
        <f t="shared" si="10"/>
        <v>1.5403777658769631</v>
      </c>
      <c r="I84" s="461">
        <f>SUM(I85)</f>
        <v>1</v>
      </c>
    </row>
    <row r="85" spans="1:9" x14ac:dyDescent="0.2">
      <c r="A85" s="464" t="s">
        <v>28</v>
      </c>
      <c r="B85" s="469">
        <v>754.92100000000005</v>
      </c>
      <c r="C85" s="470">
        <v>2670.32</v>
      </c>
      <c r="D85" s="441">
        <f t="shared" si="9"/>
        <v>2.5372178015977829</v>
      </c>
      <c r="E85" s="468"/>
      <c r="F85" s="469">
        <v>2352.7799999999997</v>
      </c>
      <c r="G85" s="470">
        <v>5976.9500000000007</v>
      </c>
      <c r="H85" s="471">
        <f t="shared" si="10"/>
        <v>1.5403777658769631</v>
      </c>
      <c r="I85" s="467">
        <v>1</v>
      </c>
    </row>
    <row r="86" spans="1:9" x14ac:dyDescent="0.2">
      <c r="A86" s="458" t="s">
        <v>312</v>
      </c>
      <c r="B86" s="459">
        <f>SUM(B87)</f>
        <v>1988.115</v>
      </c>
      <c r="C86" s="460">
        <f>SUM(C87)</f>
        <v>1639.71</v>
      </c>
      <c r="D86" s="461">
        <f t="shared" si="9"/>
        <v>-0.17524388679729289</v>
      </c>
      <c r="E86" s="462"/>
      <c r="F86" s="459">
        <f>SUM(F87)</f>
        <v>3856.58</v>
      </c>
      <c r="G86" s="460">
        <f>SUM(G87)</f>
        <v>3896.12</v>
      </c>
      <c r="H86" s="463">
        <f t="shared" si="10"/>
        <v>1.0252607232314631E-2</v>
      </c>
      <c r="I86" s="461">
        <f>SUM(I87)</f>
        <v>1</v>
      </c>
    </row>
    <row r="87" spans="1:9" x14ac:dyDescent="0.2">
      <c r="A87" s="464" t="s">
        <v>28</v>
      </c>
      <c r="B87" s="469">
        <v>1988.115</v>
      </c>
      <c r="C87" s="470">
        <v>1639.71</v>
      </c>
      <c r="D87" s="467">
        <f t="shared" si="9"/>
        <v>-0.17524388679729289</v>
      </c>
      <c r="E87" s="468"/>
      <c r="F87" s="439">
        <v>3856.58</v>
      </c>
      <c r="G87" s="470">
        <v>3896.12</v>
      </c>
      <c r="H87" s="471">
        <f t="shared" si="10"/>
        <v>1.0252607232314631E-2</v>
      </c>
      <c r="I87" s="441">
        <f>G87/$G$86</f>
        <v>1</v>
      </c>
    </row>
    <row r="88" spans="1:9" x14ac:dyDescent="0.2">
      <c r="A88" s="433" t="s">
        <v>313</v>
      </c>
      <c r="B88" s="434">
        <f>SUM(B89:B92)</f>
        <v>1150.605</v>
      </c>
      <c r="C88" s="435">
        <f>SUM(C89:C92)</f>
        <v>1683.0049999999999</v>
      </c>
      <c r="D88" s="436">
        <f t="shared" si="9"/>
        <v>0.46271309441554648</v>
      </c>
      <c r="E88" s="437"/>
      <c r="F88" s="434">
        <f>SUM(F89:F92)</f>
        <v>2516.3150000000001</v>
      </c>
      <c r="G88" s="435">
        <f>SUM(G89:G92)</f>
        <v>3210.9700000000003</v>
      </c>
      <c r="H88" s="438">
        <f t="shared" si="10"/>
        <v>0.27606042963619426</v>
      </c>
      <c r="I88" s="436">
        <f>SUM(I89:I92)</f>
        <v>0.99999999999999978</v>
      </c>
    </row>
    <row r="89" spans="1:9" x14ac:dyDescent="0.2">
      <c r="A89" s="425" t="s">
        <v>26</v>
      </c>
      <c r="B89" s="439">
        <v>580</v>
      </c>
      <c r="C89" s="440">
        <v>990</v>
      </c>
      <c r="D89" s="441">
        <f t="shared" si="9"/>
        <v>0.7068965517241379</v>
      </c>
      <c r="E89" s="454"/>
      <c r="F89" s="439">
        <v>1330</v>
      </c>
      <c r="G89" s="440">
        <v>1725</v>
      </c>
      <c r="H89" s="444">
        <f t="shared" si="10"/>
        <v>0.29699248120300753</v>
      </c>
      <c r="I89" s="441">
        <f>G89/$G$88</f>
        <v>0.5372208398085313</v>
      </c>
    </row>
    <row r="90" spans="1:9" x14ac:dyDescent="0.2">
      <c r="A90" s="473" t="s">
        <v>28</v>
      </c>
      <c r="B90" s="440">
        <v>570.60500000000002</v>
      </c>
      <c r="C90" s="440">
        <v>532.55499999999995</v>
      </c>
      <c r="D90" s="441">
        <f t="shared" si="9"/>
        <v>-6.6683607749669332E-2</v>
      </c>
      <c r="E90" s="454"/>
      <c r="F90" s="439">
        <v>1186.3150000000001</v>
      </c>
      <c r="G90" s="440">
        <v>1271.96</v>
      </c>
      <c r="H90" s="444">
        <f t="shared" si="10"/>
        <v>7.2194147422901991E-2</v>
      </c>
      <c r="I90" s="441">
        <f>G90/$G$88</f>
        <v>0.3961295184944113</v>
      </c>
    </row>
    <row r="91" spans="1:9" x14ac:dyDescent="0.2">
      <c r="A91" s="473" t="s">
        <v>29</v>
      </c>
      <c r="B91" s="440">
        <v>0</v>
      </c>
      <c r="C91" s="440">
        <v>160.44999999999999</v>
      </c>
      <c r="D91" s="441" t="s">
        <v>234</v>
      </c>
      <c r="E91" s="454"/>
      <c r="F91" s="439">
        <v>0</v>
      </c>
      <c r="G91" s="440">
        <v>214.01</v>
      </c>
      <c r="H91" s="444" t="s">
        <v>234</v>
      </c>
      <c r="I91" s="441">
        <f>G91/$G$88</f>
        <v>6.6649641697057269E-2</v>
      </c>
    </row>
    <row r="92" spans="1:9" x14ac:dyDescent="0.2">
      <c r="A92" s="473" t="s">
        <v>41</v>
      </c>
      <c r="B92" s="440">
        <v>0</v>
      </c>
      <c r="C92" s="440">
        <v>0</v>
      </c>
      <c r="D92" s="441" t="s">
        <v>240</v>
      </c>
      <c r="E92" s="454"/>
      <c r="F92" s="439">
        <v>0</v>
      </c>
      <c r="G92" s="440">
        <v>0</v>
      </c>
      <c r="H92" s="444" t="s">
        <v>240</v>
      </c>
      <c r="I92" s="441">
        <f>G92/$G$88</f>
        <v>0</v>
      </c>
    </row>
    <row r="93" spans="1:9" x14ac:dyDescent="0.2">
      <c r="A93" s="433" t="s">
        <v>314</v>
      </c>
      <c r="B93" s="434">
        <f>SUM(B94:B95)</f>
        <v>1151.085</v>
      </c>
      <c r="C93" s="435">
        <f>SUM(C94:C95)</f>
        <v>1370.835</v>
      </c>
      <c r="D93" s="461">
        <f>(C93-B93)/B93</f>
        <v>0.1909068400682834</v>
      </c>
      <c r="E93" s="437"/>
      <c r="F93" s="434">
        <f>SUM(F94:F95)</f>
        <v>2275.15</v>
      </c>
      <c r="G93" s="435">
        <f>SUM(G94:G95)</f>
        <v>2740.4399999999996</v>
      </c>
      <c r="H93" s="438">
        <f>(G93-F93)/F93</f>
        <v>0.20450959277410258</v>
      </c>
      <c r="I93" s="436">
        <f>SUM(I94:I95)</f>
        <v>1</v>
      </c>
    </row>
    <row r="94" spans="1:9" x14ac:dyDescent="0.2">
      <c r="A94" s="425" t="s">
        <v>32</v>
      </c>
      <c r="B94" s="439">
        <v>806.65</v>
      </c>
      <c r="C94" s="440">
        <v>744.52499999999998</v>
      </c>
      <c r="D94" s="467">
        <f>(C94-B94)/B94</f>
        <v>-7.7016054050703525E-2</v>
      </c>
      <c r="E94" s="474"/>
      <c r="F94" s="439">
        <v>1592.835</v>
      </c>
      <c r="G94" s="440">
        <v>1518.4949999999999</v>
      </c>
      <c r="H94" s="475">
        <f>(G94-F94)/F94</f>
        <v>-4.6671500814585404E-2</v>
      </c>
      <c r="I94" s="441">
        <f>G94/$G$93</f>
        <v>0.55410627490475983</v>
      </c>
    </row>
    <row r="95" spans="1:9" x14ac:dyDescent="0.2">
      <c r="A95" s="425" t="s">
        <v>26</v>
      </c>
      <c r="B95" s="439">
        <v>344.435</v>
      </c>
      <c r="C95" s="440">
        <v>626.30999999999995</v>
      </c>
      <c r="D95" s="467">
        <f>(C95-B95)/B95</f>
        <v>0.81836921334939816</v>
      </c>
      <c r="E95" s="474"/>
      <c r="F95" s="439">
        <v>682.31500000000005</v>
      </c>
      <c r="G95" s="440">
        <v>1221.9449999999999</v>
      </c>
      <c r="H95" s="475">
        <f>(G95-F95)/F95</f>
        <v>0.79088104467877718</v>
      </c>
      <c r="I95" s="441">
        <f>G95/$G$93</f>
        <v>0.44589372509524022</v>
      </c>
    </row>
    <row r="96" spans="1:9" x14ac:dyDescent="0.2">
      <c r="A96" s="458" t="s">
        <v>315</v>
      </c>
      <c r="B96" s="459">
        <f>SUM(B97:B97)</f>
        <v>0</v>
      </c>
      <c r="C96" s="460">
        <f>SUM(C97:C97)</f>
        <v>1300</v>
      </c>
      <c r="D96" s="461" t="s">
        <v>234</v>
      </c>
      <c r="E96" s="462"/>
      <c r="F96" s="459">
        <f>SUM(F97:F97)</f>
        <v>0</v>
      </c>
      <c r="G96" s="460">
        <f>SUM(G97:G97)</f>
        <v>2730</v>
      </c>
      <c r="H96" s="463" t="s">
        <v>234</v>
      </c>
      <c r="I96" s="461">
        <f>SUM(I97:I97)</f>
        <v>1</v>
      </c>
    </row>
    <row r="97" spans="1:9" x14ac:dyDescent="0.2">
      <c r="A97" s="425" t="s">
        <v>34</v>
      </c>
      <c r="B97" s="469">
        <v>0</v>
      </c>
      <c r="C97" s="470">
        <v>1300</v>
      </c>
      <c r="D97" s="441" t="s">
        <v>234</v>
      </c>
      <c r="E97" s="468"/>
      <c r="F97" s="469">
        <v>0</v>
      </c>
      <c r="G97" s="470">
        <v>2730</v>
      </c>
      <c r="H97" s="471" t="s">
        <v>234</v>
      </c>
      <c r="I97" s="467">
        <f>G97/$G$96</f>
        <v>1</v>
      </c>
    </row>
    <row r="98" spans="1:9" x14ac:dyDescent="0.2">
      <c r="A98" s="433" t="s">
        <v>316</v>
      </c>
      <c r="B98" s="434">
        <f>SUM(B99:B101)</f>
        <v>740</v>
      </c>
      <c r="C98" s="435">
        <f>SUM(C99:C101)</f>
        <v>390</v>
      </c>
      <c r="D98" s="461">
        <f>(C98-B98)/B98</f>
        <v>-0.47297297297297297</v>
      </c>
      <c r="E98" s="437"/>
      <c r="F98" s="434">
        <f>SUM(F99:F101)</f>
        <v>1740</v>
      </c>
      <c r="G98" s="435">
        <f>SUM(G99:G101)</f>
        <v>740</v>
      </c>
      <c r="H98" s="438">
        <f>(G98-F98)/F98</f>
        <v>-0.57471264367816088</v>
      </c>
      <c r="I98" s="436">
        <f>SUM(I99:I101)</f>
        <v>1</v>
      </c>
    </row>
    <row r="99" spans="1:9" x14ac:dyDescent="0.2">
      <c r="A99" s="425" t="s">
        <v>28</v>
      </c>
      <c r="B99" s="469">
        <v>520</v>
      </c>
      <c r="C99" s="470">
        <v>390</v>
      </c>
      <c r="D99" s="441">
        <f>(C99-B99)/B99</f>
        <v>-0.25</v>
      </c>
      <c r="E99" s="468"/>
      <c r="F99" s="469">
        <v>1120</v>
      </c>
      <c r="G99" s="470">
        <v>740</v>
      </c>
      <c r="H99" s="471">
        <f>(G99-F99)/F99</f>
        <v>-0.3392857142857143</v>
      </c>
      <c r="I99" s="467">
        <f>(G99/$G$98)</f>
        <v>1</v>
      </c>
    </row>
    <row r="100" spans="1:9" x14ac:dyDescent="0.2">
      <c r="A100" s="464" t="s">
        <v>47</v>
      </c>
      <c r="B100" s="469">
        <v>200</v>
      </c>
      <c r="C100" s="470">
        <v>0</v>
      </c>
      <c r="D100" s="441" t="s">
        <v>240</v>
      </c>
      <c r="E100" s="468"/>
      <c r="F100" s="469">
        <v>600</v>
      </c>
      <c r="G100" s="470">
        <v>0</v>
      </c>
      <c r="H100" s="471" t="s">
        <v>240</v>
      </c>
      <c r="I100" s="467">
        <f>(G100/$G$98)</f>
        <v>0</v>
      </c>
    </row>
    <row r="101" spans="1:9" x14ac:dyDescent="0.2">
      <c r="A101" s="464" t="s">
        <v>33</v>
      </c>
      <c r="B101" s="469">
        <v>20</v>
      </c>
      <c r="C101" s="470">
        <v>0</v>
      </c>
      <c r="D101" s="441" t="s">
        <v>240</v>
      </c>
      <c r="E101" s="468"/>
      <c r="F101" s="469">
        <v>20</v>
      </c>
      <c r="G101" s="470">
        <v>0</v>
      </c>
      <c r="H101" s="471" t="s">
        <v>240</v>
      </c>
      <c r="I101" s="467">
        <f>(G101/$G$98)</f>
        <v>0</v>
      </c>
    </row>
    <row r="102" spans="1:9" x14ac:dyDescent="0.2">
      <c r="A102" s="458" t="s">
        <v>317</v>
      </c>
      <c r="B102" s="459">
        <f>SUM(B103:B103)</f>
        <v>1061.26</v>
      </c>
      <c r="C102" s="460">
        <f>SUM(C103:C103)</f>
        <v>295.08499999999998</v>
      </c>
      <c r="D102" s="461">
        <f>(C102-B102)/B102</f>
        <v>-0.72194843864839908</v>
      </c>
      <c r="E102" s="462"/>
      <c r="F102" s="459">
        <f>SUM(F103:F103)</f>
        <v>1496.885</v>
      </c>
      <c r="G102" s="460">
        <f>SUM(G103:G103)</f>
        <v>689.11500000000001</v>
      </c>
      <c r="H102" s="463">
        <f t="shared" ref="H102:H107" si="11">(G102-F102)/F102</f>
        <v>-0.53963397321771545</v>
      </c>
      <c r="I102" s="461">
        <f>SUM(I103:I103)</f>
        <v>1</v>
      </c>
    </row>
    <row r="103" spans="1:9" x14ac:dyDescent="0.2">
      <c r="A103" s="464" t="s">
        <v>28</v>
      </c>
      <c r="B103" s="469">
        <v>1061.26</v>
      </c>
      <c r="C103" s="470">
        <v>295.08499999999998</v>
      </c>
      <c r="D103" s="441">
        <f>(C103-B103)/B103</f>
        <v>-0.72194843864839908</v>
      </c>
      <c r="E103" s="468"/>
      <c r="F103" s="469">
        <v>1496.885</v>
      </c>
      <c r="G103" s="470">
        <v>689.11500000000001</v>
      </c>
      <c r="H103" s="471">
        <f t="shared" si="11"/>
        <v>-0.53963397321771545</v>
      </c>
      <c r="I103" s="467">
        <f>(G103/$G$102)</f>
        <v>1</v>
      </c>
    </row>
    <row r="104" spans="1:9" x14ac:dyDescent="0.2">
      <c r="A104" s="476" t="s">
        <v>318</v>
      </c>
      <c r="B104" s="435">
        <f>SUM(B105:B106)</f>
        <v>1402.3240000000001</v>
      </c>
      <c r="C104" s="435">
        <f>SUM(C105:C106)</f>
        <v>624.39</v>
      </c>
      <c r="D104" s="436">
        <f>(C104-B104)/B104</f>
        <v>-0.55474626405880523</v>
      </c>
      <c r="E104" s="437"/>
      <c r="F104" s="459">
        <f>SUM(F105:F106)</f>
        <v>2396.2849999999999</v>
      </c>
      <c r="G104" s="435">
        <f>SUM(G105:G106)</f>
        <v>631.48</v>
      </c>
      <c r="H104" s="438">
        <f t="shared" si="11"/>
        <v>-0.73647541924270277</v>
      </c>
      <c r="I104" s="438">
        <f>SUM(I105:I106)</f>
        <v>1</v>
      </c>
    </row>
    <row r="105" spans="1:9" x14ac:dyDescent="0.2">
      <c r="A105" s="425" t="s">
        <v>25</v>
      </c>
      <c r="B105" s="439">
        <v>417.964</v>
      </c>
      <c r="C105" s="440">
        <v>494.39</v>
      </c>
      <c r="D105" s="441">
        <f>(C105-B105)/B105</f>
        <v>0.18285306868534129</v>
      </c>
      <c r="E105" s="454"/>
      <c r="F105" s="439">
        <v>849.39499999999998</v>
      </c>
      <c r="G105" s="440">
        <v>499.47999999999996</v>
      </c>
      <c r="H105" s="444">
        <f t="shared" si="11"/>
        <v>-0.41195792299224748</v>
      </c>
      <c r="I105" s="441">
        <f>G105/$G$104</f>
        <v>0.79096725153607395</v>
      </c>
    </row>
    <row r="106" spans="1:9" x14ac:dyDescent="0.2">
      <c r="A106" s="425" t="s">
        <v>42</v>
      </c>
      <c r="B106" s="439">
        <v>984.36</v>
      </c>
      <c r="C106" s="440">
        <v>130</v>
      </c>
      <c r="D106" s="441" t="s">
        <v>240</v>
      </c>
      <c r="E106" s="454"/>
      <c r="F106" s="439">
        <v>1546.8899999999999</v>
      </c>
      <c r="G106" s="440">
        <v>132</v>
      </c>
      <c r="H106" s="444">
        <f t="shared" si="11"/>
        <v>-0.91466749413339021</v>
      </c>
      <c r="I106" s="441">
        <f>G106/$G$104</f>
        <v>0.209032748463926</v>
      </c>
    </row>
    <row r="107" spans="1:9" x14ac:dyDescent="0.2">
      <c r="A107" s="458" t="s">
        <v>319</v>
      </c>
      <c r="B107" s="459">
        <f>SUM(B108:B110)</f>
        <v>42</v>
      </c>
      <c r="C107" s="460">
        <f>SUM(C108:C110)</f>
        <v>267.57</v>
      </c>
      <c r="D107" s="461">
        <f>(C107-B107)/B107</f>
        <v>5.3707142857142856</v>
      </c>
      <c r="E107" s="462"/>
      <c r="F107" s="459">
        <f>SUM(F108:F110)</f>
        <v>51</v>
      </c>
      <c r="G107" s="460">
        <f>SUM(G108:G110)</f>
        <v>590.56999999999994</v>
      </c>
      <c r="H107" s="463">
        <f t="shared" si="11"/>
        <v>10.579803921568626</v>
      </c>
      <c r="I107" s="461">
        <f>SUM(I108:I110)</f>
        <v>1</v>
      </c>
    </row>
    <row r="108" spans="1:9" x14ac:dyDescent="0.2">
      <c r="A108" s="464" t="s">
        <v>43</v>
      </c>
      <c r="B108" s="469">
        <v>0</v>
      </c>
      <c r="C108" s="470">
        <v>262.57</v>
      </c>
      <c r="D108" s="441" t="s">
        <v>234</v>
      </c>
      <c r="E108" s="468"/>
      <c r="F108" s="469">
        <v>0</v>
      </c>
      <c r="G108" s="470">
        <v>585.56999999999994</v>
      </c>
      <c r="H108" s="471" t="s">
        <v>234</v>
      </c>
      <c r="I108" s="441">
        <f>G108/$G$107</f>
        <v>0.99153360312918026</v>
      </c>
    </row>
    <row r="109" spans="1:9" x14ac:dyDescent="0.2">
      <c r="A109" s="464" t="s">
        <v>33</v>
      </c>
      <c r="B109" s="469">
        <v>42</v>
      </c>
      <c r="C109" s="470">
        <v>5</v>
      </c>
      <c r="D109" s="441">
        <f>(C109-B109)/B109</f>
        <v>-0.88095238095238093</v>
      </c>
      <c r="E109" s="468"/>
      <c r="F109" s="469">
        <v>51</v>
      </c>
      <c r="G109" s="470">
        <v>5</v>
      </c>
      <c r="H109" s="471">
        <f>(G109-F109)/F109</f>
        <v>-0.90196078431372551</v>
      </c>
      <c r="I109" s="441">
        <f>G109/$G$107</f>
        <v>8.4663968708197177E-3</v>
      </c>
    </row>
    <row r="110" spans="1:9" x14ac:dyDescent="0.2">
      <c r="A110" s="464" t="s">
        <v>28</v>
      </c>
      <c r="B110" s="469">
        <v>0</v>
      </c>
      <c r="C110" s="470">
        <v>0</v>
      </c>
      <c r="D110" s="441" t="s">
        <v>240</v>
      </c>
      <c r="E110" s="468"/>
      <c r="F110" s="469">
        <v>0</v>
      </c>
      <c r="G110" s="470">
        <v>0</v>
      </c>
      <c r="H110" s="471" t="s">
        <v>240</v>
      </c>
      <c r="I110" s="441">
        <f>G110/$G$107</f>
        <v>0</v>
      </c>
    </row>
    <row r="111" spans="1:9" x14ac:dyDescent="0.2">
      <c r="A111" s="458" t="s">
        <v>320</v>
      </c>
      <c r="B111" s="459">
        <f>SUM(B112:B113)</f>
        <v>275.14499999999998</v>
      </c>
      <c r="C111" s="460">
        <f>SUM(C112:C113)</f>
        <v>176.62</v>
      </c>
      <c r="D111" s="461">
        <f>(C111-B111)/B111</f>
        <v>-0.35808391938795903</v>
      </c>
      <c r="E111" s="462"/>
      <c r="F111" s="459">
        <f>SUM(F112:F113)</f>
        <v>277.14499999999998</v>
      </c>
      <c r="G111" s="460">
        <f>SUM(G112:G113)</f>
        <v>586.34</v>
      </c>
      <c r="H111" s="463">
        <f>(G111-F111)/F111</f>
        <v>1.1156434357466312</v>
      </c>
      <c r="I111" s="461">
        <f>SUM(I112:I113)</f>
        <v>1</v>
      </c>
    </row>
    <row r="112" spans="1:9" x14ac:dyDescent="0.2">
      <c r="A112" s="464" t="s">
        <v>33</v>
      </c>
      <c r="B112" s="469">
        <v>275.14499999999998</v>
      </c>
      <c r="C112" s="470">
        <v>176.62</v>
      </c>
      <c r="D112" s="441">
        <f>(C112-B112)/B112</f>
        <v>-0.35808391938795903</v>
      </c>
      <c r="E112" s="468"/>
      <c r="F112" s="465">
        <v>277.14499999999998</v>
      </c>
      <c r="G112" s="470">
        <v>586.34</v>
      </c>
      <c r="H112" s="471">
        <f>(G112-F112)/F112</f>
        <v>1.1156434357466312</v>
      </c>
      <c r="I112" s="467">
        <f>(G112/G111)</f>
        <v>1</v>
      </c>
    </row>
    <row r="113" spans="1:9" x14ac:dyDescent="0.2">
      <c r="A113" s="464" t="s">
        <v>25</v>
      </c>
      <c r="B113" s="469">
        <v>0</v>
      </c>
      <c r="C113" s="470">
        <v>0</v>
      </c>
      <c r="D113" s="441" t="s">
        <v>240</v>
      </c>
      <c r="E113" s="468"/>
      <c r="F113" s="465">
        <v>0</v>
      </c>
      <c r="G113" s="470">
        <v>0</v>
      </c>
      <c r="H113" s="471" t="s">
        <v>240</v>
      </c>
      <c r="I113" s="467">
        <f>(G113/G111)</f>
        <v>0</v>
      </c>
    </row>
    <row r="114" spans="1:9" x14ac:dyDescent="0.2">
      <c r="A114" s="458" t="s">
        <v>321</v>
      </c>
      <c r="B114" s="459">
        <f>SUM(B115:B117)</f>
        <v>232</v>
      </c>
      <c r="C114" s="477">
        <f>SUM(C115:C117)</f>
        <v>65</v>
      </c>
      <c r="D114" s="461">
        <f>(C114-B114)/B114</f>
        <v>-0.71982758620689657</v>
      </c>
      <c r="E114" s="462"/>
      <c r="F114" s="459">
        <f>SUM(F115:F117)</f>
        <v>480</v>
      </c>
      <c r="G114" s="460">
        <f>SUM(G115:G117)</f>
        <v>89</v>
      </c>
      <c r="H114" s="463">
        <f>(G114-F114)/F114</f>
        <v>-0.81458333333333333</v>
      </c>
      <c r="I114" s="461">
        <f>SUM(I115:I117)</f>
        <v>1</v>
      </c>
    </row>
    <row r="115" spans="1:9" x14ac:dyDescent="0.2">
      <c r="A115" s="478" t="s">
        <v>27</v>
      </c>
      <c r="B115" s="469">
        <v>226</v>
      </c>
      <c r="C115" s="470">
        <v>65</v>
      </c>
      <c r="D115" s="441">
        <f>(C115-B115)/B115</f>
        <v>-0.71238938053097345</v>
      </c>
      <c r="E115" s="468"/>
      <c r="F115" s="469">
        <v>398</v>
      </c>
      <c r="G115" s="470">
        <v>89</v>
      </c>
      <c r="H115" s="471">
        <f>(G115-F115)/F115</f>
        <v>-0.77638190954773867</v>
      </c>
      <c r="I115" s="467">
        <f>G115/$G$114</f>
        <v>1</v>
      </c>
    </row>
    <row r="116" spans="1:9" x14ac:dyDescent="0.2">
      <c r="A116" s="478" t="s">
        <v>41</v>
      </c>
      <c r="B116" s="469">
        <v>0</v>
      </c>
      <c r="C116" s="470">
        <v>0</v>
      </c>
      <c r="D116" s="441" t="s">
        <v>240</v>
      </c>
      <c r="E116" s="468"/>
      <c r="F116" s="469">
        <v>11</v>
      </c>
      <c r="G116" s="470">
        <v>0</v>
      </c>
      <c r="H116" s="471" t="s">
        <v>240</v>
      </c>
      <c r="I116" s="467">
        <f>G116/$G$114</f>
        <v>0</v>
      </c>
    </row>
    <row r="117" spans="1:9" x14ac:dyDescent="0.2">
      <c r="A117" s="478" t="s">
        <v>79</v>
      </c>
      <c r="B117" s="469">
        <v>6</v>
      </c>
      <c r="C117" s="470">
        <v>0</v>
      </c>
      <c r="D117" s="441" t="s">
        <v>240</v>
      </c>
      <c r="E117" s="468"/>
      <c r="F117" s="469">
        <v>71</v>
      </c>
      <c r="G117" s="470">
        <v>0</v>
      </c>
      <c r="H117" s="471" t="s">
        <v>240</v>
      </c>
      <c r="I117" s="467">
        <f>G117/$G$114</f>
        <v>0</v>
      </c>
    </row>
    <row r="118" spans="1:9" x14ac:dyDescent="0.2">
      <c r="A118" s="458" t="s">
        <v>322</v>
      </c>
      <c r="B118" s="459">
        <f>SUM(B119:B119)</f>
        <v>0</v>
      </c>
      <c r="C118" s="460">
        <f>SUM(C119:C119)</f>
        <v>28.585000000000001</v>
      </c>
      <c r="D118" s="461" t="s">
        <v>234</v>
      </c>
      <c r="E118" s="462"/>
      <c r="F118" s="459">
        <f>SUM(F119:F119)</f>
        <v>0</v>
      </c>
      <c r="G118" s="460">
        <f>SUM(G119:G119)</f>
        <v>41.555</v>
      </c>
      <c r="H118" s="463" t="s">
        <v>234</v>
      </c>
      <c r="I118" s="461">
        <f>SUM(I119:I119)</f>
        <v>1</v>
      </c>
    </row>
    <row r="119" spans="1:9" x14ac:dyDescent="0.2">
      <c r="A119" s="464" t="s">
        <v>25</v>
      </c>
      <c r="B119" s="469">
        <v>0</v>
      </c>
      <c r="C119" s="470">
        <v>28.585000000000001</v>
      </c>
      <c r="D119" s="441" t="s">
        <v>234</v>
      </c>
      <c r="E119" s="468"/>
      <c r="F119" s="469">
        <v>0</v>
      </c>
      <c r="G119" s="470">
        <v>41.555</v>
      </c>
      <c r="H119" s="471" t="s">
        <v>234</v>
      </c>
      <c r="I119" s="467">
        <f>G119/$G$118</f>
        <v>1</v>
      </c>
    </row>
    <row r="120" spans="1:9" x14ac:dyDescent="0.2">
      <c r="A120" s="458" t="s">
        <v>323</v>
      </c>
      <c r="B120" s="459">
        <f>SUM(B121:B121)</f>
        <v>25</v>
      </c>
      <c r="C120" s="477">
        <f>SUM(C121:C121)</f>
        <v>9</v>
      </c>
      <c r="D120" s="461">
        <f t="shared" ref="D120:D125" si="12">(C120-B120)/B120</f>
        <v>-0.64</v>
      </c>
      <c r="E120" s="462"/>
      <c r="F120" s="459">
        <f>SUM(F121:F121)</f>
        <v>25</v>
      </c>
      <c r="G120" s="460">
        <f>SUM(G121:G121)</f>
        <v>25</v>
      </c>
      <c r="H120" s="463">
        <f t="shared" ref="H120:H123" si="13">(G120-F120)/F120</f>
        <v>0</v>
      </c>
      <c r="I120" s="461">
        <f>SUM(I121:I121)</f>
        <v>1</v>
      </c>
    </row>
    <row r="121" spans="1:9" x14ac:dyDescent="0.2">
      <c r="A121" s="478" t="s">
        <v>33</v>
      </c>
      <c r="B121" s="469">
        <v>25</v>
      </c>
      <c r="C121" s="470">
        <v>9</v>
      </c>
      <c r="D121" s="441">
        <f t="shared" si="12"/>
        <v>-0.64</v>
      </c>
      <c r="E121" s="468"/>
      <c r="F121" s="469">
        <v>25</v>
      </c>
      <c r="G121" s="470">
        <v>25</v>
      </c>
      <c r="H121" s="471">
        <f t="shared" si="13"/>
        <v>0</v>
      </c>
      <c r="I121" s="467">
        <f>G121/$G$120</f>
        <v>1</v>
      </c>
    </row>
    <row r="122" spans="1:9" x14ac:dyDescent="0.2">
      <c r="A122" s="458" t="s">
        <v>324</v>
      </c>
      <c r="B122" s="459">
        <f>SUM(B123:B123)</f>
        <v>17</v>
      </c>
      <c r="C122" s="460">
        <f>SUM(C123:C123)</f>
        <v>12</v>
      </c>
      <c r="D122" s="461">
        <f t="shared" si="12"/>
        <v>-0.29411764705882354</v>
      </c>
      <c r="E122" s="462"/>
      <c r="F122" s="459">
        <f>SUM(F123:F123)</f>
        <v>34</v>
      </c>
      <c r="G122" s="460">
        <f>SUM(G123:G123)</f>
        <v>24</v>
      </c>
      <c r="H122" s="463">
        <f t="shared" si="13"/>
        <v>-0.29411764705882354</v>
      </c>
      <c r="I122" s="461">
        <f>SUM(I123:I123)</f>
        <v>1</v>
      </c>
    </row>
    <row r="123" spans="1:9" x14ac:dyDescent="0.2">
      <c r="A123" s="478" t="s">
        <v>25</v>
      </c>
      <c r="B123" s="469">
        <v>17</v>
      </c>
      <c r="C123" s="470">
        <v>12</v>
      </c>
      <c r="D123" s="441">
        <f t="shared" si="12"/>
        <v>-0.29411764705882354</v>
      </c>
      <c r="E123" s="468"/>
      <c r="F123" s="469">
        <v>34</v>
      </c>
      <c r="G123" s="470">
        <v>24</v>
      </c>
      <c r="H123" s="471">
        <f t="shared" si="13"/>
        <v>-0.29411764705882354</v>
      </c>
      <c r="I123" s="467">
        <f>G123/$G$122</f>
        <v>1</v>
      </c>
    </row>
    <row r="124" spans="1:9" x14ac:dyDescent="0.2">
      <c r="A124" s="458" t="s">
        <v>325</v>
      </c>
      <c r="B124" s="459">
        <f>SUM(B125:B126)</f>
        <v>8</v>
      </c>
      <c r="C124" s="460">
        <f>SUM(C125:C126)</f>
        <v>2</v>
      </c>
      <c r="D124" s="461">
        <f t="shared" si="12"/>
        <v>-0.75</v>
      </c>
      <c r="E124" s="462"/>
      <c r="F124" s="459">
        <f>SUM(F125:F126)</f>
        <v>75</v>
      </c>
      <c r="G124" s="460">
        <f>SUM(G125:G126)</f>
        <v>4</v>
      </c>
      <c r="H124" s="463">
        <f>(G124-F124)/F124</f>
        <v>-0.94666666666666666</v>
      </c>
      <c r="I124" s="461">
        <f>SUM(I125:I126)</f>
        <v>1</v>
      </c>
    </row>
    <row r="125" spans="1:9" x14ac:dyDescent="0.2">
      <c r="A125" s="425" t="s">
        <v>28</v>
      </c>
      <c r="B125" s="469">
        <v>3</v>
      </c>
      <c r="C125" s="470">
        <v>2</v>
      </c>
      <c r="D125" s="441">
        <f t="shared" si="12"/>
        <v>-0.33333333333333331</v>
      </c>
      <c r="E125" s="468"/>
      <c r="F125" s="465">
        <v>65</v>
      </c>
      <c r="G125" s="470">
        <v>4</v>
      </c>
      <c r="H125" s="471">
        <f>(G125-F125)/F125</f>
        <v>-0.93846153846153846</v>
      </c>
      <c r="I125" s="467">
        <f>(G125/G124)</f>
        <v>1</v>
      </c>
    </row>
    <row r="126" spans="1:9" x14ac:dyDescent="0.2">
      <c r="A126" s="478" t="s">
        <v>38</v>
      </c>
      <c r="B126" s="469">
        <v>5</v>
      </c>
      <c r="C126" s="470"/>
      <c r="D126" s="441" t="s">
        <v>240</v>
      </c>
      <c r="E126" s="468"/>
      <c r="F126" s="439">
        <v>10</v>
      </c>
      <c r="G126" s="470"/>
      <c r="H126" s="471" t="s">
        <v>240</v>
      </c>
      <c r="I126" s="467">
        <f>(G126/G124)</f>
        <v>0</v>
      </c>
    </row>
    <row r="127" spans="1:9" ht="47.25" customHeight="1" x14ac:dyDescent="0.2">
      <c r="A127" s="740" t="s">
        <v>326</v>
      </c>
      <c r="B127" s="740"/>
      <c r="C127" s="740"/>
      <c r="D127" s="740"/>
      <c r="E127" s="740"/>
      <c r="F127" s="740"/>
      <c r="G127" s="740"/>
      <c r="H127" s="740"/>
      <c r="I127" s="740"/>
    </row>
    <row r="128" spans="1:9" x14ac:dyDescent="0.2">
      <c r="A128" s="741"/>
      <c r="B128" s="741"/>
      <c r="C128" s="741"/>
      <c r="D128" s="741"/>
      <c r="E128" s="741"/>
      <c r="F128" s="741"/>
      <c r="G128" s="741"/>
      <c r="H128" s="741"/>
      <c r="I128" s="741"/>
    </row>
    <row r="129" spans="2:9" x14ac:dyDescent="0.2">
      <c r="B129" s="479"/>
      <c r="C129" s="479"/>
      <c r="D129" s="479"/>
      <c r="E129" s="479"/>
      <c r="F129" s="479"/>
      <c r="G129" s="479"/>
      <c r="H129" s="479"/>
      <c r="I129" s="479"/>
    </row>
    <row r="130" spans="2:9" x14ac:dyDescent="0.2">
      <c r="B130" s="480"/>
      <c r="C130" s="480"/>
      <c r="F130" s="480"/>
      <c r="G130" s="480"/>
    </row>
    <row r="132" spans="2:9" s="479" customFormat="1" x14ac:dyDescent="0.2"/>
    <row r="134" spans="2:9" x14ac:dyDescent="0.2">
      <c r="B134" s="481">
        <f>B129-B132</f>
        <v>0</v>
      </c>
      <c r="C134" s="481">
        <f>C129-C132</f>
        <v>0</v>
      </c>
      <c r="F134" s="481">
        <f>F129-F132</f>
        <v>0</v>
      </c>
      <c r="G134" s="481">
        <f>G129-G132</f>
        <v>0</v>
      </c>
    </row>
  </sheetData>
  <mergeCells count="4">
    <mergeCell ref="B4:D4"/>
    <mergeCell ref="F4:I4"/>
    <mergeCell ref="A127:I127"/>
    <mergeCell ref="A128:I128"/>
  </mergeCells>
  <pageMargins left="0.7" right="0.7" top="0.75" bottom="0.75" header="0.3" footer="0.3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P17"/>
  <sheetViews>
    <sheetView showGridLines="0" zoomScale="130" zoomScaleNormal="130" workbookViewId="0">
      <selection activeCell="A7" sqref="A7:A13"/>
    </sheetView>
  </sheetViews>
  <sheetFormatPr baseColWidth="10" defaultColWidth="11.42578125" defaultRowHeight="15" x14ac:dyDescent="0.25"/>
  <cols>
    <col min="1" max="1" width="24.42578125" style="482" customWidth="1"/>
    <col min="2" max="2" width="8.42578125" style="482" customWidth="1"/>
    <col min="3" max="3" width="7.42578125" style="482" bestFit="1" customWidth="1"/>
    <col min="4" max="4" width="8.5703125" style="482" bestFit="1" customWidth="1"/>
    <col min="5" max="5" width="2.42578125" style="482" customWidth="1"/>
    <col min="6" max="6" width="8.42578125" style="482" customWidth="1"/>
    <col min="7" max="7" width="9.7109375" style="482" customWidth="1"/>
    <col min="8" max="8" width="9.42578125" style="482" customWidth="1"/>
    <col min="9" max="9" width="7.5703125" style="482" customWidth="1"/>
    <col min="10" max="10" width="11.42578125" style="482"/>
    <col min="11" max="11" width="22.7109375" style="482" bestFit="1" customWidth="1"/>
    <col min="12" max="12" width="23.42578125" style="482" bestFit="1" customWidth="1"/>
    <col min="13" max="13" width="23.5703125" style="482" customWidth="1"/>
    <col min="14" max="14" width="22.7109375" style="482" bestFit="1" customWidth="1"/>
    <col min="15" max="16384" width="11.42578125" style="482"/>
  </cols>
  <sheetData>
    <row r="1" spans="1:16" x14ac:dyDescent="0.25">
      <c r="A1" s="424" t="s">
        <v>327</v>
      </c>
    </row>
    <row r="2" spans="1:16" ht="18.75" x14ac:dyDescent="0.25">
      <c r="A2" s="483" t="s">
        <v>328</v>
      </c>
      <c r="B2" s="484"/>
      <c r="C2" s="484"/>
      <c r="D2" s="484"/>
      <c r="E2" s="484"/>
      <c r="F2" s="484"/>
      <c r="G2" s="484"/>
      <c r="H2" s="484"/>
      <c r="K2" s="485"/>
      <c r="L2" s="485"/>
      <c r="M2" s="485"/>
      <c r="N2" s="485"/>
      <c r="O2" s="485"/>
      <c r="P2" s="485"/>
    </row>
    <row r="3" spans="1:16" x14ac:dyDescent="0.25">
      <c r="K3" s="485"/>
      <c r="L3" s="485"/>
      <c r="M3" s="485"/>
      <c r="N3" s="485"/>
      <c r="O3" s="485"/>
      <c r="P3" s="485"/>
    </row>
    <row r="4" spans="1:16" x14ac:dyDescent="0.25">
      <c r="B4" s="737" t="s">
        <v>191</v>
      </c>
      <c r="C4" s="737"/>
      <c r="D4" s="737"/>
      <c r="E4" s="486"/>
      <c r="F4" s="737" t="s">
        <v>237</v>
      </c>
      <c r="G4" s="737"/>
      <c r="H4" s="737"/>
      <c r="I4" s="737"/>
      <c r="K4" s="485"/>
      <c r="L4" s="485"/>
      <c r="M4" s="485"/>
      <c r="N4" s="485"/>
      <c r="O4" s="485"/>
      <c r="P4" s="485"/>
    </row>
    <row r="5" spans="1:16" x14ac:dyDescent="0.25">
      <c r="A5" s="487" t="s">
        <v>238</v>
      </c>
      <c r="B5" s="488">
        <v>2020</v>
      </c>
      <c r="C5" s="489">
        <v>2021</v>
      </c>
      <c r="D5" s="490" t="s">
        <v>294</v>
      </c>
      <c r="E5" s="491"/>
      <c r="F5" s="488">
        <v>2020</v>
      </c>
      <c r="G5" s="489">
        <v>2021</v>
      </c>
      <c r="H5" s="489" t="s">
        <v>294</v>
      </c>
      <c r="I5" s="490" t="s">
        <v>252</v>
      </c>
      <c r="K5" s="485"/>
      <c r="L5" s="485"/>
      <c r="M5" s="485"/>
      <c r="N5" s="485"/>
      <c r="O5" s="485"/>
      <c r="P5" s="485"/>
    </row>
    <row r="6" spans="1:16" x14ac:dyDescent="0.25">
      <c r="A6" s="492" t="s">
        <v>329</v>
      </c>
      <c r="B6" s="493">
        <f>SUM(B7:B10)</f>
        <v>7613.8899999999994</v>
      </c>
      <c r="C6" s="494">
        <f>SUM(C7:C10)</f>
        <v>5238.82</v>
      </c>
      <c r="D6" s="461">
        <f t="shared" ref="D6:D12" si="0">(C6-B6)/B6</f>
        <v>-0.3119391007750309</v>
      </c>
      <c r="E6" s="495"/>
      <c r="F6" s="493">
        <f>SUM(F7:F10)</f>
        <v>15190.918000000001</v>
      </c>
      <c r="G6" s="494">
        <f>SUM(G7:G10)</f>
        <v>9568.59</v>
      </c>
      <c r="H6" s="463">
        <f t="shared" ref="H6:H12" si="1">(G6-F6)/F6</f>
        <v>-0.37011114140699075</v>
      </c>
      <c r="I6" s="496">
        <f>SUM(I7:I10)</f>
        <v>1</v>
      </c>
      <c r="K6" s="485"/>
      <c r="L6" s="485"/>
      <c r="M6" s="485"/>
      <c r="N6" s="485"/>
      <c r="O6" s="485"/>
      <c r="P6" s="485"/>
    </row>
    <row r="7" spans="1:16" x14ac:dyDescent="0.25">
      <c r="A7" s="497" t="s">
        <v>31</v>
      </c>
      <c r="B7" s="498">
        <v>2468.54</v>
      </c>
      <c r="C7" s="499">
        <v>1595.82</v>
      </c>
      <c r="D7" s="467">
        <f t="shared" si="0"/>
        <v>-0.35353690845601043</v>
      </c>
      <c r="E7" s="495"/>
      <c r="F7" s="498">
        <v>4771.08</v>
      </c>
      <c r="G7" s="499">
        <v>3383.59</v>
      </c>
      <c r="H7" s="471">
        <f t="shared" si="1"/>
        <v>-0.29081256235485464</v>
      </c>
      <c r="I7" s="467">
        <f>G7/$G$6</f>
        <v>0.35361427336734047</v>
      </c>
      <c r="K7" s="485"/>
      <c r="L7" s="485"/>
      <c r="M7" s="485"/>
      <c r="N7" s="485"/>
      <c r="O7" s="485"/>
      <c r="P7" s="485"/>
    </row>
    <row r="8" spans="1:16" x14ac:dyDescent="0.25">
      <c r="A8" s="500" t="s">
        <v>26</v>
      </c>
      <c r="B8" s="498">
        <v>3180.35</v>
      </c>
      <c r="C8" s="499">
        <v>1460</v>
      </c>
      <c r="D8" s="467">
        <f t="shared" si="0"/>
        <v>-0.54093102960365991</v>
      </c>
      <c r="E8" s="495"/>
      <c r="F8" s="498">
        <v>6050.92</v>
      </c>
      <c r="G8" s="499">
        <v>2620</v>
      </c>
      <c r="H8" s="471">
        <f t="shared" si="1"/>
        <v>-0.56700799217309106</v>
      </c>
      <c r="I8" s="467">
        <f>G8/$G$6</f>
        <v>0.27381254709419045</v>
      </c>
      <c r="K8" s="485"/>
      <c r="L8" s="485"/>
      <c r="M8" s="485"/>
      <c r="N8" s="485"/>
      <c r="O8" s="485"/>
      <c r="P8" s="485"/>
    </row>
    <row r="9" spans="1:16" x14ac:dyDescent="0.25">
      <c r="A9" s="497" t="s">
        <v>29</v>
      </c>
      <c r="B9" s="498">
        <v>1715</v>
      </c>
      <c r="C9" s="499">
        <v>1523</v>
      </c>
      <c r="D9" s="467">
        <f t="shared" si="0"/>
        <v>-0.1119533527696793</v>
      </c>
      <c r="E9" s="495"/>
      <c r="F9" s="498">
        <v>3863.9700000000003</v>
      </c>
      <c r="G9" s="499">
        <v>2483</v>
      </c>
      <c r="H9" s="471">
        <f t="shared" si="1"/>
        <v>-0.35739666715838897</v>
      </c>
      <c r="I9" s="467">
        <f>G9/$G$6</f>
        <v>0.25949486810491412</v>
      </c>
      <c r="K9" s="485"/>
      <c r="L9" s="485"/>
      <c r="M9" s="485"/>
      <c r="N9" s="485"/>
      <c r="O9" s="485"/>
      <c r="P9" s="485"/>
    </row>
    <row r="10" spans="1:16" x14ac:dyDescent="0.25">
      <c r="A10" s="497" t="s">
        <v>30</v>
      </c>
      <c r="B10" s="498">
        <v>250</v>
      </c>
      <c r="C10" s="499">
        <v>660</v>
      </c>
      <c r="D10" s="467">
        <f t="shared" si="0"/>
        <v>1.64</v>
      </c>
      <c r="E10" s="495"/>
      <c r="F10" s="498">
        <v>504.94799999999998</v>
      </c>
      <c r="G10" s="499">
        <v>1082</v>
      </c>
      <c r="H10" s="471">
        <f t="shared" si="1"/>
        <v>1.1427949016532397</v>
      </c>
      <c r="I10" s="467">
        <f>G10/$G$6</f>
        <v>0.113078311433555</v>
      </c>
      <c r="K10" s="485"/>
      <c r="L10" s="485"/>
      <c r="M10" s="485"/>
      <c r="N10" s="485"/>
      <c r="O10" s="485"/>
      <c r="P10" s="485"/>
    </row>
    <row r="11" spans="1:16" x14ac:dyDescent="0.25">
      <c r="A11" s="501" t="s">
        <v>330</v>
      </c>
      <c r="B11" s="502">
        <f>SUM(B12:B13)</f>
        <v>3996.3</v>
      </c>
      <c r="C11" s="503">
        <f>SUM(C12:C13)</f>
        <v>462.1</v>
      </c>
      <c r="D11" s="461">
        <f t="shared" si="0"/>
        <v>-0.88436804043740458</v>
      </c>
      <c r="E11" s="504"/>
      <c r="F11" s="502">
        <f>SUM(F12:F13)</f>
        <v>5400.72</v>
      </c>
      <c r="G11" s="503">
        <f>SUM(G12:G13)</f>
        <v>1324.1</v>
      </c>
      <c r="H11" s="438">
        <f t="shared" si="1"/>
        <v>-0.75482898576486102</v>
      </c>
      <c r="I11" s="436">
        <f>SUM(I12:I13)</f>
        <v>1</v>
      </c>
      <c r="K11" s="485"/>
      <c r="L11" s="485"/>
      <c r="M11" s="485"/>
      <c r="N11" s="485"/>
      <c r="O11" s="485"/>
      <c r="P11" s="485"/>
    </row>
    <row r="12" spans="1:16" x14ac:dyDescent="0.25">
      <c r="A12" s="497" t="s">
        <v>31</v>
      </c>
      <c r="B12" s="505">
        <v>3996.3</v>
      </c>
      <c r="C12" s="506">
        <v>462.1</v>
      </c>
      <c r="D12" s="467">
        <f t="shared" si="0"/>
        <v>-0.88436804043740458</v>
      </c>
      <c r="E12" s="507"/>
      <c r="F12" s="505">
        <v>5400.72</v>
      </c>
      <c r="G12" s="508">
        <v>1294.0999999999999</v>
      </c>
      <c r="H12" s="444">
        <f t="shared" si="1"/>
        <v>-0.76038380067842815</v>
      </c>
      <c r="I12" s="441">
        <f>G12/$G$11</f>
        <v>0.9773431009742467</v>
      </c>
      <c r="K12" s="485"/>
      <c r="L12" s="485"/>
      <c r="M12" s="485"/>
      <c r="N12" s="485"/>
      <c r="O12" s="485"/>
      <c r="P12" s="485"/>
    </row>
    <row r="13" spans="1:16" ht="15.75" thickBot="1" x14ac:dyDescent="0.3">
      <c r="A13" s="509" t="s">
        <v>26</v>
      </c>
      <c r="B13" s="510">
        <v>0</v>
      </c>
      <c r="C13" s="511">
        <v>0</v>
      </c>
      <c r="D13" s="512" t="s">
        <v>240</v>
      </c>
      <c r="E13" s="513"/>
      <c r="F13" s="510">
        <v>0</v>
      </c>
      <c r="G13" s="511">
        <v>30</v>
      </c>
      <c r="H13" s="514" t="s">
        <v>234</v>
      </c>
      <c r="I13" s="515">
        <f>G13/$G$11</f>
        <v>2.2656899025753345E-2</v>
      </c>
      <c r="K13" s="485"/>
      <c r="L13" s="485"/>
      <c r="M13" s="485"/>
      <c r="N13" s="485"/>
      <c r="O13" s="485"/>
      <c r="P13" s="485"/>
    </row>
    <row r="14" spans="1:16" x14ac:dyDescent="0.25">
      <c r="K14" s="485"/>
      <c r="L14" s="485"/>
      <c r="M14" s="485"/>
      <c r="N14" s="485"/>
      <c r="O14" s="485"/>
      <c r="P14" s="485"/>
    </row>
    <row r="15" spans="1:16" ht="39.75" customHeight="1" x14ac:dyDescent="0.25">
      <c r="A15" s="742" t="s">
        <v>289</v>
      </c>
      <c r="B15" s="742"/>
      <c r="C15" s="742"/>
      <c r="D15" s="742"/>
      <c r="E15" s="742"/>
      <c r="F15" s="742"/>
      <c r="G15" s="742"/>
      <c r="H15" s="742"/>
      <c r="I15" s="742"/>
      <c r="K15" s="485"/>
      <c r="L15" s="485"/>
      <c r="M15" s="485"/>
      <c r="N15" s="485"/>
      <c r="O15" s="485"/>
      <c r="P15" s="485"/>
    </row>
    <row r="16" spans="1:16" x14ac:dyDescent="0.25">
      <c r="A16" s="516" t="s">
        <v>290</v>
      </c>
      <c r="B16" s="516"/>
      <c r="C16" s="516"/>
      <c r="D16" s="516"/>
      <c r="E16" s="516"/>
      <c r="F16" s="517"/>
      <c r="G16" s="518"/>
      <c r="H16" s="518"/>
      <c r="I16" s="518"/>
      <c r="K16" s="485"/>
      <c r="L16" s="485"/>
      <c r="M16" s="485"/>
      <c r="N16" s="485"/>
      <c r="O16" s="485"/>
      <c r="P16" s="485"/>
    </row>
    <row r="17" spans="11:16" x14ac:dyDescent="0.25">
      <c r="K17" s="485"/>
      <c r="L17" s="485"/>
      <c r="M17" s="485"/>
      <c r="N17" s="485"/>
      <c r="O17" s="485"/>
      <c r="P17" s="485"/>
    </row>
  </sheetData>
  <mergeCells count="3">
    <mergeCell ref="B4:D4"/>
    <mergeCell ref="F4:I4"/>
    <mergeCell ref="A15:I15"/>
  </mergeCells>
  <pageMargins left="0.7" right="0.7" top="0.75" bottom="0.75" header="0.3" footer="0.3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39"/>
  <sheetViews>
    <sheetView showGridLines="0" view="pageBreakPreview" zoomScale="110" zoomScaleNormal="110" zoomScaleSheetLayoutView="110" workbookViewId="0">
      <selection activeCell="D12" sqref="D12"/>
    </sheetView>
  </sheetViews>
  <sheetFormatPr baseColWidth="10" defaultColWidth="11.5703125" defaultRowHeight="12.75" x14ac:dyDescent="0.2"/>
  <cols>
    <col min="1" max="1" width="13" style="54" customWidth="1"/>
    <col min="2" max="2" width="16" style="54" customWidth="1"/>
    <col min="3" max="7" width="16" style="175" customWidth="1"/>
    <col min="8" max="8" width="17" style="175" customWidth="1"/>
    <col min="9" max="9" width="25.7109375" style="175" customWidth="1"/>
    <col min="10" max="10" width="10.28515625" style="43" customWidth="1"/>
    <col min="11" max="256" width="11.5703125" style="43"/>
    <col min="257" max="257" width="13" style="43" customWidth="1"/>
    <col min="258" max="263" width="16" style="43" customWidth="1"/>
    <col min="264" max="264" width="17" style="43" customWidth="1"/>
    <col min="265" max="265" width="25.7109375" style="43" customWidth="1"/>
    <col min="266" max="266" width="10.28515625" style="43" customWidth="1"/>
    <col min="267" max="512" width="11.5703125" style="43"/>
    <col min="513" max="513" width="13" style="43" customWidth="1"/>
    <col min="514" max="519" width="16" style="43" customWidth="1"/>
    <col min="520" max="520" width="17" style="43" customWidth="1"/>
    <col min="521" max="521" width="25.7109375" style="43" customWidth="1"/>
    <col min="522" max="522" width="10.28515625" style="43" customWidth="1"/>
    <col min="523" max="768" width="11.5703125" style="43"/>
    <col min="769" max="769" width="13" style="43" customWidth="1"/>
    <col min="770" max="775" width="16" style="43" customWidth="1"/>
    <col min="776" max="776" width="17" style="43" customWidth="1"/>
    <col min="777" max="777" width="25.7109375" style="43" customWidth="1"/>
    <col min="778" max="778" width="10.28515625" style="43" customWidth="1"/>
    <col min="779" max="1024" width="11.5703125" style="43"/>
    <col min="1025" max="1025" width="13" style="43" customWidth="1"/>
    <col min="1026" max="1031" width="16" style="43" customWidth="1"/>
    <col min="1032" max="1032" width="17" style="43" customWidth="1"/>
    <col min="1033" max="1033" width="25.7109375" style="43" customWidth="1"/>
    <col min="1034" max="1034" width="10.28515625" style="43" customWidth="1"/>
    <col min="1035" max="1280" width="11.5703125" style="43"/>
    <col min="1281" max="1281" width="13" style="43" customWidth="1"/>
    <col min="1282" max="1287" width="16" style="43" customWidth="1"/>
    <col min="1288" max="1288" width="17" style="43" customWidth="1"/>
    <col min="1289" max="1289" width="25.7109375" style="43" customWidth="1"/>
    <col min="1290" max="1290" width="10.28515625" style="43" customWidth="1"/>
    <col min="1291" max="1536" width="11.5703125" style="43"/>
    <col min="1537" max="1537" width="13" style="43" customWidth="1"/>
    <col min="1538" max="1543" width="16" style="43" customWidth="1"/>
    <col min="1544" max="1544" width="17" style="43" customWidth="1"/>
    <col min="1545" max="1545" width="25.7109375" style="43" customWidth="1"/>
    <col min="1546" max="1546" width="10.28515625" style="43" customWidth="1"/>
    <col min="1547" max="1792" width="11.5703125" style="43"/>
    <col min="1793" max="1793" width="13" style="43" customWidth="1"/>
    <col min="1794" max="1799" width="16" style="43" customWidth="1"/>
    <col min="1800" max="1800" width="17" style="43" customWidth="1"/>
    <col min="1801" max="1801" width="25.7109375" style="43" customWidth="1"/>
    <col min="1802" max="1802" width="10.28515625" style="43" customWidth="1"/>
    <col min="1803" max="2048" width="11.5703125" style="43"/>
    <col min="2049" max="2049" width="13" style="43" customWidth="1"/>
    <col min="2050" max="2055" width="16" style="43" customWidth="1"/>
    <col min="2056" max="2056" width="17" style="43" customWidth="1"/>
    <col min="2057" max="2057" width="25.7109375" style="43" customWidth="1"/>
    <col min="2058" max="2058" width="10.28515625" style="43" customWidth="1"/>
    <col min="2059" max="2304" width="11.5703125" style="43"/>
    <col min="2305" max="2305" width="13" style="43" customWidth="1"/>
    <col min="2306" max="2311" width="16" style="43" customWidth="1"/>
    <col min="2312" max="2312" width="17" style="43" customWidth="1"/>
    <col min="2313" max="2313" width="25.7109375" style="43" customWidth="1"/>
    <col min="2314" max="2314" width="10.28515625" style="43" customWidth="1"/>
    <col min="2315" max="2560" width="11.5703125" style="43"/>
    <col min="2561" max="2561" width="13" style="43" customWidth="1"/>
    <col min="2562" max="2567" width="16" style="43" customWidth="1"/>
    <col min="2568" max="2568" width="17" style="43" customWidth="1"/>
    <col min="2569" max="2569" width="25.7109375" style="43" customWidth="1"/>
    <col min="2570" max="2570" width="10.28515625" style="43" customWidth="1"/>
    <col min="2571" max="2816" width="11.5703125" style="43"/>
    <col min="2817" max="2817" width="13" style="43" customWidth="1"/>
    <col min="2818" max="2823" width="16" style="43" customWidth="1"/>
    <col min="2824" max="2824" width="17" style="43" customWidth="1"/>
    <col min="2825" max="2825" width="25.7109375" style="43" customWidth="1"/>
    <col min="2826" max="2826" width="10.28515625" style="43" customWidth="1"/>
    <col min="2827" max="3072" width="11.5703125" style="43"/>
    <col min="3073" max="3073" width="13" style="43" customWidth="1"/>
    <col min="3074" max="3079" width="16" style="43" customWidth="1"/>
    <col min="3080" max="3080" width="17" style="43" customWidth="1"/>
    <col min="3081" max="3081" width="25.7109375" style="43" customWidth="1"/>
    <col min="3082" max="3082" width="10.28515625" style="43" customWidth="1"/>
    <col min="3083" max="3328" width="11.5703125" style="43"/>
    <col min="3329" max="3329" width="13" style="43" customWidth="1"/>
    <col min="3330" max="3335" width="16" style="43" customWidth="1"/>
    <col min="3336" max="3336" width="17" style="43" customWidth="1"/>
    <col min="3337" max="3337" width="25.7109375" style="43" customWidth="1"/>
    <col min="3338" max="3338" width="10.28515625" style="43" customWidth="1"/>
    <col min="3339" max="3584" width="11.5703125" style="43"/>
    <col min="3585" max="3585" width="13" style="43" customWidth="1"/>
    <col min="3586" max="3591" width="16" style="43" customWidth="1"/>
    <col min="3592" max="3592" width="17" style="43" customWidth="1"/>
    <col min="3593" max="3593" width="25.7109375" style="43" customWidth="1"/>
    <col min="3594" max="3594" width="10.28515625" style="43" customWidth="1"/>
    <col min="3595" max="3840" width="11.5703125" style="43"/>
    <col min="3841" max="3841" width="13" style="43" customWidth="1"/>
    <col min="3842" max="3847" width="16" style="43" customWidth="1"/>
    <col min="3848" max="3848" width="17" style="43" customWidth="1"/>
    <col min="3849" max="3849" width="25.7109375" style="43" customWidth="1"/>
    <col min="3850" max="3850" width="10.28515625" style="43" customWidth="1"/>
    <col min="3851" max="4096" width="11.5703125" style="43"/>
    <col min="4097" max="4097" width="13" style="43" customWidth="1"/>
    <col min="4098" max="4103" width="16" style="43" customWidth="1"/>
    <col min="4104" max="4104" width="17" style="43" customWidth="1"/>
    <col min="4105" max="4105" width="25.7109375" style="43" customWidth="1"/>
    <col min="4106" max="4106" width="10.28515625" style="43" customWidth="1"/>
    <col min="4107" max="4352" width="11.5703125" style="43"/>
    <col min="4353" max="4353" width="13" style="43" customWidth="1"/>
    <col min="4354" max="4359" width="16" style="43" customWidth="1"/>
    <col min="4360" max="4360" width="17" style="43" customWidth="1"/>
    <col min="4361" max="4361" width="25.7109375" style="43" customWidth="1"/>
    <col min="4362" max="4362" width="10.28515625" style="43" customWidth="1"/>
    <col min="4363" max="4608" width="11.5703125" style="43"/>
    <col min="4609" max="4609" width="13" style="43" customWidth="1"/>
    <col min="4610" max="4615" width="16" style="43" customWidth="1"/>
    <col min="4616" max="4616" width="17" style="43" customWidth="1"/>
    <col min="4617" max="4617" width="25.7109375" style="43" customWidth="1"/>
    <col min="4618" max="4618" width="10.28515625" style="43" customWidth="1"/>
    <col min="4619" max="4864" width="11.5703125" style="43"/>
    <col min="4865" max="4865" width="13" style="43" customWidth="1"/>
    <col min="4866" max="4871" width="16" style="43" customWidth="1"/>
    <col min="4872" max="4872" width="17" style="43" customWidth="1"/>
    <col min="4873" max="4873" width="25.7109375" style="43" customWidth="1"/>
    <col min="4874" max="4874" width="10.28515625" style="43" customWidth="1"/>
    <col min="4875" max="5120" width="11.5703125" style="43"/>
    <col min="5121" max="5121" width="13" style="43" customWidth="1"/>
    <col min="5122" max="5127" width="16" style="43" customWidth="1"/>
    <col min="5128" max="5128" width="17" style="43" customWidth="1"/>
    <col min="5129" max="5129" width="25.7109375" style="43" customWidth="1"/>
    <col min="5130" max="5130" width="10.28515625" style="43" customWidth="1"/>
    <col min="5131" max="5376" width="11.5703125" style="43"/>
    <col min="5377" max="5377" width="13" style="43" customWidth="1"/>
    <col min="5378" max="5383" width="16" style="43" customWidth="1"/>
    <col min="5384" max="5384" width="17" style="43" customWidth="1"/>
    <col min="5385" max="5385" width="25.7109375" style="43" customWidth="1"/>
    <col min="5386" max="5386" width="10.28515625" style="43" customWidth="1"/>
    <col min="5387" max="5632" width="11.5703125" style="43"/>
    <col min="5633" max="5633" width="13" style="43" customWidth="1"/>
    <col min="5634" max="5639" width="16" style="43" customWidth="1"/>
    <col min="5640" max="5640" width="17" style="43" customWidth="1"/>
    <col min="5641" max="5641" width="25.7109375" style="43" customWidth="1"/>
    <col min="5642" max="5642" width="10.28515625" style="43" customWidth="1"/>
    <col min="5643" max="5888" width="11.5703125" style="43"/>
    <col min="5889" max="5889" width="13" style="43" customWidth="1"/>
    <col min="5890" max="5895" width="16" style="43" customWidth="1"/>
    <col min="5896" max="5896" width="17" style="43" customWidth="1"/>
    <col min="5897" max="5897" width="25.7109375" style="43" customWidth="1"/>
    <col min="5898" max="5898" width="10.28515625" style="43" customWidth="1"/>
    <col min="5899" max="6144" width="11.5703125" style="43"/>
    <col min="6145" max="6145" width="13" style="43" customWidth="1"/>
    <col min="6146" max="6151" width="16" style="43" customWidth="1"/>
    <col min="6152" max="6152" width="17" style="43" customWidth="1"/>
    <col min="6153" max="6153" width="25.7109375" style="43" customWidth="1"/>
    <col min="6154" max="6154" width="10.28515625" style="43" customWidth="1"/>
    <col min="6155" max="6400" width="11.5703125" style="43"/>
    <col min="6401" max="6401" width="13" style="43" customWidth="1"/>
    <col min="6402" max="6407" width="16" style="43" customWidth="1"/>
    <col min="6408" max="6408" width="17" style="43" customWidth="1"/>
    <col min="6409" max="6409" width="25.7109375" style="43" customWidth="1"/>
    <col min="6410" max="6410" width="10.28515625" style="43" customWidth="1"/>
    <col min="6411" max="6656" width="11.5703125" style="43"/>
    <col min="6657" max="6657" width="13" style="43" customWidth="1"/>
    <col min="6658" max="6663" width="16" style="43" customWidth="1"/>
    <col min="6664" max="6664" width="17" style="43" customWidth="1"/>
    <col min="6665" max="6665" width="25.7109375" style="43" customWidth="1"/>
    <col min="6666" max="6666" width="10.28515625" style="43" customWidth="1"/>
    <col min="6667" max="6912" width="11.5703125" style="43"/>
    <col min="6913" max="6913" width="13" style="43" customWidth="1"/>
    <col min="6914" max="6919" width="16" style="43" customWidth="1"/>
    <col min="6920" max="6920" width="17" style="43" customWidth="1"/>
    <col min="6921" max="6921" width="25.7109375" style="43" customWidth="1"/>
    <col min="6922" max="6922" width="10.28515625" style="43" customWidth="1"/>
    <col min="6923" max="7168" width="11.5703125" style="43"/>
    <col min="7169" max="7169" width="13" style="43" customWidth="1"/>
    <col min="7170" max="7175" width="16" style="43" customWidth="1"/>
    <col min="7176" max="7176" width="17" style="43" customWidth="1"/>
    <col min="7177" max="7177" width="25.7109375" style="43" customWidth="1"/>
    <col min="7178" max="7178" width="10.28515625" style="43" customWidth="1"/>
    <col min="7179" max="7424" width="11.5703125" style="43"/>
    <col min="7425" max="7425" width="13" style="43" customWidth="1"/>
    <col min="7426" max="7431" width="16" style="43" customWidth="1"/>
    <col min="7432" max="7432" width="17" style="43" customWidth="1"/>
    <col min="7433" max="7433" width="25.7109375" style="43" customWidth="1"/>
    <col min="7434" max="7434" width="10.28515625" style="43" customWidth="1"/>
    <col min="7435" max="7680" width="11.5703125" style="43"/>
    <col min="7681" max="7681" width="13" style="43" customWidth="1"/>
    <col min="7682" max="7687" width="16" style="43" customWidth="1"/>
    <col min="7688" max="7688" width="17" style="43" customWidth="1"/>
    <col min="7689" max="7689" width="25.7109375" style="43" customWidth="1"/>
    <col min="7690" max="7690" width="10.28515625" style="43" customWidth="1"/>
    <col min="7691" max="7936" width="11.5703125" style="43"/>
    <col min="7937" max="7937" width="13" style="43" customWidth="1"/>
    <col min="7938" max="7943" width="16" style="43" customWidth="1"/>
    <col min="7944" max="7944" width="17" style="43" customWidth="1"/>
    <col min="7945" max="7945" width="25.7109375" style="43" customWidth="1"/>
    <col min="7946" max="7946" width="10.28515625" style="43" customWidth="1"/>
    <col min="7947" max="8192" width="11.5703125" style="43"/>
    <col min="8193" max="8193" width="13" style="43" customWidth="1"/>
    <col min="8194" max="8199" width="16" style="43" customWidth="1"/>
    <col min="8200" max="8200" width="17" style="43" customWidth="1"/>
    <col min="8201" max="8201" width="25.7109375" style="43" customWidth="1"/>
    <col min="8202" max="8202" width="10.28515625" style="43" customWidth="1"/>
    <col min="8203" max="8448" width="11.5703125" style="43"/>
    <col min="8449" max="8449" width="13" style="43" customWidth="1"/>
    <col min="8450" max="8455" width="16" style="43" customWidth="1"/>
    <col min="8456" max="8456" width="17" style="43" customWidth="1"/>
    <col min="8457" max="8457" width="25.7109375" style="43" customWidth="1"/>
    <col min="8458" max="8458" width="10.28515625" style="43" customWidth="1"/>
    <col min="8459" max="8704" width="11.5703125" style="43"/>
    <col min="8705" max="8705" width="13" style="43" customWidth="1"/>
    <col min="8706" max="8711" width="16" style="43" customWidth="1"/>
    <col min="8712" max="8712" width="17" style="43" customWidth="1"/>
    <col min="8713" max="8713" width="25.7109375" style="43" customWidth="1"/>
    <col min="8714" max="8714" width="10.28515625" style="43" customWidth="1"/>
    <col min="8715" max="8960" width="11.5703125" style="43"/>
    <col min="8961" max="8961" width="13" style="43" customWidth="1"/>
    <col min="8962" max="8967" width="16" style="43" customWidth="1"/>
    <col min="8968" max="8968" width="17" style="43" customWidth="1"/>
    <col min="8969" max="8969" width="25.7109375" style="43" customWidth="1"/>
    <col min="8970" max="8970" width="10.28515625" style="43" customWidth="1"/>
    <col min="8971" max="9216" width="11.5703125" style="43"/>
    <col min="9217" max="9217" width="13" style="43" customWidth="1"/>
    <col min="9218" max="9223" width="16" style="43" customWidth="1"/>
    <col min="9224" max="9224" width="17" style="43" customWidth="1"/>
    <col min="9225" max="9225" width="25.7109375" style="43" customWidth="1"/>
    <col min="9226" max="9226" width="10.28515625" style="43" customWidth="1"/>
    <col min="9227" max="9472" width="11.5703125" style="43"/>
    <col min="9473" max="9473" width="13" style="43" customWidth="1"/>
    <col min="9474" max="9479" width="16" style="43" customWidth="1"/>
    <col min="9480" max="9480" width="17" style="43" customWidth="1"/>
    <col min="9481" max="9481" width="25.7109375" style="43" customWidth="1"/>
    <col min="9482" max="9482" width="10.28515625" style="43" customWidth="1"/>
    <col min="9483" max="9728" width="11.5703125" style="43"/>
    <col min="9729" max="9729" width="13" style="43" customWidth="1"/>
    <col min="9730" max="9735" width="16" style="43" customWidth="1"/>
    <col min="9736" max="9736" width="17" style="43" customWidth="1"/>
    <col min="9737" max="9737" width="25.7109375" style="43" customWidth="1"/>
    <col min="9738" max="9738" width="10.28515625" style="43" customWidth="1"/>
    <col min="9739" max="9984" width="11.5703125" style="43"/>
    <col min="9985" max="9985" width="13" style="43" customWidth="1"/>
    <col min="9986" max="9991" width="16" style="43" customWidth="1"/>
    <col min="9992" max="9992" width="17" style="43" customWidth="1"/>
    <col min="9993" max="9993" width="25.7109375" style="43" customWidth="1"/>
    <col min="9994" max="9994" width="10.28515625" style="43" customWidth="1"/>
    <col min="9995" max="10240" width="11.5703125" style="43"/>
    <col min="10241" max="10241" width="13" style="43" customWidth="1"/>
    <col min="10242" max="10247" width="16" style="43" customWidth="1"/>
    <col min="10248" max="10248" width="17" style="43" customWidth="1"/>
    <col min="10249" max="10249" width="25.7109375" style="43" customWidth="1"/>
    <col min="10250" max="10250" width="10.28515625" style="43" customWidth="1"/>
    <col min="10251" max="10496" width="11.5703125" style="43"/>
    <col min="10497" max="10497" width="13" style="43" customWidth="1"/>
    <col min="10498" max="10503" width="16" style="43" customWidth="1"/>
    <col min="10504" max="10504" width="17" style="43" customWidth="1"/>
    <col min="10505" max="10505" width="25.7109375" style="43" customWidth="1"/>
    <col min="10506" max="10506" width="10.28515625" style="43" customWidth="1"/>
    <col min="10507" max="10752" width="11.5703125" style="43"/>
    <col min="10753" max="10753" width="13" style="43" customWidth="1"/>
    <col min="10754" max="10759" width="16" style="43" customWidth="1"/>
    <col min="10760" max="10760" width="17" style="43" customWidth="1"/>
    <col min="10761" max="10761" width="25.7109375" style="43" customWidth="1"/>
    <col min="10762" max="10762" width="10.28515625" style="43" customWidth="1"/>
    <col min="10763" max="11008" width="11.5703125" style="43"/>
    <col min="11009" max="11009" width="13" style="43" customWidth="1"/>
    <col min="11010" max="11015" width="16" style="43" customWidth="1"/>
    <col min="11016" max="11016" width="17" style="43" customWidth="1"/>
    <col min="11017" max="11017" width="25.7109375" style="43" customWidth="1"/>
    <col min="11018" max="11018" width="10.28515625" style="43" customWidth="1"/>
    <col min="11019" max="11264" width="11.5703125" style="43"/>
    <col min="11265" max="11265" width="13" style="43" customWidth="1"/>
    <col min="11266" max="11271" width="16" style="43" customWidth="1"/>
    <col min="11272" max="11272" width="17" style="43" customWidth="1"/>
    <col min="11273" max="11273" width="25.7109375" style="43" customWidth="1"/>
    <col min="11274" max="11274" width="10.28515625" style="43" customWidth="1"/>
    <col min="11275" max="11520" width="11.5703125" style="43"/>
    <col min="11521" max="11521" width="13" style="43" customWidth="1"/>
    <col min="11522" max="11527" width="16" style="43" customWidth="1"/>
    <col min="11528" max="11528" width="17" style="43" customWidth="1"/>
    <col min="11529" max="11529" width="25.7109375" style="43" customWidth="1"/>
    <col min="11530" max="11530" width="10.28515625" style="43" customWidth="1"/>
    <col min="11531" max="11776" width="11.5703125" style="43"/>
    <col min="11777" max="11777" width="13" style="43" customWidth="1"/>
    <col min="11778" max="11783" width="16" style="43" customWidth="1"/>
    <col min="11784" max="11784" width="17" style="43" customWidth="1"/>
    <col min="11785" max="11785" width="25.7109375" style="43" customWidth="1"/>
    <col min="11786" max="11786" width="10.28515625" style="43" customWidth="1"/>
    <col min="11787" max="12032" width="11.5703125" style="43"/>
    <col min="12033" max="12033" width="13" style="43" customWidth="1"/>
    <col min="12034" max="12039" width="16" style="43" customWidth="1"/>
    <col min="12040" max="12040" width="17" style="43" customWidth="1"/>
    <col min="12041" max="12041" width="25.7109375" style="43" customWidth="1"/>
    <col min="12042" max="12042" width="10.28515625" style="43" customWidth="1"/>
    <col min="12043" max="12288" width="11.5703125" style="43"/>
    <col min="12289" max="12289" width="13" style="43" customWidth="1"/>
    <col min="12290" max="12295" width="16" style="43" customWidth="1"/>
    <col min="12296" max="12296" width="17" style="43" customWidth="1"/>
    <col min="12297" max="12297" width="25.7109375" style="43" customWidth="1"/>
    <col min="12298" max="12298" width="10.28515625" style="43" customWidth="1"/>
    <col min="12299" max="12544" width="11.5703125" style="43"/>
    <col min="12545" max="12545" width="13" style="43" customWidth="1"/>
    <col min="12546" max="12551" width="16" style="43" customWidth="1"/>
    <col min="12552" max="12552" width="17" style="43" customWidth="1"/>
    <col min="12553" max="12553" width="25.7109375" style="43" customWidth="1"/>
    <col min="12554" max="12554" width="10.28515625" style="43" customWidth="1"/>
    <col min="12555" max="12800" width="11.5703125" style="43"/>
    <col min="12801" max="12801" width="13" style="43" customWidth="1"/>
    <col min="12802" max="12807" width="16" style="43" customWidth="1"/>
    <col min="12808" max="12808" width="17" style="43" customWidth="1"/>
    <col min="12809" max="12809" width="25.7109375" style="43" customWidth="1"/>
    <col min="12810" max="12810" width="10.28515625" style="43" customWidth="1"/>
    <col min="12811" max="13056" width="11.5703125" style="43"/>
    <col min="13057" max="13057" width="13" style="43" customWidth="1"/>
    <col min="13058" max="13063" width="16" style="43" customWidth="1"/>
    <col min="13064" max="13064" width="17" style="43" customWidth="1"/>
    <col min="13065" max="13065" width="25.7109375" style="43" customWidth="1"/>
    <col min="13066" max="13066" width="10.28515625" style="43" customWidth="1"/>
    <col min="13067" max="13312" width="11.5703125" style="43"/>
    <col min="13313" max="13313" width="13" style="43" customWidth="1"/>
    <col min="13314" max="13319" width="16" style="43" customWidth="1"/>
    <col min="13320" max="13320" width="17" style="43" customWidth="1"/>
    <col min="13321" max="13321" width="25.7109375" style="43" customWidth="1"/>
    <col min="13322" max="13322" width="10.28515625" style="43" customWidth="1"/>
    <col min="13323" max="13568" width="11.5703125" style="43"/>
    <col min="13569" max="13569" width="13" style="43" customWidth="1"/>
    <col min="13570" max="13575" width="16" style="43" customWidth="1"/>
    <col min="13576" max="13576" width="17" style="43" customWidth="1"/>
    <col min="13577" max="13577" width="25.7109375" style="43" customWidth="1"/>
    <col min="13578" max="13578" width="10.28515625" style="43" customWidth="1"/>
    <col min="13579" max="13824" width="11.5703125" style="43"/>
    <col min="13825" max="13825" width="13" style="43" customWidth="1"/>
    <col min="13826" max="13831" width="16" style="43" customWidth="1"/>
    <col min="13832" max="13832" width="17" style="43" customWidth="1"/>
    <col min="13833" max="13833" width="25.7109375" style="43" customWidth="1"/>
    <col min="13834" max="13834" width="10.28515625" style="43" customWidth="1"/>
    <col min="13835" max="14080" width="11.5703125" style="43"/>
    <col min="14081" max="14081" width="13" style="43" customWidth="1"/>
    <col min="14082" max="14087" width="16" style="43" customWidth="1"/>
    <col min="14088" max="14088" width="17" style="43" customWidth="1"/>
    <col min="14089" max="14089" width="25.7109375" style="43" customWidth="1"/>
    <col min="14090" max="14090" width="10.28515625" style="43" customWidth="1"/>
    <col min="14091" max="14336" width="11.5703125" style="43"/>
    <col min="14337" max="14337" width="13" style="43" customWidth="1"/>
    <col min="14338" max="14343" width="16" style="43" customWidth="1"/>
    <col min="14344" max="14344" width="17" style="43" customWidth="1"/>
    <col min="14345" max="14345" width="25.7109375" style="43" customWidth="1"/>
    <col min="14346" max="14346" width="10.28515625" style="43" customWidth="1"/>
    <col min="14347" max="14592" width="11.5703125" style="43"/>
    <col min="14593" max="14593" width="13" style="43" customWidth="1"/>
    <col min="14594" max="14599" width="16" style="43" customWidth="1"/>
    <col min="14600" max="14600" width="17" style="43" customWidth="1"/>
    <col min="14601" max="14601" width="25.7109375" style="43" customWidth="1"/>
    <col min="14602" max="14602" width="10.28515625" style="43" customWidth="1"/>
    <col min="14603" max="14848" width="11.5703125" style="43"/>
    <col min="14849" max="14849" width="13" style="43" customWidth="1"/>
    <col min="14850" max="14855" width="16" style="43" customWidth="1"/>
    <col min="14856" max="14856" width="17" style="43" customWidth="1"/>
    <col min="14857" max="14857" width="25.7109375" style="43" customWidth="1"/>
    <col min="14858" max="14858" width="10.28515625" style="43" customWidth="1"/>
    <col min="14859" max="15104" width="11.5703125" style="43"/>
    <col min="15105" max="15105" width="13" style="43" customWidth="1"/>
    <col min="15106" max="15111" width="16" style="43" customWidth="1"/>
    <col min="15112" max="15112" width="17" style="43" customWidth="1"/>
    <col min="15113" max="15113" width="25.7109375" style="43" customWidth="1"/>
    <col min="15114" max="15114" width="10.28515625" style="43" customWidth="1"/>
    <col min="15115" max="15360" width="11.5703125" style="43"/>
    <col min="15361" max="15361" width="13" style="43" customWidth="1"/>
    <col min="15362" max="15367" width="16" style="43" customWidth="1"/>
    <col min="15368" max="15368" width="17" style="43" customWidth="1"/>
    <col min="15369" max="15369" width="25.7109375" style="43" customWidth="1"/>
    <col min="15370" max="15370" width="10.28515625" style="43" customWidth="1"/>
    <col min="15371" max="15616" width="11.5703125" style="43"/>
    <col min="15617" max="15617" width="13" style="43" customWidth="1"/>
    <col min="15618" max="15623" width="16" style="43" customWidth="1"/>
    <col min="15624" max="15624" width="17" style="43" customWidth="1"/>
    <col min="15625" max="15625" width="25.7109375" style="43" customWidth="1"/>
    <col min="15626" max="15626" width="10.28515625" style="43" customWidth="1"/>
    <col min="15627" max="15872" width="11.5703125" style="43"/>
    <col min="15873" max="15873" width="13" style="43" customWidth="1"/>
    <col min="15874" max="15879" width="16" style="43" customWidth="1"/>
    <col min="15880" max="15880" width="17" style="43" customWidth="1"/>
    <col min="15881" max="15881" width="25.7109375" style="43" customWidth="1"/>
    <col min="15882" max="15882" width="10.28515625" style="43" customWidth="1"/>
    <col min="15883" max="16128" width="11.5703125" style="43"/>
    <col min="16129" max="16129" width="13" style="43" customWidth="1"/>
    <col min="16130" max="16135" width="16" style="43" customWidth="1"/>
    <col min="16136" max="16136" width="17" style="43" customWidth="1"/>
    <col min="16137" max="16137" width="25.7109375" style="43" customWidth="1"/>
    <col min="16138" max="16138" width="10.28515625" style="43" customWidth="1"/>
    <col min="16139" max="16384" width="11.5703125" style="43"/>
  </cols>
  <sheetData>
    <row r="1" spans="1:11" x14ac:dyDescent="0.2">
      <c r="A1" s="174" t="s">
        <v>128</v>
      </c>
    </row>
    <row r="2" spans="1:11" ht="15.75" x14ac:dyDescent="0.25">
      <c r="A2" s="176" t="s">
        <v>129</v>
      </c>
      <c r="G2" s="177"/>
    </row>
    <row r="3" spans="1:11" x14ac:dyDescent="0.2">
      <c r="A3" s="178"/>
    </row>
    <row r="4" spans="1:11" x14ac:dyDescent="0.2">
      <c r="A4" s="179" t="s">
        <v>18</v>
      </c>
      <c r="B4" s="180" t="s">
        <v>130</v>
      </c>
      <c r="C4" s="180" t="s">
        <v>131</v>
      </c>
      <c r="D4" s="180" t="s">
        <v>132</v>
      </c>
      <c r="E4" s="180" t="s">
        <v>133</v>
      </c>
      <c r="F4" s="180" t="s">
        <v>134</v>
      </c>
      <c r="G4" s="180" t="s">
        <v>135</v>
      </c>
      <c r="H4" s="180" t="s">
        <v>136</v>
      </c>
      <c r="I4" s="180" t="s">
        <v>137</v>
      </c>
    </row>
    <row r="5" spans="1:11" ht="13.5" thickBot="1" x14ac:dyDescent="0.25">
      <c r="A5" s="181"/>
      <c r="B5" s="182" t="s">
        <v>138</v>
      </c>
      <c r="C5" s="182" t="s">
        <v>138</v>
      </c>
      <c r="D5" s="182" t="s">
        <v>138</v>
      </c>
      <c r="E5" s="182" t="s">
        <v>139</v>
      </c>
      <c r="F5" s="182" t="s">
        <v>140</v>
      </c>
      <c r="G5" s="182" t="s">
        <v>140</v>
      </c>
      <c r="H5" s="182" t="s">
        <v>140</v>
      </c>
      <c r="I5" s="182" t="s">
        <v>140</v>
      </c>
    </row>
    <row r="6" spans="1:11" x14ac:dyDescent="0.2">
      <c r="A6" s="54">
        <v>2011</v>
      </c>
      <c r="B6" s="183">
        <v>6.4522160023376504E-2</v>
      </c>
      <c r="C6" s="183">
        <v>-2.11936819637971E-2</v>
      </c>
      <c r="D6" s="183">
        <v>3.3696654863748704E-2</v>
      </c>
      <c r="E6" s="207">
        <v>2.7540112112709312</v>
      </c>
      <c r="F6" s="184">
        <v>46375.961553879402</v>
      </c>
      <c r="G6" s="184">
        <v>28017.642421918601</v>
      </c>
      <c r="H6" s="184">
        <v>37151.5216</v>
      </c>
      <c r="I6" s="184">
        <v>9224.4399538794205</v>
      </c>
    </row>
    <row r="7" spans="1:11" x14ac:dyDescent="0.2">
      <c r="A7" s="54">
        <v>2012</v>
      </c>
      <c r="B7" s="183">
        <v>5.9503463404493695E-2</v>
      </c>
      <c r="C7" s="183">
        <v>2.5103842207752903E-2</v>
      </c>
      <c r="D7" s="183">
        <v>3.6554139094222504E-2</v>
      </c>
      <c r="E7" s="207">
        <v>2.6375267297979796</v>
      </c>
      <c r="F7" s="184">
        <v>47410.606681360703</v>
      </c>
      <c r="G7" s="184">
        <v>28188.938089998399</v>
      </c>
      <c r="H7" s="184">
        <v>41017.937140000002</v>
      </c>
      <c r="I7" s="184">
        <v>6392.6695413607204</v>
      </c>
    </row>
    <row r="8" spans="1:11" x14ac:dyDescent="0.2">
      <c r="A8" s="54">
        <v>2013</v>
      </c>
      <c r="B8" s="183">
        <v>5.8375397600710699E-2</v>
      </c>
      <c r="C8" s="183">
        <v>4.2594722390190298E-2</v>
      </c>
      <c r="D8" s="183">
        <v>2.8058274546629201E-2</v>
      </c>
      <c r="E8" s="207">
        <v>2.7023295295055818</v>
      </c>
      <c r="F8" s="184">
        <v>42860.6365941494</v>
      </c>
      <c r="G8" s="184">
        <v>24511.389231569599</v>
      </c>
      <c r="H8" s="184">
        <v>42356.184715000003</v>
      </c>
      <c r="I8" s="184">
        <v>504.451879149364</v>
      </c>
    </row>
    <row r="9" spans="1:11" x14ac:dyDescent="0.2">
      <c r="A9" s="54">
        <v>2014</v>
      </c>
      <c r="B9" s="183">
        <v>2.3940763627093398E-2</v>
      </c>
      <c r="C9" s="183">
        <v>-2.22950030530936E-2</v>
      </c>
      <c r="D9" s="183">
        <v>3.2462027510329498E-2</v>
      </c>
      <c r="E9" s="208">
        <v>2.8387441197691197</v>
      </c>
      <c r="F9" s="184">
        <v>39532.682886367198</v>
      </c>
      <c r="G9" s="184">
        <v>21209.019616138499</v>
      </c>
      <c r="H9" s="184">
        <v>41042.150549999998</v>
      </c>
      <c r="I9" s="184">
        <v>-1509.46766363285</v>
      </c>
      <c r="J9" s="172"/>
    </row>
    <row r="10" spans="1:11" x14ac:dyDescent="0.2">
      <c r="A10" s="54">
        <v>2015</v>
      </c>
      <c r="B10" s="183">
        <v>3.2735773188074802E-2</v>
      </c>
      <c r="C10" s="183">
        <v>0.15712374721250599</v>
      </c>
      <c r="D10" s="183">
        <v>3.5478487642527201E-2</v>
      </c>
      <c r="E10" s="208">
        <v>3.1853143181818182</v>
      </c>
      <c r="F10" s="184">
        <v>34414.354525306197</v>
      </c>
      <c r="G10" s="184">
        <v>19648.602311644299</v>
      </c>
      <c r="H10" s="184">
        <v>37330.790127</v>
      </c>
      <c r="I10" s="184">
        <v>-2916.43560169383</v>
      </c>
      <c r="J10" s="172"/>
    </row>
    <row r="11" spans="1:11" x14ac:dyDescent="0.2">
      <c r="A11" s="54">
        <v>2016</v>
      </c>
      <c r="B11" s="183">
        <v>4.3633211301359692E-2</v>
      </c>
      <c r="C11" s="183">
        <v>0.211853802713868</v>
      </c>
      <c r="D11" s="183">
        <v>3.5930838949936005E-2</v>
      </c>
      <c r="E11" s="208">
        <v>3.375425825928458</v>
      </c>
      <c r="F11" s="184">
        <v>37081.738042331803</v>
      </c>
      <c r="G11" s="184">
        <v>22461.1666898287</v>
      </c>
      <c r="H11" s="184">
        <v>35128.399272849303</v>
      </c>
      <c r="I11" s="184">
        <v>1953.3387694825101</v>
      </c>
      <c r="J11" s="172"/>
    </row>
    <row r="12" spans="1:11" x14ac:dyDescent="0.2">
      <c r="A12" s="54">
        <v>2017</v>
      </c>
      <c r="B12" s="183">
        <v>2.1242271695460602E-2</v>
      </c>
      <c r="C12" s="183">
        <v>4.4761711174406998E-2</v>
      </c>
      <c r="D12" s="185">
        <v>2.8038318234279398E-2</v>
      </c>
      <c r="E12" s="202">
        <v>3.2607222536055769</v>
      </c>
      <c r="F12" s="184">
        <v>45421.593444473598</v>
      </c>
      <c r="G12" s="184">
        <v>28169.351245410398</v>
      </c>
      <c r="H12" s="184">
        <v>38722.076371000003</v>
      </c>
      <c r="I12" s="184">
        <v>6699.5170734736303</v>
      </c>
      <c r="J12" s="172"/>
    </row>
    <row r="13" spans="1:11" x14ac:dyDescent="0.2">
      <c r="A13" s="54">
        <v>2018</v>
      </c>
      <c r="B13" s="183">
        <v>3.9626740704125502E-2</v>
      </c>
      <c r="C13" s="183">
        <v>-1.7379889305161801E-2</v>
      </c>
      <c r="D13" s="185">
        <v>1.3167105478321199E-2</v>
      </c>
      <c r="E13" s="202">
        <v>3.2870557103174605</v>
      </c>
      <c r="F13" s="184">
        <v>49066.4758077562</v>
      </c>
      <c r="G13" s="184">
        <v>29527.8718662379</v>
      </c>
      <c r="H13" s="184">
        <v>41869.941111</v>
      </c>
      <c r="I13" s="184">
        <v>7196.53469675619</v>
      </c>
    </row>
    <row r="14" spans="1:11" x14ac:dyDescent="0.2">
      <c r="A14" s="54">
        <v>2019</v>
      </c>
      <c r="B14" s="183">
        <v>2.2264766117906398E-2</v>
      </c>
      <c r="C14" s="183">
        <v>-8.4087565525969403E-3</v>
      </c>
      <c r="D14" s="183">
        <v>2.1358458196351501E-2</v>
      </c>
      <c r="E14" s="208">
        <v>3.3371626666666665</v>
      </c>
      <c r="F14" s="184">
        <v>47688.240808267401</v>
      </c>
      <c r="G14" s="184">
        <v>28678.0489155424</v>
      </c>
      <c r="H14" s="184">
        <v>41074.033108000003</v>
      </c>
      <c r="I14" s="184">
        <v>6614.2077002673896</v>
      </c>
      <c r="J14" s="173"/>
      <c r="K14" s="186"/>
    </row>
    <row r="15" spans="1:11" x14ac:dyDescent="0.2">
      <c r="A15" s="54">
        <v>2020</v>
      </c>
      <c r="B15" s="183">
        <v>-0.11115070504394801</v>
      </c>
      <c r="C15" s="183">
        <v>-0.135401121600293</v>
      </c>
      <c r="D15" s="185">
        <v>1.8273026524989598E-2</v>
      </c>
      <c r="E15" s="202">
        <v>3.4957341089466101</v>
      </c>
      <c r="F15" s="184">
        <v>42412.842794894103</v>
      </c>
      <c r="G15" s="184">
        <v>26220.015382888003</v>
      </c>
      <c r="H15" s="184">
        <v>34663.175707000002</v>
      </c>
      <c r="I15" s="184">
        <v>7749.6670878940904</v>
      </c>
      <c r="J15" s="173"/>
      <c r="K15" s="186"/>
    </row>
    <row r="16" spans="1:11" x14ac:dyDescent="0.2">
      <c r="A16" s="205">
        <v>2021</v>
      </c>
      <c r="B16" s="209"/>
      <c r="C16" s="209"/>
      <c r="D16" s="209"/>
      <c r="E16" s="187"/>
      <c r="F16" s="188"/>
      <c r="G16" s="188"/>
      <c r="H16" s="188"/>
      <c r="I16" s="188"/>
      <c r="J16" s="189"/>
      <c r="K16" s="190"/>
    </row>
    <row r="17" spans="1:11" x14ac:dyDescent="0.2">
      <c r="A17" s="191" t="s">
        <v>67</v>
      </c>
      <c r="B17" s="210">
        <v>-9.7999999999992312E-3</v>
      </c>
      <c r="C17" s="210">
        <v>-7.1199999999996599E-2</v>
      </c>
      <c r="D17" s="190">
        <v>2.6755453835091897E-2</v>
      </c>
      <c r="E17" s="192">
        <v>3.6249500000000001</v>
      </c>
      <c r="F17" s="184">
        <v>4261.0950137889204</v>
      </c>
      <c r="G17" s="184">
        <v>2547.0369911103803</v>
      </c>
      <c r="H17" s="184">
        <v>3263.616681</v>
      </c>
      <c r="I17" s="184">
        <v>997.47833278892301</v>
      </c>
      <c r="J17" s="189"/>
      <c r="K17" s="190"/>
    </row>
    <row r="18" spans="1:11" x14ac:dyDescent="0.2">
      <c r="A18" s="191" t="s">
        <v>83</v>
      </c>
      <c r="B18" s="210" t="s">
        <v>156</v>
      </c>
      <c r="C18" s="210" t="s">
        <v>156</v>
      </c>
      <c r="D18" s="185">
        <v>2.40134221222085E-2</v>
      </c>
      <c r="E18" s="202">
        <v>3.6456900000000001</v>
      </c>
      <c r="F18" s="210" t="s">
        <v>156</v>
      </c>
      <c r="G18" s="210" t="s">
        <v>156</v>
      </c>
      <c r="H18" s="210" t="s">
        <v>156</v>
      </c>
      <c r="I18" s="210" t="s">
        <v>156</v>
      </c>
      <c r="K18" s="186"/>
    </row>
    <row r="19" spans="1:11" x14ac:dyDescent="0.2">
      <c r="A19" s="191"/>
      <c r="B19" s="211"/>
      <c r="C19" s="211"/>
      <c r="D19" s="211"/>
      <c r="E19" s="211"/>
      <c r="F19" s="211"/>
      <c r="G19" s="211"/>
      <c r="H19" s="211"/>
      <c r="I19" s="211"/>
      <c r="K19" s="186"/>
    </row>
    <row r="20" spans="1:11" x14ac:dyDescent="0.2">
      <c r="A20" s="191"/>
      <c r="B20" s="185"/>
      <c r="C20" s="183"/>
      <c r="D20" s="190"/>
      <c r="E20" s="193"/>
      <c r="F20" s="184"/>
      <c r="G20" s="194"/>
      <c r="H20" s="184"/>
      <c r="I20" s="184"/>
      <c r="K20" s="186"/>
    </row>
    <row r="21" spans="1:11" x14ac:dyDescent="0.2">
      <c r="A21" s="178" t="s">
        <v>141</v>
      </c>
      <c r="B21" s="175"/>
      <c r="H21" s="184"/>
      <c r="I21" s="184"/>
    </row>
    <row r="22" spans="1:11" x14ac:dyDescent="0.2">
      <c r="B22" s="175"/>
    </row>
    <row r="23" spans="1:11" x14ac:dyDescent="0.2">
      <c r="A23" s="179" t="s">
        <v>18</v>
      </c>
      <c r="B23" s="180" t="s">
        <v>142</v>
      </c>
      <c r="C23" s="180" t="s">
        <v>143</v>
      </c>
      <c r="D23" s="180" t="s">
        <v>144</v>
      </c>
      <c r="E23" s="180" t="s">
        <v>145</v>
      </c>
      <c r="F23" s="180" t="s">
        <v>146</v>
      </c>
      <c r="G23" s="180" t="s">
        <v>147</v>
      </c>
      <c r="H23" s="180" t="s">
        <v>73</v>
      </c>
      <c r="I23" s="180" t="s">
        <v>148</v>
      </c>
    </row>
    <row r="24" spans="1:11" x14ac:dyDescent="0.2">
      <c r="A24" s="195"/>
      <c r="B24" s="196" t="s">
        <v>149</v>
      </c>
      <c r="C24" s="197" t="s">
        <v>150</v>
      </c>
      <c r="D24" s="196" t="s">
        <v>149</v>
      </c>
      <c r="E24" s="197" t="s">
        <v>150</v>
      </c>
      <c r="F24" s="196" t="s">
        <v>149</v>
      </c>
      <c r="G24" s="198" t="s">
        <v>149</v>
      </c>
      <c r="H24" s="196" t="s">
        <v>151</v>
      </c>
      <c r="I24" s="198" t="s">
        <v>152</v>
      </c>
    </row>
    <row r="25" spans="1:11" x14ac:dyDescent="0.2">
      <c r="A25" s="195"/>
      <c r="B25" s="196" t="s">
        <v>153</v>
      </c>
      <c r="C25" s="197" t="s">
        <v>157</v>
      </c>
      <c r="D25" s="196" t="s">
        <v>153</v>
      </c>
      <c r="E25" s="198" t="s">
        <v>154</v>
      </c>
      <c r="F25" s="196" t="s">
        <v>153</v>
      </c>
      <c r="G25" s="198" t="s">
        <v>153</v>
      </c>
      <c r="H25" s="196" t="s">
        <v>155</v>
      </c>
      <c r="I25" s="198" t="s">
        <v>153</v>
      </c>
    </row>
    <row r="26" spans="1:11" x14ac:dyDescent="0.2">
      <c r="A26" s="54">
        <v>2011</v>
      </c>
      <c r="B26" s="211">
        <v>399.65585657370491</v>
      </c>
      <c r="C26" s="211">
        <v>1573.1599601593628</v>
      </c>
      <c r="D26" s="211">
        <v>99.360796812749015</v>
      </c>
      <c r="E26" s="211">
        <v>35.119203187250996</v>
      </c>
      <c r="F26" s="211">
        <v>108.7636254980081</v>
      </c>
      <c r="G26" s="211">
        <v>1180.3129880478079</v>
      </c>
      <c r="H26" s="211">
        <v>167.58884462151394</v>
      </c>
      <c r="I26" s="211">
        <v>15.449</v>
      </c>
    </row>
    <row r="27" spans="1:11" x14ac:dyDescent="0.2">
      <c r="A27" s="54">
        <v>2012</v>
      </c>
      <c r="B27" s="211">
        <v>360.59261904761911</v>
      </c>
      <c r="C27" s="211">
        <v>1668.8571428571429</v>
      </c>
      <c r="D27" s="211">
        <v>88.286230158730149</v>
      </c>
      <c r="E27" s="211">
        <v>31.149722222222234</v>
      </c>
      <c r="F27" s="211">
        <v>93.503214285714279</v>
      </c>
      <c r="G27" s="211">
        <v>956.78218253968248</v>
      </c>
      <c r="H27" s="211">
        <v>128.30079365079362</v>
      </c>
      <c r="I27" s="211">
        <v>12.741</v>
      </c>
    </row>
    <row r="28" spans="1:11" x14ac:dyDescent="0.2">
      <c r="A28" s="54">
        <v>2013</v>
      </c>
      <c r="B28" s="211">
        <v>332.12086956521739</v>
      </c>
      <c r="C28" s="211">
        <v>1409.505928853755</v>
      </c>
      <c r="D28" s="211">
        <v>86.594387351778664</v>
      </c>
      <c r="E28" s="211">
        <v>23.79288537549407</v>
      </c>
      <c r="F28" s="211">
        <v>97.121185770750984</v>
      </c>
      <c r="G28" s="211">
        <v>1011.7013043478254</v>
      </c>
      <c r="H28" s="211">
        <v>135.18007968127492</v>
      </c>
      <c r="I28" s="211">
        <v>10.318</v>
      </c>
    </row>
    <row r="29" spans="1:11" x14ac:dyDescent="0.2">
      <c r="A29" s="54">
        <v>2014</v>
      </c>
      <c r="B29" s="211">
        <v>311.25509881422914</v>
      </c>
      <c r="C29" s="211">
        <v>1266.0626482213438</v>
      </c>
      <c r="D29" s="211">
        <v>98.178577075098843</v>
      </c>
      <c r="E29" s="211">
        <v>19.077905138339929</v>
      </c>
      <c r="F29" s="211">
        <v>95.072213438735091</v>
      </c>
      <c r="G29" s="211">
        <v>993.03415019762849</v>
      </c>
      <c r="H29" s="211">
        <v>96.665476190476198</v>
      </c>
      <c r="I29" s="211">
        <v>11.393000000000001</v>
      </c>
    </row>
    <row r="30" spans="1:11" x14ac:dyDescent="0.2">
      <c r="A30" s="54">
        <v>2015</v>
      </c>
      <c r="B30" s="211">
        <v>249.22632411067195</v>
      </c>
      <c r="C30" s="211">
        <v>1159.8211462450593</v>
      </c>
      <c r="D30" s="211">
        <v>87.466600790513851</v>
      </c>
      <c r="E30" s="211">
        <v>15.68</v>
      </c>
      <c r="F30" s="211">
        <v>80.899604743082961</v>
      </c>
      <c r="G30" s="211">
        <v>728.93063241106768</v>
      </c>
      <c r="H30" s="211">
        <v>55.045161290322568</v>
      </c>
      <c r="I30" s="211">
        <v>6.6520000000000001</v>
      </c>
    </row>
    <row r="31" spans="1:11" x14ac:dyDescent="0.2">
      <c r="A31" s="54">
        <v>2016</v>
      </c>
      <c r="B31" s="211">
        <v>220.56320158102767</v>
      </c>
      <c r="C31" s="211">
        <v>1249.8440711462458</v>
      </c>
      <c r="D31" s="211">
        <v>95.01616600790517</v>
      </c>
      <c r="E31" s="211">
        <v>17.137747035573124</v>
      </c>
      <c r="F31" s="211">
        <v>84.893873517786545</v>
      </c>
      <c r="G31" s="211">
        <v>816.73525691699717</v>
      </c>
      <c r="H31" s="211">
        <v>57.872619047619075</v>
      </c>
      <c r="I31" s="211">
        <v>6.484</v>
      </c>
    </row>
    <row r="32" spans="1:11" x14ac:dyDescent="0.2">
      <c r="A32" s="54">
        <v>2017</v>
      </c>
      <c r="B32" s="211">
        <v>279.68408730158734</v>
      </c>
      <c r="C32" s="211">
        <v>1257.8597222222209</v>
      </c>
      <c r="D32" s="211">
        <v>131.35749999999996</v>
      </c>
      <c r="E32" s="211">
        <v>17.048769841269841</v>
      </c>
      <c r="F32" s="211">
        <v>105.11793650793639</v>
      </c>
      <c r="G32" s="211">
        <v>911.93436507936531</v>
      </c>
      <c r="H32" s="211">
        <v>70.687199999999976</v>
      </c>
      <c r="I32" s="211">
        <v>8.2059999999999995</v>
      </c>
    </row>
    <row r="33" spans="1:9" x14ac:dyDescent="0.2">
      <c r="A33" s="54">
        <v>2018</v>
      </c>
      <c r="B33" s="211">
        <v>295.88023715415011</v>
      </c>
      <c r="C33" s="211">
        <v>1268.9288537549407</v>
      </c>
      <c r="D33" s="211">
        <v>132.53778656126482</v>
      </c>
      <c r="E33" s="211">
        <v>15.707826086956533</v>
      </c>
      <c r="F33" s="211">
        <v>101.71517786561255</v>
      </c>
      <c r="G33" s="211">
        <v>914.13509881422931</v>
      </c>
      <c r="H33" s="211">
        <v>69.470967741935496</v>
      </c>
      <c r="I33" s="211">
        <v>11.938000000000001</v>
      </c>
    </row>
    <row r="34" spans="1:9" x14ac:dyDescent="0.2">
      <c r="A34" s="54">
        <v>2019</v>
      </c>
      <c r="B34" s="211">
        <v>272.14359683794487</v>
      </c>
      <c r="C34" s="211">
        <v>1393.7138339920948</v>
      </c>
      <c r="D34" s="211">
        <v>115.50000000000003</v>
      </c>
      <c r="E34" s="211">
        <v>16.21102766798419</v>
      </c>
      <c r="F34" s="211">
        <v>90.703754940711477</v>
      </c>
      <c r="G34" s="211">
        <v>845.62762845849795</v>
      </c>
      <c r="H34" s="211">
        <v>93.390853658536557</v>
      </c>
      <c r="I34" s="211">
        <v>11.353999999999999</v>
      </c>
    </row>
    <row r="35" spans="1:9" x14ac:dyDescent="0.2">
      <c r="A35" s="54">
        <v>2020</v>
      </c>
      <c r="B35" s="211">
        <v>280.34866141732306</v>
      </c>
      <c r="C35" s="211">
        <v>1771.0421259842515</v>
      </c>
      <c r="D35" s="211">
        <v>102.82901574803152</v>
      </c>
      <c r="E35" s="211">
        <v>20.547519685039394</v>
      </c>
      <c r="F35" s="211">
        <v>82.807204724409431</v>
      </c>
      <c r="G35" s="211">
        <v>778.30578740157455</v>
      </c>
      <c r="H35" s="211">
        <v>108.88360323886639</v>
      </c>
      <c r="I35" s="211">
        <v>8.6910000000000007</v>
      </c>
    </row>
    <row r="36" spans="1:9" x14ac:dyDescent="0.2">
      <c r="A36" s="199">
        <v>2021</v>
      </c>
      <c r="B36" s="200"/>
      <c r="C36" s="200"/>
      <c r="D36" s="200"/>
      <c r="E36" s="200"/>
      <c r="F36" s="200"/>
      <c r="G36" s="200"/>
      <c r="H36" s="200"/>
      <c r="I36" s="200"/>
    </row>
    <row r="37" spans="1:9" x14ac:dyDescent="0.2">
      <c r="A37" s="201" t="s">
        <v>67</v>
      </c>
      <c r="B37" s="211">
        <v>361.53550000000007</v>
      </c>
      <c r="C37" s="211">
        <v>1869.675</v>
      </c>
      <c r="D37" s="211">
        <v>122.82000000000001</v>
      </c>
      <c r="E37" s="211">
        <v>25.949999999999996</v>
      </c>
      <c r="F37" s="211">
        <v>91.395499999999998</v>
      </c>
      <c r="G37" s="211">
        <v>995.88249999999994</v>
      </c>
      <c r="H37" s="211">
        <v>167.95526315789473</v>
      </c>
      <c r="I37" s="211">
        <v>10.218499999999999</v>
      </c>
    </row>
    <row r="38" spans="1:9" x14ac:dyDescent="0.2">
      <c r="A38" s="201" t="s">
        <v>83</v>
      </c>
      <c r="B38" s="211">
        <v>383.75149999999996</v>
      </c>
      <c r="C38" s="211">
        <v>1814.0050000000003</v>
      </c>
      <c r="D38" s="211">
        <v>124.42949999999999</v>
      </c>
      <c r="E38" s="211">
        <v>27.353999999999996</v>
      </c>
      <c r="F38" s="211">
        <v>94.607999999999976</v>
      </c>
      <c r="G38" s="211">
        <v>1211.8774999999998</v>
      </c>
      <c r="H38" s="211">
        <v>155.32500000000002</v>
      </c>
      <c r="I38" s="211">
        <v>11.913</v>
      </c>
    </row>
    <row r="39" spans="1:9" ht="67.5" customHeight="1" x14ac:dyDescent="0.2">
      <c r="A39" s="743" t="s">
        <v>158</v>
      </c>
      <c r="B39" s="743"/>
      <c r="C39" s="743"/>
      <c r="D39" s="743"/>
      <c r="E39" s="743"/>
      <c r="F39" s="743"/>
      <c r="G39" s="743"/>
      <c r="H39" s="743"/>
      <c r="I39" s="743"/>
    </row>
  </sheetData>
  <mergeCells count="1">
    <mergeCell ref="A39:I39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Z90"/>
  <sheetViews>
    <sheetView showGridLines="0" view="pageBreakPreview" zoomScale="85" zoomScaleNormal="40" zoomScaleSheetLayoutView="85" workbookViewId="0">
      <selection activeCell="A26" sqref="A26"/>
    </sheetView>
  </sheetViews>
  <sheetFormatPr baseColWidth="10" defaultRowHeight="15" x14ac:dyDescent="0.25"/>
  <cols>
    <col min="1" max="1" width="17.7109375" style="87" customWidth="1"/>
    <col min="2" max="2" width="18.7109375" style="80" bestFit="1" customWidth="1"/>
    <col min="3" max="3" width="12.7109375" style="80" bestFit="1" customWidth="1"/>
    <col min="4" max="4" width="18.7109375" style="80" bestFit="1" customWidth="1"/>
    <col min="5" max="5" width="16" style="80" bestFit="1" customWidth="1"/>
    <col min="6" max="9" width="18.7109375" style="80" bestFit="1" customWidth="1"/>
    <col min="10" max="11" width="12.7109375" style="80" customWidth="1"/>
    <col min="12" max="12" width="2.5703125" style="81" customWidth="1"/>
    <col min="13" max="256" width="11.42578125" style="81"/>
    <col min="257" max="257" width="17.7109375" style="81" customWidth="1"/>
    <col min="258" max="258" width="18.7109375" style="81" bestFit="1" customWidth="1"/>
    <col min="259" max="259" width="12.7109375" style="81" bestFit="1" customWidth="1"/>
    <col min="260" max="260" width="18.7109375" style="81" bestFit="1" customWidth="1"/>
    <col min="261" max="261" width="16" style="81" bestFit="1" customWidth="1"/>
    <col min="262" max="265" width="18.7109375" style="81" bestFit="1" customWidth="1"/>
    <col min="266" max="267" width="12.7109375" style="81" customWidth="1"/>
    <col min="268" max="268" width="2.5703125" style="81" customWidth="1"/>
    <col min="269" max="512" width="11.42578125" style="81"/>
    <col min="513" max="513" width="17.7109375" style="81" customWidth="1"/>
    <col min="514" max="514" width="18.7109375" style="81" bestFit="1" customWidth="1"/>
    <col min="515" max="515" width="12.7109375" style="81" bestFit="1" customWidth="1"/>
    <col min="516" max="516" width="18.7109375" style="81" bestFit="1" customWidth="1"/>
    <col min="517" max="517" width="16" style="81" bestFit="1" customWidth="1"/>
    <col min="518" max="521" width="18.7109375" style="81" bestFit="1" customWidth="1"/>
    <col min="522" max="523" width="12.7109375" style="81" customWidth="1"/>
    <col min="524" max="524" width="2.5703125" style="81" customWidth="1"/>
    <col min="525" max="768" width="11.42578125" style="81"/>
    <col min="769" max="769" width="17.7109375" style="81" customWidth="1"/>
    <col min="770" max="770" width="18.7109375" style="81" bestFit="1" customWidth="1"/>
    <col min="771" max="771" width="12.7109375" style="81" bestFit="1" customWidth="1"/>
    <col min="772" max="772" width="18.7109375" style="81" bestFit="1" customWidth="1"/>
    <col min="773" max="773" width="16" style="81" bestFit="1" customWidth="1"/>
    <col min="774" max="777" width="18.7109375" style="81" bestFit="1" customWidth="1"/>
    <col min="778" max="779" width="12.7109375" style="81" customWidth="1"/>
    <col min="780" max="780" width="2.5703125" style="81" customWidth="1"/>
    <col min="781" max="1024" width="11.42578125" style="81"/>
    <col min="1025" max="1025" width="17.7109375" style="81" customWidth="1"/>
    <col min="1026" max="1026" width="18.7109375" style="81" bestFit="1" customWidth="1"/>
    <col min="1027" max="1027" width="12.7109375" style="81" bestFit="1" customWidth="1"/>
    <col min="1028" max="1028" width="18.7109375" style="81" bestFit="1" customWidth="1"/>
    <col min="1029" max="1029" width="16" style="81" bestFit="1" customWidth="1"/>
    <col min="1030" max="1033" width="18.7109375" style="81" bestFit="1" customWidth="1"/>
    <col min="1034" max="1035" width="12.7109375" style="81" customWidth="1"/>
    <col min="1036" max="1036" width="2.5703125" style="81" customWidth="1"/>
    <col min="1037" max="1280" width="11.42578125" style="81"/>
    <col min="1281" max="1281" width="17.7109375" style="81" customWidth="1"/>
    <col min="1282" max="1282" width="18.7109375" style="81" bestFit="1" customWidth="1"/>
    <col min="1283" max="1283" width="12.7109375" style="81" bestFit="1" customWidth="1"/>
    <col min="1284" max="1284" width="18.7109375" style="81" bestFit="1" customWidth="1"/>
    <col min="1285" max="1285" width="16" style="81" bestFit="1" customWidth="1"/>
    <col min="1286" max="1289" width="18.7109375" style="81" bestFit="1" customWidth="1"/>
    <col min="1290" max="1291" width="12.7109375" style="81" customWidth="1"/>
    <col min="1292" max="1292" width="2.5703125" style="81" customWidth="1"/>
    <col min="1293" max="1536" width="11.42578125" style="81"/>
    <col min="1537" max="1537" width="17.7109375" style="81" customWidth="1"/>
    <col min="1538" max="1538" width="18.7109375" style="81" bestFit="1" customWidth="1"/>
    <col min="1539" max="1539" width="12.7109375" style="81" bestFit="1" customWidth="1"/>
    <col min="1540" max="1540" width="18.7109375" style="81" bestFit="1" customWidth="1"/>
    <col min="1541" max="1541" width="16" style="81" bestFit="1" customWidth="1"/>
    <col min="1542" max="1545" width="18.7109375" style="81" bestFit="1" customWidth="1"/>
    <col min="1546" max="1547" width="12.7109375" style="81" customWidth="1"/>
    <col min="1548" max="1548" width="2.5703125" style="81" customWidth="1"/>
    <col min="1549" max="1792" width="11.42578125" style="81"/>
    <col min="1793" max="1793" width="17.7109375" style="81" customWidth="1"/>
    <col min="1794" max="1794" width="18.7109375" style="81" bestFit="1" customWidth="1"/>
    <col min="1795" max="1795" width="12.7109375" style="81" bestFit="1" customWidth="1"/>
    <col min="1796" max="1796" width="18.7109375" style="81" bestFit="1" customWidth="1"/>
    <col min="1797" max="1797" width="16" style="81" bestFit="1" customWidth="1"/>
    <col min="1798" max="1801" width="18.7109375" style="81" bestFit="1" customWidth="1"/>
    <col min="1802" max="1803" width="12.7109375" style="81" customWidth="1"/>
    <col min="1804" max="1804" width="2.5703125" style="81" customWidth="1"/>
    <col min="1805" max="2048" width="11.42578125" style="81"/>
    <col min="2049" max="2049" width="17.7109375" style="81" customWidth="1"/>
    <col min="2050" max="2050" width="18.7109375" style="81" bestFit="1" customWidth="1"/>
    <col min="2051" max="2051" width="12.7109375" style="81" bestFit="1" customWidth="1"/>
    <col min="2052" max="2052" width="18.7109375" style="81" bestFit="1" customWidth="1"/>
    <col min="2053" max="2053" width="16" style="81" bestFit="1" customWidth="1"/>
    <col min="2054" max="2057" width="18.7109375" style="81" bestFit="1" customWidth="1"/>
    <col min="2058" max="2059" width="12.7109375" style="81" customWidth="1"/>
    <col min="2060" max="2060" width="2.5703125" style="81" customWidth="1"/>
    <col min="2061" max="2304" width="11.42578125" style="81"/>
    <col min="2305" max="2305" width="17.7109375" style="81" customWidth="1"/>
    <col min="2306" max="2306" width="18.7109375" style="81" bestFit="1" customWidth="1"/>
    <col min="2307" max="2307" width="12.7109375" style="81" bestFit="1" customWidth="1"/>
    <col min="2308" max="2308" width="18.7109375" style="81" bestFit="1" customWidth="1"/>
    <col min="2309" max="2309" width="16" style="81" bestFit="1" customWidth="1"/>
    <col min="2310" max="2313" width="18.7109375" style="81" bestFit="1" customWidth="1"/>
    <col min="2314" max="2315" width="12.7109375" style="81" customWidth="1"/>
    <col min="2316" max="2316" width="2.5703125" style="81" customWidth="1"/>
    <col min="2317" max="2560" width="11.42578125" style="81"/>
    <col min="2561" max="2561" width="17.7109375" style="81" customWidth="1"/>
    <col min="2562" max="2562" width="18.7109375" style="81" bestFit="1" customWidth="1"/>
    <col min="2563" max="2563" width="12.7109375" style="81" bestFit="1" customWidth="1"/>
    <col min="2564" max="2564" width="18.7109375" style="81" bestFit="1" customWidth="1"/>
    <col min="2565" max="2565" width="16" style="81" bestFit="1" customWidth="1"/>
    <col min="2566" max="2569" width="18.7109375" style="81" bestFit="1" customWidth="1"/>
    <col min="2570" max="2571" width="12.7109375" style="81" customWidth="1"/>
    <col min="2572" max="2572" width="2.5703125" style="81" customWidth="1"/>
    <col min="2573" max="2816" width="11.42578125" style="81"/>
    <col min="2817" max="2817" width="17.7109375" style="81" customWidth="1"/>
    <col min="2818" max="2818" width="18.7109375" style="81" bestFit="1" customWidth="1"/>
    <col min="2819" max="2819" width="12.7109375" style="81" bestFit="1" customWidth="1"/>
    <col min="2820" max="2820" width="18.7109375" style="81" bestFit="1" customWidth="1"/>
    <col min="2821" max="2821" width="16" style="81" bestFit="1" customWidth="1"/>
    <col min="2822" max="2825" width="18.7109375" style="81" bestFit="1" customWidth="1"/>
    <col min="2826" max="2827" width="12.7109375" style="81" customWidth="1"/>
    <col min="2828" max="2828" width="2.5703125" style="81" customWidth="1"/>
    <col min="2829" max="3072" width="11.42578125" style="81"/>
    <col min="3073" max="3073" width="17.7109375" style="81" customWidth="1"/>
    <col min="3074" max="3074" width="18.7109375" style="81" bestFit="1" customWidth="1"/>
    <col min="3075" max="3075" width="12.7109375" style="81" bestFit="1" customWidth="1"/>
    <col min="3076" max="3076" width="18.7109375" style="81" bestFit="1" customWidth="1"/>
    <col min="3077" max="3077" width="16" style="81" bestFit="1" customWidth="1"/>
    <col min="3078" max="3081" width="18.7109375" style="81" bestFit="1" customWidth="1"/>
    <col min="3082" max="3083" width="12.7109375" style="81" customWidth="1"/>
    <col min="3084" max="3084" width="2.5703125" style="81" customWidth="1"/>
    <col min="3085" max="3328" width="11.42578125" style="81"/>
    <col min="3329" max="3329" width="17.7109375" style="81" customWidth="1"/>
    <col min="3330" max="3330" width="18.7109375" style="81" bestFit="1" customWidth="1"/>
    <col min="3331" max="3331" width="12.7109375" style="81" bestFit="1" customWidth="1"/>
    <col min="3332" max="3332" width="18.7109375" style="81" bestFit="1" customWidth="1"/>
    <col min="3333" max="3333" width="16" style="81" bestFit="1" customWidth="1"/>
    <col min="3334" max="3337" width="18.7109375" style="81" bestFit="1" customWidth="1"/>
    <col min="3338" max="3339" width="12.7109375" style="81" customWidth="1"/>
    <col min="3340" max="3340" width="2.5703125" style="81" customWidth="1"/>
    <col min="3341" max="3584" width="11.42578125" style="81"/>
    <col min="3585" max="3585" width="17.7109375" style="81" customWidth="1"/>
    <col min="3586" max="3586" width="18.7109375" style="81" bestFit="1" customWidth="1"/>
    <col min="3587" max="3587" width="12.7109375" style="81" bestFit="1" customWidth="1"/>
    <col min="3588" max="3588" width="18.7109375" style="81" bestFit="1" customWidth="1"/>
    <col min="3589" max="3589" width="16" style="81" bestFit="1" customWidth="1"/>
    <col min="3590" max="3593" width="18.7109375" style="81" bestFit="1" customWidth="1"/>
    <col min="3594" max="3595" width="12.7109375" style="81" customWidth="1"/>
    <col min="3596" max="3596" width="2.5703125" style="81" customWidth="1"/>
    <col min="3597" max="3840" width="11.42578125" style="81"/>
    <col min="3841" max="3841" width="17.7109375" style="81" customWidth="1"/>
    <col min="3842" max="3842" width="18.7109375" style="81" bestFit="1" customWidth="1"/>
    <col min="3843" max="3843" width="12.7109375" style="81" bestFit="1" customWidth="1"/>
    <col min="3844" max="3844" width="18.7109375" style="81" bestFit="1" customWidth="1"/>
    <col min="3845" max="3845" width="16" style="81" bestFit="1" customWidth="1"/>
    <col min="3846" max="3849" width="18.7109375" style="81" bestFit="1" customWidth="1"/>
    <col min="3850" max="3851" width="12.7109375" style="81" customWidth="1"/>
    <col min="3852" max="3852" width="2.5703125" style="81" customWidth="1"/>
    <col min="3853" max="4096" width="11.42578125" style="81"/>
    <col min="4097" max="4097" width="17.7109375" style="81" customWidth="1"/>
    <col min="4098" max="4098" width="18.7109375" style="81" bestFit="1" customWidth="1"/>
    <col min="4099" max="4099" width="12.7109375" style="81" bestFit="1" customWidth="1"/>
    <col min="4100" max="4100" width="18.7109375" style="81" bestFit="1" customWidth="1"/>
    <col min="4101" max="4101" width="16" style="81" bestFit="1" customWidth="1"/>
    <col min="4102" max="4105" width="18.7109375" style="81" bestFit="1" customWidth="1"/>
    <col min="4106" max="4107" width="12.7109375" style="81" customWidth="1"/>
    <col min="4108" max="4108" width="2.5703125" style="81" customWidth="1"/>
    <col min="4109" max="4352" width="11.42578125" style="81"/>
    <col min="4353" max="4353" width="17.7109375" style="81" customWidth="1"/>
    <col min="4354" max="4354" width="18.7109375" style="81" bestFit="1" customWidth="1"/>
    <col min="4355" max="4355" width="12.7109375" style="81" bestFit="1" customWidth="1"/>
    <col min="4356" max="4356" width="18.7109375" style="81" bestFit="1" customWidth="1"/>
    <col min="4357" max="4357" width="16" style="81" bestFit="1" customWidth="1"/>
    <col min="4358" max="4361" width="18.7109375" style="81" bestFit="1" customWidth="1"/>
    <col min="4362" max="4363" width="12.7109375" style="81" customWidth="1"/>
    <col min="4364" max="4364" width="2.5703125" style="81" customWidth="1"/>
    <col min="4365" max="4608" width="11.42578125" style="81"/>
    <col min="4609" max="4609" width="17.7109375" style="81" customWidth="1"/>
    <col min="4610" max="4610" width="18.7109375" style="81" bestFit="1" customWidth="1"/>
    <col min="4611" max="4611" width="12.7109375" style="81" bestFit="1" customWidth="1"/>
    <col min="4612" max="4612" width="18.7109375" style="81" bestFit="1" customWidth="1"/>
    <col min="4613" max="4613" width="16" style="81" bestFit="1" customWidth="1"/>
    <col min="4614" max="4617" width="18.7109375" style="81" bestFit="1" customWidth="1"/>
    <col min="4618" max="4619" width="12.7109375" style="81" customWidth="1"/>
    <col min="4620" max="4620" width="2.5703125" style="81" customWidth="1"/>
    <col min="4621" max="4864" width="11.42578125" style="81"/>
    <col min="4865" max="4865" width="17.7109375" style="81" customWidth="1"/>
    <col min="4866" max="4866" width="18.7109375" style="81" bestFit="1" customWidth="1"/>
    <col min="4867" max="4867" width="12.7109375" style="81" bestFit="1" customWidth="1"/>
    <col min="4868" max="4868" width="18.7109375" style="81" bestFit="1" customWidth="1"/>
    <col min="4869" max="4869" width="16" style="81" bestFit="1" customWidth="1"/>
    <col min="4870" max="4873" width="18.7109375" style="81" bestFit="1" customWidth="1"/>
    <col min="4874" max="4875" width="12.7109375" style="81" customWidth="1"/>
    <col min="4876" max="4876" width="2.5703125" style="81" customWidth="1"/>
    <col min="4877" max="5120" width="11.42578125" style="81"/>
    <col min="5121" max="5121" width="17.7109375" style="81" customWidth="1"/>
    <col min="5122" max="5122" width="18.7109375" style="81" bestFit="1" customWidth="1"/>
    <col min="5123" max="5123" width="12.7109375" style="81" bestFit="1" customWidth="1"/>
    <col min="5124" max="5124" width="18.7109375" style="81" bestFit="1" customWidth="1"/>
    <col min="5125" max="5125" width="16" style="81" bestFit="1" customWidth="1"/>
    <col min="5126" max="5129" width="18.7109375" style="81" bestFit="1" customWidth="1"/>
    <col min="5130" max="5131" width="12.7109375" style="81" customWidth="1"/>
    <col min="5132" max="5132" width="2.5703125" style="81" customWidth="1"/>
    <col min="5133" max="5376" width="11.42578125" style="81"/>
    <col min="5377" max="5377" width="17.7109375" style="81" customWidth="1"/>
    <col min="5378" max="5378" width="18.7109375" style="81" bestFit="1" customWidth="1"/>
    <col min="5379" max="5379" width="12.7109375" style="81" bestFit="1" customWidth="1"/>
    <col min="5380" max="5380" width="18.7109375" style="81" bestFit="1" customWidth="1"/>
    <col min="5381" max="5381" width="16" style="81" bestFit="1" customWidth="1"/>
    <col min="5382" max="5385" width="18.7109375" style="81" bestFit="1" customWidth="1"/>
    <col min="5386" max="5387" width="12.7109375" style="81" customWidth="1"/>
    <col min="5388" max="5388" width="2.5703125" style="81" customWidth="1"/>
    <col min="5389" max="5632" width="11.42578125" style="81"/>
    <col min="5633" max="5633" width="17.7109375" style="81" customWidth="1"/>
    <col min="5634" max="5634" width="18.7109375" style="81" bestFit="1" customWidth="1"/>
    <col min="5635" max="5635" width="12.7109375" style="81" bestFit="1" customWidth="1"/>
    <col min="5636" max="5636" width="18.7109375" style="81" bestFit="1" customWidth="1"/>
    <col min="5637" max="5637" width="16" style="81" bestFit="1" customWidth="1"/>
    <col min="5638" max="5641" width="18.7109375" style="81" bestFit="1" customWidth="1"/>
    <col min="5642" max="5643" width="12.7109375" style="81" customWidth="1"/>
    <col min="5644" max="5644" width="2.5703125" style="81" customWidth="1"/>
    <col min="5645" max="5888" width="11.42578125" style="81"/>
    <col min="5889" max="5889" width="17.7109375" style="81" customWidth="1"/>
    <col min="5890" max="5890" width="18.7109375" style="81" bestFit="1" customWidth="1"/>
    <col min="5891" max="5891" width="12.7109375" style="81" bestFit="1" customWidth="1"/>
    <col min="5892" max="5892" width="18.7109375" style="81" bestFit="1" customWidth="1"/>
    <col min="5893" max="5893" width="16" style="81" bestFit="1" customWidth="1"/>
    <col min="5894" max="5897" width="18.7109375" style="81" bestFit="1" customWidth="1"/>
    <col min="5898" max="5899" width="12.7109375" style="81" customWidth="1"/>
    <col min="5900" max="5900" width="2.5703125" style="81" customWidth="1"/>
    <col min="5901" max="6144" width="11.42578125" style="81"/>
    <col min="6145" max="6145" width="17.7109375" style="81" customWidth="1"/>
    <col min="6146" max="6146" width="18.7109375" style="81" bestFit="1" customWidth="1"/>
    <col min="6147" max="6147" width="12.7109375" style="81" bestFit="1" customWidth="1"/>
    <col min="6148" max="6148" width="18.7109375" style="81" bestFit="1" customWidth="1"/>
    <col min="6149" max="6149" width="16" style="81" bestFit="1" customWidth="1"/>
    <col min="6150" max="6153" width="18.7109375" style="81" bestFit="1" customWidth="1"/>
    <col min="6154" max="6155" width="12.7109375" style="81" customWidth="1"/>
    <col min="6156" max="6156" width="2.5703125" style="81" customWidth="1"/>
    <col min="6157" max="6400" width="11.42578125" style="81"/>
    <col min="6401" max="6401" width="17.7109375" style="81" customWidth="1"/>
    <col min="6402" max="6402" width="18.7109375" style="81" bestFit="1" customWidth="1"/>
    <col min="6403" max="6403" width="12.7109375" style="81" bestFit="1" customWidth="1"/>
    <col min="6404" max="6404" width="18.7109375" style="81" bestFit="1" customWidth="1"/>
    <col min="6405" max="6405" width="16" style="81" bestFit="1" customWidth="1"/>
    <col min="6406" max="6409" width="18.7109375" style="81" bestFit="1" customWidth="1"/>
    <col min="6410" max="6411" width="12.7109375" style="81" customWidth="1"/>
    <col min="6412" max="6412" width="2.5703125" style="81" customWidth="1"/>
    <col min="6413" max="6656" width="11.42578125" style="81"/>
    <col min="6657" max="6657" width="17.7109375" style="81" customWidth="1"/>
    <col min="6658" max="6658" width="18.7109375" style="81" bestFit="1" customWidth="1"/>
    <col min="6659" max="6659" width="12.7109375" style="81" bestFit="1" customWidth="1"/>
    <col min="6660" max="6660" width="18.7109375" style="81" bestFit="1" customWidth="1"/>
    <col min="6661" max="6661" width="16" style="81" bestFit="1" customWidth="1"/>
    <col min="6662" max="6665" width="18.7109375" style="81" bestFit="1" customWidth="1"/>
    <col min="6666" max="6667" width="12.7109375" style="81" customWidth="1"/>
    <col min="6668" max="6668" width="2.5703125" style="81" customWidth="1"/>
    <col min="6669" max="6912" width="11.42578125" style="81"/>
    <col min="6913" max="6913" width="17.7109375" style="81" customWidth="1"/>
    <col min="6914" max="6914" width="18.7109375" style="81" bestFit="1" customWidth="1"/>
    <col min="6915" max="6915" width="12.7109375" style="81" bestFit="1" customWidth="1"/>
    <col min="6916" max="6916" width="18.7109375" style="81" bestFit="1" customWidth="1"/>
    <col min="6917" max="6917" width="16" style="81" bestFit="1" customWidth="1"/>
    <col min="6918" max="6921" width="18.7109375" style="81" bestFit="1" customWidth="1"/>
    <col min="6922" max="6923" width="12.7109375" style="81" customWidth="1"/>
    <col min="6924" max="6924" width="2.5703125" style="81" customWidth="1"/>
    <col min="6925" max="7168" width="11.42578125" style="81"/>
    <col min="7169" max="7169" width="17.7109375" style="81" customWidth="1"/>
    <col min="7170" max="7170" width="18.7109375" style="81" bestFit="1" customWidth="1"/>
    <col min="7171" max="7171" width="12.7109375" style="81" bestFit="1" customWidth="1"/>
    <col min="7172" max="7172" width="18.7109375" style="81" bestFit="1" customWidth="1"/>
    <col min="7173" max="7173" width="16" style="81" bestFit="1" customWidth="1"/>
    <col min="7174" max="7177" width="18.7109375" style="81" bestFit="1" customWidth="1"/>
    <col min="7178" max="7179" width="12.7109375" style="81" customWidth="1"/>
    <col min="7180" max="7180" width="2.5703125" style="81" customWidth="1"/>
    <col min="7181" max="7424" width="11.42578125" style="81"/>
    <col min="7425" max="7425" width="17.7109375" style="81" customWidth="1"/>
    <col min="7426" max="7426" width="18.7109375" style="81" bestFit="1" customWidth="1"/>
    <col min="7427" max="7427" width="12.7109375" style="81" bestFit="1" customWidth="1"/>
    <col min="7428" max="7428" width="18.7109375" style="81" bestFit="1" customWidth="1"/>
    <col min="7429" max="7429" width="16" style="81" bestFit="1" customWidth="1"/>
    <col min="7430" max="7433" width="18.7109375" style="81" bestFit="1" customWidth="1"/>
    <col min="7434" max="7435" width="12.7109375" style="81" customWidth="1"/>
    <col min="7436" max="7436" width="2.5703125" style="81" customWidth="1"/>
    <col min="7437" max="7680" width="11.42578125" style="81"/>
    <col min="7681" max="7681" width="17.7109375" style="81" customWidth="1"/>
    <col min="7682" max="7682" width="18.7109375" style="81" bestFit="1" customWidth="1"/>
    <col min="7683" max="7683" width="12.7109375" style="81" bestFit="1" customWidth="1"/>
    <col min="7684" max="7684" width="18.7109375" style="81" bestFit="1" customWidth="1"/>
    <col min="7685" max="7685" width="16" style="81" bestFit="1" customWidth="1"/>
    <col min="7686" max="7689" width="18.7109375" style="81" bestFit="1" customWidth="1"/>
    <col min="7690" max="7691" width="12.7109375" style="81" customWidth="1"/>
    <col min="7692" max="7692" width="2.5703125" style="81" customWidth="1"/>
    <col min="7693" max="7936" width="11.42578125" style="81"/>
    <col min="7937" max="7937" width="17.7109375" style="81" customWidth="1"/>
    <col min="7938" max="7938" width="18.7109375" style="81" bestFit="1" customWidth="1"/>
    <col min="7939" max="7939" width="12.7109375" style="81" bestFit="1" customWidth="1"/>
    <col min="7940" max="7940" width="18.7109375" style="81" bestFit="1" customWidth="1"/>
    <col min="7941" max="7941" width="16" style="81" bestFit="1" customWidth="1"/>
    <col min="7942" max="7945" width="18.7109375" style="81" bestFit="1" customWidth="1"/>
    <col min="7946" max="7947" width="12.7109375" style="81" customWidth="1"/>
    <col min="7948" max="7948" width="2.5703125" style="81" customWidth="1"/>
    <col min="7949" max="8192" width="11.42578125" style="81"/>
    <col min="8193" max="8193" width="17.7109375" style="81" customWidth="1"/>
    <col min="8194" max="8194" width="18.7109375" style="81" bestFit="1" customWidth="1"/>
    <col min="8195" max="8195" width="12.7109375" style="81" bestFit="1" customWidth="1"/>
    <col min="8196" max="8196" width="18.7109375" style="81" bestFit="1" customWidth="1"/>
    <col min="8197" max="8197" width="16" style="81" bestFit="1" customWidth="1"/>
    <col min="8198" max="8201" width="18.7109375" style="81" bestFit="1" customWidth="1"/>
    <col min="8202" max="8203" width="12.7109375" style="81" customWidth="1"/>
    <col min="8204" max="8204" width="2.5703125" style="81" customWidth="1"/>
    <col min="8205" max="8448" width="11.42578125" style="81"/>
    <col min="8449" max="8449" width="17.7109375" style="81" customWidth="1"/>
    <col min="8450" max="8450" width="18.7109375" style="81" bestFit="1" customWidth="1"/>
    <col min="8451" max="8451" width="12.7109375" style="81" bestFit="1" customWidth="1"/>
    <col min="8452" max="8452" width="18.7109375" style="81" bestFit="1" customWidth="1"/>
    <col min="8453" max="8453" width="16" style="81" bestFit="1" customWidth="1"/>
    <col min="8454" max="8457" width="18.7109375" style="81" bestFit="1" customWidth="1"/>
    <col min="8458" max="8459" width="12.7109375" style="81" customWidth="1"/>
    <col min="8460" max="8460" width="2.5703125" style="81" customWidth="1"/>
    <col min="8461" max="8704" width="11.42578125" style="81"/>
    <col min="8705" max="8705" width="17.7109375" style="81" customWidth="1"/>
    <col min="8706" max="8706" width="18.7109375" style="81" bestFit="1" customWidth="1"/>
    <col min="8707" max="8707" width="12.7109375" style="81" bestFit="1" customWidth="1"/>
    <col min="8708" max="8708" width="18.7109375" style="81" bestFit="1" customWidth="1"/>
    <col min="8709" max="8709" width="16" style="81" bestFit="1" customWidth="1"/>
    <col min="8710" max="8713" width="18.7109375" style="81" bestFit="1" customWidth="1"/>
    <col min="8714" max="8715" width="12.7109375" style="81" customWidth="1"/>
    <col min="8716" max="8716" width="2.5703125" style="81" customWidth="1"/>
    <col min="8717" max="8960" width="11.42578125" style="81"/>
    <col min="8961" max="8961" width="17.7109375" style="81" customWidth="1"/>
    <col min="8962" max="8962" width="18.7109375" style="81" bestFit="1" customWidth="1"/>
    <col min="8963" max="8963" width="12.7109375" style="81" bestFit="1" customWidth="1"/>
    <col min="8964" max="8964" width="18.7109375" style="81" bestFit="1" customWidth="1"/>
    <col min="8965" max="8965" width="16" style="81" bestFit="1" customWidth="1"/>
    <col min="8966" max="8969" width="18.7109375" style="81" bestFit="1" customWidth="1"/>
    <col min="8970" max="8971" width="12.7109375" style="81" customWidth="1"/>
    <col min="8972" max="8972" width="2.5703125" style="81" customWidth="1"/>
    <col min="8973" max="9216" width="11.42578125" style="81"/>
    <col min="9217" max="9217" width="17.7109375" style="81" customWidth="1"/>
    <col min="9218" max="9218" width="18.7109375" style="81" bestFit="1" customWidth="1"/>
    <col min="9219" max="9219" width="12.7109375" style="81" bestFit="1" customWidth="1"/>
    <col min="9220" max="9220" width="18.7109375" style="81" bestFit="1" customWidth="1"/>
    <col min="9221" max="9221" width="16" style="81" bestFit="1" customWidth="1"/>
    <col min="9222" max="9225" width="18.7109375" style="81" bestFit="1" customWidth="1"/>
    <col min="9226" max="9227" width="12.7109375" style="81" customWidth="1"/>
    <col min="9228" max="9228" width="2.5703125" style="81" customWidth="1"/>
    <col min="9229" max="9472" width="11.42578125" style="81"/>
    <col min="9473" max="9473" width="17.7109375" style="81" customWidth="1"/>
    <col min="9474" max="9474" width="18.7109375" style="81" bestFit="1" customWidth="1"/>
    <col min="9475" max="9475" width="12.7109375" style="81" bestFit="1" customWidth="1"/>
    <col min="9476" max="9476" width="18.7109375" style="81" bestFit="1" customWidth="1"/>
    <col min="9477" max="9477" width="16" style="81" bestFit="1" customWidth="1"/>
    <col min="9478" max="9481" width="18.7109375" style="81" bestFit="1" customWidth="1"/>
    <col min="9482" max="9483" width="12.7109375" style="81" customWidth="1"/>
    <col min="9484" max="9484" width="2.5703125" style="81" customWidth="1"/>
    <col min="9485" max="9728" width="11.42578125" style="81"/>
    <col min="9729" max="9729" width="17.7109375" style="81" customWidth="1"/>
    <col min="9730" max="9730" width="18.7109375" style="81" bestFit="1" customWidth="1"/>
    <col min="9731" max="9731" width="12.7109375" style="81" bestFit="1" customWidth="1"/>
    <col min="9732" max="9732" width="18.7109375" style="81" bestFit="1" customWidth="1"/>
    <col min="9733" max="9733" width="16" style="81" bestFit="1" customWidth="1"/>
    <col min="9734" max="9737" width="18.7109375" style="81" bestFit="1" customWidth="1"/>
    <col min="9738" max="9739" width="12.7109375" style="81" customWidth="1"/>
    <col min="9740" max="9740" width="2.5703125" style="81" customWidth="1"/>
    <col min="9741" max="9984" width="11.42578125" style="81"/>
    <col min="9985" max="9985" width="17.7109375" style="81" customWidth="1"/>
    <col min="9986" max="9986" width="18.7109375" style="81" bestFit="1" customWidth="1"/>
    <col min="9987" max="9987" width="12.7109375" style="81" bestFit="1" customWidth="1"/>
    <col min="9988" max="9988" width="18.7109375" style="81" bestFit="1" customWidth="1"/>
    <col min="9989" max="9989" width="16" style="81" bestFit="1" customWidth="1"/>
    <col min="9990" max="9993" width="18.7109375" style="81" bestFit="1" customWidth="1"/>
    <col min="9994" max="9995" width="12.7109375" style="81" customWidth="1"/>
    <col min="9996" max="9996" width="2.5703125" style="81" customWidth="1"/>
    <col min="9997" max="10240" width="11.42578125" style="81"/>
    <col min="10241" max="10241" width="17.7109375" style="81" customWidth="1"/>
    <col min="10242" max="10242" width="18.7109375" style="81" bestFit="1" customWidth="1"/>
    <col min="10243" max="10243" width="12.7109375" style="81" bestFit="1" customWidth="1"/>
    <col min="10244" max="10244" width="18.7109375" style="81" bestFit="1" customWidth="1"/>
    <col min="10245" max="10245" width="16" style="81" bestFit="1" customWidth="1"/>
    <col min="10246" max="10249" width="18.7109375" style="81" bestFit="1" customWidth="1"/>
    <col min="10250" max="10251" width="12.7109375" style="81" customWidth="1"/>
    <col min="10252" max="10252" width="2.5703125" style="81" customWidth="1"/>
    <col min="10253" max="10496" width="11.42578125" style="81"/>
    <col min="10497" max="10497" width="17.7109375" style="81" customWidth="1"/>
    <col min="10498" max="10498" width="18.7109375" style="81" bestFit="1" customWidth="1"/>
    <col min="10499" max="10499" width="12.7109375" style="81" bestFit="1" customWidth="1"/>
    <col min="10500" max="10500" width="18.7109375" style="81" bestFit="1" customWidth="1"/>
    <col min="10501" max="10501" width="16" style="81" bestFit="1" customWidth="1"/>
    <col min="10502" max="10505" width="18.7109375" style="81" bestFit="1" customWidth="1"/>
    <col min="10506" max="10507" width="12.7109375" style="81" customWidth="1"/>
    <col min="10508" max="10508" width="2.5703125" style="81" customWidth="1"/>
    <col min="10509" max="10752" width="11.42578125" style="81"/>
    <col min="10753" max="10753" width="17.7109375" style="81" customWidth="1"/>
    <col min="10754" max="10754" width="18.7109375" style="81" bestFit="1" customWidth="1"/>
    <col min="10755" max="10755" width="12.7109375" style="81" bestFit="1" customWidth="1"/>
    <col min="10756" max="10756" width="18.7109375" style="81" bestFit="1" customWidth="1"/>
    <col min="10757" max="10757" width="16" style="81" bestFit="1" customWidth="1"/>
    <col min="10758" max="10761" width="18.7109375" style="81" bestFit="1" customWidth="1"/>
    <col min="10762" max="10763" width="12.7109375" style="81" customWidth="1"/>
    <col min="10764" max="10764" width="2.5703125" style="81" customWidth="1"/>
    <col min="10765" max="11008" width="11.42578125" style="81"/>
    <col min="11009" max="11009" width="17.7109375" style="81" customWidth="1"/>
    <col min="11010" max="11010" width="18.7109375" style="81" bestFit="1" customWidth="1"/>
    <col min="11011" max="11011" width="12.7109375" style="81" bestFit="1" customWidth="1"/>
    <col min="11012" max="11012" width="18.7109375" style="81" bestFit="1" customWidth="1"/>
    <col min="11013" max="11013" width="16" style="81" bestFit="1" customWidth="1"/>
    <col min="11014" max="11017" width="18.7109375" style="81" bestFit="1" customWidth="1"/>
    <col min="11018" max="11019" width="12.7109375" style="81" customWidth="1"/>
    <col min="11020" max="11020" width="2.5703125" style="81" customWidth="1"/>
    <col min="11021" max="11264" width="11.42578125" style="81"/>
    <col min="11265" max="11265" width="17.7109375" style="81" customWidth="1"/>
    <col min="11266" max="11266" width="18.7109375" style="81" bestFit="1" customWidth="1"/>
    <col min="11267" max="11267" width="12.7109375" style="81" bestFit="1" customWidth="1"/>
    <col min="11268" max="11268" width="18.7109375" style="81" bestFit="1" customWidth="1"/>
    <col min="11269" max="11269" width="16" style="81" bestFit="1" customWidth="1"/>
    <col min="11270" max="11273" width="18.7109375" style="81" bestFit="1" customWidth="1"/>
    <col min="11274" max="11275" width="12.7109375" style="81" customWidth="1"/>
    <col min="11276" max="11276" width="2.5703125" style="81" customWidth="1"/>
    <col min="11277" max="11520" width="11.42578125" style="81"/>
    <col min="11521" max="11521" width="17.7109375" style="81" customWidth="1"/>
    <col min="11522" max="11522" width="18.7109375" style="81" bestFit="1" customWidth="1"/>
    <col min="11523" max="11523" width="12.7109375" style="81" bestFit="1" customWidth="1"/>
    <col min="11524" max="11524" width="18.7109375" style="81" bestFit="1" customWidth="1"/>
    <col min="11525" max="11525" width="16" style="81" bestFit="1" customWidth="1"/>
    <col min="11526" max="11529" width="18.7109375" style="81" bestFit="1" customWidth="1"/>
    <col min="11530" max="11531" width="12.7109375" style="81" customWidth="1"/>
    <col min="11532" max="11532" width="2.5703125" style="81" customWidth="1"/>
    <col min="11533" max="11776" width="11.42578125" style="81"/>
    <col min="11777" max="11777" width="17.7109375" style="81" customWidth="1"/>
    <col min="11778" max="11778" width="18.7109375" style="81" bestFit="1" customWidth="1"/>
    <col min="11779" max="11779" width="12.7109375" style="81" bestFit="1" customWidth="1"/>
    <col min="11780" max="11780" width="18.7109375" style="81" bestFit="1" customWidth="1"/>
    <col min="11781" max="11781" width="16" style="81" bestFit="1" customWidth="1"/>
    <col min="11782" max="11785" width="18.7109375" style="81" bestFit="1" customWidth="1"/>
    <col min="11786" max="11787" width="12.7109375" style="81" customWidth="1"/>
    <col min="11788" max="11788" width="2.5703125" style="81" customWidth="1"/>
    <col min="11789" max="12032" width="11.42578125" style="81"/>
    <col min="12033" max="12033" width="17.7109375" style="81" customWidth="1"/>
    <col min="12034" max="12034" width="18.7109375" style="81" bestFit="1" customWidth="1"/>
    <col min="12035" max="12035" width="12.7109375" style="81" bestFit="1" customWidth="1"/>
    <col min="12036" max="12036" width="18.7109375" style="81" bestFit="1" customWidth="1"/>
    <col min="12037" max="12037" width="16" style="81" bestFit="1" customWidth="1"/>
    <col min="12038" max="12041" width="18.7109375" style="81" bestFit="1" customWidth="1"/>
    <col min="12042" max="12043" width="12.7109375" style="81" customWidth="1"/>
    <col min="12044" max="12044" width="2.5703125" style="81" customWidth="1"/>
    <col min="12045" max="12288" width="11.42578125" style="81"/>
    <col min="12289" max="12289" width="17.7109375" style="81" customWidth="1"/>
    <col min="12290" max="12290" width="18.7109375" style="81" bestFit="1" customWidth="1"/>
    <col min="12291" max="12291" width="12.7109375" style="81" bestFit="1" customWidth="1"/>
    <col min="12292" max="12292" width="18.7109375" style="81" bestFit="1" customWidth="1"/>
    <col min="12293" max="12293" width="16" style="81" bestFit="1" customWidth="1"/>
    <col min="12294" max="12297" width="18.7109375" style="81" bestFit="1" customWidth="1"/>
    <col min="12298" max="12299" width="12.7109375" style="81" customWidth="1"/>
    <col min="12300" max="12300" width="2.5703125" style="81" customWidth="1"/>
    <col min="12301" max="12544" width="11.42578125" style="81"/>
    <col min="12545" max="12545" width="17.7109375" style="81" customWidth="1"/>
    <col min="12546" max="12546" width="18.7109375" style="81" bestFit="1" customWidth="1"/>
    <col min="12547" max="12547" width="12.7109375" style="81" bestFit="1" customWidth="1"/>
    <col min="12548" max="12548" width="18.7109375" style="81" bestFit="1" customWidth="1"/>
    <col min="12549" max="12549" width="16" style="81" bestFit="1" customWidth="1"/>
    <col min="12550" max="12553" width="18.7109375" style="81" bestFit="1" customWidth="1"/>
    <col min="12554" max="12555" width="12.7109375" style="81" customWidth="1"/>
    <col min="12556" max="12556" width="2.5703125" style="81" customWidth="1"/>
    <col min="12557" max="12800" width="11.42578125" style="81"/>
    <col min="12801" max="12801" width="17.7109375" style="81" customWidth="1"/>
    <col min="12802" max="12802" width="18.7109375" style="81" bestFit="1" customWidth="1"/>
    <col min="12803" max="12803" width="12.7109375" style="81" bestFit="1" customWidth="1"/>
    <col min="12804" max="12804" width="18.7109375" style="81" bestFit="1" customWidth="1"/>
    <col min="12805" max="12805" width="16" style="81" bestFit="1" customWidth="1"/>
    <col min="12806" max="12809" width="18.7109375" style="81" bestFit="1" customWidth="1"/>
    <col min="12810" max="12811" width="12.7109375" style="81" customWidth="1"/>
    <col min="12812" max="12812" width="2.5703125" style="81" customWidth="1"/>
    <col min="12813" max="13056" width="11.42578125" style="81"/>
    <col min="13057" max="13057" width="17.7109375" style="81" customWidth="1"/>
    <col min="13058" max="13058" width="18.7109375" style="81" bestFit="1" customWidth="1"/>
    <col min="13059" max="13059" width="12.7109375" style="81" bestFit="1" customWidth="1"/>
    <col min="13060" max="13060" width="18.7109375" style="81" bestFit="1" customWidth="1"/>
    <col min="13061" max="13061" width="16" style="81" bestFit="1" customWidth="1"/>
    <col min="13062" max="13065" width="18.7109375" style="81" bestFit="1" customWidth="1"/>
    <col min="13066" max="13067" width="12.7109375" style="81" customWidth="1"/>
    <col min="13068" max="13068" width="2.5703125" style="81" customWidth="1"/>
    <col min="13069" max="13312" width="11.42578125" style="81"/>
    <col min="13313" max="13313" width="17.7109375" style="81" customWidth="1"/>
    <col min="13314" max="13314" width="18.7109375" style="81" bestFit="1" customWidth="1"/>
    <col min="13315" max="13315" width="12.7109375" style="81" bestFit="1" customWidth="1"/>
    <col min="13316" max="13316" width="18.7109375" style="81" bestFit="1" customWidth="1"/>
    <col min="13317" max="13317" width="16" style="81" bestFit="1" customWidth="1"/>
    <col min="13318" max="13321" width="18.7109375" style="81" bestFit="1" customWidth="1"/>
    <col min="13322" max="13323" width="12.7109375" style="81" customWidth="1"/>
    <col min="13324" max="13324" width="2.5703125" style="81" customWidth="1"/>
    <col min="13325" max="13568" width="11.42578125" style="81"/>
    <col min="13569" max="13569" width="17.7109375" style="81" customWidth="1"/>
    <col min="13570" max="13570" width="18.7109375" style="81" bestFit="1" customWidth="1"/>
    <col min="13571" max="13571" width="12.7109375" style="81" bestFit="1" customWidth="1"/>
    <col min="13572" max="13572" width="18.7109375" style="81" bestFit="1" customWidth="1"/>
    <col min="13573" max="13573" width="16" style="81" bestFit="1" customWidth="1"/>
    <col min="13574" max="13577" width="18.7109375" style="81" bestFit="1" customWidth="1"/>
    <col min="13578" max="13579" width="12.7109375" style="81" customWidth="1"/>
    <col min="13580" max="13580" width="2.5703125" style="81" customWidth="1"/>
    <col min="13581" max="13824" width="11.42578125" style="81"/>
    <col min="13825" max="13825" width="17.7109375" style="81" customWidth="1"/>
    <col min="13826" max="13826" width="18.7109375" style="81" bestFit="1" customWidth="1"/>
    <col min="13827" max="13827" width="12.7109375" style="81" bestFit="1" customWidth="1"/>
    <col min="13828" max="13828" width="18.7109375" style="81" bestFit="1" customWidth="1"/>
    <col min="13829" max="13829" width="16" style="81" bestFit="1" customWidth="1"/>
    <col min="13830" max="13833" width="18.7109375" style="81" bestFit="1" customWidth="1"/>
    <col min="13834" max="13835" width="12.7109375" style="81" customWidth="1"/>
    <col min="13836" max="13836" width="2.5703125" style="81" customWidth="1"/>
    <col min="13837" max="14080" width="11.42578125" style="81"/>
    <col min="14081" max="14081" width="17.7109375" style="81" customWidth="1"/>
    <col min="14082" max="14082" width="18.7109375" style="81" bestFit="1" customWidth="1"/>
    <col min="14083" max="14083" width="12.7109375" style="81" bestFit="1" customWidth="1"/>
    <col min="14084" max="14084" width="18.7109375" style="81" bestFit="1" customWidth="1"/>
    <col min="14085" max="14085" width="16" style="81" bestFit="1" customWidth="1"/>
    <col min="14086" max="14089" width="18.7109375" style="81" bestFit="1" customWidth="1"/>
    <col min="14090" max="14091" width="12.7109375" style="81" customWidth="1"/>
    <col min="14092" max="14092" width="2.5703125" style="81" customWidth="1"/>
    <col min="14093" max="14336" width="11.42578125" style="81"/>
    <col min="14337" max="14337" width="17.7109375" style="81" customWidth="1"/>
    <col min="14338" max="14338" width="18.7109375" style="81" bestFit="1" customWidth="1"/>
    <col min="14339" max="14339" width="12.7109375" style="81" bestFit="1" customWidth="1"/>
    <col min="14340" max="14340" width="18.7109375" style="81" bestFit="1" customWidth="1"/>
    <col min="14341" max="14341" width="16" style="81" bestFit="1" customWidth="1"/>
    <col min="14342" max="14345" width="18.7109375" style="81" bestFit="1" customWidth="1"/>
    <col min="14346" max="14347" width="12.7109375" style="81" customWidth="1"/>
    <col min="14348" max="14348" width="2.5703125" style="81" customWidth="1"/>
    <col min="14349" max="14592" width="11.42578125" style="81"/>
    <col min="14593" max="14593" width="17.7109375" style="81" customWidth="1"/>
    <col min="14594" max="14594" width="18.7109375" style="81" bestFit="1" customWidth="1"/>
    <col min="14595" max="14595" width="12.7109375" style="81" bestFit="1" customWidth="1"/>
    <col min="14596" max="14596" width="18.7109375" style="81" bestFit="1" customWidth="1"/>
    <col min="14597" max="14597" width="16" style="81" bestFit="1" customWidth="1"/>
    <col min="14598" max="14601" width="18.7109375" style="81" bestFit="1" customWidth="1"/>
    <col min="14602" max="14603" width="12.7109375" style="81" customWidth="1"/>
    <col min="14604" max="14604" width="2.5703125" style="81" customWidth="1"/>
    <col min="14605" max="14848" width="11.42578125" style="81"/>
    <col min="14849" max="14849" width="17.7109375" style="81" customWidth="1"/>
    <col min="14850" max="14850" width="18.7109375" style="81" bestFit="1" customWidth="1"/>
    <col min="14851" max="14851" width="12.7109375" style="81" bestFit="1" customWidth="1"/>
    <col min="14852" max="14852" width="18.7109375" style="81" bestFit="1" customWidth="1"/>
    <col min="14853" max="14853" width="16" style="81" bestFit="1" customWidth="1"/>
    <col min="14854" max="14857" width="18.7109375" style="81" bestFit="1" customWidth="1"/>
    <col min="14858" max="14859" width="12.7109375" style="81" customWidth="1"/>
    <col min="14860" max="14860" width="2.5703125" style="81" customWidth="1"/>
    <col min="14861" max="15104" width="11.42578125" style="81"/>
    <col min="15105" max="15105" width="17.7109375" style="81" customWidth="1"/>
    <col min="15106" max="15106" width="18.7109375" style="81" bestFit="1" customWidth="1"/>
    <col min="15107" max="15107" width="12.7109375" style="81" bestFit="1" customWidth="1"/>
    <col min="15108" max="15108" width="18.7109375" style="81" bestFit="1" customWidth="1"/>
    <col min="15109" max="15109" width="16" style="81" bestFit="1" customWidth="1"/>
    <col min="15110" max="15113" width="18.7109375" style="81" bestFit="1" customWidth="1"/>
    <col min="15114" max="15115" width="12.7109375" style="81" customWidth="1"/>
    <col min="15116" max="15116" width="2.5703125" style="81" customWidth="1"/>
    <col min="15117" max="15360" width="11.42578125" style="81"/>
    <col min="15361" max="15361" width="17.7109375" style="81" customWidth="1"/>
    <col min="15362" max="15362" width="18.7109375" style="81" bestFit="1" customWidth="1"/>
    <col min="15363" max="15363" width="12.7109375" style="81" bestFit="1" customWidth="1"/>
    <col min="15364" max="15364" width="18.7109375" style="81" bestFit="1" customWidth="1"/>
    <col min="15365" max="15365" width="16" style="81" bestFit="1" customWidth="1"/>
    <col min="15366" max="15369" width="18.7109375" style="81" bestFit="1" customWidth="1"/>
    <col min="15370" max="15371" width="12.7109375" style="81" customWidth="1"/>
    <col min="15372" max="15372" width="2.5703125" style="81" customWidth="1"/>
    <col min="15373" max="15616" width="11.42578125" style="81"/>
    <col min="15617" max="15617" width="17.7109375" style="81" customWidth="1"/>
    <col min="15618" max="15618" width="18.7109375" style="81" bestFit="1" customWidth="1"/>
    <col min="15619" max="15619" width="12.7109375" style="81" bestFit="1" customWidth="1"/>
    <col min="15620" max="15620" width="18.7109375" style="81" bestFit="1" customWidth="1"/>
    <col min="15621" max="15621" width="16" style="81" bestFit="1" customWidth="1"/>
    <col min="15622" max="15625" width="18.7109375" style="81" bestFit="1" customWidth="1"/>
    <col min="15626" max="15627" width="12.7109375" style="81" customWidth="1"/>
    <col min="15628" max="15628" width="2.5703125" style="81" customWidth="1"/>
    <col min="15629" max="15872" width="11.42578125" style="81"/>
    <col min="15873" max="15873" width="17.7109375" style="81" customWidth="1"/>
    <col min="15874" max="15874" width="18.7109375" style="81" bestFit="1" customWidth="1"/>
    <col min="15875" max="15875" width="12.7109375" style="81" bestFit="1" customWidth="1"/>
    <col min="15876" max="15876" width="18.7109375" style="81" bestFit="1" customWidth="1"/>
    <col min="15877" max="15877" width="16" style="81" bestFit="1" customWidth="1"/>
    <col min="15878" max="15881" width="18.7109375" style="81" bestFit="1" customWidth="1"/>
    <col min="15882" max="15883" width="12.7109375" style="81" customWidth="1"/>
    <col min="15884" max="15884" width="2.5703125" style="81" customWidth="1"/>
    <col min="15885" max="16128" width="11.42578125" style="81"/>
    <col min="16129" max="16129" width="17.7109375" style="81" customWidth="1"/>
    <col min="16130" max="16130" width="18.7109375" style="81" bestFit="1" customWidth="1"/>
    <col min="16131" max="16131" width="12.7109375" style="81" bestFit="1" customWidth="1"/>
    <col min="16132" max="16132" width="18.7109375" style="81" bestFit="1" customWidth="1"/>
    <col min="16133" max="16133" width="16" style="81" bestFit="1" customWidth="1"/>
    <col min="16134" max="16137" width="18.7109375" style="81" bestFit="1" customWidth="1"/>
    <col min="16138" max="16139" width="12.7109375" style="81" customWidth="1"/>
    <col min="16140" max="16140" width="2.5703125" style="81" customWidth="1"/>
    <col min="16141" max="16384" width="11.42578125" style="81"/>
  </cols>
  <sheetData>
    <row r="1" spans="1:20" x14ac:dyDescent="0.25">
      <c r="A1" s="79" t="s">
        <v>80</v>
      </c>
    </row>
    <row r="2" spans="1:20" ht="15.75" x14ac:dyDescent="0.25">
      <c r="A2" s="82" t="s">
        <v>81</v>
      </c>
    </row>
    <row r="3" spans="1:20" ht="15.75" x14ac:dyDescent="0.25">
      <c r="A3" s="82"/>
    </row>
    <row r="4" spans="1:20" x14ac:dyDescent="0.25">
      <c r="A4" s="83" t="s">
        <v>82</v>
      </c>
    </row>
    <row r="5" spans="1:20" s="86" customFormat="1" ht="23.25" customHeight="1" x14ac:dyDescent="0.25">
      <c r="A5" s="84" t="s">
        <v>18</v>
      </c>
      <c r="B5" s="85" t="s">
        <v>68</v>
      </c>
      <c r="C5" s="85" t="s">
        <v>69</v>
      </c>
      <c r="D5" s="85" t="s">
        <v>70</v>
      </c>
      <c r="E5" s="85" t="s">
        <v>71</v>
      </c>
      <c r="F5" s="85" t="s">
        <v>72</v>
      </c>
      <c r="G5" s="85" t="s">
        <v>74</v>
      </c>
      <c r="H5" s="85" t="s">
        <v>73</v>
      </c>
      <c r="I5" s="85" t="s">
        <v>75</v>
      </c>
      <c r="J5" s="85" t="s">
        <v>79</v>
      </c>
      <c r="K5" s="85" t="s">
        <v>21</v>
      </c>
    </row>
    <row r="6" spans="1:20" x14ac:dyDescent="0.25">
      <c r="A6" s="87">
        <v>2011</v>
      </c>
      <c r="B6" s="88">
        <v>10721.0312762511</v>
      </c>
      <c r="C6" s="88">
        <v>10235.353079840101</v>
      </c>
      <c r="D6" s="88">
        <v>1522.5406608732901</v>
      </c>
      <c r="E6" s="88">
        <v>219.44862884541499</v>
      </c>
      <c r="F6" s="88">
        <v>2426.7359521288299</v>
      </c>
      <c r="G6" s="88">
        <v>775.59494036290096</v>
      </c>
      <c r="H6" s="88">
        <v>1030.07229161687</v>
      </c>
      <c r="I6" s="88">
        <v>563.68947023926796</v>
      </c>
      <c r="J6" s="88">
        <v>31.2085217607323</v>
      </c>
      <c r="K6" s="88">
        <f>SUM(B6:J6)</f>
        <v>27525.674821918503</v>
      </c>
      <c r="N6" s="89"/>
    </row>
    <row r="7" spans="1:20" x14ac:dyDescent="0.25">
      <c r="A7" s="87">
        <v>2012</v>
      </c>
      <c r="B7" s="88">
        <v>10730.9422101952</v>
      </c>
      <c r="C7" s="88">
        <v>10745.515758961699</v>
      </c>
      <c r="D7" s="88">
        <v>1352.33743032763</v>
      </c>
      <c r="E7" s="88">
        <v>209.569981439488</v>
      </c>
      <c r="F7" s="88">
        <v>2575.3341204306998</v>
      </c>
      <c r="G7" s="88">
        <v>558.25923169295595</v>
      </c>
      <c r="H7" s="88">
        <v>844.82847995065697</v>
      </c>
      <c r="I7" s="88">
        <v>428.26749069318203</v>
      </c>
      <c r="J7" s="88">
        <v>21.6183863068179</v>
      </c>
      <c r="K7" s="88">
        <f>SUM(B7:J7)</f>
        <v>27466.67308999833</v>
      </c>
      <c r="N7" s="89"/>
    </row>
    <row r="8" spans="1:20" x14ac:dyDescent="0.25">
      <c r="A8" s="87">
        <v>2013</v>
      </c>
      <c r="B8" s="88">
        <v>9820.7478249411997</v>
      </c>
      <c r="C8" s="88">
        <v>8536.2794900494901</v>
      </c>
      <c r="D8" s="88">
        <v>1413.8433889969399</v>
      </c>
      <c r="E8" s="88">
        <v>479.25180439750102</v>
      </c>
      <c r="F8" s="88">
        <v>1776.0595258877399</v>
      </c>
      <c r="G8" s="88">
        <v>527.71237062379998</v>
      </c>
      <c r="H8" s="88">
        <v>856.80847467289595</v>
      </c>
      <c r="I8" s="88">
        <v>355.52074602744</v>
      </c>
      <c r="J8" s="88">
        <v>23.2218059725597</v>
      </c>
      <c r="K8" s="88">
        <f t="shared" ref="K8:K15" si="0">SUM(B8:J8)</f>
        <v>23789.445431569566</v>
      </c>
      <c r="N8" s="89"/>
    </row>
    <row r="9" spans="1:20" x14ac:dyDescent="0.25">
      <c r="A9" s="87">
        <v>2014</v>
      </c>
      <c r="B9" s="88">
        <v>8874.9060807835194</v>
      </c>
      <c r="C9" s="88">
        <v>6729.0722178974002</v>
      </c>
      <c r="D9" s="88">
        <v>1503.5472254097499</v>
      </c>
      <c r="E9" s="88">
        <v>331.07695278478701</v>
      </c>
      <c r="F9" s="88">
        <v>1522.51352111971</v>
      </c>
      <c r="G9" s="88">
        <v>539.55820888528206</v>
      </c>
      <c r="H9" s="88">
        <v>646.70480025804602</v>
      </c>
      <c r="I9" s="88">
        <v>360.16193124196099</v>
      </c>
      <c r="J9" s="88">
        <v>37.8729777580388</v>
      </c>
      <c r="K9" s="88">
        <f t="shared" si="0"/>
        <v>20545.413916138492</v>
      </c>
      <c r="N9" s="89"/>
    </row>
    <row r="10" spans="1:20" x14ac:dyDescent="0.25">
      <c r="A10" s="87">
        <v>2015</v>
      </c>
      <c r="B10" s="88">
        <v>8167.5413215696499</v>
      </c>
      <c r="C10" s="88">
        <v>6650.5953646963699</v>
      </c>
      <c r="D10" s="88">
        <v>1507.6585313879</v>
      </c>
      <c r="E10" s="88">
        <v>137.79635297098301</v>
      </c>
      <c r="F10" s="88">
        <v>1548.26960111113</v>
      </c>
      <c r="G10" s="88">
        <v>341.68532335183198</v>
      </c>
      <c r="H10" s="88">
        <v>350.00259655641503</v>
      </c>
      <c r="I10" s="88">
        <v>219.63469285986599</v>
      </c>
      <c r="J10" s="88">
        <v>26.956227140134001</v>
      </c>
      <c r="K10" s="88">
        <f t="shared" si="0"/>
        <v>18950.140011644278</v>
      </c>
      <c r="N10" s="89"/>
    </row>
    <row r="11" spans="1:20" x14ac:dyDescent="0.25">
      <c r="A11" s="87">
        <v>2016</v>
      </c>
      <c r="B11" s="88">
        <v>10170.877328177899</v>
      </c>
      <c r="C11" s="88">
        <v>7425.7115273502504</v>
      </c>
      <c r="D11" s="88">
        <v>1468.7609249863001</v>
      </c>
      <c r="E11" s="88">
        <v>120.45621156886</v>
      </c>
      <c r="F11" s="88">
        <v>1657.80962584743</v>
      </c>
      <c r="G11" s="88">
        <v>344.26223521111098</v>
      </c>
      <c r="H11" s="88">
        <v>343.53079468679698</v>
      </c>
      <c r="I11" s="88">
        <v>272.67154160154399</v>
      </c>
      <c r="J11" s="88">
        <v>14.9991003984556</v>
      </c>
      <c r="K11" s="88">
        <f t="shared" si="0"/>
        <v>21819.079289828645</v>
      </c>
      <c r="M11"/>
      <c r="N11" s="89"/>
      <c r="O11"/>
      <c r="P11"/>
      <c r="Q11"/>
      <c r="R11"/>
      <c r="S11"/>
      <c r="T11"/>
    </row>
    <row r="12" spans="1:20" x14ac:dyDescent="0.25">
      <c r="A12" s="87">
        <v>2017</v>
      </c>
      <c r="B12" s="88">
        <v>13844.958650954801</v>
      </c>
      <c r="C12" s="88">
        <v>8270.4808182539</v>
      </c>
      <c r="D12" s="88">
        <v>2398.5088575489499</v>
      </c>
      <c r="E12" s="88">
        <v>118.02914691497099</v>
      </c>
      <c r="F12" s="88">
        <v>1726.1331451614001</v>
      </c>
      <c r="G12" s="88">
        <v>370.47611971466898</v>
      </c>
      <c r="H12" s="88">
        <v>434.37049986164698</v>
      </c>
      <c r="I12" s="88">
        <v>367.85685112577198</v>
      </c>
      <c r="J12" s="88">
        <v>50.793155874228297</v>
      </c>
      <c r="K12" s="88">
        <f t="shared" si="0"/>
        <v>27581.607245410338</v>
      </c>
      <c r="M12"/>
      <c r="N12" s="89"/>
      <c r="O12"/>
      <c r="P12"/>
      <c r="Q12"/>
      <c r="R12"/>
      <c r="S12"/>
      <c r="T12"/>
    </row>
    <row r="13" spans="1:20" x14ac:dyDescent="0.25">
      <c r="A13" s="87">
        <v>2018</v>
      </c>
      <c r="B13" s="88">
        <v>14938.545275059299</v>
      </c>
      <c r="C13" s="88">
        <v>8258.5140570627009</v>
      </c>
      <c r="D13" s="88">
        <v>2573.9030892868</v>
      </c>
      <c r="E13" s="88">
        <v>122.68864173304</v>
      </c>
      <c r="F13" s="88">
        <v>1545.4688005683099</v>
      </c>
      <c r="G13" s="88">
        <v>351.76617733195502</v>
      </c>
      <c r="H13" s="88">
        <v>484.36463219586602</v>
      </c>
      <c r="I13" s="88">
        <v>612.49525971191497</v>
      </c>
      <c r="J13" s="88">
        <v>10.911933288084899</v>
      </c>
      <c r="K13" s="88">
        <f t="shared" si="0"/>
        <v>28898.657866237969</v>
      </c>
      <c r="M13"/>
      <c r="N13" s="89"/>
      <c r="O13"/>
      <c r="P13"/>
      <c r="Q13"/>
      <c r="R13"/>
      <c r="S13"/>
      <c r="T13"/>
    </row>
    <row r="14" spans="1:20" x14ac:dyDescent="0.25">
      <c r="A14" s="90">
        <v>2019</v>
      </c>
      <c r="B14" s="91">
        <v>13892.5649539468</v>
      </c>
      <c r="C14" s="91">
        <v>8482.0552453206092</v>
      </c>
      <c r="D14" s="91">
        <v>2102.7689601152501</v>
      </c>
      <c r="E14" s="91">
        <v>75.608340356566003</v>
      </c>
      <c r="F14" s="91">
        <v>1530.2444239342501</v>
      </c>
      <c r="G14" s="91">
        <v>371.19389629557799</v>
      </c>
      <c r="H14" s="91">
        <v>978.98225330765001</v>
      </c>
      <c r="I14" s="91">
        <v>638.21314826569301</v>
      </c>
      <c r="J14" s="91">
        <v>2.1614939999999998</v>
      </c>
      <c r="K14" s="88">
        <f t="shared" si="0"/>
        <v>28073.792715542397</v>
      </c>
      <c r="M14" s="92"/>
      <c r="N14" s="89"/>
      <c r="O14"/>
      <c r="P14"/>
      <c r="Q14"/>
      <c r="R14"/>
      <c r="S14"/>
      <c r="T14"/>
    </row>
    <row r="15" spans="1:20" x14ac:dyDescent="0.25">
      <c r="A15" s="90">
        <v>2020</v>
      </c>
      <c r="B15" s="91">
        <v>12742.1171460522</v>
      </c>
      <c r="C15" s="91">
        <v>7849.8690214250701</v>
      </c>
      <c r="D15" s="91">
        <v>1714.6724469436999</v>
      </c>
      <c r="E15" s="91">
        <v>93.291599326802995</v>
      </c>
      <c r="F15" s="91">
        <v>1431.0630782124199</v>
      </c>
      <c r="G15" s="91">
        <v>355.29519744055301</v>
      </c>
      <c r="H15" s="91">
        <v>1125.833446482</v>
      </c>
      <c r="I15" s="91">
        <v>455.94910400529199</v>
      </c>
      <c r="J15" s="91">
        <v>5.4605430000000004</v>
      </c>
      <c r="K15" s="88">
        <f t="shared" si="0"/>
        <v>25773.551582888038</v>
      </c>
      <c r="M15" s="92"/>
      <c r="N15" s="89"/>
      <c r="O15"/>
      <c r="P15"/>
      <c r="Q15"/>
      <c r="R15"/>
      <c r="S15"/>
      <c r="T15"/>
    </row>
    <row r="16" spans="1:20" x14ac:dyDescent="0.25">
      <c r="A16" s="93" t="s">
        <v>159</v>
      </c>
      <c r="B16" s="113">
        <v>1217.87545242837</v>
      </c>
      <c r="C16" s="113">
        <v>728.16347557388497</v>
      </c>
      <c r="D16" s="113">
        <v>141.70495425056001</v>
      </c>
      <c r="E16" s="113">
        <v>9.5394332483640003</v>
      </c>
      <c r="F16" s="113">
        <v>93.386073546045296</v>
      </c>
      <c r="G16" s="113">
        <v>52.637365239435603</v>
      </c>
      <c r="H16" s="113">
        <v>211.38600675894</v>
      </c>
      <c r="I16" s="113">
        <v>44.892075064781203</v>
      </c>
      <c r="J16" s="113">
        <v>8.6055000000000006E-2</v>
      </c>
      <c r="K16" s="212">
        <v>2499.670891110381</v>
      </c>
      <c r="M16" s="92"/>
      <c r="N16" s="89"/>
      <c r="O16"/>
      <c r="P16"/>
      <c r="Q16"/>
      <c r="R16"/>
      <c r="S16"/>
      <c r="T16"/>
    </row>
    <row r="17" spans="1:12" x14ac:dyDescent="0.25">
      <c r="A17" s="94" t="s">
        <v>67</v>
      </c>
      <c r="B17" s="95">
        <v>1217.87545242837</v>
      </c>
      <c r="C17" s="95">
        <v>728.16347557388497</v>
      </c>
      <c r="D17" s="95">
        <v>141.70495425056001</v>
      </c>
      <c r="E17" s="95">
        <v>9.5394332483640003</v>
      </c>
      <c r="F17" s="95">
        <v>93.386073546045296</v>
      </c>
      <c r="G17" s="95">
        <v>52.637365239435603</v>
      </c>
      <c r="H17" s="95">
        <v>211.38600675894</v>
      </c>
      <c r="I17" s="95">
        <v>44.892075064781203</v>
      </c>
      <c r="J17" s="96">
        <v>8.6055000000000006E-2</v>
      </c>
      <c r="K17" s="88">
        <f t="shared" ref="K17" si="1">SUM(B17:J17)</f>
        <v>2499.670891110381</v>
      </c>
    </row>
    <row r="18" spans="1:12" x14ac:dyDescent="0.25">
      <c r="A18" s="94"/>
      <c r="B18" s="97"/>
      <c r="C18" s="98"/>
      <c r="D18"/>
      <c r="E18" s="97"/>
      <c r="F18" s="97"/>
      <c r="G18" s="97"/>
      <c r="H18" s="97"/>
      <c r="I18" s="97"/>
      <c r="J18" s="99"/>
      <c r="K18" s="97"/>
    </row>
    <row r="19" spans="1:12" ht="15.75" x14ac:dyDescent="0.25">
      <c r="A19" s="100" t="s">
        <v>160</v>
      </c>
    </row>
    <row r="20" spans="1:12" x14ac:dyDescent="0.25">
      <c r="A20" s="213" t="s">
        <v>161</v>
      </c>
      <c r="B20" s="95">
        <v>1006.59154552704</v>
      </c>
      <c r="C20" s="95">
        <v>848.63902868502396</v>
      </c>
      <c r="D20" s="95">
        <v>165.372099994118</v>
      </c>
      <c r="E20" s="95">
        <v>6.3737061623880003</v>
      </c>
      <c r="F20" s="95">
        <v>120.20856411464101</v>
      </c>
      <c r="G20" s="95">
        <v>33.316988140357303</v>
      </c>
      <c r="H20" s="95">
        <v>90.954680724954002</v>
      </c>
      <c r="I20" s="95">
        <v>25.447116014627898</v>
      </c>
      <c r="J20" s="95">
        <v>0.16714599999999999</v>
      </c>
      <c r="K20" s="95">
        <f>SUM(B20:J20)</f>
        <v>2297.0708753631498</v>
      </c>
    </row>
    <row r="21" spans="1:12" x14ac:dyDescent="0.25">
      <c r="A21" s="94" t="s">
        <v>162</v>
      </c>
      <c r="B21" s="95">
        <v>1217.87545242837</v>
      </c>
      <c r="C21" s="95">
        <v>728.16347557388497</v>
      </c>
      <c r="D21" s="95">
        <v>141.70495425056001</v>
      </c>
      <c r="E21" s="95">
        <v>9.5394332483640003</v>
      </c>
      <c r="F21" s="95">
        <v>93.386073546045296</v>
      </c>
      <c r="G21" s="95">
        <v>52.637365239435603</v>
      </c>
      <c r="H21" s="95">
        <v>211.38600675894</v>
      </c>
      <c r="I21" s="95">
        <v>44.892075064781203</v>
      </c>
      <c r="J21" s="95">
        <v>8.6055000000000006E-2</v>
      </c>
      <c r="K21" s="95">
        <f>SUM(B21:J21)</f>
        <v>2499.670891110381</v>
      </c>
    </row>
    <row r="22" spans="1:12" x14ac:dyDescent="0.25">
      <c r="A22" s="101" t="s">
        <v>46</v>
      </c>
      <c r="B22" s="102">
        <f t="shared" ref="B22:J22" si="2">B21/B20-1</f>
        <v>0.20990033925896334</v>
      </c>
      <c r="C22" s="102">
        <f>C21/C20-1</f>
        <v>-0.14196324825858797</v>
      </c>
      <c r="D22" s="102">
        <f>D21/D20-1</f>
        <v>-0.14311450204961895</v>
      </c>
      <c r="E22" s="102">
        <f>E21/E20-1</f>
        <v>0.49668544569207351</v>
      </c>
      <c r="F22" s="102">
        <f t="shared" si="2"/>
        <v>-0.22313294203410938</v>
      </c>
      <c r="G22" s="102">
        <f t="shared" si="2"/>
        <v>0.57989566817041527</v>
      </c>
      <c r="H22" s="102">
        <f t="shared" si="2"/>
        <v>1.3240805758877769</v>
      </c>
      <c r="I22" s="102">
        <f>I21/I20-1</f>
        <v>0.76413213344001951</v>
      </c>
      <c r="J22" s="102">
        <f t="shared" si="2"/>
        <v>-0.48515070656791059</v>
      </c>
      <c r="K22" s="103">
        <f>K21/K20-1</f>
        <v>8.8199288023797617E-2</v>
      </c>
    </row>
    <row r="23" spans="1:12" x14ac:dyDescent="0.25">
      <c r="A23" s="83"/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2" ht="15.75" x14ac:dyDescent="0.25">
      <c r="A24" s="100" t="s">
        <v>84</v>
      </c>
    </row>
    <row r="25" spans="1:12" x14ac:dyDescent="0.25">
      <c r="A25" s="94" t="s">
        <v>78</v>
      </c>
      <c r="B25" s="95">
        <v>1450.00000382645</v>
      </c>
      <c r="C25" s="95">
        <v>840.13117392213496</v>
      </c>
      <c r="D25" s="95">
        <v>226.00473371819899</v>
      </c>
      <c r="E25" s="95">
        <v>9.2496679411939997</v>
      </c>
      <c r="F25" s="95">
        <v>115.020560149373</v>
      </c>
      <c r="G25" s="214">
        <v>39.245979466976003</v>
      </c>
      <c r="H25" s="214">
        <v>184.22111401824</v>
      </c>
      <c r="I25" s="215">
        <v>55.770425912097203</v>
      </c>
      <c r="J25" s="95">
        <v>0.40067999999999998</v>
      </c>
      <c r="K25" s="106">
        <f>SUM(B25:J25)</f>
        <v>2920.0443389546645</v>
      </c>
    </row>
    <row r="26" spans="1:12" x14ac:dyDescent="0.25">
      <c r="A26" s="94" t="s">
        <v>77</v>
      </c>
      <c r="B26" s="95">
        <v>1217.87545242837</v>
      </c>
      <c r="C26" s="95">
        <v>728.16347557388497</v>
      </c>
      <c r="D26" s="95">
        <v>141.70495425056001</v>
      </c>
      <c r="E26" s="95">
        <v>9.5394332483640003</v>
      </c>
      <c r="F26" s="95">
        <v>93.386073546045296</v>
      </c>
      <c r="G26" s="95">
        <v>52.637365239435603</v>
      </c>
      <c r="H26" s="95">
        <v>211.38600675894</v>
      </c>
      <c r="I26" s="95">
        <v>44.892075064781203</v>
      </c>
      <c r="J26" s="95">
        <v>8.6055000000000006E-2</v>
      </c>
      <c r="K26" s="106">
        <f>SUM(B26:J26)</f>
        <v>2499.670891110381</v>
      </c>
    </row>
    <row r="27" spans="1:12" x14ac:dyDescent="0.25">
      <c r="A27" s="101" t="s">
        <v>46</v>
      </c>
      <c r="B27" s="103">
        <f>B26/B25-1</f>
        <v>-0.16008589709346166</v>
      </c>
      <c r="C27" s="103">
        <f t="shared" ref="C27:J27" si="3">C26/C25-1</f>
        <v>-0.13327406698352962</v>
      </c>
      <c r="D27" s="103">
        <f t="shared" si="3"/>
        <v>-0.37300006101974292</v>
      </c>
      <c r="E27" s="103">
        <f t="shared" si="3"/>
        <v>3.1327103741693563E-2</v>
      </c>
      <c r="F27" s="103">
        <f t="shared" si="3"/>
        <v>-0.18809234257972474</v>
      </c>
      <c r="G27" s="103">
        <f t="shared" si="3"/>
        <v>0.34121675530427109</v>
      </c>
      <c r="H27" s="103">
        <f t="shared" si="3"/>
        <v>0.14745808527686122</v>
      </c>
      <c r="I27" s="103">
        <f t="shared" si="3"/>
        <v>-0.19505590408188667</v>
      </c>
      <c r="J27" s="103">
        <f t="shared" si="3"/>
        <v>-0.78522761305780175</v>
      </c>
      <c r="K27" s="103">
        <f>K26/K25-1</f>
        <v>-0.14396132354441282</v>
      </c>
    </row>
    <row r="28" spans="1:12" x14ac:dyDescent="0.25">
      <c r="B28"/>
      <c r="C28"/>
      <c r="D28"/>
      <c r="E28"/>
      <c r="F28"/>
      <c r="G28"/>
      <c r="H28"/>
      <c r="I28"/>
      <c r="J28"/>
    </row>
    <row r="29" spans="1:12" x14ac:dyDescent="0.25">
      <c r="B29"/>
      <c r="C29"/>
      <c r="D29"/>
      <c r="E29"/>
      <c r="F29"/>
      <c r="G29"/>
      <c r="H29"/>
      <c r="I29"/>
      <c r="J29"/>
      <c r="K29"/>
      <c r="L29"/>
    </row>
    <row r="31" spans="1:12" x14ac:dyDescent="0.25">
      <c r="A31" s="744" t="s">
        <v>85</v>
      </c>
      <c r="B31" s="744"/>
      <c r="C31" s="744"/>
      <c r="D31" s="744"/>
      <c r="E31" s="744"/>
      <c r="F31" s="744"/>
      <c r="G31" s="744"/>
      <c r="H31" s="744"/>
      <c r="I31" s="744"/>
      <c r="J31" s="744"/>
      <c r="K31" s="744"/>
    </row>
    <row r="47" spans="1:26" s="80" customFormat="1" x14ac:dyDescent="0.25">
      <c r="A47" s="83" t="s">
        <v>86</v>
      </c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s="80" customFormat="1" x14ac:dyDescent="0.25">
      <c r="A48" s="93" t="s">
        <v>18</v>
      </c>
      <c r="B48" s="107" t="s">
        <v>68</v>
      </c>
      <c r="C48" s="107" t="s">
        <v>69</v>
      </c>
      <c r="D48" s="107" t="s">
        <v>70</v>
      </c>
      <c r="E48" s="107" t="s">
        <v>71</v>
      </c>
      <c r="F48" s="107" t="s">
        <v>72</v>
      </c>
      <c r="G48" s="107" t="s">
        <v>74</v>
      </c>
      <c r="H48" s="107" t="s">
        <v>73</v>
      </c>
      <c r="I48" s="107" t="s">
        <v>75</v>
      </c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s="80" customFormat="1" x14ac:dyDescent="0.25">
      <c r="A49" s="87"/>
      <c r="B49" s="108" t="s">
        <v>87</v>
      </c>
      <c r="C49" s="108" t="s">
        <v>88</v>
      </c>
      <c r="D49" s="108" t="s">
        <v>87</v>
      </c>
      <c r="E49" s="108" t="s">
        <v>89</v>
      </c>
      <c r="F49" s="108" t="s">
        <v>87</v>
      </c>
      <c r="G49" s="108" t="s">
        <v>87</v>
      </c>
      <c r="H49" s="108" t="s">
        <v>90</v>
      </c>
      <c r="I49" s="108" t="s">
        <v>87</v>
      </c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s="80" customFormat="1" x14ac:dyDescent="0.25">
      <c r="A50" s="87">
        <v>2011</v>
      </c>
      <c r="B50" s="95">
        <v>1141.0074079999999</v>
      </c>
      <c r="C50" s="95">
        <v>6492.2497979999998</v>
      </c>
      <c r="D50" s="95">
        <v>989.814795</v>
      </c>
      <c r="E50" s="95">
        <v>6.517633</v>
      </c>
      <c r="F50" s="95">
        <v>987.66261499999996</v>
      </c>
      <c r="G50" s="95">
        <v>34.166800000000002</v>
      </c>
      <c r="H50" s="95">
        <v>9.2557340000000003</v>
      </c>
      <c r="I50" s="95">
        <v>18.8779957864644</v>
      </c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s="80" customFormat="1" x14ac:dyDescent="0.25">
      <c r="A51" s="87">
        <v>2012</v>
      </c>
      <c r="B51" s="95">
        <v>1276.668218</v>
      </c>
      <c r="C51" s="95">
        <v>6427.0524130000003</v>
      </c>
      <c r="D51" s="95">
        <v>994.71376299999997</v>
      </c>
      <c r="E51" s="95">
        <v>6.9355450000000003</v>
      </c>
      <c r="F51" s="95">
        <v>1169.66029</v>
      </c>
      <c r="G51" s="95">
        <v>25.5458</v>
      </c>
      <c r="H51" s="95">
        <v>9.7848830000000007</v>
      </c>
      <c r="I51" s="95">
        <v>17.317099797016901</v>
      </c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s="80" customFormat="1" x14ac:dyDescent="0.25">
      <c r="A52" s="87">
        <v>2013</v>
      </c>
      <c r="B52" s="95">
        <v>1324.854204</v>
      </c>
      <c r="C52" s="95">
        <v>6047.3659180000004</v>
      </c>
      <c r="D52" s="95">
        <v>1059.3689420000001</v>
      </c>
      <c r="E52" s="95">
        <v>21.204194000000001</v>
      </c>
      <c r="F52" s="95">
        <v>855.15530999999999</v>
      </c>
      <c r="G52" s="95">
        <v>23.424299999999999</v>
      </c>
      <c r="H52" s="95">
        <v>10.373200000000001</v>
      </c>
      <c r="I52" s="95">
        <v>18.128929260031001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s="80" customFormat="1" x14ac:dyDescent="0.25">
      <c r="A53" s="87">
        <v>2014</v>
      </c>
      <c r="B53" s="95">
        <v>1319.8441359999999</v>
      </c>
      <c r="C53" s="95">
        <v>5323.3804</v>
      </c>
      <c r="D53" s="95">
        <v>1124.41966</v>
      </c>
      <c r="E53" s="95">
        <v>17.144967999999999</v>
      </c>
      <c r="F53" s="95">
        <v>771.45482600000003</v>
      </c>
      <c r="G53" s="95">
        <v>23.8873</v>
      </c>
      <c r="H53" s="95">
        <v>11.368121</v>
      </c>
      <c r="I53" s="95">
        <v>16.4946924608</v>
      </c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s="80" customFormat="1" x14ac:dyDescent="0.25">
      <c r="A54" s="87">
        <v>2015</v>
      </c>
      <c r="B54" s="95">
        <v>1643.756969</v>
      </c>
      <c r="C54" s="95">
        <v>5743.7721410000004</v>
      </c>
      <c r="D54" s="95">
        <v>1190.298859</v>
      </c>
      <c r="E54" s="95">
        <v>8.9059539999999995</v>
      </c>
      <c r="F54" s="95">
        <v>938.359602</v>
      </c>
      <c r="G54" s="95">
        <v>20.811199999999999</v>
      </c>
      <c r="H54" s="95">
        <v>11.646831000000001</v>
      </c>
      <c r="I54" s="95">
        <v>17.764907390686901</v>
      </c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s="80" customFormat="1" x14ac:dyDescent="0.25">
      <c r="A55" s="87">
        <v>2016</v>
      </c>
      <c r="B55" s="95">
        <v>2317.2932110000002</v>
      </c>
      <c r="C55" s="95">
        <v>5936.5698080000002</v>
      </c>
      <c r="D55" s="95">
        <v>1102.9358440000001</v>
      </c>
      <c r="E55" s="95">
        <v>7.1565099999999999</v>
      </c>
      <c r="F55" s="95">
        <v>942.29859899999997</v>
      </c>
      <c r="G55" s="95">
        <v>18.915343</v>
      </c>
      <c r="H55" s="95">
        <v>11.089091</v>
      </c>
      <c r="I55" s="95">
        <v>24.500516022025</v>
      </c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s="80" customFormat="1" x14ac:dyDescent="0.25">
      <c r="A56" s="87">
        <v>2017</v>
      </c>
      <c r="B56" s="109">
        <v>2438.0425140000002</v>
      </c>
      <c r="C56" s="109">
        <v>6563.9221310000003</v>
      </c>
      <c r="D56" s="109">
        <v>1236.5138629999999</v>
      </c>
      <c r="E56" s="109">
        <v>6.9465320000000004</v>
      </c>
      <c r="F56" s="109">
        <v>865.54154800000003</v>
      </c>
      <c r="G56" s="109">
        <v>18.107502</v>
      </c>
      <c r="H56" s="109">
        <v>11.692759000000001</v>
      </c>
      <c r="I56" s="109">
        <v>25.423540350680799</v>
      </c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s="80" customFormat="1" x14ac:dyDescent="0.25">
      <c r="A57" s="87">
        <v>2018</v>
      </c>
      <c r="B57" s="109">
        <v>2487.8854569999999</v>
      </c>
      <c r="C57" s="109">
        <v>6513.3016530000004</v>
      </c>
      <c r="D57" s="109">
        <v>1208.0306519999999</v>
      </c>
      <c r="E57" s="109">
        <v>7.8107290000000003</v>
      </c>
      <c r="F57" s="109">
        <v>793.74422600000003</v>
      </c>
      <c r="G57" s="109">
        <v>17.110648999999999</v>
      </c>
      <c r="H57" s="109">
        <v>14.680348</v>
      </c>
      <c r="I57" s="109">
        <v>27.171357639812101</v>
      </c>
      <c r="J57" s="110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s="80" customFormat="1" x14ac:dyDescent="0.25">
      <c r="A58" s="90">
        <v>2019</v>
      </c>
      <c r="B58" s="111">
        <v>2535.6937910000001</v>
      </c>
      <c r="C58" s="111">
        <v>6096.7751200000002</v>
      </c>
      <c r="D58" s="111">
        <v>1187.8149129999999</v>
      </c>
      <c r="E58" s="111">
        <v>4.7086290000000002</v>
      </c>
      <c r="F58" s="111">
        <v>816.14501099999995</v>
      </c>
      <c r="G58" s="111">
        <v>19.336455000000001</v>
      </c>
      <c r="H58" s="111">
        <v>15.764825</v>
      </c>
      <c r="I58" s="111">
        <v>29.3230160170448</v>
      </c>
      <c r="J58" s="110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s="80" customFormat="1" x14ac:dyDescent="0.25">
      <c r="A59" s="90">
        <v>2020</v>
      </c>
      <c r="B59" s="111">
        <v>2188.6929930000001</v>
      </c>
      <c r="C59" s="111">
        <v>4440.3281079999997</v>
      </c>
      <c r="D59" s="111">
        <v>1190.4511689999999</v>
      </c>
      <c r="E59" s="111">
        <v>4.6692109999999998</v>
      </c>
      <c r="F59" s="111">
        <v>730.23174200000005</v>
      </c>
      <c r="G59" s="111">
        <v>19.870602000000002</v>
      </c>
      <c r="H59" s="111">
        <v>14.439450000000001</v>
      </c>
      <c r="I59" s="111">
        <v>29.124148472214198</v>
      </c>
      <c r="J59" s="110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s="80" customFormat="1" x14ac:dyDescent="0.25">
      <c r="A60" s="112">
        <v>2021</v>
      </c>
      <c r="B60" s="113">
        <v>168.66243399999999</v>
      </c>
      <c r="C60" s="113">
        <v>389.78130700000003</v>
      </c>
      <c r="D60" s="113">
        <v>80.099872000000005</v>
      </c>
      <c r="E60" s="113">
        <v>0.37980900000000001</v>
      </c>
      <c r="F60" s="113">
        <v>41.415880999999999</v>
      </c>
      <c r="G60" s="113">
        <v>2.4202729999999999</v>
      </c>
      <c r="H60" s="113">
        <v>2.1309490000000002</v>
      </c>
      <c r="I60" s="113">
        <v>2.47938126983858</v>
      </c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s="80" customFormat="1" x14ac:dyDescent="0.25">
      <c r="A61" s="94" t="s">
        <v>67</v>
      </c>
      <c r="B61" s="114">
        <v>168.66243399999999</v>
      </c>
      <c r="C61" s="114">
        <v>389.78130700000003</v>
      </c>
      <c r="D61" s="114">
        <v>80.099872000000005</v>
      </c>
      <c r="E61" s="114">
        <v>0.37980900000000001</v>
      </c>
      <c r="F61" s="114">
        <v>41.415880999999999</v>
      </c>
      <c r="G61" s="114">
        <v>2.4202729999999999</v>
      </c>
      <c r="H61" s="114">
        <v>2.1309490000000002</v>
      </c>
      <c r="I61" s="114">
        <v>2.47938126983858</v>
      </c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s="80" customFormat="1" x14ac:dyDescent="0.25">
      <c r="A62" s="94"/>
      <c r="B62" s="110"/>
      <c r="C62" s="110"/>
      <c r="D62" s="110"/>
      <c r="E62" s="110"/>
      <c r="F62" s="110"/>
      <c r="G62" s="110"/>
      <c r="H62" s="110"/>
      <c r="I62" s="110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s="80" customFormat="1" ht="15.75" x14ac:dyDescent="0.25">
      <c r="A63" s="100" t="s">
        <v>163</v>
      </c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s="80" customFormat="1" x14ac:dyDescent="0.25">
      <c r="A64" s="94" t="s">
        <v>76</v>
      </c>
      <c r="B64" s="109">
        <v>164.314436</v>
      </c>
      <c r="C64" s="109">
        <v>544.33625800000004</v>
      </c>
      <c r="D64" s="109">
        <v>107.535292</v>
      </c>
      <c r="E64" s="109">
        <v>0.36773400000000001</v>
      </c>
      <c r="F64" s="109">
        <v>62.486918000000003</v>
      </c>
      <c r="G64" s="109">
        <v>1.9197360000000001</v>
      </c>
      <c r="H64" s="109">
        <v>1.6760520000000001</v>
      </c>
      <c r="I64" s="109">
        <v>1.5146315077969901</v>
      </c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s="80" customFormat="1" x14ac:dyDescent="0.25">
      <c r="A65" s="94" t="s">
        <v>77</v>
      </c>
      <c r="B65" s="95">
        <v>168.66243399999999</v>
      </c>
      <c r="C65" s="95">
        <v>389.78130700000003</v>
      </c>
      <c r="D65" s="95">
        <v>80.099872000000005</v>
      </c>
      <c r="E65" s="95">
        <v>0.37980900000000001</v>
      </c>
      <c r="F65" s="95">
        <v>41.415880999999999</v>
      </c>
      <c r="G65" s="95">
        <v>2.4202729999999999</v>
      </c>
      <c r="H65" s="95">
        <v>2.1309490000000002</v>
      </c>
      <c r="I65" s="95">
        <v>2.47938126983858</v>
      </c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s="80" customFormat="1" x14ac:dyDescent="0.25">
      <c r="A66" s="101" t="s">
        <v>46</v>
      </c>
      <c r="B66" s="103">
        <f t="shared" ref="B66:I66" si="4">B65/B64-1</f>
        <v>2.6461448585077374E-2</v>
      </c>
      <c r="C66" s="103">
        <f t="shared" si="4"/>
        <v>-0.28393286085307956</v>
      </c>
      <c r="D66" s="103">
        <f t="shared" si="4"/>
        <v>-0.25512945089692041</v>
      </c>
      <c r="E66" s="103">
        <f t="shared" si="4"/>
        <v>3.2836234887173799E-2</v>
      </c>
      <c r="F66" s="103">
        <f t="shared" si="4"/>
        <v>-0.3372071735079013</v>
      </c>
      <c r="G66" s="103">
        <f t="shared" si="4"/>
        <v>0.26073220484483262</v>
      </c>
      <c r="H66" s="103">
        <f t="shared" si="4"/>
        <v>0.27140983692630072</v>
      </c>
      <c r="I66" s="103">
        <f t="shared" si="4"/>
        <v>0.63695344846272528</v>
      </c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s="80" customFormat="1" x14ac:dyDescent="0.25">
      <c r="A67" s="83"/>
      <c r="B67" s="104"/>
      <c r="C67" s="104"/>
      <c r="D67" s="104"/>
      <c r="E67" s="104"/>
      <c r="F67" s="104"/>
      <c r="G67" s="104"/>
      <c r="H67" s="104"/>
      <c r="I67" s="104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s="80" customFormat="1" ht="15.75" x14ac:dyDescent="0.25">
      <c r="A68" s="100" t="s">
        <v>91</v>
      </c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s="80" customFormat="1" x14ac:dyDescent="0.25">
      <c r="A69" s="94" t="s">
        <v>78</v>
      </c>
      <c r="B69" s="95">
        <v>210.37950599999999</v>
      </c>
      <c r="C69" s="95">
        <v>451.76898799999998</v>
      </c>
      <c r="D69" s="95">
        <v>129.265919</v>
      </c>
      <c r="E69" s="95">
        <v>0.38618599999999997</v>
      </c>
      <c r="F69" s="95">
        <v>52.039777000000001</v>
      </c>
      <c r="G69" s="95">
        <v>1.958604</v>
      </c>
      <c r="H69" s="95">
        <v>1.8571040000000001</v>
      </c>
      <c r="I69" s="95">
        <v>3.36972598535464</v>
      </c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s="80" customFormat="1" x14ac:dyDescent="0.25">
      <c r="A70" s="94" t="s">
        <v>77</v>
      </c>
      <c r="B70" s="95">
        <v>168.66243399999999</v>
      </c>
      <c r="C70" s="95">
        <v>389.78130700000003</v>
      </c>
      <c r="D70" s="95">
        <v>80.099872000000005</v>
      </c>
      <c r="E70" s="95">
        <v>0.37980900000000001</v>
      </c>
      <c r="F70" s="95">
        <v>41.415880999999999</v>
      </c>
      <c r="G70" s="95">
        <v>2.4202729999999999</v>
      </c>
      <c r="H70" s="95">
        <v>2.1309490000000002</v>
      </c>
      <c r="I70" s="95">
        <v>2.47938126983858</v>
      </c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x14ac:dyDescent="0.25">
      <c r="A71" s="101" t="s">
        <v>46</v>
      </c>
      <c r="B71" s="103">
        <f>B70/B69-1</f>
        <v>-0.19829437188620458</v>
      </c>
      <c r="C71" s="103">
        <f t="shared" ref="C71:I71" si="5">C70/C69-1</f>
        <v>-0.13721101413893411</v>
      </c>
      <c r="D71" s="103">
        <f t="shared" si="5"/>
        <v>-0.38034810242597661</v>
      </c>
      <c r="E71" s="103">
        <f t="shared" si="5"/>
        <v>-1.6512768458721849E-2</v>
      </c>
      <c r="F71" s="103">
        <f t="shared" si="5"/>
        <v>-0.20414952969533284</v>
      </c>
      <c r="G71" s="103">
        <f t="shared" si="5"/>
        <v>0.23571329375412287</v>
      </c>
      <c r="H71" s="103">
        <f t="shared" si="5"/>
        <v>0.14745808527686122</v>
      </c>
      <c r="I71" s="103">
        <f t="shared" si="5"/>
        <v>-0.26421872858079209</v>
      </c>
    </row>
    <row r="74" spans="1:26" s="80" customFormat="1" x14ac:dyDescent="0.25">
      <c r="A74" s="744" t="s">
        <v>92</v>
      </c>
      <c r="B74" s="744"/>
      <c r="C74" s="744"/>
      <c r="D74" s="744"/>
      <c r="E74" s="744"/>
      <c r="F74" s="744"/>
      <c r="G74" s="744"/>
      <c r="H74" s="744"/>
      <c r="I74" s="744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90" spans="1:11" ht="165.75" customHeight="1" x14ac:dyDescent="0.25">
      <c r="A90" s="743" t="s">
        <v>164</v>
      </c>
      <c r="B90" s="743"/>
      <c r="C90" s="743"/>
      <c r="D90" s="743"/>
      <c r="E90" s="743"/>
      <c r="F90" s="743"/>
      <c r="G90" s="743"/>
      <c r="H90" s="743"/>
      <c r="I90" s="743"/>
      <c r="J90" s="115"/>
      <c r="K90" s="115"/>
    </row>
  </sheetData>
  <mergeCells count="3">
    <mergeCell ref="A31:K31"/>
    <mergeCell ref="A74:I74"/>
    <mergeCell ref="A90:I90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S50"/>
  <sheetViews>
    <sheetView showGridLines="0" view="pageBreakPreview" topLeftCell="B1" zoomScaleNormal="85" zoomScaleSheetLayoutView="100" workbookViewId="0">
      <selection activeCell="M28" sqref="M28"/>
    </sheetView>
  </sheetViews>
  <sheetFormatPr baseColWidth="10" defaultColWidth="28.7109375" defaultRowHeight="12" x14ac:dyDescent="0.2"/>
  <cols>
    <col min="1" max="1" width="39.42578125" style="117" customWidth="1"/>
    <col min="2" max="12" width="7.7109375" style="117" customWidth="1"/>
    <col min="13" max="13" width="9.7109375" style="117" customWidth="1"/>
    <col min="14" max="14" width="10.28515625" style="117" customWidth="1"/>
    <col min="15" max="16" width="7.7109375" style="118" customWidth="1"/>
    <col min="17" max="17" width="10.5703125" style="118" customWidth="1"/>
    <col min="18" max="18" width="13.7109375" style="118" customWidth="1"/>
    <col min="19" max="245" width="28.7109375" style="118"/>
    <col min="246" max="247" width="0" style="118" hidden="1" customWidth="1"/>
    <col min="248" max="263" width="7.7109375" style="118" customWidth="1"/>
    <col min="264" max="264" width="8.7109375" style="118" customWidth="1"/>
    <col min="265" max="266" width="7.7109375" style="118" customWidth="1"/>
    <col min="267" max="267" width="5.42578125" style="118" customWidth="1"/>
    <col min="268" max="268" width="5.7109375" style="118" customWidth="1"/>
    <col min="269" max="269" width="9.7109375" style="118" customWidth="1"/>
    <col min="270" max="272" width="7.7109375" style="118" customWidth="1"/>
    <col min="273" max="273" width="10.5703125" style="118" customWidth="1"/>
    <col min="274" max="274" width="13.7109375" style="118" customWidth="1"/>
    <col min="275" max="501" width="28.7109375" style="118"/>
    <col min="502" max="503" width="0" style="118" hidden="1" customWidth="1"/>
    <col min="504" max="519" width="7.7109375" style="118" customWidth="1"/>
    <col min="520" max="520" width="8.7109375" style="118" customWidth="1"/>
    <col min="521" max="522" width="7.7109375" style="118" customWidth="1"/>
    <col min="523" max="523" width="5.42578125" style="118" customWidth="1"/>
    <col min="524" max="524" width="5.7109375" style="118" customWidth="1"/>
    <col min="525" max="525" width="9.7109375" style="118" customWidth="1"/>
    <col min="526" max="528" width="7.7109375" style="118" customWidth="1"/>
    <col min="529" max="529" width="10.5703125" style="118" customWidth="1"/>
    <col min="530" max="530" width="13.7109375" style="118" customWidth="1"/>
    <col min="531" max="757" width="28.7109375" style="118"/>
    <col min="758" max="759" width="0" style="118" hidden="1" customWidth="1"/>
    <col min="760" max="775" width="7.7109375" style="118" customWidth="1"/>
    <col min="776" max="776" width="8.7109375" style="118" customWidth="1"/>
    <col min="777" max="778" width="7.7109375" style="118" customWidth="1"/>
    <col min="779" max="779" width="5.42578125" style="118" customWidth="1"/>
    <col min="780" max="780" width="5.7109375" style="118" customWidth="1"/>
    <col min="781" max="781" width="9.7109375" style="118" customWidth="1"/>
    <col min="782" max="784" width="7.7109375" style="118" customWidth="1"/>
    <col min="785" max="785" width="10.5703125" style="118" customWidth="1"/>
    <col min="786" max="786" width="13.7109375" style="118" customWidth="1"/>
    <col min="787" max="1013" width="28.7109375" style="118"/>
    <col min="1014" max="1015" width="0" style="118" hidden="1" customWidth="1"/>
    <col min="1016" max="1031" width="7.7109375" style="118" customWidth="1"/>
    <col min="1032" max="1032" width="8.7109375" style="118" customWidth="1"/>
    <col min="1033" max="1034" width="7.7109375" style="118" customWidth="1"/>
    <col min="1035" max="1035" width="5.42578125" style="118" customWidth="1"/>
    <col min="1036" max="1036" width="5.7109375" style="118" customWidth="1"/>
    <col min="1037" max="1037" width="9.7109375" style="118" customWidth="1"/>
    <col min="1038" max="1040" width="7.7109375" style="118" customWidth="1"/>
    <col min="1041" max="1041" width="10.5703125" style="118" customWidth="1"/>
    <col min="1042" max="1042" width="13.7109375" style="118" customWidth="1"/>
    <col min="1043" max="1269" width="28.7109375" style="118"/>
    <col min="1270" max="1271" width="0" style="118" hidden="1" customWidth="1"/>
    <col min="1272" max="1287" width="7.7109375" style="118" customWidth="1"/>
    <col min="1288" max="1288" width="8.7109375" style="118" customWidth="1"/>
    <col min="1289" max="1290" width="7.7109375" style="118" customWidth="1"/>
    <col min="1291" max="1291" width="5.42578125" style="118" customWidth="1"/>
    <col min="1292" max="1292" width="5.7109375" style="118" customWidth="1"/>
    <col min="1293" max="1293" width="9.7109375" style="118" customWidth="1"/>
    <col min="1294" max="1296" width="7.7109375" style="118" customWidth="1"/>
    <col min="1297" max="1297" width="10.5703125" style="118" customWidth="1"/>
    <col min="1298" max="1298" width="13.7109375" style="118" customWidth="1"/>
    <col min="1299" max="1525" width="28.7109375" style="118"/>
    <col min="1526" max="1527" width="0" style="118" hidden="1" customWidth="1"/>
    <col min="1528" max="1543" width="7.7109375" style="118" customWidth="1"/>
    <col min="1544" max="1544" width="8.7109375" style="118" customWidth="1"/>
    <col min="1545" max="1546" width="7.7109375" style="118" customWidth="1"/>
    <col min="1547" max="1547" width="5.42578125" style="118" customWidth="1"/>
    <col min="1548" max="1548" width="5.7109375" style="118" customWidth="1"/>
    <col min="1549" max="1549" width="9.7109375" style="118" customWidth="1"/>
    <col min="1550" max="1552" width="7.7109375" style="118" customWidth="1"/>
    <col min="1553" max="1553" width="10.5703125" style="118" customWidth="1"/>
    <col min="1554" max="1554" width="13.7109375" style="118" customWidth="1"/>
    <col min="1555" max="1781" width="28.7109375" style="118"/>
    <col min="1782" max="1783" width="0" style="118" hidden="1" customWidth="1"/>
    <col min="1784" max="1799" width="7.7109375" style="118" customWidth="1"/>
    <col min="1800" max="1800" width="8.7109375" style="118" customWidth="1"/>
    <col min="1801" max="1802" width="7.7109375" style="118" customWidth="1"/>
    <col min="1803" max="1803" width="5.42578125" style="118" customWidth="1"/>
    <col min="1804" max="1804" width="5.7109375" style="118" customWidth="1"/>
    <col min="1805" max="1805" width="9.7109375" style="118" customWidth="1"/>
    <col min="1806" max="1808" width="7.7109375" style="118" customWidth="1"/>
    <col min="1809" max="1809" width="10.5703125" style="118" customWidth="1"/>
    <col min="1810" max="1810" width="13.7109375" style="118" customWidth="1"/>
    <col min="1811" max="2037" width="28.7109375" style="118"/>
    <col min="2038" max="2039" width="0" style="118" hidden="1" customWidth="1"/>
    <col min="2040" max="2055" width="7.7109375" style="118" customWidth="1"/>
    <col min="2056" max="2056" width="8.7109375" style="118" customWidth="1"/>
    <col min="2057" max="2058" width="7.7109375" style="118" customWidth="1"/>
    <col min="2059" max="2059" width="5.42578125" style="118" customWidth="1"/>
    <col min="2060" max="2060" width="5.7109375" style="118" customWidth="1"/>
    <col min="2061" max="2061" width="9.7109375" style="118" customWidth="1"/>
    <col min="2062" max="2064" width="7.7109375" style="118" customWidth="1"/>
    <col min="2065" max="2065" width="10.5703125" style="118" customWidth="1"/>
    <col min="2066" max="2066" width="13.7109375" style="118" customWidth="1"/>
    <col min="2067" max="2293" width="28.7109375" style="118"/>
    <col min="2294" max="2295" width="0" style="118" hidden="1" customWidth="1"/>
    <col min="2296" max="2311" width="7.7109375" style="118" customWidth="1"/>
    <col min="2312" max="2312" width="8.7109375" style="118" customWidth="1"/>
    <col min="2313" max="2314" width="7.7109375" style="118" customWidth="1"/>
    <col min="2315" max="2315" width="5.42578125" style="118" customWidth="1"/>
    <col min="2316" max="2316" width="5.7109375" style="118" customWidth="1"/>
    <col min="2317" max="2317" width="9.7109375" style="118" customWidth="1"/>
    <col min="2318" max="2320" width="7.7109375" style="118" customWidth="1"/>
    <col min="2321" max="2321" width="10.5703125" style="118" customWidth="1"/>
    <col min="2322" max="2322" width="13.7109375" style="118" customWidth="1"/>
    <col min="2323" max="2549" width="28.7109375" style="118"/>
    <col min="2550" max="2551" width="0" style="118" hidden="1" customWidth="1"/>
    <col min="2552" max="2567" width="7.7109375" style="118" customWidth="1"/>
    <col min="2568" max="2568" width="8.7109375" style="118" customWidth="1"/>
    <col min="2569" max="2570" width="7.7109375" style="118" customWidth="1"/>
    <col min="2571" max="2571" width="5.42578125" style="118" customWidth="1"/>
    <col min="2572" max="2572" width="5.7109375" style="118" customWidth="1"/>
    <col min="2573" max="2573" width="9.7109375" style="118" customWidth="1"/>
    <col min="2574" max="2576" width="7.7109375" style="118" customWidth="1"/>
    <col min="2577" max="2577" width="10.5703125" style="118" customWidth="1"/>
    <col min="2578" max="2578" width="13.7109375" style="118" customWidth="1"/>
    <col min="2579" max="2805" width="28.7109375" style="118"/>
    <col min="2806" max="2807" width="0" style="118" hidden="1" customWidth="1"/>
    <col min="2808" max="2823" width="7.7109375" style="118" customWidth="1"/>
    <col min="2824" max="2824" width="8.7109375" style="118" customWidth="1"/>
    <col min="2825" max="2826" width="7.7109375" style="118" customWidth="1"/>
    <col min="2827" max="2827" width="5.42578125" style="118" customWidth="1"/>
    <col min="2828" max="2828" width="5.7109375" style="118" customWidth="1"/>
    <col min="2829" max="2829" width="9.7109375" style="118" customWidth="1"/>
    <col min="2830" max="2832" width="7.7109375" style="118" customWidth="1"/>
    <col min="2833" max="2833" width="10.5703125" style="118" customWidth="1"/>
    <col min="2834" max="2834" width="13.7109375" style="118" customWidth="1"/>
    <col min="2835" max="3061" width="28.7109375" style="118"/>
    <col min="3062" max="3063" width="0" style="118" hidden="1" customWidth="1"/>
    <col min="3064" max="3079" width="7.7109375" style="118" customWidth="1"/>
    <col min="3080" max="3080" width="8.7109375" style="118" customWidth="1"/>
    <col min="3081" max="3082" width="7.7109375" style="118" customWidth="1"/>
    <col min="3083" max="3083" width="5.42578125" style="118" customWidth="1"/>
    <col min="3084" max="3084" width="5.7109375" style="118" customWidth="1"/>
    <col min="3085" max="3085" width="9.7109375" style="118" customWidth="1"/>
    <col min="3086" max="3088" width="7.7109375" style="118" customWidth="1"/>
    <col min="3089" max="3089" width="10.5703125" style="118" customWidth="1"/>
    <col min="3090" max="3090" width="13.7109375" style="118" customWidth="1"/>
    <col min="3091" max="3317" width="28.7109375" style="118"/>
    <col min="3318" max="3319" width="0" style="118" hidden="1" customWidth="1"/>
    <col min="3320" max="3335" width="7.7109375" style="118" customWidth="1"/>
    <col min="3336" max="3336" width="8.7109375" style="118" customWidth="1"/>
    <col min="3337" max="3338" width="7.7109375" style="118" customWidth="1"/>
    <col min="3339" max="3339" width="5.42578125" style="118" customWidth="1"/>
    <col min="3340" max="3340" width="5.7109375" style="118" customWidth="1"/>
    <col min="3341" max="3341" width="9.7109375" style="118" customWidth="1"/>
    <col min="3342" max="3344" width="7.7109375" style="118" customWidth="1"/>
    <col min="3345" max="3345" width="10.5703125" style="118" customWidth="1"/>
    <col min="3346" max="3346" width="13.7109375" style="118" customWidth="1"/>
    <col min="3347" max="3573" width="28.7109375" style="118"/>
    <col min="3574" max="3575" width="0" style="118" hidden="1" customWidth="1"/>
    <col min="3576" max="3591" width="7.7109375" style="118" customWidth="1"/>
    <col min="3592" max="3592" width="8.7109375" style="118" customWidth="1"/>
    <col min="3593" max="3594" width="7.7109375" style="118" customWidth="1"/>
    <col min="3595" max="3595" width="5.42578125" style="118" customWidth="1"/>
    <col min="3596" max="3596" width="5.7109375" style="118" customWidth="1"/>
    <col min="3597" max="3597" width="9.7109375" style="118" customWidth="1"/>
    <col min="3598" max="3600" width="7.7109375" style="118" customWidth="1"/>
    <col min="3601" max="3601" width="10.5703125" style="118" customWidth="1"/>
    <col min="3602" max="3602" width="13.7109375" style="118" customWidth="1"/>
    <col min="3603" max="3829" width="28.7109375" style="118"/>
    <col min="3830" max="3831" width="0" style="118" hidden="1" customWidth="1"/>
    <col min="3832" max="3847" width="7.7109375" style="118" customWidth="1"/>
    <col min="3848" max="3848" width="8.7109375" style="118" customWidth="1"/>
    <col min="3849" max="3850" width="7.7109375" style="118" customWidth="1"/>
    <col min="3851" max="3851" width="5.42578125" style="118" customWidth="1"/>
    <col min="3852" max="3852" width="5.7109375" style="118" customWidth="1"/>
    <col min="3853" max="3853" width="9.7109375" style="118" customWidth="1"/>
    <col min="3854" max="3856" width="7.7109375" style="118" customWidth="1"/>
    <col min="3857" max="3857" width="10.5703125" style="118" customWidth="1"/>
    <col min="3858" max="3858" width="13.7109375" style="118" customWidth="1"/>
    <col min="3859" max="4085" width="28.7109375" style="118"/>
    <col min="4086" max="4087" width="0" style="118" hidden="1" customWidth="1"/>
    <col min="4088" max="4103" width="7.7109375" style="118" customWidth="1"/>
    <col min="4104" max="4104" width="8.7109375" style="118" customWidth="1"/>
    <col min="4105" max="4106" width="7.7109375" style="118" customWidth="1"/>
    <col min="4107" max="4107" width="5.42578125" style="118" customWidth="1"/>
    <col min="4108" max="4108" width="5.7109375" style="118" customWidth="1"/>
    <col min="4109" max="4109" width="9.7109375" style="118" customWidth="1"/>
    <col min="4110" max="4112" width="7.7109375" style="118" customWidth="1"/>
    <col min="4113" max="4113" width="10.5703125" style="118" customWidth="1"/>
    <col min="4114" max="4114" width="13.7109375" style="118" customWidth="1"/>
    <col min="4115" max="4341" width="28.7109375" style="118"/>
    <col min="4342" max="4343" width="0" style="118" hidden="1" customWidth="1"/>
    <col min="4344" max="4359" width="7.7109375" style="118" customWidth="1"/>
    <col min="4360" max="4360" width="8.7109375" style="118" customWidth="1"/>
    <col min="4361" max="4362" width="7.7109375" style="118" customWidth="1"/>
    <col min="4363" max="4363" width="5.42578125" style="118" customWidth="1"/>
    <col min="4364" max="4364" width="5.7109375" style="118" customWidth="1"/>
    <col min="4365" max="4365" width="9.7109375" style="118" customWidth="1"/>
    <col min="4366" max="4368" width="7.7109375" style="118" customWidth="1"/>
    <col min="4369" max="4369" width="10.5703125" style="118" customWidth="1"/>
    <col min="4370" max="4370" width="13.7109375" style="118" customWidth="1"/>
    <col min="4371" max="4597" width="28.7109375" style="118"/>
    <col min="4598" max="4599" width="0" style="118" hidden="1" customWidth="1"/>
    <col min="4600" max="4615" width="7.7109375" style="118" customWidth="1"/>
    <col min="4616" max="4616" width="8.7109375" style="118" customWidth="1"/>
    <col min="4617" max="4618" width="7.7109375" style="118" customWidth="1"/>
    <col min="4619" max="4619" width="5.42578125" style="118" customWidth="1"/>
    <col min="4620" max="4620" width="5.7109375" style="118" customWidth="1"/>
    <col min="4621" max="4621" width="9.7109375" style="118" customWidth="1"/>
    <col min="4622" max="4624" width="7.7109375" style="118" customWidth="1"/>
    <col min="4625" max="4625" width="10.5703125" style="118" customWidth="1"/>
    <col min="4626" max="4626" width="13.7109375" style="118" customWidth="1"/>
    <col min="4627" max="4853" width="28.7109375" style="118"/>
    <col min="4854" max="4855" width="0" style="118" hidden="1" customWidth="1"/>
    <col min="4856" max="4871" width="7.7109375" style="118" customWidth="1"/>
    <col min="4872" max="4872" width="8.7109375" style="118" customWidth="1"/>
    <col min="4873" max="4874" width="7.7109375" style="118" customWidth="1"/>
    <col min="4875" max="4875" width="5.42578125" style="118" customWidth="1"/>
    <col min="4876" max="4876" width="5.7109375" style="118" customWidth="1"/>
    <col min="4877" max="4877" width="9.7109375" style="118" customWidth="1"/>
    <col min="4878" max="4880" width="7.7109375" style="118" customWidth="1"/>
    <col min="4881" max="4881" width="10.5703125" style="118" customWidth="1"/>
    <col min="4882" max="4882" width="13.7109375" style="118" customWidth="1"/>
    <col min="4883" max="5109" width="28.7109375" style="118"/>
    <col min="5110" max="5111" width="0" style="118" hidden="1" customWidth="1"/>
    <col min="5112" max="5127" width="7.7109375" style="118" customWidth="1"/>
    <col min="5128" max="5128" width="8.7109375" style="118" customWidth="1"/>
    <col min="5129" max="5130" width="7.7109375" style="118" customWidth="1"/>
    <col min="5131" max="5131" width="5.42578125" style="118" customWidth="1"/>
    <col min="5132" max="5132" width="5.7109375" style="118" customWidth="1"/>
    <col min="5133" max="5133" width="9.7109375" style="118" customWidth="1"/>
    <col min="5134" max="5136" width="7.7109375" style="118" customWidth="1"/>
    <col min="5137" max="5137" width="10.5703125" style="118" customWidth="1"/>
    <col min="5138" max="5138" width="13.7109375" style="118" customWidth="1"/>
    <col min="5139" max="5365" width="28.7109375" style="118"/>
    <col min="5366" max="5367" width="0" style="118" hidden="1" customWidth="1"/>
    <col min="5368" max="5383" width="7.7109375" style="118" customWidth="1"/>
    <col min="5384" max="5384" width="8.7109375" style="118" customWidth="1"/>
    <col min="5385" max="5386" width="7.7109375" style="118" customWidth="1"/>
    <col min="5387" max="5387" width="5.42578125" style="118" customWidth="1"/>
    <col min="5388" max="5388" width="5.7109375" style="118" customWidth="1"/>
    <col min="5389" max="5389" width="9.7109375" style="118" customWidth="1"/>
    <col min="5390" max="5392" width="7.7109375" style="118" customWidth="1"/>
    <col min="5393" max="5393" width="10.5703125" style="118" customWidth="1"/>
    <col min="5394" max="5394" width="13.7109375" style="118" customWidth="1"/>
    <col min="5395" max="5621" width="28.7109375" style="118"/>
    <col min="5622" max="5623" width="0" style="118" hidden="1" customWidth="1"/>
    <col min="5624" max="5639" width="7.7109375" style="118" customWidth="1"/>
    <col min="5640" max="5640" width="8.7109375" style="118" customWidth="1"/>
    <col min="5641" max="5642" width="7.7109375" style="118" customWidth="1"/>
    <col min="5643" max="5643" width="5.42578125" style="118" customWidth="1"/>
    <col min="5644" max="5644" width="5.7109375" style="118" customWidth="1"/>
    <col min="5645" max="5645" width="9.7109375" style="118" customWidth="1"/>
    <col min="5646" max="5648" width="7.7109375" style="118" customWidth="1"/>
    <col min="5649" max="5649" width="10.5703125" style="118" customWidth="1"/>
    <col min="5650" max="5650" width="13.7109375" style="118" customWidth="1"/>
    <col min="5651" max="5877" width="28.7109375" style="118"/>
    <col min="5878" max="5879" width="0" style="118" hidden="1" customWidth="1"/>
    <col min="5880" max="5895" width="7.7109375" style="118" customWidth="1"/>
    <col min="5896" max="5896" width="8.7109375" style="118" customWidth="1"/>
    <col min="5897" max="5898" width="7.7109375" style="118" customWidth="1"/>
    <col min="5899" max="5899" width="5.42578125" style="118" customWidth="1"/>
    <col min="5900" max="5900" width="5.7109375" style="118" customWidth="1"/>
    <col min="5901" max="5901" width="9.7109375" style="118" customWidth="1"/>
    <col min="5902" max="5904" width="7.7109375" style="118" customWidth="1"/>
    <col min="5905" max="5905" width="10.5703125" style="118" customWidth="1"/>
    <col min="5906" max="5906" width="13.7109375" style="118" customWidth="1"/>
    <col min="5907" max="6133" width="28.7109375" style="118"/>
    <col min="6134" max="6135" width="0" style="118" hidden="1" customWidth="1"/>
    <col min="6136" max="6151" width="7.7109375" style="118" customWidth="1"/>
    <col min="6152" max="6152" width="8.7109375" style="118" customWidth="1"/>
    <col min="6153" max="6154" width="7.7109375" style="118" customWidth="1"/>
    <col min="6155" max="6155" width="5.42578125" style="118" customWidth="1"/>
    <col min="6156" max="6156" width="5.7109375" style="118" customWidth="1"/>
    <col min="6157" max="6157" width="9.7109375" style="118" customWidth="1"/>
    <col min="6158" max="6160" width="7.7109375" style="118" customWidth="1"/>
    <col min="6161" max="6161" width="10.5703125" style="118" customWidth="1"/>
    <col min="6162" max="6162" width="13.7109375" style="118" customWidth="1"/>
    <col min="6163" max="6389" width="28.7109375" style="118"/>
    <col min="6390" max="6391" width="0" style="118" hidden="1" customWidth="1"/>
    <col min="6392" max="6407" width="7.7109375" style="118" customWidth="1"/>
    <col min="6408" max="6408" width="8.7109375" style="118" customWidth="1"/>
    <col min="6409" max="6410" width="7.7109375" style="118" customWidth="1"/>
    <col min="6411" max="6411" width="5.42578125" style="118" customWidth="1"/>
    <col min="6412" max="6412" width="5.7109375" style="118" customWidth="1"/>
    <col min="6413" max="6413" width="9.7109375" style="118" customWidth="1"/>
    <col min="6414" max="6416" width="7.7109375" style="118" customWidth="1"/>
    <col min="6417" max="6417" width="10.5703125" style="118" customWidth="1"/>
    <col min="6418" max="6418" width="13.7109375" style="118" customWidth="1"/>
    <col min="6419" max="6645" width="28.7109375" style="118"/>
    <col min="6646" max="6647" width="0" style="118" hidden="1" customWidth="1"/>
    <col min="6648" max="6663" width="7.7109375" style="118" customWidth="1"/>
    <col min="6664" max="6664" width="8.7109375" style="118" customWidth="1"/>
    <col min="6665" max="6666" width="7.7109375" style="118" customWidth="1"/>
    <col min="6667" max="6667" width="5.42578125" style="118" customWidth="1"/>
    <col min="6668" max="6668" width="5.7109375" style="118" customWidth="1"/>
    <col min="6669" max="6669" width="9.7109375" style="118" customWidth="1"/>
    <col min="6670" max="6672" width="7.7109375" style="118" customWidth="1"/>
    <col min="6673" max="6673" width="10.5703125" style="118" customWidth="1"/>
    <col min="6674" max="6674" width="13.7109375" style="118" customWidth="1"/>
    <col min="6675" max="6901" width="28.7109375" style="118"/>
    <col min="6902" max="6903" width="0" style="118" hidden="1" customWidth="1"/>
    <col min="6904" max="6919" width="7.7109375" style="118" customWidth="1"/>
    <col min="6920" max="6920" width="8.7109375" style="118" customWidth="1"/>
    <col min="6921" max="6922" width="7.7109375" style="118" customWidth="1"/>
    <col min="6923" max="6923" width="5.42578125" style="118" customWidth="1"/>
    <col min="6924" max="6924" width="5.7109375" style="118" customWidth="1"/>
    <col min="6925" max="6925" width="9.7109375" style="118" customWidth="1"/>
    <col min="6926" max="6928" width="7.7109375" style="118" customWidth="1"/>
    <col min="6929" max="6929" width="10.5703125" style="118" customWidth="1"/>
    <col min="6930" max="6930" width="13.7109375" style="118" customWidth="1"/>
    <col min="6931" max="7157" width="28.7109375" style="118"/>
    <col min="7158" max="7159" width="0" style="118" hidden="1" customWidth="1"/>
    <col min="7160" max="7175" width="7.7109375" style="118" customWidth="1"/>
    <col min="7176" max="7176" width="8.7109375" style="118" customWidth="1"/>
    <col min="7177" max="7178" width="7.7109375" style="118" customWidth="1"/>
    <col min="7179" max="7179" width="5.42578125" style="118" customWidth="1"/>
    <col min="7180" max="7180" width="5.7109375" style="118" customWidth="1"/>
    <col min="7181" max="7181" width="9.7109375" style="118" customWidth="1"/>
    <col min="7182" max="7184" width="7.7109375" style="118" customWidth="1"/>
    <col min="7185" max="7185" width="10.5703125" style="118" customWidth="1"/>
    <col min="7186" max="7186" width="13.7109375" style="118" customWidth="1"/>
    <col min="7187" max="7413" width="28.7109375" style="118"/>
    <col min="7414" max="7415" width="0" style="118" hidden="1" customWidth="1"/>
    <col min="7416" max="7431" width="7.7109375" style="118" customWidth="1"/>
    <col min="7432" max="7432" width="8.7109375" style="118" customWidth="1"/>
    <col min="7433" max="7434" width="7.7109375" style="118" customWidth="1"/>
    <col min="7435" max="7435" width="5.42578125" style="118" customWidth="1"/>
    <col min="7436" max="7436" width="5.7109375" style="118" customWidth="1"/>
    <col min="7437" max="7437" width="9.7109375" style="118" customWidth="1"/>
    <col min="7438" max="7440" width="7.7109375" style="118" customWidth="1"/>
    <col min="7441" max="7441" width="10.5703125" style="118" customWidth="1"/>
    <col min="7442" max="7442" width="13.7109375" style="118" customWidth="1"/>
    <col min="7443" max="7669" width="28.7109375" style="118"/>
    <col min="7670" max="7671" width="0" style="118" hidden="1" customWidth="1"/>
    <col min="7672" max="7687" width="7.7109375" style="118" customWidth="1"/>
    <col min="7688" max="7688" width="8.7109375" style="118" customWidth="1"/>
    <col min="7689" max="7690" width="7.7109375" style="118" customWidth="1"/>
    <col min="7691" max="7691" width="5.42578125" style="118" customWidth="1"/>
    <col min="7692" max="7692" width="5.7109375" style="118" customWidth="1"/>
    <col min="7693" max="7693" width="9.7109375" style="118" customWidth="1"/>
    <col min="7694" max="7696" width="7.7109375" style="118" customWidth="1"/>
    <col min="7697" max="7697" width="10.5703125" style="118" customWidth="1"/>
    <col min="7698" max="7698" width="13.7109375" style="118" customWidth="1"/>
    <col min="7699" max="7925" width="28.7109375" style="118"/>
    <col min="7926" max="7927" width="0" style="118" hidden="1" customWidth="1"/>
    <col min="7928" max="7943" width="7.7109375" style="118" customWidth="1"/>
    <col min="7944" max="7944" width="8.7109375" style="118" customWidth="1"/>
    <col min="7945" max="7946" width="7.7109375" style="118" customWidth="1"/>
    <col min="7947" max="7947" width="5.42578125" style="118" customWidth="1"/>
    <col min="7948" max="7948" width="5.7109375" style="118" customWidth="1"/>
    <col min="7949" max="7949" width="9.7109375" style="118" customWidth="1"/>
    <col min="7950" max="7952" width="7.7109375" style="118" customWidth="1"/>
    <col min="7953" max="7953" width="10.5703125" style="118" customWidth="1"/>
    <col min="7954" max="7954" width="13.7109375" style="118" customWidth="1"/>
    <col min="7955" max="8181" width="28.7109375" style="118"/>
    <col min="8182" max="8183" width="0" style="118" hidden="1" customWidth="1"/>
    <col min="8184" max="8199" width="7.7109375" style="118" customWidth="1"/>
    <col min="8200" max="8200" width="8.7109375" style="118" customWidth="1"/>
    <col min="8201" max="8202" width="7.7109375" style="118" customWidth="1"/>
    <col min="8203" max="8203" width="5.42578125" style="118" customWidth="1"/>
    <col min="8204" max="8204" width="5.7109375" style="118" customWidth="1"/>
    <col min="8205" max="8205" width="9.7109375" style="118" customWidth="1"/>
    <col min="8206" max="8208" width="7.7109375" style="118" customWidth="1"/>
    <col min="8209" max="8209" width="10.5703125" style="118" customWidth="1"/>
    <col min="8210" max="8210" width="13.7109375" style="118" customWidth="1"/>
    <col min="8211" max="8437" width="28.7109375" style="118"/>
    <col min="8438" max="8439" width="0" style="118" hidden="1" customWidth="1"/>
    <col min="8440" max="8455" width="7.7109375" style="118" customWidth="1"/>
    <col min="8456" max="8456" width="8.7109375" style="118" customWidth="1"/>
    <col min="8457" max="8458" width="7.7109375" style="118" customWidth="1"/>
    <col min="8459" max="8459" width="5.42578125" style="118" customWidth="1"/>
    <col min="8460" max="8460" width="5.7109375" style="118" customWidth="1"/>
    <col min="8461" max="8461" width="9.7109375" style="118" customWidth="1"/>
    <col min="8462" max="8464" width="7.7109375" style="118" customWidth="1"/>
    <col min="8465" max="8465" width="10.5703125" style="118" customWidth="1"/>
    <col min="8466" max="8466" width="13.7109375" style="118" customWidth="1"/>
    <col min="8467" max="8693" width="28.7109375" style="118"/>
    <col min="8694" max="8695" width="0" style="118" hidden="1" customWidth="1"/>
    <col min="8696" max="8711" width="7.7109375" style="118" customWidth="1"/>
    <col min="8712" max="8712" width="8.7109375" style="118" customWidth="1"/>
    <col min="8713" max="8714" width="7.7109375" style="118" customWidth="1"/>
    <col min="8715" max="8715" width="5.42578125" style="118" customWidth="1"/>
    <col min="8716" max="8716" width="5.7109375" style="118" customWidth="1"/>
    <col min="8717" max="8717" width="9.7109375" style="118" customWidth="1"/>
    <col min="8718" max="8720" width="7.7109375" style="118" customWidth="1"/>
    <col min="8721" max="8721" width="10.5703125" style="118" customWidth="1"/>
    <col min="8722" max="8722" width="13.7109375" style="118" customWidth="1"/>
    <col min="8723" max="8949" width="28.7109375" style="118"/>
    <col min="8950" max="8951" width="0" style="118" hidden="1" customWidth="1"/>
    <col min="8952" max="8967" width="7.7109375" style="118" customWidth="1"/>
    <col min="8968" max="8968" width="8.7109375" style="118" customWidth="1"/>
    <col min="8969" max="8970" width="7.7109375" style="118" customWidth="1"/>
    <col min="8971" max="8971" width="5.42578125" style="118" customWidth="1"/>
    <col min="8972" max="8972" width="5.7109375" style="118" customWidth="1"/>
    <col min="8973" max="8973" width="9.7109375" style="118" customWidth="1"/>
    <col min="8974" max="8976" width="7.7109375" style="118" customWidth="1"/>
    <col min="8977" max="8977" width="10.5703125" style="118" customWidth="1"/>
    <col min="8978" max="8978" width="13.7109375" style="118" customWidth="1"/>
    <col min="8979" max="9205" width="28.7109375" style="118"/>
    <col min="9206" max="9207" width="0" style="118" hidden="1" customWidth="1"/>
    <col min="9208" max="9223" width="7.7109375" style="118" customWidth="1"/>
    <col min="9224" max="9224" width="8.7109375" style="118" customWidth="1"/>
    <col min="9225" max="9226" width="7.7109375" style="118" customWidth="1"/>
    <col min="9227" max="9227" width="5.42578125" style="118" customWidth="1"/>
    <col min="9228" max="9228" width="5.7109375" style="118" customWidth="1"/>
    <col min="9229" max="9229" width="9.7109375" style="118" customWidth="1"/>
    <col min="9230" max="9232" width="7.7109375" style="118" customWidth="1"/>
    <col min="9233" max="9233" width="10.5703125" style="118" customWidth="1"/>
    <col min="9234" max="9234" width="13.7109375" style="118" customWidth="1"/>
    <col min="9235" max="9461" width="28.7109375" style="118"/>
    <col min="9462" max="9463" width="0" style="118" hidden="1" customWidth="1"/>
    <col min="9464" max="9479" width="7.7109375" style="118" customWidth="1"/>
    <col min="9480" max="9480" width="8.7109375" style="118" customWidth="1"/>
    <col min="9481" max="9482" width="7.7109375" style="118" customWidth="1"/>
    <col min="9483" max="9483" width="5.42578125" style="118" customWidth="1"/>
    <col min="9484" max="9484" width="5.7109375" style="118" customWidth="1"/>
    <col min="9485" max="9485" width="9.7109375" style="118" customWidth="1"/>
    <col min="9486" max="9488" width="7.7109375" style="118" customWidth="1"/>
    <col min="9489" max="9489" width="10.5703125" style="118" customWidth="1"/>
    <col min="9490" max="9490" width="13.7109375" style="118" customWidth="1"/>
    <col min="9491" max="9717" width="28.7109375" style="118"/>
    <col min="9718" max="9719" width="0" style="118" hidden="1" customWidth="1"/>
    <col min="9720" max="9735" width="7.7109375" style="118" customWidth="1"/>
    <col min="9736" max="9736" width="8.7109375" style="118" customWidth="1"/>
    <col min="9737" max="9738" width="7.7109375" style="118" customWidth="1"/>
    <col min="9739" max="9739" width="5.42578125" style="118" customWidth="1"/>
    <col min="9740" max="9740" width="5.7109375" style="118" customWidth="1"/>
    <col min="9741" max="9741" width="9.7109375" style="118" customWidth="1"/>
    <col min="9742" max="9744" width="7.7109375" style="118" customWidth="1"/>
    <col min="9745" max="9745" width="10.5703125" style="118" customWidth="1"/>
    <col min="9746" max="9746" width="13.7109375" style="118" customWidth="1"/>
    <col min="9747" max="9973" width="28.7109375" style="118"/>
    <col min="9974" max="9975" width="0" style="118" hidden="1" customWidth="1"/>
    <col min="9976" max="9991" width="7.7109375" style="118" customWidth="1"/>
    <col min="9992" max="9992" width="8.7109375" style="118" customWidth="1"/>
    <col min="9993" max="9994" width="7.7109375" style="118" customWidth="1"/>
    <col min="9995" max="9995" width="5.42578125" style="118" customWidth="1"/>
    <col min="9996" max="9996" width="5.7109375" style="118" customWidth="1"/>
    <col min="9997" max="9997" width="9.7109375" style="118" customWidth="1"/>
    <col min="9998" max="10000" width="7.7109375" style="118" customWidth="1"/>
    <col min="10001" max="10001" width="10.5703125" style="118" customWidth="1"/>
    <col min="10002" max="10002" width="13.7109375" style="118" customWidth="1"/>
    <col min="10003" max="10229" width="28.7109375" style="118"/>
    <col min="10230" max="10231" width="0" style="118" hidden="1" customWidth="1"/>
    <col min="10232" max="10247" width="7.7109375" style="118" customWidth="1"/>
    <col min="10248" max="10248" width="8.7109375" style="118" customWidth="1"/>
    <col min="10249" max="10250" width="7.7109375" style="118" customWidth="1"/>
    <col min="10251" max="10251" width="5.42578125" style="118" customWidth="1"/>
    <col min="10252" max="10252" width="5.7109375" style="118" customWidth="1"/>
    <col min="10253" max="10253" width="9.7109375" style="118" customWidth="1"/>
    <col min="10254" max="10256" width="7.7109375" style="118" customWidth="1"/>
    <col min="10257" max="10257" width="10.5703125" style="118" customWidth="1"/>
    <col min="10258" max="10258" width="13.7109375" style="118" customWidth="1"/>
    <col min="10259" max="10485" width="28.7109375" style="118"/>
    <col min="10486" max="10487" width="0" style="118" hidden="1" customWidth="1"/>
    <col min="10488" max="10503" width="7.7109375" style="118" customWidth="1"/>
    <col min="10504" max="10504" width="8.7109375" style="118" customWidth="1"/>
    <col min="10505" max="10506" width="7.7109375" style="118" customWidth="1"/>
    <col min="10507" max="10507" width="5.42578125" style="118" customWidth="1"/>
    <col min="10508" max="10508" width="5.7109375" style="118" customWidth="1"/>
    <col min="10509" max="10509" width="9.7109375" style="118" customWidth="1"/>
    <col min="10510" max="10512" width="7.7109375" style="118" customWidth="1"/>
    <col min="10513" max="10513" width="10.5703125" style="118" customWidth="1"/>
    <col min="10514" max="10514" width="13.7109375" style="118" customWidth="1"/>
    <col min="10515" max="10741" width="28.7109375" style="118"/>
    <col min="10742" max="10743" width="0" style="118" hidden="1" customWidth="1"/>
    <col min="10744" max="10759" width="7.7109375" style="118" customWidth="1"/>
    <col min="10760" max="10760" width="8.7109375" style="118" customWidth="1"/>
    <col min="10761" max="10762" width="7.7109375" style="118" customWidth="1"/>
    <col min="10763" max="10763" width="5.42578125" style="118" customWidth="1"/>
    <col min="10764" max="10764" width="5.7109375" style="118" customWidth="1"/>
    <col min="10765" max="10765" width="9.7109375" style="118" customWidth="1"/>
    <col min="10766" max="10768" width="7.7109375" style="118" customWidth="1"/>
    <col min="10769" max="10769" width="10.5703125" style="118" customWidth="1"/>
    <col min="10770" max="10770" width="13.7109375" style="118" customWidth="1"/>
    <col min="10771" max="10997" width="28.7109375" style="118"/>
    <col min="10998" max="10999" width="0" style="118" hidden="1" customWidth="1"/>
    <col min="11000" max="11015" width="7.7109375" style="118" customWidth="1"/>
    <col min="11016" max="11016" width="8.7109375" style="118" customWidth="1"/>
    <col min="11017" max="11018" width="7.7109375" style="118" customWidth="1"/>
    <col min="11019" max="11019" width="5.42578125" style="118" customWidth="1"/>
    <col min="11020" max="11020" width="5.7109375" style="118" customWidth="1"/>
    <col min="11021" max="11021" width="9.7109375" style="118" customWidth="1"/>
    <col min="11022" max="11024" width="7.7109375" style="118" customWidth="1"/>
    <col min="11025" max="11025" width="10.5703125" style="118" customWidth="1"/>
    <col min="11026" max="11026" width="13.7109375" style="118" customWidth="1"/>
    <col min="11027" max="11253" width="28.7109375" style="118"/>
    <col min="11254" max="11255" width="0" style="118" hidden="1" customWidth="1"/>
    <col min="11256" max="11271" width="7.7109375" style="118" customWidth="1"/>
    <col min="11272" max="11272" width="8.7109375" style="118" customWidth="1"/>
    <col min="11273" max="11274" width="7.7109375" style="118" customWidth="1"/>
    <col min="11275" max="11275" width="5.42578125" style="118" customWidth="1"/>
    <col min="11276" max="11276" width="5.7109375" style="118" customWidth="1"/>
    <col min="11277" max="11277" width="9.7109375" style="118" customWidth="1"/>
    <col min="11278" max="11280" width="7.7109375" style="118" customWidth="1"/>
    <col min="11281" max="11281" width="10.5703125" style="118" customWidth="1"/>
    <col min="11282" max="11282" width="13.7109375" style="118" customWidth="1"/>
    <col min="11283" max="11509" width="28.7109375" style="118"/>
    <col min="11510" max="11511" width="0" style="118" hidden="1" customWidth="1"/>
    <col min="11512" max="11527" width="7.7109375" style="118" customWidth="1"/>
    <col min="11528" max="11528" width="8.7109375" style="118" customWidth="1"/>
    <col min="11529" max="11530" width="7.7109375" style="118" customWidth="1"/>
    <col min="11531" max="11531" width="5.42578125" style="118" customWidth="1"/>
    <col min="11532" max="11532" width="5.7109375" style="118" customWidth="1"/>
    <col min="11533" max="11533" width="9.7109375" style="118" customWidth="1"/>
    <col min="11534" max="11536" width="7.7109375" style="118" customWidth="1"/>
    <col min="11537" max="11537" width="10.5703125" style="118" customWidth="1"/>
    <col min="11538" max="11538" width="13.7109375" style="118" customWidth="1"/>
    <col min="11539" max="11765" width="28.7109375" style="118"/>
    <col min="11766" max="11767" width="0" style="118" hidden="1" customWidth="1"/>
    <col min="11768" max="11783" width="7.7109375" style="118" customWidth="1"/>
    <col min="11784" max="11784" width="8.7109375" style="118" customWidth="1"/>
    <col min="11785" max="11786" width="7.7109375" style="118" customWidth="1"/>
    <col min="11787" max="11787" width="5.42578125" style="118" customWidth="1"/>
    <col min="11788" max="11788" width="5.7109375" style="118" customWidth="1"/>
    <col min="11789" max="11789" width="9.7109375" style="118" customWidth="1"/>
    <col min="11790" max="11792" width="7.7109375" style="118" customWidth="1"/>
    <col min="11793" max="11793" width="10.5703125" style="118" customWidth="1"/>
    <col min="11794" max="11794" width="13.7109375" style="118" customWidth="1"/>
    <col min="11795" max="12021" width="28.7109375" style="118"/>
    <col min="12022" max="12023" width="0" style="118" hidden="1" customWidth="1"/>
    <col min="12024" max="12039" width="7.7109375" style="118" customWidth="1"/>
    <col min="12040" max="12040" width="8.7109375" style="118" customWidth="1"/>
    <col min="12041" max="12042" width="7.7109375" style="118" customWidth="1"/>
    <col min="12043" max="12043" width="5.42578125" style="118" customWidth="1"/>
    <col min="12044" max="12044" width="5.7109375" style="118" customWidth="1"/>
    <col min="12045" max="12045" width="9.7109375" style="118" customWidth="1"/>
    <col min="12046" max="12048" width="7.7109375" style="118" customWidth="1"/>
    <col min="12049" max="12049" width="10.5703125" style="118" customWidth="1"/>
    <col min="12050" max="12050" width="13.7109375" style="118" customWidth="1"/>
    <col min="12051" max="12277" width="28.7109375" style="118"/>
    <col min="12278" max="12279" width="0" style="118" hidden="1" customWidth="1"/>
    <col min="12280" max="12295" width="7.7109375" style="118" customWidth="1"/>
    <col min="12296" max="12296" width="8.7109375" style="118" customWidth="1"/>
    <col min="12297" max="12298" width="7.7109375" style="118" customWidth="1"/>
    <col min="12299" max="12299" width="5.42578125" style="118" customWidth="1"/>
    <col min="12300" max="12300" width="5.7109375" style="118" customWidth="1"/>
    <col min="12301" max="12301" width="9.7109375" style="118" customWidth="1"/>
    <col min="12302" max="12304" width="7.7109375" style="118" customWidth="1"/>
    <col min="12305" max="12305" width="10.5703125" style="118" customWidth="1"/>
    <col min="12306" max="12306" width="13.7109375" style="118" customWidth="1"/>
    <col min="12307" max="12533" width="28.7109375" style="118"/>
    <col min="12534" max="12535" width="0" style="118" hidden="1" customWidth="1"/>
    <col min="12536" max="12551" width="7.7109375" style="118" customWidth="1"/>
    <col min="12552" max="12552" width="8.7109375" style="118" customWidth="1"/>
    <col min="12553" max="12554" width="7.7109375" style="118" customWidth="1"/>
    <col min="12555" max="12555" width="5.42578125" style="118" customWidth="1"/>
    <col min="12556" max="12556" width="5.7109375" style="118" customWidth="1"/>
    <col min="12557" max="12557" width="9.7109375" style="118" customWidth="1"/>
    <col min="12558" max="12560" width="7.7109375" style="118" customWidth="1"/>
    <col min="12561" max="12561" width="10.5703125" style="118" customWidth="1"/>
    <col min="12562" max="12562" width="13.7109375" style="118" customWidth="1"/>
    <col min="12563" max="12789" width="28.7109375" style="118"/>
    <col min="12790" max="12791" width="0" style="118" hidden="1" customWidth="1"/>
    <col min="12792" max="12807" width="7.7109375" style="118" customWidth="1"/>
    <col min="12808" max="12808" width="8.7109375" style="118" customWidth="1"/>
    <col min="12809" max="12810" width="7.7109375" style="118" customWidth="1"/>
    <col min="12811" max="12811" width="5.42578125" style="118" customWidth="1"/>
    <col min="12812" max="12812" width="5.7109375" style="118" customWidth="1"/>
    <col min="12813" max="12813" width="9.7109375" style="118" customWidth="1"/>
    <col min="12814" max="12816" width="7.7109375" style="118" customWidth="1"/>
    <col min="12817" max="12817" width="10.5703125" style="118" customWidth="1"/>
    <col min="12818" max="12818" width="13.7109375" style="118" customWidth="1"/>
    <col min="12819" max="13045" width="28.7109375" style="118"/>
    <col min="13046" max="13047" width="0" style="118" hidden="1" customWidth="1"/>
    <col min="13048" max="13063" width="7.7109375" style="118" customWidth="1"/>
    <col min="13064" max="13064" width="8.7109375" style="118" customWidth="1"/>
    <col min="13065" max="13066" width="7.7109375" style="118" customWidth="1"/>
    <col min="13067" max="13067" width="5.42578125" style="118" customWidth="1"/>
    <col min="13068" max="13068" width="5.7109375" style="118" customWidth="1"/>
    <col min="13069" max="13069" width="9.7109375" style="118" customWidth="1"/>
    <col min="13070" max="13072" width="7.7109375" style="118" customWidth="1"/>
    <col min="13073" max="13073" width="10.5703125" style="118" customWidth="1"/>
    <col min="13074" max="13074" width="13.7109375" style="118" customWidth="1"/>
    <col min="13075" max="13301" width="28.7109375" style="118"/>
    <col min="13302" max="13303" width="0" style="118" hidden="1" customWidth="1"/>
    <col min="13304" max="13319" width="7.7109375" style="118" customWidth="1"/>
    <col min="13320" max="13320" width="8.7109375" style="118" customWidth="1"/>
    <col min="13321" max="13322" width="7.7109375" style="118" customWidth="1"/>
    <col min="13323" max="13323" width="5.42578125" style="118" customWidth="1"/>
    <col min="13324" max="13324" width="5.7109375" style="118" customWidth="1"/>
    <col min="13325" max="13325" width="9.7109375" style="118" customWidth="1"/>
    <col min="13326" max="13328" width="7.7109375" style="118" customWidth="1"/>
    <col min="13329" max="13329" width="10.5703125" style="118" customWidth="1"/>
    <col min="13330" max="13330" width="13.7109375" style="118" customWidth="1"/>
    <col min="13331" max="13557" width="28.7109375" style="118"/>
    <col min="13558" max="13559" width="0" style="118" hidden="1" customWidth="1"/>
    <col min="13560" max="13575" width="7.7109375" style="118" customWidth="1"/>
    <col min="13576" max="13576" width="8.7109375" style="118" customWidth="1"/>
    <col min="13577" max="13578" width="7.7109375" style="118" customWidth="1"/>
    <col min="13579" max="13579" width="5.42578125" style="118" customWidth="1"/>
    <col min="13580" max="13580" width="5.7109375" style="118" customWidth="1"/>
    <col min="13581" max="13581" width="9.7109375" style="118" customWidth="1"/>
    <col min="13582" max="13584" width="7.7109375" style="118" customWidth="1"/>
    <col min="13585" max="13585" width="10.5703125" style="118" customWidth="1"/>
    <col min="13586" max="13586" width="13.7109375" style="118" customWidth="1"/>
    <col min="13587" max="13813" width="28.7109375" style="118"/>
    <col min="13814" max="13815" width="0" style="118" hidden="1" customWidth="1"/>
    <col min="13816" max="13831" width="7.7109375" style="118" customWidth="1"/>
    <col min="13832" max="13832" width="8.7109375" style="118" customWidth="1"/>
    <col min="13833" max="13834" width="7.7109375" style="118" customWidth="1"/>
    <col min="13835" max="13835" width="5.42578125" style="118" customWidth="1"/>
    <col min="13836" max="13836" width="5.7109375" style="118" customWidth="1"/>
    <col min="13837" max="13837" width="9.7109375" style="118" customWidth="1"/>
    <col min="13838" max="13840" width="7.7109375" style="118" customWidth="1"/>
    <col min="13841" max="13841" width="10.5703125" style="118" customWidth="1"/>
    <col min="13842" max="13842" width="13.7109375" style="118" customWidth="1"/>
    <col min="13843" max="14069" width="28.7109375" style="118"/>
    <col min="14070" max="14071" width="0" style="118" hidden="1" customWidth="1"/>
    <col min="14072" max="14087" width="7.7109375" style="118" customWidth="1"/>
    <col min="14088" max="14088" width="8.7109375" style="118" customWidth="1"/>
    <col min="14089" max="14090" width="7.7109375" style="118" customWidth="1"/>
    <col min="14091" max="14091" width="5.42578125" style="118" customWidth="1"/>
    <col min="14092" max="14092" width="5.7109375" style="118" customWidth="1"/>
    <col min="14093" max="14093" width="9.7109375" style="118" customWidth="1"/>
    <col min="14094" max="14096" width="7.7109375" style="118" customWidth="1"/>
    <col min="14097" max="14097" width="10.5703125" style="118" customWidth="1"/>
    <col min="14098" max="14098" width="13.7109375" style="118" customWidth="1"/>
    <col min="14099" max="14325" width="28.7109375" style="118"/>
    <col min="14326" max="14327" width="0" style="118" hidden="1" customWidth="1"/>
    <col min="14328" max="14343" width="7.7109375" style="118" customWidth="1"/>
    <col min="14344" max="14344" width="8.7109375" style="118" customWidth="1"/>
    <col min="14345" max="14346" width="7.7109375" style="118" customWidth="1"/>
    <col min="14347" max="14347" width="5.42578125" style="118" customWidth="1"/>
    <col min="14348" max="14348" width="5.7109375" style="118" customWidth="1"/>
    <col min="14349" max="14349" width="9.7109375" style="118" customWidth="1"/>
    <col min="14350" max="14352" width="7.7109375" style="118" customWidth="1"/>
    <col min="14353" max="14353" width="10.5703125" style="118" customWidth="1"/>
    <col min="14354" max="14354" width="13.7109375" style="118" customWidth="1"/>
    <col min="14355" max="14581" width="28.7109375" style="118"/>
    <col min="14582" max="14583" width="0" style="118" hidden="1" customWidth="1"/>
    <col min="14584" max="14599" width="7.7109375" style="118" customWidth="1"/>
    <col min="14600" max="14600" width="8.7109375" style="118" customWidth="1"/>
    <col min="14601" max="14602" width="7.7109375" style="118" customWidth="1"/>
    <col min="14603" max="14603" width="5.42578125" style="118" customWidth="1"/>
    <col min="14604" max="14604" width="5.7109375" style="118" customWidth="1"/>
    <col min="14605" max="14605" width="9.7109375" style="118" customWidth="1"/>
    <col min="14606" max="14608" width="7.7109375" style="118" customWidth="1"/>
    <col min="14609" max="14609" width="10.5703125" style="118" customWidth="1"/>
    <col min="14610" max="14610" width="13.7109375" style="118" customWidth="1"/>
    <col min="14611" max="14837" width="28.7109375" style="118"/>
    <col min="14838" max="14839" width="0" style="118" hidden="1" customWidth="1"/>
    <col min="14840" max="14855" width="7.7109375" style="118" customWidth="1"/>
    <col min="14856" max="14856" width="8.7109375" style="118" customWidth="1"/>
    <col min="14857" max="14858" width="7.7109375" style="118" customWidth="1"/>
    <col min="14859" max="14859" width="5.42578125" style="118" customWidth="1"/>
    <col min="14860" max="14860" width="5.7109375" style="118" customWidth="1"/>
    <col min="14861" max="14861" width="9.7109375" style="118" customWidth="1"/>
    <col min="14862" max="14864" width="7.7109375" style="118" customWidth="1"/>
    <col min="14865" max="14865" width="10.5703125" style="118" customWidth="1"/>
    <col min="14866" max="14866" width="13.7109375" style="118" customWidth="1"/>
    <col min="14867" max="15093" width="28.7109375" style="118"/>
    <col min="15094" max="15095" width="0" style="118" hidden="1" customWidth="1"/>
    <col min="15096" max="15111" width="7.7109375" style="118" customWidth="1"/>
    <col min="15112" max="15112" width="8.7109375" style="118" customWidth="1"/>
    <col min="15113" max="15114" width="7.7109375" style="118" customWidth="1"/>
    <col min="15115" max="15115" width="5.42578125" style="118" customWidth="1"/>
    <col min="15116" max="15116" width="5.7109375" style="118" customWidth="1"/>
    <col min="15117" max="15117" width="9.7109375" style="118" customWidth="1"/>
    <col min="15118" max="15120" width="7.7109375" style="118" customWidth="1"/>
    <col min="15121" max="15121" width="10.5703125" style="118" customWidth="1"/>
    <col min="15122" max="15122" width="13.7109375" style="118" customWidth="1"/>
    <col min="15123" max="15349" width="28.7109375" style="118"/>
    <col min="15350" max="15351" width="0" style="118" hidden="1" customWidth="1"/>
    <col min="15352" max="15367" width="7.7109375" style="118" customWidth="1"/>
    <col min="15368" max="15368" width="8.7109375" style="118" customWidth="1"/>
    <col min="15369" max="15370" width="7.7109375" style="118" customWidth="1"/>
    <col min="15371" max="15371" width="5.42578125" style="118" customWidth="1"/>
    <col min="15372" max="15372" width="5.7109375" style="118" customWidth="1"/>
    <col min="15373" max="15373" width="9.7109375" style="118" customWidth="1"/>
    <col min="15374" max="15376" width="7.7109375" style="118" customWidth="1"/>
    <col min="15377" max="15377" width="10.5703125" style="118" customWidth="1"/>
    <col min="15378" max="15378" width="13.7109375" style="118" customWidth="1"/>
    <col min="15379" max="15605" width="28.7109375" style="118"/>
    <col min="15606" max="15607" width="0" style="118" hidden="1" customWidth="1"/>
    <col min="15608" max="15623" width="7.7109375" style="118" customWidth="1"/>
    <col min="15624" max="15624" width="8.7109375" style="118" customWidth="1"/>
    <col min="15625" max="15626" width="7.7109375" style="118" customWidth="1"/>
    <col min="15627" max="15627" width="5.42578125" style="118" customWidth="1"/>
    <col min="15628" max="15628" width="5.7109375" style="118" customWidth="1"/>
    <col min="15629" max="15629" width="9.7109375" style="118" customWidth="1"/>
    <col min="15630" max="15632" width="7.7109375" style="118" customWidth="1"/>
    <col min="15633" max="15633" width="10.5703125" style="118" customWidth="1"/>
    <col min="15634" max="15634" width="13.7109375" style="118" customWidth="1"/>
    <col min="15635" max="15861" width="28.7109375" style="118"/>
    <col min="15862" max="15863" width="0" style="118" hidden="1" customWidth="1"/>
    <col min="15864" max="15879" width="7.7109375" style="118" customWidth="1"/>
    <col min="15880" max="15880" width="8.7109375" style="118" customWidth="1"/>
    <col min="15881" max="15882" width="7.7109375" style="118" customWidth="1"/>
    <col min="15883" max="15883" width="5.42578125" style="118" customWidth="1"/>
    <col min="15884" max="15884" width="5.7109375" style="118" customWidth="1"/>
    <col min="15885" max="15885" width="9.7109375" style="118" customWidth="1"/>
    <col min="15886" max="15888" width="7.7109375" style="118" customWidth="1"/>
    <col min="15889" max="15889" width="10.5703125" style="118" customWidth="1"/>
    <col min="15890" max="15890" width="13.7109375" style="118" customWidth="1"/>
    <col min="15891" max="16117" width="28.7109375" style="118"/>
    <col min="16118" max="16119" width="0" style="118" hidden="1" customWidth="1"/>
    <col min="16120" max="16135" width="7.7109375" style="118" customWidth="1"/>
    <col min="16136" max="16136" width="8.7109375" style="118" customWidth="1"/>
    <col min="16137" max="16138" width="7.7109375" style="118" customWidth="1"/>
    <col min="16139" max="16139" width="5.42578125" style="118" customWidth="1"/>
    <col min="16140" max="16140" width="5.7109375" style="118" customWidth="1"/>
    <col min="16141" max="16141" width="9.7109375" style="118" customWidth="1"/>
    <col min="16142" max="16144" width="7.7109375" style="118" customWidth="1"/>
    <col min="16145" max="16145" width="10.5703125" style="118" customWidth="1"/>
    <col min="16146" max="16146" width="13.7109375" style="118" customWidth="1"/>
    <col min="16147" max="16384" width="28.7109375" style="118"/>
  </cols>
  <sheetData>
    <row r="1" spans="1:19" ht="15" x14ac:dyDescent="0.25">
      <c r="A1" s="116" t="s">
        <v>93</v>
      </c>
      <c r="N1" s="118"/>
    </row>
    <row r="2" spans="1:19" ht="15.75" x14ac:dyDescent="0.25">
      <c r="A2" s="82" t="s">
        <v>94</v>
      </c>
      <c r="N2" s="118"/>
    </row>
    <row r="3" spans="1:19" x14ac:dyDescent="0.2">
      <c r="N3" s="118"/>
    </row>
    <row r="4" spans="1:19" s="121" customFormat="1" ht="24" customHeight="1" x14ac:dyDescent="0.25">
      <c r="A4" s="119" t="s">
        <v>95</v>
      </c>
      <c r="B4" s="120">
        <v>2011</v>
      </c>
      <c r="C4" s="120">
        <v>2012</v>
      </c>
      <c r="D4" s="120">
        <v>2013</v>
      </c>
      <c r="E4" s="120">
        <v>2014</v>
      </c>
      <c r="F4" s="120">
        <v>2015</v>
      </c>
      <c r="G4" s="120">
        <v>2016</v>
      </c>
      <c r="H4" s="120">
        <v>2017</v>
      </c>
      <c r="I4" s="120">
        <v>2018</v>
      </c>
      <c r="J4" s="120">
        <v>2019</v>
      </c>
      <c r="K4" s="120">
        <v>2020</v>
      </c>
      <c r="L4" s="203">
        <v>2021</v>
      </c>
      <c r="M4" s="745">
        <v>2021</v>
      </c>
      <c r="N4" s="120" t="s">
        <v>96</v>
      </c>
    </row>
    <row r="5" spans="1:19" x14ac:dyDescent="0.2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 t="s">
        <v>39</v>
      </c>
      <c r="M5" s="745"/>
      <c r="N5" s="123"/>
    </row>
    <row r="6" spans="1:19" x14ac:dyDescent="0.2">
      <c r="A6" s="124" t="s">
        <v>98</v>
      </c>
      <c r="B6" s="125">
        <v>27525.674821918601</v>
      </c>
      <c r="C6" s="125">
        <v>27466.6730899984</v>
      </c>
      <c r="D6" s="125">
        <v>23789.445431569598</v>
      </c>
      <c r="E6" s="125">
        <v>20545.413916138499</v>
      </c>
      <c r="F6" s="126">
        <v>18950.1400116443</v>
      </c>
      <c r="G6" s="125">
        <v>21819.0792898287</v>
      </c>
      <c r="H6" s="126">
        <v>27581.6072454104</v>
      </c>
      <c r="I6" s="126">
        <v>28898.6578662379</v>
      </c>
      <c r="J6" s="126">
        <v>28073.7927155424</v>
      </c>
      <c r="K6" s="126">
        <v>25773.551582888002</v>
      </c>
      <c r="L6" s="126">
        <v>2499.6708911103801</v>
      </c>
      <c r="M6" s="127">
        <f t="shared" ref="M6:M18" si="0">SUM(L6:L6)</f>
        <v>2499.6708911103801</v>
      </c>
      <c r="N6" s="216">
        <f>M6/$M$21</f>
        <v>0.58662641481155253</v>
      </c>
    </row>
    <row r="7" spans="1:19" ht="15" x14ac:dyDescent="0.25">
      <c r="A7" s="128" t="s">
        <v>99</v>
      </c>
      <c r="B7" s="129">
        <v>4567.8024539648504</v>
      </c>
      <c r="C7" s="129">
        <v>4995.5372719897296</v>
      </c>
      <c r="D7" s="129">
        <v>5270.9630859503404</v>
      </c>
      <c r="E7" s="129">
        <v>4562.2725959758</v>
      </c>
      <c r="F7" s="130">
        <v>2302.3120197518501</v>
      </c>
      <c r="G7" s="129">
        <v>2216.6974493786001</v>
      </c>
      <c r="H7" s="130">
        <v>3368.85580752121</v>
      </c>
      <c r="I7" s="130">
        <v>4038.7122725853001</v>
      </c>
      <c r="J7" s="130">
        <v>2974.4449126598302</v>
      </c>
      <c r="K7" s="130">
        <v>1352.17268819834</v>
      </c>
      <c r="L7" s="130">
        <v>222.32715744362599</v>
      </c>
      <c r="M7" s="131">
        <f t="shared" si="0"/>
        <v>222.32715744362599</v>
      </c>
      <c r="N7" s="216">
        <f t="shared" ref="N7:N18" si="1">M7/$M$21</f>
        <v>5.2176061956885303E-2</v>
      </c>
      <c r="O7"/>
      <c r="P7" s="132"/>
      <c r="Q7" s="132"/>
    </row>
    <row r="8" spans="1:19" x14ac:dyDescent="0.2">
      <c r="A8" s="128" t="s">
        <v>100</v>
      </c>
      <c r="B8" s="129">
        <v>2113.5156486492601</v>
      </c>
      <c r="C8" s="129">
        <v>2311.7126019672701</v>
      </c>
      <c r="D8" s="129">
        <v>1706.6950634617799</v>
      </c>
      <c r="E8" s="129">
        <v>1730.5254660543101</v>
      </c>
      <c r="F8" s="130">
        <v>1456.9481829951901</v>
      </c>
      <c r="G8" s="129">
        <v>1269.2528803730199</v>
      </c>
      <c r="H8" s="130">
        <v>1788.50447910976</v>
      </c>
      <c r="I8" s="130">
        <v>1938.0913091995601</v>
      </c>
      <c r="J8" s="130">
        <v>1928.81442549449</v>
      </c>
      <c r="K8" s="130">
        <v>1546.2684158058501</v>
      </c>
      <c r="L8" s="130">
        <v>196.474414737903</v>
      </c>
      <c r="M8" s="131">
        <f t="shared" si="0"/>
        <v>196.474414737903</v>
      </c>
      <c r="N8" s="216">
        <f t="shared" si="1"/>
        <v>4.6108902547845283E-2</v>
      </c>
    </row>
    <row r="9" spans="1:19" x14ac:dyDescent="0.2">
      <c r="A9" s="128" t="s">
        <v>101</v>
      </c>
      <c r="B9" s="129">
        <v>1689.3502871967</v>
      </c>
      <c r="C9" s="129">
        <v>1094.8051389253701</v>
      </c>
      <c r="D9" s="129">
        <v>785.88057815768002</v>
      </c>
      <c r="E9" s="129">
        <v>847.43103959854795</v>
      </c>
      <c r="F9" s="130">
        <v>722.751799374862</v>
      </c>
      <c r="G9" s="129">
        <v>877.924800761558</v>
      </c>
      <c r="H9" s="130">
        <v>826.88744974230497</v>
      </c>
      <c r="I9" s="130">
        <v>762.26194432339298</v>
      </c>
      <c r="J9" s="130">
        <v>774.06771674063998</v>
      </c>
      <c r="K9" s="130">
        <v>732.61225800191005</v>
      </c>
      <c r="L9" s="130">
        <v>38.511564497015897</v>
      </c>
      <c r="M9" s="131">
        <f t="shared" si="0"/>
        <v>38.511564497015897</v>
      </c>
      <c r="N9" s="216">
        <f t="shared" si="1"/>
        <v>9.0379501917681442E-3</v>
      </c>
    </row>
    <row r="10" spans="1:19" x14ac:dyDescent="0.2">
      <c r="A10" s="128" t="s">
        <v>102</v>
      </c>
      <c r="B10" s="129">
        <v>2818.56025856</v>
      </c>
      <c r="C10" s="129">
        <v>3058.6154460500002</v>
      </c>
      <c r="D10" s="129">
        <v>3407.65602919</v>
      </c>
      <c r="E10" s="129">
        <v>4198.1496294299995</v>
      </c>
      <c r="F10" s="130">
        <v>4390.5687832699996</v>
      </c>
      <c r="G10" s="129">
        <v>4686.0392679400002</v>
      </c>
      <c r="H10" s="130">
        <v>5103.0639328999996</v>
      </c>
      <c r="I10" s="130">
        <v>5867.3235235599996</v>
      </c>
      <c r="J10" s="130">
        <v>6292.1172022600003</v>
      </c>
      <c r="K10" s="130">
        <v>6817.0717000000004</v>
      </c>
      <c r="L10" s="130">
        <v>743.69060000000002</v>
      </c>
      <c r="M10" s="131">
        <f t="shared" si="0"/>
        <v>743.69060000000002</v>
      </c>
      <c r="N10" s="216">
        <f t="shared" si="1"/>
        <v>0.17453039596474931</v>
      </c>
    </row>
    <row r="11" spans="1:19" x14ac:dyDescent="0.2">
      <c r="A11" s="128" t="s">
        <v>103</v>
      </c>
      <c r="B11" s="129">
        <v>1066.39104144</v>
      </c>
      <c r="C11" s="129">
        <v>1041.0158539500001</v>
      </c>
      <c r="D11" s="129">
        <v>1066.97527081</v>
      </c>
      <c r="E11" s="129">
        <v>1188.50257057</v>
      </c>
      <c r="F11" s="130">
        <v>950.66641673000004</v>
      </c>
      <c r="G11" s="129">
        <v>926.43403206000005</v>
      </c>
      <c r="H11" s="133">
        <v>1088.6195671</v>
      </c>
      <c r="I11" s="133">
        <v>1374.83657644</v>
      </c>
      <c r="J11" s="133">
        <v>1613.0639977400001</v>
      </c>
      <c r="K11" s="133">
        <v>1321.0331000000001</v>
      </c>
      <c r="L11" s="133">
        <v>100.25279999999999</v>
      </c>
      <c r="M11" s="131">
        <f t="shared" si="0"/>
        <v>100.25279999999999</v>
      </c>
      <c r="N11" s="216">
        <f t="shared" si="1"/>
        <v>2.3527473495798951E-2</v>
      </c>
      <c r="Q11" s="134"/>
      <c r="R11" s="134"/>
      <c r="S11" s="134"/>
    </row>
    <row r="12" spans="1:19" x14ac:dyDescent="0.2">
      <c r="A12" s="128" t="s">
        <v>104</v>
      </c>
      <c r="B12" s="129">
        <v>1989.8615</v>
      </c>
      <c r="C12" s="129">
        <v>2177.0585999999998</v>
      </c>
      <c r="D12" s="129">
        <v>1927.9708000000001</v>
      </c>
      <c r="E12" s="129">
        <v>1800.1976</v>
      </c>
      <c r="F12" s="130">
        <v>1331.18</v>
      </c>
      <c r="G12" s="129">
        <v>1195.7919999999999</v>
      </c>
      <c r="H12" s="130">
        <v>1272.3398</v>
      </c>
      <c r="I12" s="130">
        <v>1401.9002</v>
      </c>
      <c r="J12" s="130">
        <v>1353.6442999999999</v>
      </c>
      <c r="K12" s="130">
        <v>1024.1785</v>
      </c>
      <c r="L12" s="130">
        <v>102.1593</v>
      </c>
      <c r="M12" s="131">
        <f t="shared" si="0"/>
        <v>102.1593</v>
      </c>
      <c r="N12" s="216">
        <f t="shared" si="1"/>
        <v>2.3974893699720844E-2</v>
      </c>
      <c r="Q12" s="134"/>
      <c r="R12" s="134"/>
      <c r="S12" s="134"/>
    </row>
    <row r="13" spans="1:19" ht="15" x14ac:dyDescent="0.25">
      <c r="A13" s="128" t="s">
        <v>105</v>
      </c>
      <c r="B13" s="129">
        <v>401.69369999999998</v>
      </c>
      <c r="C13" s="129">
        <v>438.08229999999998</v>
      </c>
      <c r="D13" s="129">
        <v>427.33409999999998</v>
      </c>
      <c r="E13" s="129">
        <v>416.25689999999997</v>
      </c>
      <c r="F13" s="130">
        <v>352.9803</v>
      </c>
      <c r="G13" s="129">
        <v>322.35930000000002</v>
      </c>
      <c r="H13" s="130">
        <v>343.81119999999999</v>
      </c>
      <c r="I13" s="130">
        <v>338.97039999999998</v>
      </c>
      <c r="J13" s="130">
        <v>320.98250000000002</v>
      </c>
      <c r="K13" s="130">
        <v>239.57060000000001</v>
      </c>
      <c r="L13" s="130">
        <v>18.172999999999998</v>
      </c>
      <c r="M13" s="131">
        <f t="shared" si="0"/>
        <v>18.172999999999998</v>
      </c>
      <c r="N13" s="216">
        <f t="shared" si="1"/>
        <v>4.2648661766968533E-3</v>
      </c>
      <c r="P13"/>
      <c r="Q13" s="134"/>
      <c r="R13" s="134"/>
      <c r="S13" s="134"/>
    </row>
    <row r="14" spans="1:19" ht="12.75" x14ac:dyDescent="0.2">
      <c r="A14" s="128" t="s">
        <v>106</v>
      </c>
      <c r="B14" s="129">
        <v>1654.8217</v>
      </c>
      <c r="C14" s="129">
        <v>1636.3206</v>
      </c>
      <c r="D14" s="129">
        <v>1510.0326</v>
      </c>
      <c r="E14" s="129">
        <v>1514.9664</v>
      </c>
      <c r="F14" s="130">
        <v>1405.9457</v>
      </c>
      <c r="G14" s="129">
        <v>1343.8013000000001</v>
      </c>
      <c r="H14" s="130">
        <v>1384.7514000000001</v>
      </c>
      <c r="I14" s="130">
        <v>1562.3112000000001</v>
      </c>
      <c r="J14" s="130">
        <v>1600.18</v>
      </c>
      <c r="K14" s="130">
        <v>1558.3697999999999</v>
      </c>
      <c r="L14" s="130">
        <v>130.238</v>
      </c>
      <c r="M14" s="131">
        <f t="shared" si="0"/>
        <v>130.238</v>
      </c>
      <c r="N14" s="216">
        <f t="shared" si="1"/>
        <v>3.0564444016983702E-2</v>
      </c>
      <c r="P14" s="132"/>
      <c r="Q14" s="134"/>
      <c r="R14" s="134"/>
      <c r="S14" s="134"/>
    </row>
    <row r="15" spans="1:19" ht="12.75" x14ac:dyDescent="0.2">
      <c r="A15" s="124" t="s">
        <v>107</v>
      </c>
      <c r="B15" s="125">
        <v>491.9676</v>
      </c>
      <c r="C15" s="125">
        <v>722.26499999999999</v>
      </c>
      <c r="D15" s="125">
        <v>721.94380000000001</v>
      </c>
      <c r="E15" s="125">
        <v>663.60569999999996</v>
      </c>
      <c r="F15" s="126">
        <v>698.46230000000003</v>
      </c>
      <c r="G15" s="125">
        <v>642.0874</v>
      </c>
      <c r="H15" s="125">
        <v>587.74400000000003</v>
      </c>
      <c r="I15" s="125">
        <v>629.21400000000006</v>
      </c>
      <c r="J15" s="125">
        <v>604.25620000000004</v>
      </c>
      <c r="K15" s="125">
        <v>446.46379999999999</v>
      </c>
      <c r="L15" s="125">
        <v>47.366100000000003</v>
      </c>
      <c r="M15" s="127">
        <f t="shared" si="0"/>
        <v>47.366100000000003</v>
      </c>
      <c r="N15" s="216">
        <f t="shared" si="1"/>
        <v>1.1115945513236167E-2</v>
      </c>
      <c r="P15" s="132"/>
      <c r="Q15" s="134"/>
      <c r="R15" s="134"/>
      <c r="S15" s="134"/>
    </row>
    <row r="16" spans="1:19" x14ac:dyDescent="0.2">
      <c r="A16" s="128" t="s">
        <v>108</v>
      </c>
      <c r="B16" s="129">
        <v>1129.5879</v>
      </c>
      <c r="C16" s="129">
        <v>1301.0627999999999</v>
      </c>
      <c r="D16" s="129">
        <v>1320.0777</v>
      </c>
      <c r="E16" s="129">
        <v>1148.5263</v>
      </c>
      <c r="F16" s="130">
        <v>1080.6343999999999</v>
      </c>
      <c r="G16" s="129">
        <v>1085.3510000000001</v>
      </c>
      <c r="H16" s="129">
        <v>1272.5274999999999</v>
      </c>
      <c r="I16" s="129">
        <v>1324.7054000000001</v>
      </c>
      <c r="J16" s="129">
        <v>1309.7793999999999</v>
      </c>
      <c r="K16" s="129">
        <v>929.25919999999996</v>
      </c>
      <c r="L16" s="129">
        <v>104.79900000000001</v>
      </c>
      <c r="M16" s="131">
        <f t="shared" si="0"/>
        <v>104.79900000000001</v>
      </c>
      <c r="N16" s="216">
        <f t="shared" si="1"/>
        <v>2.4594382350280834E-2</v>
      </c>
      <c r="Q16" s="135"/>
      <c r="R16" s="134"/>
      <c r="S16" s="134"/>
    </row>
    <row r="17" spans="1:19" x14ac:dyDescent="0.2">
      <c r="A17" s="128" t="s">
        <v>109</v>
      </c>
      <c r="B17" s="129">
        <v>475.91149999999999</v>
      </c>
      <c r="C17" s="129">
        <v>545.32429999999999</v>
      </c>
      <c r="D17" s="129">
        <v>544.48760000000004</v>
      </c>
      <c r="E17" s="129">
        <v>581.29719999999998</v>
      </c>
      <c r="F17" s="130">
        <v>533.19579999999996</v>
      </c>
      <c r="G17" s="129">
        <v>450.20920000000001</v>
      </c>
      <c r="H17" s="129">
        <v>520.43029999999999</v>
      </c>
      <c r="I17" s="129">
        <v>590.50450000000001</v>
      </c>
      <c r="J17" s="129">
        <v>558.19389999999999</v>
      </c>
      <c r="K17" s="129">
        <v>458.22250000000003</v>
      </c>
      <c r="L17" s="129">
        <v>35.521799999999999</v>
      </c>
      <c r="M17" s="131">
        <f t="shared" si="0"/>
        <v>35.521799999999999</v>
      </c>
      <c r="N17" s="216">
        <f t="shared" si="1"/>
        <v>8.336307893874996E-3</v>
      </c>
      <c r="Q17" s="134"/>
      <c r="R17" s="134"/>
      <c r="S17" s="134"/>
    </row>
    <row r="18" spans="1:19" x14ac:dyDescent="0.2">
      <c r="A18" s="128" t="s">
        <v>110</v>
      </c>
      <c r="B18" s="129">
        <v>450.82314215000002</v>
      </c>
      <c r="C18" s="129">
        <v>622.13367848000007</v>
      </c>
      <c r="D18" s="129">
        <v>381.17453501</v>
      </c>
      <c r="E18" s="129">
        <v>335.53756859999999</v>
      </c>
      <c r="F18" s="130">
        <v>238.56881154000001</v>
      </c>
      <c r="G18" s="129">
        <v>246.71012199</v>
      </c>
      <c r="H18" s="129">
        <v>282.45076269000003</v>
      </c>
      <c r="I18" s="129">
        <v>338.98661541000001</v>
      </c>
      <c r="J18" s="129">
        <v>284.90353783</v>
      </c>
      <c r="K18" s="129">
        <v>214.06864999999982</v>
      </c>
      <c r="L18" s="129">
        <v>21.910385999999971</v>
      </c>
      <c r="M18" s="131">
        <f t="shared" si="0"/>
        <v>21.910385999999971</v>
      </c>
      <c r="N18" s="216">
        <f t="shared" si="1"/>
        <v>5.1419613806070628E-3</v>
      </c>
      <c r="Q18" s="134"/>
      <c r="R18" s="134"/>
      <c r="S18" s="134"/>
    </row>
    <row r="19" spans="1:19" ht="15" x14ac:dyDescent="0.25">
      <c r="A19" s="128"/>
      <c r="B19" s="129"/>
      <c r="C19" s="129"/>
      <c r="D19" s="129"/>
      <c r="E19" s="129"/>
      <c r="G19" s="136"/>
      <c r="H19" s="129"/>
      <c r="I19" s="129"/>
      <c r="J19" s="129"/>
      <c r="K19" s="129"/>
      <c r="L19"/>
      <c r="M19" s="137"/>
      <c r="N19" s="217"/>
      <c r="Q19" s="134"/>
      <c r="R19" s="134"/>
      <c r="S19" s="134"/>
    </row>
    <row r="20" spans="1:19" x14ac:dyDescent="0.2">
      <c r="A20" s="128"/>
      <c r="B20" s="129"/>
      <c r="C20" s="129"/>
      <c r="D20" s="129"/>
      <c r="E20" s="129"/>
      <c r="M20" s="137"/>
      <c r="N20" s="138"/>
      <c r="Q20" s="134"/>
      <c r="R20" s="134"/>
      <c r="S20" s="134"/>
    </row>
    <row r="21" spans="1:19" x14ac:dyDescent="0.2">
      <c r="A21" s="139" t="s">
        <v>111</v>
      </c>
      <c r="B21" s="140">
        <f>SUM(B6:B18)</f>
        <v>46375.961553879424</v>
      </c>
      <c r="C21" s="140">
        <f t="shared" ref="C21:L21" si="2">SUM(C6:C18)</f>
        <v>47410.606681360769</v>
      </c>
      <c r="D21" s="140">
        <f t="shared" si="2"/>
        <v>42860.636594149408</v>
      </c>
      <c r="E21" s="140">
        <f t="shared" si="2"/>
        <v>39532.682886367154</v>
      </c>
      <c r="F21" s="140">
        <f t="shared" si="2"/>
        <v>34414.354525306204</v>
      </c>
      <c r="G21" s="140">
        <f t="shared" si="2"/>
        <v>37081.738042331868</v>
      </c>
      <c r="H21" s="140">
        <f t="shared" si="2"/>
        <v>45421.59344447367</v>
      </c>
      <c r="I21" s="140">
        <f t="shared" si="2"/>
        <v>49066.475807756164</v>
      </c>
      <c r="J21" s="140">
        <f t="shared" si="2"/>
        <v>47688.240808267365</v>
      </c>
      <c r="K21" s="140">
        <f t="shared" si="2"/>
        <v>42412.84279489411</v>
      </c>
      <c r="L21" s="140">
        <f t="shared" si="2"/>
        <v>4261.0950137889249</v>
      </c>
      <c r="M21" s="141">
        <f>SUM(L21:L21)</f>
        <v>4261.0950137889249</v>
      </c>
      <c r="N21" s="218">
        <v>1</v>
      </c>
      <c r="Q21" s="134"/>
      <c r="R21" s="134"/>
      <c r="S21" s="134"/>
    </row>
    <row r="22" spans="1:19" x14ac:dyDescent="0.2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4"/>
      <c r="N22" s="118"/>
    </row>
    <row r="23" spans="1:19" x14ac:dyDescent="0.2">
      <c r="A23" s="139" t="s">
        <v>112</v>
      </c>
      <c r="B23" s="140">
        <f t="shared" ref="B23:L23" si="3">B6+B15</f>
        <v>28017.642421918601</v>
      </c>
      <c r="C23" s="140">
        <f t="shared" si="3"/>
        <v>28188.938089998399</v>
      </c>
      <c r="D23" s="140">
        <f t="shared" si="3"/>
        <v>24511.389231569599</v>
      </c>
      <c r="E23" s="140">
        <f t="shared" si="3"/>
        <v>21209.019616138499</v>
      </c>
      <c r="F23" s="140">
        <f t="shared" si="3"/>
        <v>19648.602311644299</v>
      </c>
      <c r="G23" s="140">
        <f t="shared" si="3"/>
        <v>22461.1666898287</v>
      </c>
      <c r="H23" s="140">
        <f t="shared" si="3"/>
        <v>28169.351245410398</v>
      </c>
      <c r="I23" s="140">
        <f t="shared" si="3"/>
        <v>29527.8718662379</v>
      </c>
      <c r="J23" s="140">
        <f t="shared" si="3"/>
        <v>28678.0489155424</v>
      </c>
      <c r="K23" s="140">
        <f t="shared" si="3"/>
        <v>26220.015382888003</v>
      </c>
      <c r="L23" s="140">
        <f t="shared" si="3"/>
        <v>2547.0369911103803</v>
      </c>
      <c r="M23" s="141">
        <f>SUM(L23:L23)</f>
        <v>2547.0369911103803</v>
      </c>
      <c r="N23" s="218">
        <f>+M23/M23</f>
        <v>1</v>
      </c>
    </row>
    <row r="24" spans="1:19" x14ac:dyDescent="0.2">
      <c r="M24" s="145"/>
      <c r="N24" s="118"/>
    </row>
    <row r="25" spans="1:19" ht="33" customHeight="1" x14ac:dyDescent="0.2">
      <c r="A25" s="746" t="s">
        <v>165</v>
      </c>
      <c r="B25" s="746"/>
      <c r="C25" s="746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</row>
    <row r="26" spans="1:19" x14ac:dyDescent="0.2">
      <c r="N26" s="118"/>
    </row>
    <row r="27" spans="1:19" customFormat="1" ht="15" x14ac:dyDescent="0.25"/>
    <row r="28" spans="1:19" customFormat="1" ht="15" x14ac:dyDescent="0.25">
      <c r="G28" s="132"/>
      <c r="H28" s="132"/>
      <c r="I28" s="132"/>
      <c r="J28" s="132"/>
      <c r="K28" s="132"/>
      <c r="L28" s="146"/>
    </row>
    <row r="29" spans="1:19" customFormat="1" ht="15" x14ac:dyDescent="0.25">
      <c r="G29" s="132"/>
      <c r="H29" s="132"/>
      <c r="I29" s="132"/>
      <c r="J29" s="132"/>
      <c r="K29" s="132"/>
      <c r="L29" s="146"/>
    </row>
    <row r="30" spans="1:19" customFormat="1" ht="15" x14ac:dyDescent="0.25">
      <c r="G30" s="132"/>
      <c r="H30" s="132"/>
      <c r="I30" s="132"/>
      <c r="J30" s="132"/>
      <c r="K30" s="132"/>
      <c r="L30" s="146"/>
    </row>
    <row r="31" spans="1:19" customFormat="1" ht="15" x14ac:dyDescent="0.25">
      <c r="G31" s="132"/>
      <c r="H31" s="132"/>
      <c r="I31" s="132"/>
      <c r="J31" s="132"/>
      <c r="K31" s="132"/>
      <c r="L31" s="132"/>
    </row>
    <row r="32" spans="1:19" customFormat="1" ht="15" x14ac:dyDescent="0.25">
      <c r="G32" s="132"/>
      <c r="H32" s="132"/>
      <c r="I32" s="132"/>
      <c r="J32" s="132"/>
      <c r="K32" s="132"/>
      <c r="L32" s="132"/>
    </row>
    <row r="33" spans="7:12" customFormat="1" ht="15" x14ac:dyDescent="0.25">
      <c r="G33" s="132"/>
      <c r="H33" s="132"/>
      <c r="I33" s="132"/>
      <c r="J33" s="132"/>
      <c r="K33" s="132"/>
      <c r="L33" s="132"/>
    </row>
    <row r="34" spans="7:12" customFormat="1" ht="15" x14ac:dyDescent="0.25">
      <c r="G34" s="132"/>
      <c r="H34" s="132"/>
      <c r="I34" s="132"/>
      <c r="J34" s="132"/>
      <c r="K34" s="132"/>
      <c r="L34" s="132"/>
    </row>
    <row r="35" spans="7:12" customFormat="1" ht="15" x14ac:dyDescent="0.25"/>
    <row r="36" spans="7:12" customFormat="1" ht="15" x14ac:dyDescent="0.25"/>
    <row r="37" spans="7:12" customFormat="1" ht="15" x14ac:dyDescent="0.25"/>
    <row r="38" spans="7:12" customFormat="1" ht="15" x14ac:dyDescent="0.25"/>
    <row r="39" spans="7:12" customFormat="1" ht="15" x14ac:dyDescent="0.25"/>
    <row r="40" spans="7:12" customFormat="1" ht="15" x14ac:dyDescent="0.25"/>
    <row r="41" spans="7:12" customFormat="1" ht="15" x14ac:dyDescent="0.25"/>
    <row r="42" spans="7:12" customFormat="1" ht="15" x14ac:dyDescent="0.25"/>
    <row r="43" spans="7:12" customFormat="1" ht="15" x14ac:dyDescent="0.25"/>
    <row r="44" spans="7:12" customFormat="1" ht="15" x14ac:dyDescent="0.25"/>
    <row r="45" spans="7:12" customFormat="1" ht="15" x14ac:dyDescent="0.25"/>
    <row r="46" spans="7:12" customFormat="1" ht="15" x14ac:dyDescent="0.25"/>
    <row r="47" spans="7:12" customFormat="1" ht="15" x14ac:dyDescent="0.25"/>
    <row r="48" spans="7:12" customFormat="1" ht="15" x14ac:dyDescent="0.25"/>
    <row r="49" customFormat="1" ht="15" x14ac:dyDescent="0.25"/>
    <row r="50" customFormat="1" ht="15" x14ac:dyDescent="0.25"/>
  </sheetData>
  <mergeCells count="2">
    <mergeCell ref="M4:M5"/>
    <mergeCell ref="A25:N25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1. PRODUCCIÓN METÁLICA</vt:lpstr>
      <vt:lpstr>2. PRODUCCIÓN EMPRESAS </vt:lpstr>
      <vt:lpstr>3. PRODUCCIÓN REGIONES</vt:lpstr>
      <vt:lpstr>4. NO METÁLICA</vt:lpstr>
      <vt:lpstr>4.1. NO METÁLICA REGIONES</vt:lpstr>
      <vt:lpstr>4.2. CARBONÍFERA</vt:lpstr>
      <vt:lpstr>5. MACROECONÓMICAS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 </vt:lpstr>
      <vt:lpstr>12. TRANSFERENCIAS 2</vt:lpstr>
      <vt:lpstr>13. CATASTRO ACTIVIDAD </vt:lpstr>
      <vt:lpstr>13.1 ACTIVIDAD MINERA</vt:lpstr>
      <vt:lpstr>13.2 ÁREAS RESTRINGIDAS </vt:lpstr>
      <vt:lpstr>14. RECAUDACIÓN </vt:lpstr>
      <vt:lpstr>'10. EMPLEO'!Área_de_impresión</vt:lpstr>
      <vt:lpstr>'11. TRANSFERENCIAS '!Área_de_impresión</vt:lpstr>
      <vt:lpstr>'12. TRANSFERENCIAS 2'!Área_de_impresión</vt:lpstr>
      <vt:lpstr>'5. MACROECONÓMICAS'!Área_de_impresión</vt:lpstr>
      <vt:lpstr>'6. EXPORTACIONES'!Área_de_impresión</vt:lpstr>
      <vt:lpstr>'6.1 EXPORTACIONES PART'!Área_de_impresión</vt:lpstr>
      <vt:lpstr>'6.2 EXPORT PRODUCTOS'!Área_de_impresión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DGPSM</cp:lastModifiedBy>
  <dcterms:created xsi:type="dcterms:W3CDTF">2021-02-25T21:18:08Z</dcterms:created>
  <dcterms:modified xsi:type="dcterms:W3CDTF">2021-04-06T16:54:39Z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{B6E2BAF9-61C8-408A-BAB6-94EC5949AFB7}</vt:lpwstr>
  </property>
</Properties>
</file>