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ocuments\MINEM\MINEM 2021\BEM 2021\BEM ENE 2021\"/>
    </mc:Choice>
  </mc:AlternateContent>
  <xr:revisionPtr revIDLastSave="0" documentId="8_{0DF50E3C-098F-4A4E-9881-DE387961B56B}" xr6:coauthVersionLast="45" xr6:coauthVersionMax="45" xr10:uidLastSave="{00000000-0000-0000-0000-000000000000}"/>
  <bookViews>
    <workbookView xWindow="-108" yWindow="-108" windowWidth="23256" windowHeight="12576" tabRatio="764" firstSheet="2" activeTab="6" xr2:uid="{00000000-000D-0000-FFFF-FFFF00000000}"/>
  </bookViews>
  <sheets>
    <sheet name="1. PRODUCCIÓN METÁLICA" sheetId="24" r:id="rId1"/>
    <sheet name="2. PRODUCCIÓN EMPRESAS" sheetId="25" r:id="rId2"/>
    <sheet name="3. PRODUCCIÓN REGIONES" sheetId="26" r:id="rId3"/>
    <sheet name="4. NO METÁLICA" sheetId="27" r:id="rId4"/>
    <sheet name="4.1. NO METÁLICA REGIONES" sheetId="28" r:id="rId5"/>
    <sheet name="4.2. CARBONÍFERA" sheetId="29" r:id="rId6"/>
    <sheet name="5. MACROECONÓMICAS" sheetId="41" r:id="rId7"/>
    <sheet name="6. EXPORTACIONES" sheetId="30" r:id="rId8"/>
    <sheet name="6.1 EXPORTACIONES PART" sheetId="31" r:id="rId9"/>
    <sheet name="6.2 EXPORT PRODUCTOS" sheetId="32" r:id="rId10"/>
    <sheet name="7. INVERSIONES" sheetId="33" r:id="rId11"/>
    <sheet name="8. INVERSIONES TIPO" sheetId="34" r:id="rId12"/>
    <sheet name="9. INVERSIONES RUBRO" sheetId="35" r:id="rId13"/>
    <sheet name="10. EMPLEO" sheetId="22" r:id="rId14"/>
    <sheet name="11. TRANSFERENCIAS " sheetId="39" r:id="rId15"/>
    <sheet name="12. TRANSFERENCIAS 2" sheetId="40" r:id="rId16"/>
    <sheet name="13. CATASTRO ACTIVIDAD " sheetId="38" r:id="rId17"/>
    <sheet name="13.1 ACTIVIDAD MINERA" sheetId="21" r:id="rId18"/>
    <sheet name="13.2 ÁREAS RESTRINGIDAS " sheetId="37" r:id="rId19"/>
    <sheet name="14. RECAUDACIÓN " sheetId="23" r:id="rId20"/>
  </sheets>
  <definedNames>
    <definedName name="_xlnm._FilterDatabase" localSheetId="14" hidden="1">'11. TRANSFERENCIAS '!$A$4:$L$31</definedName>
    <definedName name="_xlnm._FilterDatabase" localSheetId="15" hidden="1">'12. TRANSFERENCIAS 2'!$A$5:$K$30</definedName>
    <definedName name="_xlnm._FilterDatabase" localSheetId="11" hidden="1">'8. INVERSIONES TIPO'!#REF!</definedName>
    <definedName name="_xlnm.Print_Area" localSheetId="0">'1. PRODUCCIÓN METÁLICA'!$A$1:$I$29</definedName>
    <definedName name="_xlnm.Print_Area" localSheetId="13">'10. EMPLEO'!$A$1:$I$37</definedName>
    <definedName name="_xlnm.Print_Area" localSheetId="14">'11. TRANSFERENCIAS '!$A$1:$M$33</definedName>
    <definedName name="_xlnm.Print_Area" localSheetId="15">'12. TRANSFERENCIAS 2'!$A$1:$L$87</definedName>
    <definedName name="_xlnm.Print_Area" localSheetId="16">'13. CATASTRO ACTIVIDAD '!#REF!</definedName>
    <definedName name="_xlnm.Print_Area" localSheetId="6">'5. MACROECONÓMICAS'!$A$1:$I$47</definedName>
    <definedName name="_xlnm.Print_Area" localSheetId="7">'6. EXPORTACIONES'!$A$1:$L$120</definedName>
    <definedName name="_xlnm.Print_Area" localSheetId="8">'6.1 EXPORTACIONES PART'!$A$1:$X$25</definedName>
    <definedName name="_xlnm.Print_Area" localSheetId="9">'6.2 EXPORT PRODUCTOS'!$A$1:$C$42</definedName>
    <definedName name="_xlnm.Print_Area" localSheetId="10">'7. INVERSIONES'!$A$1:$H$36</definedName>
    <definedName name="_xlnm.Print_Area" localSheetId="11">'8. INVERSIONES TIPO'!$A$1:$F$86</definedName>
    <definedName name="_xlnm.Print_Area" localSheetId="12">'9. INVERSIONES RUBRO'!$A$1:$E$81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9" l="1"/>
  <c r="M31" i="39"/>
  <c r="L31" i="39"/>
  <c r="K31" i="39" l="1"/>
  <c r="G31" i="39"/>
  <c r="I31" i="39"/>
  <c r="J31" i="39"/>
  <c r="C31" i="39"/>
  <c r="D31" i="39"/>
  <c r="E31" i="39"/>
  <c r="F31" i="39"/>
  <c r="B31" i="39"/>
  <c r="N32" i="38" l="1"/>
  <c r="L57" i="40" l="1"/>
  <c r="K57" i="40"/>
  <c r="J57" i="40"/>
  <c r="I57" i="40"/>
  <c r="H57" i="40"/>
  <c r="G57" i="40"/>
  <c r="F57" i="40"/>
  <c r="E57" i="40"/>
  <c r="D57" i="40"/>
  <c r="C57" i="40"/>
  <c r="B57" i="40"/>
  <c r="L31" i="40"/>
  <c r="K31" i="40"/>
  <c r="J31" i="40"/>
  <c r="I31" i="40"/>
  <c r="H31" i="40"/>
  <c r="G31" i="40"/>
  <c r="F31" i="40"/>
  <c r="E31" i="40"/>
  <c r="D31" i="40"/>
  <c r="C31" i="40"/>
  <c r="B31" i="40"/>
  <c r="L5" i="40"/>
  <c r="K5" i="40"/>
  <c r="J5" i="40"/>
  <c r="I5" i="40"/>
  <c r="H5" i="40"/>
  <c r="G5" i="40"/>
  <c r="F5" i="40"/>
  <c r="E5" i="40"/>
  <c r="D5" i="40"/>
  <c r="C5" i="40"/>
  <c r="B5" i="40"/>
  <c r="N35" i="38" l="1"/>
  <c r="N36" i="38"/>
  <c r="N37" i="38"/>
  <c r="N38" i="38"/>
  <c r="N39" i="38"/>
  <c r="N40" i="38"/>
  <c r="N41" i="38"/>
  <c r="N42" i="38"/>
  <c r="N43" i="38"/>
  <c r="N44" i="38"/>
  <c r="N45" i="38"/>
  <c r="N46" i="38"/>
  <c r="N21" i="38"/>
  <c r="N22" i="38"/>
  <c r="N23" i="38"/>
  <c r="N24" i="38"/>
  <c r="N25" i="38"/>
  <c r="N26" i="38"/>
  <c r="N27" i="38"/>
  <c r="N28" i="38"/>
  <c r="N29" i="38"/>
  <c r="N30" i="38"/>
  <c r="N31" i="38"/>
  <c r="N7" i="38"/>
  <c r="N8" i="38"/>
  <c r="N9" i="38"/>
  <c r="N10" i="38"/>
  <c r="N11" i="38"/>
  <c r="N12" i="38"/>
  <c r="N13" i="38"/>
  <c r="N14" i="38"/>
  <c r="N15" i="38"/>
  <c r="N16" i="38"/>
  <c r="N17" i="38"/>
  <c r="N18" i="38"/>
  <c r="N34" i="38"/>
  <c r="N20" i="38"/>
  <c r="N6" i="38"/>
  <c r="E20" i="37" l="1"/>
  <c r="D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20" i="37" l="1"/>
  <c r="D78" i="35"/>
  <c r="D77" i="35"/>
  <c r="D76" i="35"/>
  <c r="D74" i="35"/>
  <c r="D73" i="35"/>
  <c r="D72" i="35"/>
  <c r="E71" i="35"/>
  <c r="D70" i="35"/>
  <c r="D69" i="35"/>
  <c r="D68" i="35"/>
  <c r="C67" i="35"/>
  <c r="E78" i="35" s="1"/>
  <c r="B67" i="35"/>
  <c r="D67" i="35" s="1"/>
  <c r="D66" i="35"/>
  <c r="D65" i="35"/>
  <c r="D64" i="35"/>
  <c r="D61" i="35"/>
  <c r="D60" i="35"/>
  <c r="D59" i="35"/>
  <c r="D58" i="35"/>
  <c r="D57" i="35"/>
  <c r="D56" i="35"/>
  <c r="C55" i="35"/>
  <c r="E66" i="35" s="1"/>
  <c r="B55" i="35"/>
  <c r="D54" i="35"/>
  <c r="D53" i="35"/>
  <c r="D52" i="35"/>
  <c r="D51" i="35"/>
  <c r="D50" i="35"/>
  <c r="D49" i="35"/>
  <c r="E47" i="35"/>
  <c r="D47" i="35"/>
  <c r="D46" i="35"/>
  <c r="D44" i="35"/>
  <c r="C43" i="35"/>
  <c r="E54" i="35" s="1"/>
  <c r="B43" i="35"/>
  <c r="D43" i="35" s="1"/>
  <c r="D42" i="35"/>
  <c r="D41" i="35"/>
  <c r="D40" i="35"/>
  <c r="D36" i="35"/>
  <c r="D35" i="35"/>
  <c r="D34" i="35"/>
  <c r="D33" i="35"/>
  <c r="D32" i="35"/>
  <c r="C31" i="35"/>
  <c r="E42" i="35" s="1"/>
  <c r="B31" i="35"/>
  <c r="D30" i="35"/>
  <c r="D29" i="35"/>
  <c r="D28" i="35"/>
  <c r="D27" i="35"/>
  <c r="D25" i="35"/>
  <c r="D23" i="35"/>
  <c r="D22" i="35"/>
  <c r="D21" i="35"/>
  <c r="D20" i="35"/>
  <c r="C19" i="35"/>
  <c r="E25" i="35" s="1"/>
  <c r="B19" i="35"/>
  <c r="D18" i="35"/>
  <c r="D17" i="35"/>
  <c r="D16" i="35"/>
  <c r="D15" i="35"/>
  <c r="D14" i="35"/>
  <c r="E13" i="35"/>
  <c r="D12" i="35"/>
  <c r="D11" i="35"/>
  <c r="D10" i="35"/>
  <c r="D9" i="35"/>
  <c r="D8" i="35"/>
  <c r="C7" i="35"/>
  <c r="E17" i="35" s="1"/>
  <c r="B7" i="35"/>
  <c r="D84" i="34"/>
  <c r="F83" i="34" s="1"/>
  <c r="C84" i="34"/>
  <c r="E83" i="34"/>
  <c r="E82" i="34"/>
  <c r="E79" i="34"/>
  <c r="E78" i="34"/>
  <c r="E77" i="34"/>
  <c r="E76" i="34"/>
  <c r="E74" i="34"/>
  <c r="E73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1" i="34"/>
  <c r="E40" i="34"/>
  <c r="E39" i="34"/>
  <c r="E38" i="34"/>
  <c r="E37" i="34"/>
  <c r="E36" i="34"/>
  <c r="E35" i="34"/>
  <c r="E34" i="34"/>
  <c r="E33" i="34"/>
  <c r="D28" i="34"/>
  <c r="C28" i="34"/>
  <c r="E25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G26" i="33"/>
  <c r="G25" i="33"/>
  <c r="F25" i="33"/>
  <c r="F26" i="33" s="1"/>
  <c r="E25" i="33"/>
  <c r="E26" i="33" s="1"/>
  <c r="D25" i="33"/>
  <c r="D26" i="33" s="1"/>
  <c r="C25" i="33"/>
  <c r="C26" i="33" s="1"/>
  <c r="B25" i="33"/>
  <c r="B26" i="33" s="1"/>
  <c r="H24" i="33"/>
  <c r="G20" i="33"/>
  <c r="G21" i="33" s="1"/>
  <c r="F20" i="33"/>
  <c r="F21" i="33" s="1"/>
  <c r="E20" i="33"/>
  <c r="E21" i="33" s="1"/>
  <c r="D20" i="33"/>
  <c r="D21" i="33" s="1"/>
  <c r="C20" i="33"/>
  <c r="C21" i="33" s="1"/>
  <c r="B20" i="33"/>
  <c r="B21" i="33" s="1"/>
  <c r="H19" i="33"/>
  <c r="H16" i="33"/>
  <c r="H15" i="33" s="1"/>
  <c r="I15" i="33" s="1"/>
  <c r="G15" i="33"/>
  <c r="F15" i="33"/>
  <c r="E15" i="33"/>
  <c r="D15" i="33"/>
  <c r="C15" i="33"/>
  <c r="B15" i="33"/>
  <c r="I14" i="33"/>
  <c r="I13" i="33"/>
  <c r="I12" i="33"/>
  <c r="I11" i="33"/>
  <c r="I10" i="33"/>
  <c r="I9" i="33"/>
  <c r="I8" i="33"/>
  <c r="I7" i="33"/>
  <c r="I6" i="33"/>
  <c r="I5" i="33"/>
  <c r="F74" i="34" l="1"/>
  <c r="F36" i="34"/>
  <c r="E28" i="34"/>
  <c r="F53" i="34"/>
  <c r="F45" i="34"/>
  <c r="F40" i="34"/>
  <c r="F49" i="34"/>
  <c r="E84" i="34"/>
  <c r="F66" i="34"/>
  <c r="F33" i="34"/>
  <c r="F37" i="34"/>
  <c r="F41" i="34"/>
  <c r="F46" i="34"/>
  <c r="F50" i="34"/>
  <c r="F54" i="34"/>
  <c r="F80" i="34"/>
  <c r="B79" i="35"/>
  <c r="E72" i="35"/>
  <c r="F58" i="34"/>
  <c r="F70" i="34"/>
  <c r="F24" i="34"/>
  <c r="F42" i="34"/>
  <c r="F59" i="34"/>
  <c r="F63" i="34"/>
  <c r="F67" i="34"/>
  <c r="F71" i="34"/>
  <c r="F76" i="34"/>
  <c r="F81" i="34"/>
  <c r="C79" i="35"/>
  <c r="D79" i="35" s="1"/>
  <c r="E14" i="35"/>
  <c r="E18" i="35"/>
  <c r="F62" i="34"/>
  <c r="F34" i="34"/>
  <c r="F38" i="34"/>
  <c r="F43" i="34"/>
  <c r="F47" i="34"/>
  <c r="F51" i="34"/>
  <c r="F55" i="34"/>
  <c r="F72" i="34"/>
  <c r="E45" i="35"/>
  <c r="E73" i="35"/>
  <c r="F25" i="34"/>
  <c r="F60" i="34"/>
  <c r="F64" i="34"/>
  <c r="F68" i="34"/>
  <c r="F77" i="34"/>
  <c r="F82" i="34"/>
  <c r="E15" i="35"/>
  <c r="F79" i="34"/>
  <c r="F27" i="34"/>
  <c r="F35" i="34"/>
  <c r="F39" i="34"/>
  <c r="F44" i="34"/>
  <c r="F48" i="34"/>
  <c r="F52" i="34"/>
  <c r="F56" i="34"/>
  <c r="F73" i="34"/>
  <c r="E46" i="35"/>
  <c r="E74" i="35"/>
  <c r="F75" i="34"/>
  <c r="H20" i="33"/>
  <c r="H21" i="33" s="1"/>
  <c r="F57" i="34"/>
  <c r="F61" i="34"/>
  <c r="F65" i="34"/>
  <c r="F69" i="34"/>
  <c r="F78" i="34"/>
  <c r="E16" i="35"/>
  <c r="D55" i="35"/>
  <c r="E62" i="35"/>
  <c r="E79" i="35"/>
  <c r="D7" i="35"/>
  <c r="E19" i="35"/>
  <c r="E20" i="35"/>
  <c r="E21" i="35"/>
  <c r="E22" i="35"/>
  <c r="E23" i="35"/>
  <c r="E26" i="35"/>
  <c r="E27" i="35"/>
  <c r="E28" i="35"/>
  <c r="E29" i="35"/>
  <c r="E30" i="35"/>
  <c r="E31" i="35"/>
  <c r="E32" i="35"/>
  <c r="E33" i="35"/>
  <c r="E34" i="35"/>
  <c r="E35" i="35"/>
  <c r="E36" i="35"/>
  <c r="E38" i="35"/>
  <c r="E7" i="35"/>
  <c r="E8" i="35"/>
  <c r="E9" i="35"/>
  <c r="E10" i="35"/>
  <c r="E11" i="35"/>
  <c r="E12" i="35"/>
  <c r="D19" i="35"/>
  <c r="E24" i="35"/>
  <c r="D31" i="35"/>
  <c r="E37" i="35"/>
  <c r="E39" i="35"/>
  <c r="E40" i="35"/>
  <c r="E41" i="35"/>
  <c r="E43" i="35"/>
  <c r="E44" i="35"/>
  <c r="E48" i="35"/>
  <c r="E49" i="35"/>
  <c r="E50" i="35"/>
  <c r="E51" i="35"/>
  <c r="E52" i="35"/>
  <c r="E53" i="35"/>
  <c r="E55" i="35"/>
  <c r="E56" i="35"/>
  <c r="E57" i="35"/>
  <c r="E58" i="35"/>
  <c r="E59" i="35"/>
  <c r="E60" i="35"/>
  <c r="E61" i="35"/>
  <c r="E63" i="35"/>
  <c r="E64" i="35"/>
  <c r="E65" i="35"/>
  <c r="E67" i="35"/>
  <c r="E68" i="35"/>
  <c r="E69" i="35"/>
  <c r="E70" i="35"/>
  <c r="E75" i="35"/>
  <c r="E76" i="35"/>
  <c r="E77" i="35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6" i="34"/>
  <c r="H25" i="33"/>
  <c r="H26" i="33" s="1"/>
  <c r="F84" i="34" l="1"/>
  <c r="F28" i="34"/>
  <c r="B36" i="32" l="1"/>
  <c r="B35" i="32"/>
  <c r="C35" i="32" s="1"/>
  <c r="B34" i="32"/>
  <c r="B33" i="32"/>
  <c r="C33" i="32" s="1"/>
  <c r="B32" i="32"/>
  <c r="C32" i="32" s="1"/>
  <c r="B31" i="32"/>
  <c r="C31" i="32" s="1"/>
  <c r="B30" i="32"/>
  <c r="C30" i="32" s="1"/>
  <c r="B29" i="32"/>
  <c r="C29" i="32" s="1"/>
  <c r="B28" i="32"/>
  <c r="C28" i="32" s="1"/>
  <c r="B27" i="32"/>
  <c r="C27" i="32" s="1"/>
  <c r="B21" i="32"/>
  <c r="C13" i="32" s="1"/>
  <c r="C16" i="32"/>
  <c r="C15" i="32"/>
  <c r="C14" i="32"/>
  <c r="C11" i="32"/>
  <c r="C10" i="32"/>
  <c r="B6" i="32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W18" i="31"/>
  <c r="W17" i="31"/>
  <c r="X17" i="31" s="1"/>
  <c r="W16" i="31"/>
  <c r="W15" i="31"/>
  <c r="W14" i="31"/>
  <c r="W13" i="31"/>
  <c r="W12" i="31"/>
  <c r="W11" i="31"/>
  <c r="W10" i="31"/>
  <c r="W9" i="31"/>
  <c r="X9" i="31" s="1"/>
  <c r="W8" i="31"/>
  <c r="W7" i="31"/>
  <c r="W6" i="31"/>
  <c r="I101" i="30"/>
  <c r="H101" i="30"/>
  <c r="G101" i="30"/>
  <c r="F101" i="30"/>
  <c r="E101" i="30"/>
  <c r="D101" i="30"/>
  <c r="C101" i="30"/>
  <c r="B101" i="30"/>
  <c r="I96" i="30"/>
  <c r="H96" i="30"/>
  <c r="G96" i="30"/>
  <c r="F96" i="30"/>
  <c r="E96" i="30"/>
  <c r="D96" i="30"/>
  <c r="C96" i="30"/>
  <c r="B96" i="30"/>
  <c r="I91" i="30"/>
  <c r="H91" i="30"/>
  <c r="G91" i="30"/>
  <c r="F91" i="30"/>
  <c r="E91" i="30"/>
  <c r="D91" i="30"/>
  <c r="C91" i="30"/>
  <c r="B91" i="30"/>
  <c r="I74" i="30"/>
  <c r="H74" i="30"/>
  <c r="G74" i="30"/>
  <c r="F74" i="30"/>
  <c r="E74" i="30"/>
  <c r="D74" i="30"/>
  <c r="C74" i="30"/>
  <c r="B74" i="30"/>
  <c r="J42" i="30"/>
  <c r="I42" i="30"/>
  <c r="H42" i="30"/>
  <c r="G42" i="30"/>
  <c r="F42" i="30"/>
  <c r="E42" i="30"/>
  <c r="D42" i="30"/>
  <c r="C42" i="30"/>
  <c r="B42" i="30"/>
  <c r="K41" i="30"/>
  <c r="K40" i="30"/>
  <c r="J37" i="30"/>
  <c r="I37" i="30"/>
  <c r="H37" i="30"/>
  <c r="G37" i="30"/>
  <c r="F37" i="30"/>
  <c r="E37" i="30"/>
  <c r="D37" i="30"/>
  <c r="C37" i="30"/>
  <c r="B37" i="30"/>
  <c r="K36" i="30"/>
  <c r="K37" i="30" s="1"/>
  <c r="K35" i="30"/>
  <c r="J32" i="30"/>
  <c r="I32" i="30"/>
  <c r="H32" i="30"/>
  <c r="G32" i="30"/>
  <c r="F32" i="30"/>
  <c r="E32" i="30"/>
  <c r="D32" i="30"/>
  <c r="C32" i="30"/>
  <c r="B32" i="30"/>
  <c r="K31" i="30"/>
  <c r="K32" i="30" s="1"/>
  <c r="K30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 s="1"/>
  <c r="J15" i="30"/>
  <c r="I15" i="30"/>
  <c r="H15" i="30"/>
  <c r="G15" i="30"/>
  <c r="F15" i="30"/>
  <c r="E15" i="30"/>
  <c r="D15" i="30"/>
  <c r="C15" i="30"/>
  <c r="B15" i="30"/>
  <c r="K14" i="30"/>
  <c r="K13" i="30"/>
  <c r="K12" i="30"/>
  <c r="K11" i="30"/>
  <c r="K10" i="30"/>
  <c r="K9" i="30"/>
  <c r="K8" i="30"/>
  <c r="K7" i="30"/>
  <c r="K6" i="30"/>
  <c r="X15" i="31" l="1"/>
  <c r="X8" i="31"/>
  <c r="X16" i="31"/>
  <c r="X18" i="31"/>
  <c r="X12" i="31"/>
  <c r="X13" i="31"/>
  <c r="C6" i="32"/>
  <c r="X10" i="31"/>
  <c r="X14" i="31"/>
  <c r="C8" i="32"/>
  <c r="K42" i="30"/>
  <c r="C9" i="32"/>
  <c r="C19" i="32"/>
  <c r="W23" i="31"/>
  <c r="B26" i="32"/>
  <c r="C26" i="32" s="1"/>
  <c r="C12" i="32"/>
  <c r="X7" i="31"/>
  <c r="X11" i="31"/>
  <c r="W21" i="31"/>
  <c r="X6" i="31" s="1"/>
  <c r="X23" i="31"/>
  <c r="C34" i="32"/>
  <c r="C36" i="32"/>
  <c r="D12" i="29"/>
  <c r="C11" i="29"/>
  <c r="E13" i="29" s="1"/>
  <c r="B11" i="29"/>
  <c r="D10" i="29"/>
  <c r="D9" i="29"/>
  <c r="D8" i="29"/>
  <c r="D7" i="29"/>
  <c r="C6" i="29"/>
  <c r="B6" i="29"/>
  <c r="D124" i="28"/>
  <c r="C123" i="28"/>
  <c r="E125" i="28" s="1"/>
  <c r="B123" i="28"/>
  <c r="D122" i="28"/>
  <c r="D121" i="28"/>
  <c r="C120" i="28"/>
  <c r="B120" i="28"/>
  <c r="D119" i="28"/>
  <c r="C118" i="28"/>
  <c r="B118" i="28"/>
  <c r="C116" i="28"/>
  <c r="E117" i="28" s="1"/>
  <c r="E116" i="28" s="1"/>
  <c r="B116" i="28"/>
  <c r="C114" i="28"/>
  <c r="E115" i="28" s="1"/>
  <c r="E114" i="28" s="1"/>
  <c r="B114" i="28"/>
  <c r="D110" i="28"/>
  <c r="C109" i="28"/>
  <c r="E112" i="28" s="1"/>
  <c r="B109" i="28"/>
  <c r="C106" i="28"/>
  <c r="B106" i="28"/>
  <c r="D104" i="28"/>
  <c r="C103" i="28"/>
  <c r="E105" i="28" s="1"/>
  <c r="B103" i="28"/>
  <c r="D102" i="28"/>
  <c r="C101" i="28"/>
  <c r="B101" i="28"/>
  <c r="C99" i="28"/>
  <c r="E100" i="28" s="1"/>
  <c r="B99" i="28"/>
  <c r="D96" i="28"/>
  <c r="D95" i="28"/>
  <c r="C94" i="28"/>
  <c r="E98" i="28" s="1"/>
  <c r="B94" i="28"/>
  <c r="C92" i="28"/>
  <c r="E93" i="28" s="1"/>
  <c r="E92" i="28" s="1"/>
  <c r="B92" i="28"/>
  <c r="D89" i="28"/>
  <c r="D88" i="28"/>
  <c r="C87" i="28"/>
  <c r="E91" i="28" s="1"/>
  <c r="B87" i="28"/>
  <c r="D86" i="28"/>
  <c r="C85" i="28"/>
  <c r="E86" i="28" s="1"/>
  <c r="E85" i="28" s="1"/>
  <c r="B85" i="28"/>
  <c r="D83" i="28"/>
  <c r="D82" i="28"/>
  <c r="D81" i="28"/>
  <c r="C80" i="28"/>
  <c r="E83" i="28" s="1"/>
  <c r="B80" i="28"/>
  <c r="D79" i="28"/>
  <c r="D77" i="28"/>
  <c r="C76" i="28"/>
  <c r="E77" i="28" s="1"/>
  <c r="B76" i="28"/>
  <c r="D75" i="28"/>
  <c r="C74" i="28"/>
  <c r="E75" i="28" s="1"/>
  <c r="B74" i="28"/>
  <c r="C72" i="28"/>
  <c r="E73" i="28" s="1"/>
  <c r="E72" i="28" s="1"/>
  <c r="B72" i="28"/>
  <c r="D71" i="28"/>
  <c r="D70" i="28"/>
  <c r="D69" i="28"/>
  <c r="C68" i="28"/>
  <c r="B68" i="28"/>
  <c r="D67" i="28"/>
  <c r="D66" i="28"/>
  <c r="D65" i="28"/>
  <c r="C64" i="28"/>
  <c r="B64" i="28"/>
  <c r="D63" i="28"/>
  <c r="D62" i="28"/>
  <c r="D61" i="28"/>
  <c r="D60" i="28"/>
  <c r="D59" i="28"/>
  <c r="D58" i="28"/>
  <c r="C57" i="28"/>
  <c r="B57" i="28"/>
  <c r="D56" i="28"/>
  <c r="D55" i="28"/>
  <c r="D54" i="28"/>
  <c r="D53" i="28"/>
  <c r="D52" i="28"/>
  <c r="D51" i="28"/>
  <c r="C50" i="28"/>
  <c r="B50" i="28"/>
  <c r="D46" i="28"/>
  <c r="D45" i="28"/>
  <c r="C44" i="28"/>
  <c r="E48" i="28" s="1"/>
  <c r="B44" i="28"/>
  <c r="D43" i="28"/>
  <c r="D42" i="28"/>
  <c r="C41" i="28"/>
  <c r="E43" i="28" s="1"/>
  <c r="B41" i="28"/>
  <c r="D40" i="28"/>
  <c r="D39" i="28"/>
  <c r="D38" i="28"/>
  <c r="D37" i="28"/>
  <c r="C36" i="28"/>
  <c r="E40" i="28" s="1"/>
  <c r="B36" i="28"/>
  <c r="D35" i="28"/>
  <c r="C34" i="28"/>
  <c r="E35" i="28" s="1"/>
  <c r="E34" i="28" s="1"/>
  <c r="B34" i="28"/>
  <c r="D33" i="28"/>
  <c r="D32" i="28"/>
  <c r="D31" i="28"/>
  <c r="D30" i="28"/>
  <c r="D29" i="28"/>
  <c r="D28" i="28"/>
  <c r="C27" i="28"/>
  <c r="E33" i="28" s="1"/>
  <c r="B27" i="28"/>
  <c r="D26" i="28"/>
  <c r="D25" i="28"/>
  <c r="D24" i="28"/>
  <c r="D23" i="28"/>
  <c r="D22" i="28"/>
  <c r="D21" i="28"/>
  <c r="C20" i="28"/>
  <c r="E26" i="28" s="1"/>
  <c r="B20" i="28"/>
  <c r="D19" i="28"/>
  <c r="D17" i="28"/>
  <c r="D16" i="28"/>
  <c r="D15" i="28"/>
  <c r="C14" i="28"/>
  <c r="E17" i="28" s="1"/>
  <c r="B14" i="28"/>
  <c r="D13" i="28"/>
  <c r="C12" i="28"/>
  <c r="B12" i="28"/>
  <c r="D11" i="28"/>
  <c r="D10" i="28"/>
  <c r="D9" i="28"/>
  <c r="D8" i="28"/>
  <c r="D7" i="28"/>
  <c r="C6" i="28"/>
  <c r="B6" i="28"/>
  <c r="D41" i="27"/>
  <c r="D40" i="27"/>
  <c r="C39" i="27"/>
  <c r="E41" i="27" s="1"/>
  <c r="B39" i="27"/>
  <c r="D37" i="27"/>
  <c r="D36" i="27"/>
  <c r="D35" i="27"/>
  <c r="D32" i="27"/>
  <c r="D30" i="27"/>
  <c r="D29" i="27"/>
  <c r="D27" i="27"/>
  <c r="D25" i="27"/>
  <c r="D24" i="27"/>
  <c r="D23" i="27"/>
  <c r="D22" i="27"/>
  <c r="D21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C6" i="27"/>
  <c r="E38" i="27" s="1"/>
  <c r="B6" i="27"/>
  <c r="D90" i="26"/>
  <c r="D89" i="26"/>
  <c r="D88" i="26"/>
  <c r="D86" i="26"/>
  <c r="D85" i="26"/>
  <c r="D84" i="26"/>
  <c r="C83" i="26"/>
  <c r="E90" i="26" s="1"/>
  <c r="B83" i="26"/>
  <c r="D82" i="26"/>
  <c r="C81" i="26"/>
  <c r="D81" i="26" s="1"/>
  <c r="B81" i="26"/>
  <c r="D80" i="26"/>
  <c r="C79" i="26"/>
  <c r="B79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C62" i="26"/>
  <c r="E77" i="26" s="1"/>
  <c r="B62" i="26"/>
  <c r="E61" i="26"/>
  <c r="D60" i="26"/>
  <c r="D59" i="26"/>
  <c r="D58" i="26"/>
  <c r="D57" i="26"/>
  <c r="D56" i="26"/>
  <c r="D55" i="26"/>
  <c r="D54" i="26"/>
  <c r="D53" i="26"/>
  <c r="D52" i="26"/>
  <c r="C51" i="26"/>
  <c r="E60" i="26" s="1"/>
  <c r="B51" i="26"/>
  <c r="D49" i="26"/>
  <c r="D48" i="26"/>
  <c r="D47" i="26"/>
  <c r="D45" i="26"/>
  <c r="D44" i="26"/>
  <c r="D43" i="26"/>
  <c r="D42" i="26"/>
  <c r="D41" i="26"/>
  <c r="C40" i="26"/>
  <c r="E50" i="26" s="1"/>
  <c r="B40" i="26"/>
  <c r="D40" i="26" s="1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C23" i="26"/>
  <c r="E39" i="26" s="1"/>
  <c r="B23" i="26"/>
  <c r="D23" i="26" s="1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C6" i="26"/>
  <c r="E22" i="26" s="1"/>
  <c r="B6" i="26"/>
  <c r="D77" i="25"/>
  <c r="D76" i="25"/>
  <c r="D75" i="25"/>
  <c r="D73" i="25"/>
  <c r="D72" i="25"/>
  <c r="C71" i="25"/>
  <c r="E77" i="25" s="1"/>
  <c r="B71" i="25"/>
  <c r="D70" i="25"/>
  <c r="C69" i="25"/>
  <c r="B69" i="25"/>
  <c r="D68" i="25"/>
  <c r="D67" i="25"/>
  <c r="C66" i="25"/>
  <c r="B66" i="25"/>
  <c r="D65" i="25"/>
  <c r="D64" i="25"/>
  <c r="D63" i="25"/>
  <c r="D62" i="25"/>
  <c r="D61" i="25"/>
  <c r="D60" i="25"/>
  <c r="D59" i="25"/>
  <c r="D58" i="25"/>
  <c r="D57" i="25"/>
  <c r="D56" i="25"/>
  <c r="D55" i="25"/>
  <c r="C54" i="25"/>
  <c r="D54" i="25" s="1"/>
  <c r="B54" i="25"/>
  <c r="D53" i="25"/>
  <c r="D52" i="25"/>
  <c r="D51" i="25"/>
  <c r="D50" i="25"/>
  <c r="D49" i="25"/>
  <c r="D48" i="25"/>
  <c r="D47" i="25"/>
  <c r="D46" i="25"/>
  <c r="D45" i="25"/>
  <c r="D44" i="25"/>
  <c r="D43" i="25"/>
  <c r="C42" i="25"/>
  <c r="B42" i="25"/>
  <c r="D41" i="25"/>
  <c r="D40" i="25"/>
  <c r="D39" i="25"/>
  <c r="D38" i="25"/>
  <c r="D37" i="25"/>
  <c r="D36" i="25"/>
  <c r="D35" i="25"/>
  <c r="D34" i="25"/>
  <c r="D33" i="25"/>
  <c r="D32" i="25"/>
  <c r="D31" i="25"/>
  <c r="C30" i="25"/>
  <c r="B30" i="25"/>
  <c r="D29" i="25"/>
  <c r="D28" i="25"/>
  <c r="D27" i="25"/>
  <c r="D26" i="25"/>
  <c r="D25" i="25"/>
  <c r="D24" i="25"/>
  <c r="D23" i="25"/>
  <c r="D22" i="25"/>
  <c r="D21" i="25"/>
  <c r="D20" i="25"/>
  <c r="D19" i="25"/>
  <c r="C18" i="25"/>
  <c r="B18" i="25"/>
  <c r="D17" i="25"/>
  <c r="D16" i="25"/>
  <c r="D15" i="25"/>
  <c r="D14" i="25"/>
  <c r="D13" i="25"/>
  <c r="D12" i="25"/>
  <c r="D11" i="25"/>
  <c r="D10" i="25"/>
  <c r="D9" i="25"/>
  <c r="D8" i="25"/>
  <c r="D7" i="25"/>
  <c r="C6" i="25"/>
  <c r="B6" i="25"/>
  <c r="I27" i="24"/>
  <c r="H27" i="24"/>
  <c r="G27" i="24"/>
  <c r="F27" i="24"/>
  <c r="E27" i="24"/>
  <c r="D27" i="24"/>
  <c r="C27" i="24"/>
  <c r="B27" i="24"/>
  <c r="I22" i="24"/>
  <c r="H22" i="24"/>
  <c r="G22" i="24"/>
  <c r="F22" i="24"/>
  <c r="E22" i="24"/>
  <c r="D22" i="24"/>
  <c r="C22" i="24"/>
  <c r="B22" i="24"/>
  <c r="I16" i="24"/>
  <c r="H16" i="24"/>
  <c r="G16" i="24"/>
  <c r="F16" i="24"/>
  <c r="E16" i="24"/>
  <c r="D16" i="24"/>
  <c r="C16" i="24"/>
  <c r="B16" i="24"/>
  <c r="F17" i="23"/>
  <c r="F16" i="23" s="1"/>
  <c r="E16" i="23"/>
  <c r="E18" i="23" s="1"/>
  <c r="D16" i="23"/>
  <c r="D18" i="23" s="1"/>
  <c r="C16" i="23"/>
  <c r="C18" i="23" s="1"/>
  <c r="B16" i="23"/>
  <c r="B18" i="23" s="1"/>
  <c r="F15" i="23"/>
  <c r="F14" i="23"/>
  <c r="F13" i="23"/>
  <c r="D6" i="28" l="1"/>
  <c r="D42" i="25"/>
  <c r="D79" i="26"/>
  <c r="F18" i="23"/>
  <c r="D66" i="25"/>
  <c r="E48" i="26"/>
  <c r="D51" i="26"/>
  <c r="D6" i="26"/>
  <c r="E21" i="26"/>
  <c r="E49" i="26"/>
  <c r="D6" i="25"/>
  <c r="E46" i="26"/>
  <c r="D30" i="25"/>
  <c r="E47" i="26"/>
  <c r="D6" i="29"/>
  <c r="D18" i="25"/>
  <c r="D69" i="25"/>
  <c r="D68" i="28"/>
  <c r="E113" i="28"/>
  <c r="D20" i="28"/>
  <c r="D27" i="28"/>
  <c r="D34" i="28"/>
  <c r="D50" i="28"/>
  <c r="D57" i="28"/>
  <c r="D76" i="28"/>
  <c r="D87" i="28"/>
  <c r="D94" i="28"/>
  <c r="D109" i="28"/>
  <c r="D120" i="28"/>
  <c r="E7" i="28"/>
  <c r="E8" i="28"/>
  <c r="E9" i="28"/>
  <c r="E10" i="28"/>
  <c r="E11" i="28"/>
  <c r="D12" i="28"/>
  <c r="D36" i="28"/>
  <c r="D41" i="28"/>
  <c r="D44" i="28"/>
  <c r="E47" i="28"/>
  <c r="E58" i="28"/>
  <c r="E59" i="28"/>
  <c r="E60" i="28"/>
  <c r="E61" i="28"/>
  <c r="E62" i="28"/>
  <c r="E63" i="28"/>
  <c r="D64" i="28"/>
  <c r="E69" i="28"/>
  <c r="E70" i="28"/>
  <c r="E71" i="28"/>
  <c r="E78" i="28"/>
  <c r="E79" i="28"/>
  <c r="E81" i="28"/>
  <c r="E82" i="28"/>
  <c r="E90" i="28"/>
  <c r="D118" i="28"/>
  <c r="E15" i="28"/>
  <c r="E49" i="28"/>
  <c r="D85" i="28"/>
  <c r="E97" i="28"/>
  <c r="E99" i="28"/>
  <c r="E108" i="28"/>
  <c r="E111" i="28"/>
  <c r="D39" i="27"/>
  <c r="E7" i="29"/>
  <c r="E8" i="29"/>
  <c r="E9" i="29"/>
  <c r="E10" i="29"/>
  <c r="E12" i="29"/>
  <c r="E11" i="29" s="1"/>
  <c r="D11" i="29"/>
  <c r="E16" i="28"/>
  <c r="E13" i="28"/>
  <c r="E12" i="28" s="1"/>
  <c r="E19" i="28"/>
  <c r="E18" i="28"/>
  <c r="D14" i="28"/>
  <c r="E51" i="28"/>
  <c r="E52" i="28"/>
  <c r="E53" i="28"/>
  <c r="E54" i="28"/>
  <c r="E55" i="28"/>
  <c r="E56" i="28"/>
  <c r="E65" i="28"/>
  <c r="E66" i="28"/>
  <c r="E67" i="28"/>
  <c r="E74" i="28"/>
  <c r="D74" i="28"/>
  <c r="E84" i="28"/>
  <c r="D80" i="28"/>
  <c r="D101" i="28"/>
  <c r="E102" i="28"/>
  <c r="E101" i="28" s="1"/>
  <c r="E104" i="28"/>
  <c r="E103" i="28" s="1"/>
  <c r="E119" i="28"/>
  <c r="E118" i="28" s="1"/>
  <c r="E121" i="28"/>
  <c r="E122" i="28"/>
  <c r="E124" i="28"/>
  <c r="E123" i="28" s="1"/>
  <c r="E21" i="28"/>
  <c r="E22" i="28"/>
  <c r="E23" i="28"/>
  <c r="E24" i="28"/>
  <c r="E25" i="28"/>
  <c r="E28" i="28"/>
  <c r="E29" i="28"/>
  <c r="E30" i="28"/>
  <c r="E31" i="28"/>
  <c r="E32" i="28"/>
  <c r="E37" i="28"/>
  <c r="E38" i="28"/>
  <c r="E39" i="28"/>
  <c r="E42" i="28"/>
  <c r="E41" i="28" s="1"/>
  <c r="E45" i="28"/>
  <c r="E46" i="28"/>
  <c r="E88" i="28"/>
  <c r="E89" i="28"/>
  <c r="E95" i="28"/>
  <c r="E96" i="28"/>
  <c r="D103" i="28"/>
  <c r="E107" i="28"/>
  <c r="E110" i="28"/>
  <c r="D123" i="28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6" i="27"/>
  <c r="E27" i="27"/>
  <c r="E31" i="27"/>
  <c r="E32" i="27"/>
  <c r="E34" i="27"/>
  <c r="E35" i="27"/>
  <c r="E36" i="27"/>
  <c r="E37" i="27"/>
  <c r="D6" i="27"/>
  <c r="E20" i="27"/>
  <c r="E21" i="27"/>
  <c r="E22" i="27"/>
  <c r="E23" i="27"/>
  <c r="E24" i="27"/>
  <c r="E25" i="27"/>
  <c r="E28" i="27"/>
  <c r="E29" i="27"/>
  <c r="E30" i="27"/>
  <c r="E33" i="27"/>
  <c r="E40" i="27"/>
  <c r="E39" i="27" s="1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8" i="26"/>
  <c r="E80" i="26"/>
  <c r="E79" i="26" s="1"/>
  <c r="E82" i="26"/>
  <c r="E81" i="26" s="1"/>
  <c r="E84" i="26"/>
  <c r="E85" i="26"/>
  <c r="E8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41" i="26"/>
  <c r="E42" i="26"/>
  <c r="E43" i="26"/>
  <c r="E44" i="26"/>
  <c r="E45" i="26"/>
  <c r="E52" i="26"/>
  <c r="E53" i="26"/>
  <c r="E54" i="26"/>
  <c r="E55" i="26"/>
  <c r="E56" i="26"/>
  <c r="E57" i="26"/>
  <c r="E58" i="26"/>
  <c r="E59" i="26"/>
  <c r="D62" i="26"/>
  <c r="D83" i="26"/>
  <c r="E87" i="26"/>
  <c r="E88" i="26"/>
  <c r="E89" i="26"/>
  <c r="E7" i="25"/>
  <c r="E8" i="25"/>
  <c r="E9" i="25"/>
  <c r="E10" i="25"/>
  <c r="E11" i="25"/>
  <c r="E12" i="25"/>
  <c r="E13" i="25"/>
  <c r="E14" i="25"/>
  <c r="E15" i="25"/>
  <c r="E16" i="25"/>
  <c r="E17" i="25"/>
  <c r="E19" i="25"/>
  <c r="E20" i="25"/>
  <c r="E21" i="25"/>
  <c r="E22" i="25"/>
  <c r="E23" i="25"/>
  <c r="E24" i="25"/>
  <c r="E25" i="25"/>
  <c r="E26" i="25"/>
  <c r="E27" i="25"/>
  <c r="E28" i="25"/>
  <c r="E29" i="25"/>
  <c r="E31" i="25"/>
  <c r="E32" i="25"/>
  <c r="E33" i="25"/>
  <c r="E34" i="25"/>
  <c r="E35" i="25"/>
  <c r="E36" i="25"/>
  <c r="E37" i="25"/>
  <c r="E38" i="25"/>
  <c r="E39" i="25"/>
  <c r="E40" i="25"/>
  <c r="E41" i="25"/>
  <c r="E43" i="25"/>
  <c r="E44" i="25"/>
  <c r="E45" i="25"/>
  <c r="E46" i="25"/>
  <c r="E47" i="25"/>
  <c r="E48" i="25"/>
  <c r="E49" i="25"/>
  <c r="E50" i="25"/>
  <c r="E51" i="25"/>
  <c r="E52" i="25"/>
  <c r="E53" i="25"/>
  <c r="E55" i="25"/>
  <c r="E56" i="25"/>
  <c r="E57" i="25"/>
  <c r="E58" i="25"/>
  <c r="E59" i="25"/>
  <c r="E60" i="25"/>
  <c r="E61" i="25"/>
  <c r="E62" i="25"/>
  <c r="E63" i="25"/>
  <c r="E64" i="25"/>
  <c r="E65" i="25"/>
  <c r="E67" i="25"/>
  <c r="E68" i="25"/>
  <c r="E70" i="25"/>
  <c r="E69" i="25" s="1"/>
  <c r="E72" i="25"/>
  <c r="E73" i="25"/>
  <c r="D71" i="25"/>
  <c r="E74" i="25"/>
  <c r="E75" i="25"/>
  <c r="E76" i="25"/>
  <c r="N60" i="22"/>
  <c r="N59" i="22"/>
  <c r="N58" i="22"/>
  <c r="N57" i="22"/>
  <c r="N56" i="22"/>
  <c r="N55" i="22"/>
  <c r="N54" i="22"/>
  <c r="N53" i="22"/>
  <c r="N52" i="22"/>
  <c r="N51" i="22"/>
  <c r="N50" i="22"/>
  <c r="N49" i="22"/>
  <c r="G31" i="22"/>
  <c r="H31" i="22" s="1"/>
  <c r="C23" i="22"/>
  <c r="C24" i="22" s="1"/>
  <c r="B23" i="22"/>
  <c r="B24" i="22" s="1"/>
  <c r="D22" i="22"/>
  <c r="D18" i="22"/>
  <c r="D17" i="22"/>
  <c r="C17" i="22"/>
  <c r="B17" i="22"/>
  <c r="H13" i="22" l="1"/>
  <c r="H22" i="22"/>
  <c r="H23" i="22"/>
  <c r="H7" i="22"/>
  <c r="H24" i="22"/>
  <c r="E66" i="25"/>
  <c r="H15" i="22"/>
  <c r="H9" i="22"/>
  <c r="H19" i="22"/>
  <c r="H26" i="22"/>
  <c r="H11" i="22"/>
  <c r="H21" i="22"/>
  <c r="H28" i="22"/>
  <c r="E106" i="28"/>
  <c r="E80" i="28"/>
  <c r="E109" i="28"/>
  <c r="E94" i="28"/>
  <c r="E87" i="28"/>
  <c r="E44" i="28"/>
  <c r="E76" i="28"/>
  <c r="E68" i="28"/>
  <c r="E57" i="28"/>
  <c r="E6" i="28"/>
  <c r="E6" i="29"/>
  <c r="E36" i="28"/>
  <c r="E20" i="28"/>
  <c r="E64" i="28"/>
  <c r="E50" i="28"/>
  <c r="E27" i="28"/>
  <c r="E120" i="28"/>
  <c r="E14" i="28"/>
  <c r="E6" i="27"/>
  <c r="E40" i="26"/>
  <c r="E83" i="26"/>
  <c r="E51" i="26"/>
  <c r="E23" i="26"/>
  <c r="E6" i="26"/>
  <c r="E62" i="26"/>
  <c r="E42" i="25"/>
  <c r="E18" i="25"/>
  <c r="E71" i="25"/>
  <c r="E54" i="25"/>
  <c r="E30" i="25"/>
  <c r="E6" i="25"/>
  <c r="H6" i="22"/>
  <c r="H8" i="22"/>
  <c r="H10" i="22"/>
  <c r="H12" i="22"/>
  <c r="H14" i="22"/>
  <c r="H16" i="22"/>
  <c r="H17" i="22"/>
  <c r="H18" i="22"/>
  <c r="H20" i="22"/>
  <c r="D23" i="22"/>
  <c r="D24" i="22" s="1"/>
  <c r="H25" i="22"/>
  <c r="H27" i="22"/>
  <c r="H29" i="22"/>
  <c r="C13" i="21" l="1"/>
  <c r="D13" i="21" s="1"/>
  <c r="A13" i="21"/>
  <c r="D12" i="21"/>
  <c r="D11" i="21"/>
  <c r="D10" i="21"/>
  <c r="D9" i="21"/>
  <c r="D8" i="21"/>
  <c r="D7" i="21"/>
  <c r="D6" i="21"/>
  <c r="D5" i="21"/>
</calcChain>
</file>

<file path=xl/sharedStrings.xml><?xml version="1.0" encoding="utf-8"?>
<sst xmlns="http://schemas.openxmlformats.org/spreadsheetml/2006/main" count="1110" uniqueCount="459">
  <si>
    <t>Tabla 13</t>
  </si>
  <si>
    <r>
      <t>UNIDADES MINERAS EN ACTIVIDAD - ENERO</t>
    </r>
    <r>
      <rPr>
        <b/>
        <sz val="12"/>
        <rFont val="Calibri"/>
        <family val="2"/>
      </rPr>
      <t xml:space="preserve"> 2021</t>
    </r>
  </si>
  <si>
    <t>UNIDADES</t>
  </si>
  <si>
    <t>SITUACIÓN</t>
  </si>
  <si>
    <t>HECTÁREAS(**)</t>
  </si>
  <si>
    <t>% DEL PERÚ</t>
  </si>
  <si>
    <t>EXPLOTACIÓN</t>
  </si>
  <si>
    <t>EXPLORACIÓN</t>
  </si>
  <si>
    <t>CATEO Y PROSPECCIÓN</t>
  </si>
  <si>
    <t>PREPARACIÓN Y DESARROLLO*</t>
  </si>
  <si>
    <t>CIERRE FINAL*</t>
  </si>
  <si>
    <t>CIERRE POST-CIERRE (DEFINITIVO)</t>
  </si>
  <si>
    <t>CIERRE PROGRESIVO*</t>
  </si>
  <si>
    <t>BENEFICIO</t>
  </si>
  <si>
    <t>UNIDADES MINERAS EN ACTIVIDAD</t>
  </si>
  <si>
    <t>Fuente:  Declaración Estadítica Mensual (ESTAMIN) - Ministerio de Energía y Minas.   /    Fecha de consulta: 25 de febrero de 2021.</t>
  </si>
  <si>
    <t xml:space="preserve"> Información disponible a la fecha de elaboración de este boletín.
(*) Mediante R.D. N°0043-2020-MINEM/DGM, se reemplazó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</si>
  <si>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Tabla 10</t>
  </si>
  <si>
    <t>EMPLEO DIRECTO EN MINERÍA</t>
  </si>
  <si>
    <t>SEGÚN TIPO DE EMPLEADOR (PROMEDIO)</t>
  </si>
  <si>
    <t>SEGÚN REGIÓN - ENERO 2021</t>
  </si>
  <si>
    <t>PERIODO</t>
  </si>
  <si>
    <t>COMPAÑÍA</t>
  </si>
  <si>
    <t>CONTRATISTAS</t>
  </si>
  <si>
    <t>TOTAL</t>
  </si>
  <si>
    <t>REGIÓN</t>
  </si>
  <si>
    <t>PERSONAS</t>
  </si>
  <si>
    <t>PART%</t>
  </si>
  <si>
    <t>AREQUIPA</t>
  </si>
  <si>
    <t>ÁNCASH</t>
  </si>
  <si>
    <t>MOQUEGUA</t>
  </si>
  <si>
    <t>JUNÍN</t>
  </si>
  <si>
    <t>LA LIBERTAD</t>
  </si>
  <si>
    <t>CAJAMARCA</t>
  </si>
  <si>
    <t>LIMA</t>
  </si>
  <si>
    <t>PASCO</t>
  </si>
  <si>
    <t>ICA</t>
  </si>
  <si>
    <t>2019*</t>
  </si>
  <si>
    <t>CUSCO</t>
  </si>
  <si>
    <t>2020*</t>
  </si>
  <si>
    <t>APURÍMAC</t>
  </si>
  <si>
    <t>2021*</t>
  </si>
  <si>
    <t>AYACUCHO</t>
  </si>
  <si>
    <t>Ene</t>
  </si>
  <si>
    <t>TACNA</t>
  </si>
  <si>
    <t>PUNO</t>
  </si>
  <si>
    <t>HUANCAVELICA</t>
  </si>
  <si>
    <t>Variación Interanual - Enero</t>
  </si>
  <si>
    <t>PIURA</t>
  </si>
  <si>
    <t>CALLAO</t>
  </si>
  <si>
    <t>MADRE DE DIOS</t>
  </si>
  <si>
    <t>Var%</t>
  </si>
  <si>
    <t>HUÁNUCO</t>
  </si>
  <si>
    <t>LAMBAYEQUE</t>
  </si>
  <si>
    <t>SAN MARTÍN</t>
  </si>
  <si>
    <t>AMAZONAS</t>
  </si>
  <si>
    <t>LORETO</t>
  </si>
  <si>
    <t>TUMBES</t>
  </si>
  <si>
    <t>Fuente: Dirección de Promoción Minera - Ministerio de Energía y Minas.
- 2010-2018:  Información proporcionada por los Titulares Mineros a través de la Declaración Anual Consolidada (DAC).
- 2019-2021:  Información proporcionada por los Titulares Mineros a través del Declaración Estadística Mensual (ESTAMIN).
- Las cifras han sido ajustadas a lo reportado por los Titulares Mineros al 22 de febrero de 2021.</t>
  </si>
  <si>
    <t xml:space="preserve">ACCIDENTES MORTALES EN EL SECTOR MINERO
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</si>
  <si>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</si>
  <si>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</si>
  <si>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</si>
  <si>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</si>
  <si>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</si>
  <si>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</si>
  <si>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</si>
  <si>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</si>
  <si>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</si>
  <si>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</si>
  <si>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OCT</t>
  </si>
  <si>
    <t>NOV</t>
  </si>
  <si>
    <t>DIC</t>
  </si>
  <si>
    <t>Fuente: Declaración Estadística Mensual - Ministerio de Energía y Minas.
- Las cifras han sido ajustadas a lo reportado por los Titulares Mineros al 22 de febrero de 2021.</t>
  </si>
  <si>
    <t>Tabla 14</t>
  </si>
  <si>
    <t>RECAUDACIÓN DEL RÉGIMEN TRIBUTARIO MINERO* (Millones de soles)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</si>
  <si>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</si>
  <si>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</si>
  <si>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</si>
  <si>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</si>
  <si>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</si>
  <si>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</si>
  <si>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</si>
  <si>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</si>
  <si>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Ene.</t>
  </si>
  <si>
    <t>-</t>
  </si>
  <si>
    <t>Fuente: SUNAT, Nota Tributaria. Elaborado por Ministerio de Energía y Minas.
Fecha de consulta: 25 de febrero de 2021</t>
  </si>
  <si>
    <t xml:space="preserve">Tabla 1  </t>
  </si>
  <si>
    <t>VOLUMEN DE LA PRODUCCIÓN MINERA METÁLICA*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</si>
  <si>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</si>
  <si>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</si>
  <si>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</si>
  <si>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</si>
  <si>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</si>
  <si>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</si>
  <si>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</si>
  <si>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</si>
  <si>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</si>
  <si>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</si>
  <si>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</si>
  <si>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2021 (Ene)</t>
  </si>
  <si>
    <t>Enero</t>
  </si>
  <si>
    <t>Variación interanual / enero</t>
  </si>
  <si>
    <t>Ene. 2020</t>
  </si>
  <si>
    <t>Ene. 2021</t>
  </si>
  <si>
    <t>Var. %</t>
  </si>
  <si>
    <t>Variación respecto al mes anterior</t>
  </si>
  <si>
    <t>Dic. 2020</t>
  </si>
  <si>
    <t xml:space="preserve"> </t>
  </si>
  <si>
    <t>Fuente:  Dirección de Gestión Minera, DGM/  Fecha de consulta: 26 de febrero de 2021.
Elaboración: Dirección de Promoción Minera, DGPSM.
(*) Información preliminar. Incluye producción aurífera estimada de mineros artesanales de Madre de Dios, Puno, Piura y Arequipa.</t>
  </si>
  <si>
    <t>Tabla 2</t>
  </si>
  <si>
    <t>PRODUCCIÓN MINERA METÁLICA SEGÚN EMPRESA*</t>
  </si>
  <si>
    <t>ENERO</t>
  </si>
  <si>
    <t>PRODUCTO / EMPRESA</t>
  </si>
  <si>
    <t>Part. %</t>
  </si>
  <si>
    <t>COBRE (TMF)</t>
  </si>
  <si>
    <t>COMPAÑIA MINERA ANTAMINA S.A.</t>
  </si>
  <si>
    <t>SOCIEDAD MINERA CERRO VERDE S.A.A.</t>
  </si>
  <si>
    <t>SOUTHERN PERU COPPER CORPORATION SUCURSAL DEL PERU</t>
  </si>
  <si>
    <t>MINERA LAS BAMBAS S.A.</t>
  </si>
  <si>
    <t>COMPAÑIA MINERA ANTAPACCAY S.A.</t>
  </si>
  <si>
    <t>MINERA CHINALCO PERU S.A.</t>
  </si>
  <si>
    <t>HUDBAY PERU S.A.C.</t>
  </si>
  <si>
    <t>NEXA RESOURCES PERU S.A.A.</t>
  </si>
  <si>
    <t>SOCIEDAD MINERA EL BROCAL S.A.A.</t>
  </si>
  <si>
    <t>GOLD FIELDS LA CIMA S.A.</t>
  </si>
  <si>
    <t>OTROS</t>
  </si>
  <si>
    <t>ORO (g finos)</t>
  </si>
  <si>
    <t>MINERA YANACOCHA S.R.L.</t>
  </si>
  <si>
    <t>COMPAÑIA MINERA PODEROSA S.A.</t>
  </si>
  <si>
    <t>LA ARENA S.A.</t>
  </si>
  <si>
    <t>CONSORCIO MINERO HORIZONTE S.A.</t>
  </si>
  <si>
    <t>MINERA AURIFERA RETAMAS S.A.</t>
  </si>
  <si>
    <t>COMPAÑIA MINERA ARES S.A.C.</t>
  </si>
  <si>
    <t>SHAHUINDO S.A.C.</t>
  </si>
  <si>
    <t>COMPAÑIA MINERA COIMOLACHE S.A.</t>
  </si>
  <si>
    <t>MINERA VETA DORADA S.A.C.</t>
  </si>
  <si>
    <t>ZINC (TMF)</t>
  </si>
  <si>
    <t>VOLCAN COMPAÑÍA MINERA S.A.A.</t>
  </si>
  <si>
    <t>EMPRESA MINERA LOS QUENUALES S.A.</t>
  </si>
  <si>
    <t>COMPAÑIA MINERA CHUNGAR S.A.C.</t>
  </si>
  <si>
    <t>SOCIEDAD MINERA CORONA S.A.</t>
  </si>
  <si>
    <t>NEXA RESOURCES EL PORVENIR S.A.C.</t>
  </si>
  <si>
    <t>MINERA SHOUXIN PERU S.A.</t>
  </si>
  <si>
    <t>PLOMO (TMF)</t>
  </si>
  <si>
    <t>MINERA BATEAS S.A.C.</t>
  </si>
  <si>
    <t>COMPAÑÍA DE MINAS BUENAVENTURA S.A.A.</t>
  </si>
  <si>
    <t>COMPAÑIA MINERA KOLPA S.A.</t>
  </si>
  <si>
    <t>PLATA (kg finos)</t>
  </si>
  <si>
    <t>HIERRO (TMF)</t>
  </si>
  <si>
    <t>SHOUGANG HIERRO PERU S.A.A.</t>
  </si>
  <si>
    <t>ESTAÑO (TMF)</t>
  </si>
  <si>
    <t>MINSUR S.A.</t>
  </si>
  <si>
    <t>MOLIBDENO (TMF)</t>
  </si>
  <si>
    <t>+</t>
  </si>
  <si>
    <t>Tabla 3</t>
  </si>
  <si>
    <t>PRODUCCIÓN MINERA METÁLICA SEGÚN REGIÓN*</t>
  </si>
  <si>
    <t>PRODUCTO / REGIÓN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</si>
  <si>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</si>
  <si>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</si>
  <si>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</si>
  <si>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</si>
  <si>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</si>
  <si>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</si>
  <si>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</si>
  <si>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</si>
  <si>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 xml:space="preserve">  </t>
  </si>
  <si>
    <t>Tabla 4</t>
  </si>
  <si>
    <t>PRODUCCIÓN MINERA NO METÁLICA Y CARBONÍFERA*</t>
  </si>
  <si>
    <t>PRODUCTO</t>
  </si>
  <si>
    <t>VAR. %</t>
  </si>
  <si>
    <t>PART. %</t>
  </si>
  <si>
    <t>NO METÁLICO (TM)</t>
  </si>
  <si>
    <t>CALIZA / DOLOMITA</t>
  </si>
  <si>
    <t>FOSFATOS</t>
  </si>
  <si>
    <t>HORMIGON</t>
  </si>
  <si>
    <t>PIEDRA (CONSTRUCCION)</t>
  </si>
  <si>
    <t>ARENA (GRUESA/FINA)</t>
  </si>
  <si>
    <t>ANDALUCITA</t>
  </si>
  <si>
    <t>SAL</t>
  </si>
  <si>
    <t>CONCHUELAS</t>
  </si>
  <si>
    <t>PUZOLANA</t>
  </si>
  <si>
    <t>ARCILLAS</t>
  </si>
  <si>
    <t>YESO</t>
  </si>
  <si>
    <t>SILICE</t>
  </si>
  <si>
    <t>TRAVERTINO</t>
  </si>
  <si>
    <t>PIZARRA</t>
  </si>
  <si>
    <t>PIROFILITA</t>
  </si>
  <si>
    <t>ARENISCA / CUARCITA</t>
  </si>
  <si>
    <t>ANDESITA</t>
  </si>
  <si>
    <t>TALCO</t>
  </si>
  <si>
    <t>CALCITA</t>
  </si>
  <si>
    <t>GRANITO</t>
  </si>
  <si>
    <t>CAOLIN</t>
  </si>
  <si>
    <t>DIATOMITAS</t>
  </si>
  <si>
    <t>BARITINA</t>
  </si>
  <si>
    <t>DOLOMITA</t>
  </si>
  <si>
    <t>BENTONITA</t>
  </si>
  <si>
    <t>PIEDRA LAJA</t>
  </si>
  <si>
    <t>SULFATOS</t>
  </si>
  <si>
    <t>MICA</t>
  </si>
  <si>
    <t>GRANODIORITA ORNAMENTAL</t>
  </si>
  <si>
    <t>FELDESPATOS</t>
  </si>
  <si>
    <t>ONIX</t>
  </si>
  <si>
    <t>BORATOS / ULEXITA</t>
  </si>
  <si>
    <t>CARBONÍFERA  (TM)</t>
  </si>
  <si>
    <t>CARBON ANTRACITA</t>
  </si>
  <si>
    <t>CARBON BITUMINOSO</t>
  </si>
  <si>
    <t>Fuente:  Dirección de Gestión Minera, DGM /    Fecha de consulta: 26 de febrero de 2021.
Elaboración: Dirección de Promoción Minera, DGPSM.</t>
  </si>
  <si>
    <t>(*) Información preliminar</t>
  </si>
  <si>
    <t>Tabla 4.1</t>
  </si>
  <si>
    <t>PRODUCCIÓN MINERA NO METÁLICA SEGÚN REGIÓN*</t>
  </si>
  <si>
    <t xml:space="preserve">PRODUCTO / REGIÓN </t>
  </si>
  <si>
    <t>VAR %</t>
  </si>
  <si>
    <t>CALIZA / DOLOMITA (TM)</t>
  </si>
  <si>
    <t>FOSFATOS (TM)</t>
  </si>
  <si>
    <t>HORMIGÓN (TM)</t>
  </si>
  <si>
    <t>PIEDRA (CONSTRUCCIÓN) (TM)</t>
  </si>
  <si>
    <t>Fuente:  Dirección de Gestión Minera, DGM /    Fecha de consulta: 26 de febrero de 2021.
Elaboración: Dirección de Promoción Minera, DGPSM.                                                                                                                                 
 (*) Información preliminar</t>
  </si>
  <si>
    <t>Tabla 4.2</t>
  </si>
  <si>
    <t>PRODUCCIÓN MINERA CARBON SEGÚN REGIÓN*</t>
  </si>
  <si>
    <t>CARBÓN ANTRACITA</t>
  </si>
  <si>
    <t>CARBÓN BITUMINOSO</t>
  </si>
  <si>
    <t>Tabla 6</t>
  </si>
  <si>
    <t>EXPORTACIONES METÁLICAS</t>
  </si>
  <si>
    <t>VALOR DE LAS EXPORTACIONES METÁLICAS (US$ MILLONES)</t>
  </si>
  <si>
    <t>2020 (ene-dic)</t>
  </si>
  <si>
    <t>Feb.</t>
  </si>
  <si>
    <t>Mar.</t>
  </si>
  <si>
    <t>Abr.</t>
  </si>
  <si>
    <t>May.</t>
  </si>
  <si>
    <t>Jun</t>
  </si>
  <si>
    <t>Jul.</t>
  </si>
  <si>
    <t>Ago.</t>
  </si>
  <si>
    <t xml:space="preserve">Set. </t>
  </si>
  <si>
    <t>Oct.</t>
  </si>
  <si>
    <t>Nov.</t>
  </si>
  <si>
    <t>Dic.</t>
  </si>
  <si>
    <t>VARIACIÓN INTERANUAL * EN MILLONES DE US$ /DICIEMBRE</t>
  </si>
  <si>
    <t>Dic. 2019</t>
  </si>
  <si>
    <t>VARIACIÓN INTERANUAL ACUMULADA* EN MILLONES DE US$ / ENERO-DICIEMBRE</t>
  </si>
  <si>
    <t>Ene-Dic 2019</t>
  </si>
  <si>
    <t>Ene-Dic 2020</t>
  </si>
  <si>
    <t xml:space="preserve">VARIACIÓN RESPECTO AL MES ANTERIOR* EN MILLONES DE US$ </t>
  </si>
  <si>
    <t>Nov. 2020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</si>
  <si>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</si>
  <si>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</si>
  <si>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</si>
  <si>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</si>
  <si>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</si>
  <si>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</si>
  <si>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>Jun.</t>
  </si>
  <si>
    <t>Set.</t>
  </si>
  <si>
    <t>VARIACIÓN INTERANUAL VOLUMEN * / DICIEMBRE</t>
  </si>
  <si>
    <t>VARIACIÓN INTERANUAL ACUMULADA - VOLUMEN* / ENERO-DICIEMBRE</t>
  </si>
  <si>
    <t>Ene-Dic. 2019</t>
  </si>
  <si>
    <t>Ene-Dic. 2020</t>
  </si>
  <si>
    <t xml:space="preserve">VARIACIÓN RESPECTO AL MES ANTERIOR - VOLUMEN* </t>
  </si>
  <si>
    <t>VARIACIÓN % DE LAS EXPORTACIONES MINERAS METÁLICAS (VOLUMEN (*)) / VAR%</t>
  </si>
  <si>
    <t xml:space="preserve">Fuente: BCRP, Cuadros Estadísticos Mensuales. Elaborado por el Ministerio de Energía y Minas
Fecha de consulta: 12 de febrero de 2021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</si>
  <si>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Tabla 06.1</t>
  </si>
  <si>
    <t>ESTRUCTURA DEL VALOR DE LAS EXPORTACIONES PERUANAS</t>
  </si>
  <si>
    <t>RUBRO</t>
  </si>
  <si>
    <t>Part%</t>
  </si>
  <si>
    <t>Feb</t>
  </si>
  <si>
    <t>Mar</t>
  </si>
  <si>
    <t>Abr</t>
  </si>
  <si>
    <t>May</t>
  </si>
  <si>
    <t>Jul</t>
  </si>
  <si>
    <t>Dic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</si>
  <si>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</si>
  <si>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</si>
  <si>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</si>
  <si>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</si>
  <si>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</si>
  <si>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</si>
  <si>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</si>
  <si>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</si>
  <si>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</si>
  <si>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</si>
  <si>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</si>
  <si>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</si>
  <si>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</si>
  <si>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</si>
  <si>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</si>
  <si>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Fuente: BCRP, Cuadros Estadísticos Mensuales. Elaborado por el Ministerio de Energía y Minas
Fecha de consulta: 12 de febrero de 2021</t>
  </si>
  <si>
    <t>Tabla 6.2</t>
  </si>
  <si>
    <t>VALOR DE EXPORTACIONES DE PRINCIPALES PRODUCTOS MINEROS (Millones de US$)</t>
  </si>
  <si>
    <t>Ene- Dic 2020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</si>
  <si>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</si>
  <si>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</si>
  <si>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</si>
  <si>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</si>
  <si>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</si>
  <si>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</si>
  <si>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</si>
  <si>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</si>
  <si>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</si>
  <si>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</si>
  <si>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TOTAL PROD. MINEROS</t>
  </si>
  <si>
    <t>Minerales No Metálicos</t>
  </si>
  <si>
    <t>TOTAL EXPORTACIONES NACIONALES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</si>
  <si>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</si>
  <si>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</si>
  <si>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</si>
  <si>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</si>
  <si>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</si>
  <si>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</si>
  <si>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VARIACIÓN INTERANUAL / ENERO</t>
  </si>
  <si>
    <t>VARIACIÓN RESPECTO AL MES ANTERIOR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</si>
  <si>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</si>
  <si>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23 de febrero de 2021.</t>
  </si>
  <si>
    <t>Tabla 8</t>
  </si>
  <si>
    <t>SEGÚN REGIÓN</t>
  </si>
  <si>
    <t>SEGÚN EMPRESA</t>
  </si>
  <si>
    <t>EMPRESA</t>
  </si>
  <si>
    <t>ANGLO AMERICAN QUELLAVECO S.A.</t>
  </si>
  <si>
    <t>MARCOBRE S.A.C.</t>
  </si>
  <si>
    <t>PARDO VILLAORDUÑA ENRIQUE EDWIN</t>
  </si>
  <si>
    <t>COMPAÑIA MINERA LINCUNA S.A.</t>
  </si>
  <si>
    <t>COMPAÑIA MINERA CONDESTABLE S.A.</t>
  </si>
  <si>
    <t>UNION ANDINA DE CEMENTOS S.A.A.</t>
  </si>
  <si>
    <t>ALPAYANA S.A.</t>
  </si>
  <si>
    <t>CORI PUNO S.A.C.</t>
  </si>
  <si>
    <t>SOCIEDAD MINERA AUSTRIA DUVAZ S.A.C.</t>
  </si>
  <si>
    <t>SUMMA GOLD CORPORATION S.A.C.</t>
  </si>
  <si>
    <t>MINERA BARRICK MISQUICHILCA S.A.</t>
  </si>
  <si>
    <t>COMPAÑIA MINERA ARGENTUM S.A.</t>
  </si>
  <si>
    <t>BEAR CREEK MINING S.A.C.</t>
  </si>
  <si>
    <t>TINKA RESOURCES S.A.C.</t>
  </si>
  <si>
    <t>COMPAÑIA MINERA MISKI MAYO S.R.L.</t>
  </si>
  <si>
    <t>S.M.R.L. SANTA BARBARA DE TRUJILLO</t>
  </si>
  <si>
    <t>S.M.R.L. LAS BRAVAS N° 2 DE ICA</t>
  </si>
  <si>
    <t>TITAN CONTRATISTAS GENERALES S.A.C.</t>
  </si>
  <si>
    <t>JINZHAO MINING PERU S.A.</t>
  </si>
  <si>
    <t>KA ORO S.A.C</t>
  </si>
  <si>
    <t>MINERA LA ZANJA S.R.L.</t>
  </si>
  <si>
    <t>OTROS (2020: 182 titulares mineros, 2021: 166 titulares mineros)</t>
  </si>
  <si>
    <t>Total</t>
  </si>
  <si>
    <t>Tabla 9</t>
  </si>
  <si>
    <t>SEGÚN RUBRO DE INVERSIÓN</t>
  </si>
  <si>
    <t>RUBRO / EMPRESA</t>
  </si>
  <si>
    <t>OTROS (2020: 50 titulares mineros, 2021: 47 titulares mineros)</t>
  </si>
  <si>
    <t>OTROS (2020: 68 titulares mineros, 2021: 69 titulares mineros)</t>
  </si>
  <si>
    <t>OTROS (2020: 123 titulares mineros, 2021: 105 titulares mineros)</t>
  </si>
  <si>
    <t>OTROS (2020: 91 titulares mineros, 2021: 75 titulares mineros)</t>
  </si>
  <si>
    <t>OTROS (2020: 89 titulares mineros, 2021: 94 titulares mineros)</t>
  </si>
  <si>
    <t>OTROS (2020: 68 titulares mineros, 2021: 70 titulares mineros)</t>
  </si>
  <si>
    <t>Tabla 05</t>
  </si>
  <si>
    <t>PRINCIPALES INDICADORES MACROECONÓMICOS*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</si>
  <si>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</si>
  <si>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</si>
  <si>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</si>
  <si>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</si>
  <si>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</si>
  <si>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</si>
  <si>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</si>
  <si>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</si>
  <si>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</si>
  <si>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</si>
  <si>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</si>
  <si>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Ago</t>
  </si>
  <si>
    <t>Set</t>
  </si>
  <si>
    <t>Oct</t>
  </si>
  <si>
    <t>Nov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</si>
  <si>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</si>
  <si>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</si>
  <si>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</si>
  <si>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</si>
  <si>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</si>
  <si>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</si>
  <si>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</si>
  <si>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</si>
  <si>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</si>
  <si>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</si>
  <si>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</si>
  <si>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</si>
  <si>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</si>
  <si>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London Fix</t>
  </si>
  <si>
    <t>TSI</t>
  </si>
  <si>
    <t>N°</t>
  </si>
  <si>
    <t>TIPO DE AREA RESTRINGIDA</t>
  </si>
  <si>
    <t>HECTAREAS</t>
  </si>
  <si>
    <t>%DEL PERU</t>
  </si>
  <si>
    <t>AREA NATURAL - USO INDIRECTO</t>
  </si>
  <si>
    <t>CLASIFICACION DIVERSA (gasoductos, oleoductos,  otros)</t>
  </si>
  <si>
    <t>SITIO RAMSAR (humedales de importancia internacional)</t>
  </si>
  <si>
    <t>PROYECTO ESPECIAL - HIDRAULICOS</t>
  </si>
  <si>
    <t>ECOSISTEMAS FRAGILES</t>
  </si>
  <si>
    <t>AREA DE DEFENSA NACIONAL</t>
  </si>
  <si>
    <t>ZONA ARQUEOLOGICA</t>
  </si>
  <si>
    <t xml:space="preserve">AREA DE NO ADMISION DE PETITORIOS </t>
  </si>
  <si>
    <t>AREA DE NO ADMISION DE PETITORIOS INGEMMET</t>
  </si>
  <si>
    <t>ZONA URBANA</t>
  </si>
  <si>
    <t>PUERTO Y/O AEROPUERTO</t>
  </si>
  <si>
    <t>RED VIAL NACIONAL</t>
  </si>
  <si>
    <t>PAISAJE CULTURAL</t>
  </si>
  <si>
    <t>SITIO HISTORICO DE BATALLA</t>
  </si>
  <si>
    <t>ZONA DE RIESGO NO MITIGABLE (alto riesgo de habitabilidad - ley 30556)</t>
  </si>
  <si>
    <t>Territorio Perú (Has según IGN)</t>
  </si>
  <si>
    <t>Fuente: INGEMMET y Ministerio de Energía y Minas</t>
  </si>
  <si>
    <t>(*) Información disponible a la fecha de elaboración de este boletín</t>
  </si>
  <si>
    <t>PETITORIOS, CATASTRO Y ACTIVIDAD MINERA</t>
  </si>
  <si>
    <t>CANTIDAD DE SOLICITUDES DE PETITORIOS MINEROS A NIVEL NACIONAL*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</si>
  <si>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</si>
  <si>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</si>
  <si>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</si>
  <si>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</si>
  <si>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</si>
  <si>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</si>
  <si>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</si>
  <si>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</si>
  <si>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</si>
  <si>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</si>
  <si>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SOLICITUDES DE PETITORIOS MINEROS A NIVEL NACIONAL *</t>
  </si>
  <si>
    <t>TÍTULOS DE CONCESIONES OTORGADAS POR INGEMMET *</t>
  </si>
  <si>
    <t>TÍTULOS DE CONCESIONES OTORGADAS POR INGEMMET (HECTÁREAS)*</t>
  </si>
  <si>
    <t>(*) Información disponible a la fecha de elaboración de este boletín. N.d: Información no disponible en la fecha de elaboración del presente boletín.</t>
  </si>
  <si>
    <r>
      <t>ÁREAS RESTRINGIDAS A LA MINERÍA - ENERO</t>
    </r>
    <r>
      <rPr>
        <b/>
        <sz val="10"/>
        <rFont val="Calibri"/>
        <family val="2"/>
      </rPr>
      <t xml:space="preserve"> 2021</t>
    </r>
  </si>
  <si>
    <t>Tabla 11</t>
  </si>
  <si>
    <t>TRANSFERENCIA DE RECURSOS (CANON, REGALÍAS Y DERECHO DE VIGENCIA)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</si>
  <si>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</si>
  <si>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</si>
  <si>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</si>
  <si>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</si>
  <si>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</si>
  <si>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</si>
  <si>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</si>
  <si>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</si>
  <si>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</si>
  <si>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</si>
  <si>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</si>
  <si>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</si>
  <si>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</si>
  <si>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</si>
  <si>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</si>
  <si>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</si>
  <si>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</si>
  <si>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</si>
  <si>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</si>
  <si>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</si>
  <si>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</si>
  <si>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</si>
  <si>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</si>
  <si>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</si>
  <si>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</si>
  <si>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</si>
  <si>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>Fuente: MEF, Portal de Transparencia Económica; INGEMMET. Elaborado por Ministerio de Energía y Minas. 
Fecha de consulta:  04 de marzo de 2021
   Canon Minero  - Datos enero 2021
   Regalías Mineras  - Datos a enero de 2021
   Derecho de Vigencia - Datos a enero de 2021</t>
  </si>
  <si>
    <t>Tabla 12</t>
  </si>
  <si>
    <t>CANON MINERO**</t>
  </si>
  <si>
    <t>REGALIAS MINERAS***</t>
  </si>
  <si>
    <t>DERECHO VIGENCIA</t>
  </si>
  <si>
    <t>Fuente: MEF, Portal de Transparencia Económica. Elaborado por Ministerio de Energía y Minas. 
Instituto Geológico Minero y Metalúrgico (INGEMMET)
Fecha de consulta:  04 de marzo de 2021
   Canon Minero - Datos a enero 2021
   Regalías Mineras - Datos a enero 2021
   Derecho de Vigencia - Datos a enero 2021</t>
  </si>
  <si>
    <t xml:space="preserve">** Incluye Canon Minero y Canon Regional. Mediante DS N°033-2019-EF de fecha 30 de enero del 2019, se aprobó el adelanto de Canon Minero a las regiones. </t>
  </si>
  <si>
    <t>*** Incluye Regalías Contractuales Mineras.</t>
  </si>
  <si>
    <t>2021 (ene)</t>
  </si>
  <si>
    <t>Fuente: INGEMMET y Ministerio de Energía y Minas.   /    Fecha de consulta: 04 de marzo de 2021</t>
  </si>
  <si>
    <t>LBM</t>
  </si>
  <si>
    <t>* Promedio del cambio interbancario. 
** Incluye valor de exportaciones metálicas y no metálicas.
Fuente: BCRP, Cuadros Estadísticos Mensuales. Elaborado por el Ministerio de Energía y Minas. 
Información disponible a la fecha de elaboración de este boletín.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</si>
</sst>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00%"/>
    <numFmt numFmtId="167" formatCode="_-* #,##0_-;\-* #,##0_-;_-* &quot;-&quot;??_-;_-@_-"/>
    <numFmt numFmtId="168" formatCode="0.0%"/>
    <numFmt numFmtId="169" formatCode="#,##0;[Red]#,##0"/>
    <numFmt numFmtId="170" formatCode="[$-1010409]###,##0"/>
    <numFmt numFmtId="171" formatCode="_ * #,##0.0_ ;_ * \-#,##0.0_ ;_ * &quot;-&quot;??_ ;_ @_ "/>
    <numFmt numFmtId="172" formatCode="_ * #,##0.000_ ;_ * \-#,##0.000_ ;_ * &quot;-&quot;??_ ;_ @_ "/>
    <numFmt numFmtId="173" formatCode="_-* #,##0.00_-;\-* #,##0.00_-;_-* &quot;-&quot;??_-;_-@"/>
    <numFmt numFmtId="174" formatCode="_-* #,##0_-;\-* #,##0_-;_-* &quot;-&quot;??_-;_-@"/>
    <numFmt numFmtId="175" formatCode="_(* #,##0.00_);_(* \(#,##0.00\);_(* &quot;-&quot;??_);_(@_)"/>
    <numFmt numFmtId="176" formatCode="_-* #,##0.0_-;\-* #,##0.0_-;_-* &quot;-&quot;??_-;_-@_-"/>
    <numFmt numFmtId="177" formatCode="_-* #,##0.000_-;\-* #,##0.000_-;_-* &quot;-&quot;??_-;_-@_-"/>
    <numFmt numFmtId="178" formatCode="0.0"/>
    <numFmt numFmtId="179" formatCode="#,##0.0"/>
    <numFmt numFmtId="180" formatCode="#,##0_ ;\-#,##0\ "/>
    <numFmt numFmtId="181" formatCode="_ * #,##0.000000000_ ;_ * \-#,##0.000000000_ ;_ * &quot;-&quot;??_ ;_ @_ "/>
    <numFmt numFmtId="182" formatCode="_-* #,##0.00\ _€_-;\-* #,##0.00\ _€_-;_-* &quot;-&quot;??\ _€_-;_-@_-"/>
    <numFmt numFmtId="183" formatCode="_-* #,##0\ _€_-;\-* #,##0\ _€_-;_-* &quot;-&quot;??\ _€_-;_-@_-"/>
    <numFmt numFmtId="184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8"/>
      <color rgb="FF4D5156"/>
      <name val="Arial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Calibri"/>
      <family val="2"/>
    </font>
    <font>
      <b/>
      <i/>
      <sz val="10"/>
      <color rgb="FF7F7F7F"/>
      <name val="Calibri"/>
      <family val="2"/>
    </font>
    <font>
      <b/>
      <sz val="10"/>
      <color rgb="FFF2F2F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7" fillId="0" borderId="0"/>
    <xf numFmtId="0" fontId="28" fillId="4" borderId="0">
      <alignment horizontal="left"/>
    </xf>
    <xf numFmtId="17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182" fontId="1" fillId="0" borderId="0" applyFont="0" applyFill="0" applyBorder="0" applyAlignment="0" applyProtection="0"/>
    <xf numFmtId="0" fontId="2" fillId="0" borderId="0"/>
    <xf numFmtId="175" fontId="1" fillId="0" borderId="0" applyFont="0" applyFill="0" applyBorder="0" applyAlignment="0" applyProtection="0"/>
  </cellStyleXfs>
  <cellXfs count="794">
    <xf numFmtId="0" fontId="0" fillId="0" borderId="0" xfId="0"/>
    <xf numFmtId="0" fontId="3" fillId="2" borderId="0" xfId="3" applyFont="1" applyFill="1"/>
    <xf numFmtId="0" fontId="4" fillId="2" borderId="0" xfId="3" applyFont="1" applyFill="1" applyAlignment="1">
      <alignment horizontal="right"/>
    </xf>
    <xf numFmtId="0" fontId="5" fillId="3" borderId="0" xfId="3" applyFont="1" applyFill="1"/>
    <xf numFmtId="0" fontId="2" fillId="4" borderId="0" xfId="3" applyFill="1"/>
    <xf numFmtId="0" fontId="6" fillId="2" borderId="0" xfId="3" applyFont="1" applyFill="1" applyAlignment="1">
      <alignment horizontal="left"/>
    </xf>
    <xf numFmtId="0" fontId="8" fillId="2" borderId="0" xfId="3" applyFont="1" applyFill="1"/>
    <xf numFmtId="3" fontId="5" fillId="2" borderId="0" xfId="3" applyNumberFormat="1" applyFont="1" applyFill="1"/>
    <xf numFmtId="0" fontId="9" fillId="5" borderId="0" xfId="3" applyFont="1" applyFill="1" applyAlignment="1">
      <alignment horizontal="center" wrapText="1"/>
    </xf>
    <xf numFmtId="3" fontId="9" fillId="5" borderId="0" xfId="3" applyNumberFormat="1" applyFont="1" applyFill="1" applyAlignment="1">
      <alignment horizontal="center" wrapText="1"/>
    </xf>
    <xf numFmtId="0" fontId="10" fillId="6" borderId="0" xfId="3" applyFont="1" applyFill="1" applyAlignment="1">
      <alignment horizontal="center" wrapText="1"/>
    </xf>
    <xf numFmtId="3" fontId="10" fillId="6" borderId="0" xfId="3" applyNumberFormat="1" applyFont="1" applyFill="1" applyAlignment="1">
      <alignment horizontal="center" wrapText="1"/>
    </xf>
    <xf numFmtId="10" fontId="10" fillId="6" borderId="0" xfId="3" applyNumberFormat="1" applyFont="1" applyFill="1" applyAlignment="1">
      <alignment horizontal="center" wrapText="1"/>
    </xf>
    <xf numFmtId="0" fontId="11" fillId="0" borderId="0" xfId="0" applyFont="1"/>
    <xf numFmtId="0" fontId="2" fillId="4" borderId="0" xfId="3" applyFill="1" applyAlignment="1">
      <alignment horizontal="left"/>
    </xf>
    <xf numFmtId="165" fontId="2" fillId="4" borderId="0" xfId="3" applyNumberFormat="1" applyFill="1"/>
    <xf numFmtId="3" fontId="5" fillId="4" borderId="0" xfId="3" applyNumberFormat="1" applyFont="1" applyFill="1" applyAlignment="1">
      <alignment horizontal="center" wrapText="1"/>
    </xf>
    <xf numFmtId="165" fontId="2" fillId="4" borderId="0" xfId="3" applyNumberFormat="1" applyFill="1" applyAlignment="1">
      <alignment horizontal="left"/>
    </xf>
    <xf numFmtId="0" fontId="5" fillId="0" borderId="0" xfId="3" applyFont="1" applyAlignment="1">
      <alignment horizontal="center" wrapText="1"/>
    </xf>
    <xf numFmtId="3" fontId="5" fillId="0" borderId="0" xfId="3" applyNumberFormat="1" applyFont="1" applyAlignment="1">
      <alignment horizontal="center" wrapText="1"/>
    </xf>
    <xf numFmtId="10" fontId="5" fillId="0" borderId="0" xfId="3" applyNumberFormat="1" applyFont="1" applyAlignment="1">
      <alignment horizontal="center" wrapText="1"/>
    </xf>
    <xf numFmtId="3" fontId="2" fillId="4" borderId="0" xfId="3" applyNumberFormat="1" applyFill="1" applyAlignment="1">
      <alignment horizontal="left"/>
    </xf>
    <xf numFmtId="3" fontId="10" fillId="2" borderId="1" xfId="3" applyNumberFormat="1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 wrapText="1"/>
    </xf>
    <xf numFmtId="10" fontId="10" fillId="2" borderId="1" xfId="3" applyNumberFormat="1" applyFont="1" applyFill="1" applyBorder="1" applyAlignment="1">
      <alignment horizontal="center" wrapText="1"/>
    </xf>
    <xf numFmtId="0" fontId="2" fillId="4" borderId="0" xfId="3" applyFill="1" applyAlignment="1">
      <alignment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/>
    <xf numFmtId="0" fontId="5" fillId="2" borderId="0" xfId="3" applyFont="1" applyFill="1" applyAlignment="1">
      <alignment horizontal="left" vertical="top"/>
    </xf>
    <xf numFmtId="166" fontId="5" fillId="2" borderId="0" xfId="2" applyNumberFormat="1" applyFont="1" applyFill="1"/>
    <xf numFmtId="167" fontId="5" fillId="2" borderId="0" xfId="4" applyNumberFormat="1" applyFont="1" applyFill="1"/>
    <xf numFmtId="168" fontId="5" fillId="2" borderId="0" xfId="3" applyNumberFormat="1" applyFont="1" applyFill="1"/>
    <xf numFmtId="0" fontId="5" fillId="2" borderId="0" xfId="3" applyFont="1" applyFill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/>
    <xf numFmtId="3" fontId="10" fillId="2" borderId="0" xfId="3" applyNumberFormat="1" applyFont="1" applyFill="1"/>
    <xf numFmtId="0" fontId="14" fillId="0" borderId="0" xfId="3" applyFont="1" applyAlignment="1">
      <alignment horizontal="left"/>
    </xf>
    <xf numFmtId="0" fontId="2" fillId="0" borderId="0" xfId="3"/>
    <xf numFmtId="0" fontId="15" fillId="4" borderId="0" xfId="0" applyFont="1" applyFill="1"/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/>
    <xf numFmtId="0" fontId="20" fillId="4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right" vertical="center"/>
    </xf>
    <xf numFmtId="165" fontId="18" fillId="4" borderId="0" xfId="0" applyNumberFormat="1" applyFont="1" applyFill="1"/>
    <xf numFmtId="0" fontId="18" fillId="4" borderId="0" xfId="0" applyFont="1" applyFill="1" applyAlignment="1">
      <alignment horizontal="left" vertical="center"/>
    </xf>
    <xf numFmtId="165" fontId="18" fillId="4" borderId="0" xfId="5" applyNumberFormat="1" applyFont="1" applyFill="1" applyBorder="1" applyAlignment="1">
      <alignment vertical="center" wrapText="1"/>
    </xf>
    <xf numFmtId="1" fontId="18" fillId="4" borderId="0" xfId="0" applyNumberFormat="1" applyFont="1" applyFill="1"/>
    <xf numFmtId="168" fontId="18" fillId="4" borderId="0" xfId="2" applyNumberFormat="1" applyFont="1" applyFill="1" applyBorder="1" applyAlignment="1">
      <alignment horizontal="right"/>
    </xf>
    <xf numFmtId="165" fontId="18" fillId="4" borderId="0" xfId="5" applyNumberFormat="1" applyFont="1" applyFill="1" applyBorder="1"/>
    <xf numFmtId="168" fontId="18" fillId="4" borderId="0" xfId="2" applyNumberFormat="1" applyFont="1" applyFill="1" applyBorder="1"/>
    <xf numFmtId="0" fontId="18" fillId="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165" fontId="18" fillId="0" borderId="0" xfId="5" applyNumberFormat="1" applyFont="1" applyFill="1" applyBorder="1"/>
    <xf numFmtId="165" fontId="18" fillId="0" borderId="0" xfId="5" applyNumberFormat="1" applyFont="1" applyFill="1" applyBorder="1" applyAlignment="1">
      <alignment vertical="center" wrapText="1"/>
    </xf>
    <xf numFmtId="167" fontId="18" fillId="4" borderId="0" xfId="1" applyNumberFormat="1" applyFont="1" applyFill="1"/>
    <xf numFmtId="0" fontId="20" fillId="8" borderId="4" xfId="0" applyFont="1" applyFill="1" applyBorder="1" applyAlignment="1">
      <alignment horizontal="left"/>
    </xf>
    <xf numFmtId="3" fontId="20" fillId="8" borderId="4" xfId="0" applyNumberFormat="1" applyFont="1" applyFill="1" applyBorder="1" applyAlignment="1">
      <alignment vertical="center" wrapText="1"/>
    </xf>
    <xf numFmtId="0" fontId="18" fillId="4" borderId="0" xfId="0" applyFont="1" applyFill="1" applyAlignment="1">
      <alignment horizontal="left" vertical="center" indent="1"/>
    </xf>
    <xf numFmtId="3" fontId="18" fillId="4" borderId="0" xfId="0" applyNumberFormat="1" applyFont="1" applyFill="1" applyAlignment="1">
      <alignment vertical="center" wrapText="1"/>
    </xf>
    <xf numFmtId="9" fontId="18" fillId="4" borderId="0" xfId="2" applyFont="1" applyFill="1" applyBorder="1"/>
    <xf numFmtId="0" fontId="20" fillId="4" borderId="0" xfId="0" applyFont="1" applyFill="1" applyAlignment="1">
      <alignment horizontal="left" vertical="center"/>
    </xf>
    <xf numFmtId="17" fontId="18" fillId="4" borderId="0" xfId="0" applyNumberFormat="1" applyFont="1" applyFill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168" fontId="20" fillId="4" borderId="4" xfId="0" applyNumberFormat="1" applyFont="1" applyFill="1" applyBorder="1" applyAlignment="1">
      <alignment horizontal="right" vertical="center" wrapText="1"/>
    </xf>
    <xf numFmtId="3" fontId="20" fillId="4" borderId="4" xfId="0" applyNumberFormat="1" applyFont="1" applyFill="1" applyBorder="1"/>
    <xf numFmtId="169" fontId="18" fillId="4" borderId="4" xfId="0" applyNumberFormat="1" applyFont="1" applyFill="1" applyBorder="1"/>
    <xf numFmtId="168" fontId="18" fillId="4" borderId="4" xfId="2" applyNumberFormat="1" applyFont="1" applyFill="1" applyBorder="1" applyAlignment="1">
      <alignment horizontal="right"/>
    </xf>
    <xf numFmtId="10" fontId="18" fillId="4" borderId="0" xfId="2" applyNumberFormat="1" applyFont="1" applyFill="1" applyBorder="1"/>
    <xf numFmtId="0" fontId="21" fillId="7" borderId="0" xfId="0" applyFont="1" applyFill="1" applyAlignment="1">
      <alignment horizontal="center" vertical="top" wrapText="1"/>
    </xf>
    <xf numFmtId="0" fontId="16" fillId="4" borderId="0" xfId="0" applyFont="1" applyFill="1" applyAlignment="1">
      <alignment horizontal="center" vertical="top" wrapText="1"/>
    </xf>
    <xf numFmtId="170" fontId="15" fillId="4" borderId="0" xfId="0" applyNumberFormat="1" applyFont="1" applyFill="1" applyAlignment="1">
      <alignment horizontal="center" vertical="top" wrapText="1"/>
    </xf>
    <xf numFmtId="170" fontId="20" fillId="4" borderId="0" xfId="0" applyNumberFormat="1" applyFont="1" applyFill="1" applyAlignment="1">
      <alignment horizontal="center"/>
    </xf>
    <xf numFmtId="170" fontId="18" fillId="4" borderId="0" xfId="0" applyNumberFormat="1" applyFont="1" applyFill="1"/>
    <xf numFmtId="0" fontId="16" fillId="4" borderId="4" xfId="0" applyFont="1" applyFill="1" applyBorder="1" applyAlignment="1">
      <alignment horizontal="center" vertical="top" wrapText="1"/>
    </xf>
    <xf numFmtId="170" fontId="16" fillId="4" borderId="4" xfId="0" applyNumberFormat="1" applyFont="1" applyFill="1" applyBorder="1" applyAlignment="1">
      <alignment horizontal="center" vertical="top" wrapText="1"/>
    </xf>
    <xf numFmtId="170" fontId="16" fillId="4" borderId="4" xfId="0" applyNumberFormat="1" applyFont="1" applyFill="1" applyBorder="1" applyAlignment="1">
      <alignment horizontal="right" vertical="top" wrapText="1"/>
    </xf>
    <xf numFmtId="0" fontId="5" fillId="2" borderId="0" xfId="6" applyFont="1" applyFill="1" applyAlignment="1">
      <alignment horizontal="left"/>
    </xf>
    <xf numFmtId="0" fontId="5" fillId="2" borderId="0" xfId="6" applyFont="1" applyFill="1" applyAlignment="1">
      <alignment horizontal="center"/>
    </xf>
    <xf numFmtId="0" fontId="2" fillId="2" borderId="0" xfId="6" applyFill="1"/>
    <xf numFmtId="0" fontId="2" fillId="0" borderId="0" xfId="6"/>
    <xf numFmtId="0" fontId="6" fillId="2" borderId="0" xfId="6" applyFont="1" applyFill="1" applyAlignment="1">
      <alignment horizontal="left"/>
    </xf>
    <xf numFmtId="0" fontId="22" fillId="5" borderId="0" xfId="6" applyFont="1" applyFill="1" applyAlignment="1">
      <alignment horizontal="left"/>
    </xf>
    <xf numFmtId="0" fontId="22" fillId="5" borderId="0" xfId="6" applyFont="1" applyFill="1" applyAlignment="1">
      <alignment horizontal="center"/>
    </xf>
    <xf numFmtId="164" fontId="5" fillId="2" borderId="0" xfId="6" applyNumberFormat="1" applyFont="1" applyFill="1" applyAlignment="1">
      <alignment horizontal="right"/>
    </xf>
    <xf numFmtId="164" fontId="5" fillId="2" borderId="0" xfId="6" applyNumberFormat="1" applyFont="1" applyFill="1" applyAlignment="1">
      <alignment horizontal="center"/>
    </xf>
    <xf numFmtId="167" fontId="0" fillId="2" borderId="0" xfId="7" applyNumberFormat="1" applyFont="1" applyFill="1" applyBorder="1"/>
    <xf numFmtId="167" fontId="2" fillId="2" borderId="0" xfId="1" applyNumberFormat="1" applyFont="1" applyFill="1"/>
    <xf numFmtId="164" fontId="5" fillId="2" borderId="0" xfId="6" applyNumberFormat="1" applyFont="1" applyFill="1" applyAlignment="1">
      <alignment horizontal="center" vertical="center"/>
    </xf>
    <xf numFmtId="43" fontId="2" fillId="2" borderId="0" xfId="6" applyNumberFormat="1" applyFill="1"/>
    <xf numFmtId="164" fontId="2" fillId="2" borderId="0" xfId="6" applyNumberFormat="1" applyFill="1"/>
    <xf numFmtId="43" fontId="5" fillId="2" borderId="0" xfId="1" applyFont="1" applyFill="1" applyAlignment="1">
      <alignment horizontal="right"/>
    </xf>
    <xf numFmtId="0" fontId="10" fillId="6" borderId="1" xfId="6" applyFont="1" applyFill="1" applyBorder="1" applyAlignment="1">
      <alignment horizontal="left"/>
    </xf>
    <xf numFmtId="171" fontId="10" fillId="6" borderId="1" xfId="6" applyNumberFormat="1" applyFont="1" applyFill="1" applyBorder="1" applyAlignment="1">
      <alignment horizontal="center"/>
    </xf>
    <xf numFmtId="172" fontId="10" fillId="6" borderId="1" xfId="6" applyNumberFormat="1" applyFont="1" applyFill="1" applyBorder="1" applyAlignment="1">
      <alignment horizontal="center"/>
    </xf>
    <xf numFmtId="164" fontId="10" fillId="6" borderId="1" xfId="6" applyNumberFormat="1" applyFont="1" applyFill="1" applyBorder="1" applyAlignment="1">
      <alignment horizontal="center"/>
    </xf>
    <xf numFmtId="171" fontId="2" fillId="2" borderId="0" xfId="6" applyNumberFormat="1" applyFill="1"/>
    <xf numFmtId="173" fontId="2" fillId="2" borderId="0" xfId="6" applyNumberFormat="1" applyFill="1"/>
    <xf numFmtId="167" fontId="5" fillId="2" borderId="0" xfId="1" applyNumberFormat="1" applyFont="1" applyFill="1" applyAlignment="1">
      <alignment horizontal="right"/>
    </xf>
    <xf numFmtId="171" fontId="5" fillId="2" borderId="0" xfId="6" applyNumberFormat="1" applyFont="1" applyFill="1"/>
    <xf numFmtId="172" fontId="5" fillId="2" borderId="0" xfId="6" applyNumberFormat="1" applyFont="1" applyFill="1"/>
    <xf numFmtId="0" fontId="10" fillId="2" borderId="1" xfId="6" applyFont="1" applyFill="1" applyBorder="1" applyAlignment="1">
      <alignment horizontal="left"/>
    </xf>
    <xf numFmtId="164" fontId="10" fillId="2" borderId="1" xfId="6" applyNumberFormat="1" applyFont="1" applyFill="1" applyBorder="1" applyAlignment="1">
      <alignment horizontal="center" vertical="center"/>
    </xf>
    <xf numFmtId="0" fontId="2" fillId="2" borderId="0" xfId="6" applyFill="1" applyAlignment="1">
      <alignment horizontal="left"/>
    </xf>
    <xf numFmtId="164" fontId="2" fillId="2" borderId="0" xfId="6" applyNumberFormat="1" applyFill="1" applyAlignment="1">
      <alignment horizontal="center"/>
    </xf>
    <xf numFmtId="0" fontId="2" fillId="2" borderId="0" xfId="6" applyFill="1" applyAlignment="1">
      <alignment vertical="center"/>
    </xf>
    <xf numFmtId="0" fontId="2" fillId="2" borderId="0" xfId="6" applyFill="1" applyAlignment="1">
      <alignment horizontal="center"/>
    </xf>
    <xf numFmtId="0" fontId="10" fillId="2" borderId="0" xfId="8" applyFont="1" applyFill="1"/>
    <xf numFmtId="0" fontId="5" fillId="2" borderId="0" xfId="8" applyFont="1" applyFill="1" applyAlignment="1">
      <alignment horizontal="center"/>
    </xf>
    <xf numFmtId="0" fontId="5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0" fontId="5" fillId="2" borderId="0" xfId="8" applyFont="1" applyFill="1" applyAlignment="1">
      <alignment horizontal="left"/>
    </xf>
    <xf numFmtId="0" fontId="2" fillId="0" borderId="0" xfId="8"/>
    <xf numFmtId="0" fontId="9" fillId="5" borderId="5" xfId="8" applyFont="1" applyFill="1" applyBorder="1" applyAlignment="1">
      <alignment horizontal="center"/>
    </xf>
    <xf numFmtId="0" fontId="9" fillId="5" borderId="6" xfId="8" applyFont="1" applyFill="1" applyBorder="1" applyAlignment="1">
      <alignment horizontal="center"/>
    </xf>
    <xf numFmtId="0" fontId="9" fillId="5" borderId="7" xfId="8" applyFont="1" applyFill="1" applyBorder="1" applyAlignment="1">
      <alignment horizontal="center"/>
    </xf>
    <xf numFmtId="0" fontId="5" fillId="2" borderId="8" xfId="8" applyFont="1" applyFill="1" applyBorder="1" applyAlignment="1">
      <alignment horizontal="center"/>
    </xf>
    <xf numFmtId="0" fontId="5" fillId="2" borderId="9" xfId="8" applyFont="1" applyFill="1" applyBorder="1" applyAlignment="1">
      <alignment horizontal="center"/>
    </xf>
    <xf numFmtId="0" fontId="5" fillId="2" borderId="10" xfId="8" applyFont="1" applyFill="1" applyBorder="1" applyAlignment="1">
      <alignment horizontal="center"/>
    </xf>
    <xf numFmtId="165" fontId="5" fillId="2" borderId="0" xfId="8" applyNumberFormat="1" applyFont="1" applyFill="1" applyAlignment="1">
      <alignment horizontal="left"/>
    </xf>
    <xf numFmtId="0" fontId="5" fillId="2" borderId="11" xfId="8" applyFont="1" applyFill="1" applyBorder="1" applyAlignment="1">
      <alignment horizontal="left"/>
    </xf>
    <xf numFmtId="3" fontId="5" fillId="2" borderId="0" xfId="8" applyNumberFormat="1" applyFont="1" applyFill="1" applyAlignment="1">
      <alignment horizontal="center" vertical="center"/>
    </xf>
    <xf numFmtId="3" fontId="5" fillId="2" borderId="12" xfId="8" applyNumberFormat="1" applyFont="1" applyFill="1" applyBorder="1" applyAlignment="1">
      <alignment horizontal="center" vertical="center"/>
    </xf>
    <xf numFmtId="0" fontId="10" fillId="9" borderId="13" xfId="8" applyFont="1" applyFill="1" applyBorder="1" applyAlignment="1">
      <alignment horizontal="left"/>
    </xf>
    <xf numFmtId="3" fontId="10" fillId="9" borderId="1" xfId="8" applyNumberFormat="1" applyFont="1" applyFill="1" applyBorder="1" applyAlignment="1">
      <alignment horizontal="center" vertical="center"/>
    </xf>
    <xf numFmtId="3" fontId="10" fillId="9" borderId="14" xfId="8" applyNumberFormat="1" applyFont="1" applyFill="1" applyBorder="1" applyAlignment="1">
      <alignment horizontal="center" vertical="center"/>
    </xf>
    <xf numFmtId="167" fontId="5" fillId="2" borderId="0" xfId="1" applyNumberFormat="1" applyFont="1" applyFill="1" applyAlignment="1">
      <alignment horizontal="left"/>
    </xf>
    <xf numFmtId="167" fontId="2" fillId="0" borderId="0" xfId="1" applyNumberFormat="1" applyFont="1"/>
    <xf numFmtId="2" fontId="5" fillId="2" borderId="15" xfId="8" applyNumberFormat="1" applyFont="1" applyFill="1" applyBorder="1" applyAlignment="1">
      <alignment horizontal="left"/>
    </xf>
    <xf numFmtId="174" fontId="4" fillId="0" borderId="0" xfId="8" applyNumberFormat="1" applyFont="1"/>
    <xf numFmtId="2" fontId="5" fillId="2" borderId="11" xfId="8" applyNumberFormat="1" applyFont="1" applyFill="1" applyBorder="1" applyAlignment="1">
      <alignment horizontal="left"/>
    </xf>
    <xf numFmtId="0" fontId="10" fillId="2" borderId="11" xfId="8" applyFont="1" applyFill="1" applyBorder="1" applyAlignment="1">
      <alignment horizontal="left"/>
    </xf>
    <xf numFmtId="3" fontId="5" fillId="2" borderId="0" xfId="8" applyNumberFormat="1" applyFont="1" applyFill="1" applyAlignment="1">
      <alignment horizontal="center"/>
    </xf>
    <xf numFmtId="0" fontId="5" fillId="2" borderId="12" xfId="8" applyFont="1" applyFill="1" applyBorder="1" applyAlignment="1">
      <alignment horizontal="center"/>
    </xf>
    <xf numFmtId="0" fontId="5" fillId="2" borderId="11" xfId="8" applyFont="1" applyFill="1" applyBorder="1" applyAlignment="1">
      <alignment horizontal="left" vertical="center"/>
    </xf>
    <xf numFmtId="3" fontId="4" fillId="2" borderId="0" xfId="8" applyNumberFormat="1" applyFont="1" applyFill="1" applyAlignment="1">
      <alignment horizontal="center" vertical="center"/>
    </xf>
    <xf numFmtId="3" fontId="4" fillId="2" borderId="12" xfId="8" applyNumberFormat="1" applyFont="1" applyFill="1" applyBorder="1" applyAlignment="1">
      <alignment horizontal="center" vertical="center"/>
    </xf>
    <xf numFmtId="0" fontId="5" fillId="2" borderId="8" xfId="8" applyFont="1" applyFill="1" applyBorder="1" applyAlignment="1">
      <alignment horizontal="left" vertical="center"/>
    </xf>
    <xf numFmtId="3" fontId="5" fillId="2" borderId="9" xfId="8" applyNumberFormat="1" applyFont="1" applyFill="1" applyBorder="1" applyAlignment="1">
      <alignment horizontal="center" vertical="center"/>
    </xf>
    <xf numFmtId="3" fontId="4" fillId="2" borderId="9" xfId="8" applyNumberFormat="1" applyFont="1" applyFill="1" applyBorder="1" applyAlignment="1">
      <alignment horizontal="center" vertical="center"/>
    </xf>
    <xf numFmtId="3" fontId="5" fillId="2" borderId="10" xfId="8" applyNumberFormat="1" applyFont="1" applyFill="1" applyBorder="1" applyAlignment="1">
      <alignment horizontal="center" vertical="center"/>
    </xf>
    <xf numFmtId="0" fontId="4" fillId="0" borderId="0" xfId="8" applyFont="1" applyAlignment="1">
      <alignment horizontal="left"/>
    </xf>
    <xf numFmtId="0" fontId="10" fillId="2" borderId="16" xfId="8" applyFont="1" applyFill="1" applyBorder="1" applyAlignment="1">
      <alignment horizontal="left" vertical="center"/>
    </xf>
    <xf numFmtId="168" fontId="10" fillId="2" borderId="17" xfId="8" applyNumberFormat="1" applyFont="1" applyFill="1" applyBorder="1" applyAlignment="1">
      <alignment horizontal="center" vertical="center"/>
    </xf>
    <xf numFmtId="168" fontId="3" fillId="2" borderId="17" xfId="8" applyNumberFormat="1" applyFont="1" applyFill="1" applyBorder="1" applyAlignment="1">
      <alignment horizontal="center" vertical="center"/>
    </xf>
    <xf numFmtId="168" fontId="10" fillId="2" borderId="18" xfId="8" applyNumberFormat="1" applyFont="1" applyFill="1" applyBorder="1" applyAlignment="1">
      <alignment horizontal="center" vertical="center"/>
    </xf>
    <xf numFmtId="0" fontId="10" fillId="2" borderId="0" xfId="8" applyFont="1" applyFill="1" applyAlignment="1">
      <alignment horizontal="left"/>
    </xf>
    <xf numFmtId="0" fontId="5" fillId="0" borderId="11" xfId="8" applyFont="1" applyBorder="1" applyAlignment="1">
      <alignment horizontal="center"/>
    </xf>
    <xf numFmtId="3" fontId="5" fillId="2" borderId="12" xfId="8" applyNumberFormat="1" applyFont="1" applyFill="1" applyBorder="1" applyAlignment="1">
      <alignment horizontal="center"/>
    </xf>
    <xf numFmtId="0" fontId="10" fillId="2" borderId="12" xfId="8" applyFont="1" applyFill="1" applyBorder="1" applyAlignment="1">
      <alignment horizontal="left"/>
    </xf>
    <xf numFmtId="0" fontId="10" fillId="2" borderId="8" xfId="8" applyFont="1" applyFill="1" applyBorder="1"/>
    <xf numFmtId="168" fontId="10" fillId="2" borderId="19" xfId="8" applyNumberFormat="1" applyFont="1" applyFill="1" applyBorder="1" applyAlignment="1">
      <alignment horizontal="center" vertical="center"/>
    </xf>
    <xf numFmtId="168" fontId="10" fillId="2" borderId="20" xfId="8" applyNumberFormat="1" applyFont="1" applyFill="1" applyBorder="1" applyAlignment="1">
      <alignment horizontal="center" vertical="center"/>
    </xf>
    <xf numFmtId="0" fontId="10" fillId="2" borderId="0" xfId="8" applyFont="1" applyFill="1" applyAlignment="1">
      <alignment horizontal="left" vertical="center"/>
    </xf>
    <xf numFmtId="10" fontId="10" fillId="2" borderId="0" xfId="8" applyNumberFormat="1" applyFont="1" applyFill="1" applyAlignment="1">
      <alignment horizontal="center" vertical="center"/>
    </xf>
    <xf numFmtId="0" fontId="3" fillId="2" borderId="0" xfId="8" applyFont="1" applyFill="1"/>
    <xf numFmtId="165" fontId="5" fillId="2" borderId="0" xfId="8" applyNumberFormat="1" applyFont="1" applyFill="1" applyAlignment="1">
      <alignment horizontal="center"/>
    </xf>
    <xf numFmtId="10" fontId="5" fillId="2" borderId="0" xfId="8" applyNumberFormat="1" applyFont="1" applyFill="1" applyAlignment="1">
      <alignment horizontal="right"/>
    </xf>
    <xf numFmtId="0" fontId="6" fillId="2" borderId="0" xfId="8" applyFont="1" applyFill="1" applyAlignment="1">
      <alignment horizontal="left"/>
    </xf>
    <xf numFmtId="0" fontId="25" fillId="2" borderId="0" xfId="8" applyFont="1" applyFill="1" applyAlignment="1">
      <alignment horizontal="left"/>
    </xf>
    <xf numFmtId="165" fontId="25" fillId="2" borderId="0" xfId="8" applyNumberFormat="1" applyFont="1" applyFill="1" applyAlignment="1">
      <alignment horizontal="center"/>
    </xf>
    <xf numFmtId="10" fontId="25" fillId="2" borderId="0" xfId="8" applyNumberFormat="1" applyFont="1" applyFill="1" applyAlignment="1">
      <alignment horizontal="right"/>
    </xf>
    <xf numFmtId="0" fontId="5" fillId="2" borderId="0" xfId="8" applyFont="1" applyFill="1" applyAlignment="1">
      <alignment horizontal="left" vertical="center"/>
    </xf>
    <xf numFmtId="0" fontId="9" fillId="5" borderId="25" xfId="8" applyFont="1" applyFill="1" applyBorder="1" applyAlignment="1">
      <alignment horizontal="left" vertical="center"/>
    </xf>
    <xf numFmtId="0" fontId="9" fillId="5" borderId="5" xfId="8" applyFont="1" applyFill="1" applyBorder="1" applyAlignment="1">
      <alignment horizontal="right" vertical="center"/>
    </xf>
    <xf numFmtId="0" fontId="9" fillId="5" borderId="6" xfId="8" applyFont="1" applyFill="1" applyBorder="1" applyAlignment="1">
      <alignment horizontal="right" vertical="center"/>
    </xf>
    <xf numFmtId="10" fontId="9" fillId="5" borderId="7" xfId="8" applyNumberFormat="1" applyFont="1" applyFill="1" applyBorder="1" applyAlignment="1">
      <alignment horizontal="right" vertical="center"/>
    </xf>
    <xf numFmtId="10" fontId="9" fillId="10" borderId="26" xfId="8" applyNumberFormat="1" applyFont="1" applyFill="1" applyBorder="1" applyAlignment="1">
      <alignment horizontal="right" vertical="center"/>
    </xf>
    <xf numFmtId="165" fontId="10" fillId="6" borderId="27" xfId="8" applyNumberFormat="1" applyFont="1" applyFill="1" applyBorder="1" applyAlignment="1">
      <alignment horizontal="left" vertical="center"/>
    </xf>
    <xf numFmtId="165" fontId="10" fillId="6" borderId="28" xfId="8" applyNumberFormat="1" applyFont="1" applyFill="1" applyBorder="1" applyAlignment="1">
      <alignment horizontal="center" vertical="center"/>
    </xf>
    <xf numFmtId="165" fontId="10" fillId="6" borderId="4" xfId="8" applyNumberFormat="1" applyFont="1" applyFill="1" applyBorder="1" applyAlignment="1">
      <alignment horizontal="center" vertical="center"/>
    </xf>
    <xf numFmtId="168" fontId="10" fillId="6" borderId="14" xfId="8" applyNumberFormat="1" applyFont="1" applyFill="1" applyBorder="1" applyAlignment="1">
      <alignment horizontal="right" vertical="center"/>
    </xf>
    <xf numFmtId="0" fontId="5" fillId="2" borderId="30" xfId="8" applyFont="1" applyFill="1" applyBorder="1" applyAlignment="1">
      <alignment horizontal="left" vertical="center"/>
    </xf>
    <xf numFmtId="165" fontId="5" fillId="2" borderId="11" xfId="8" applyNumberFormat="1" applyFont="1" applyFill="1" applyBorder="1" applyAlignment="1">
      <alignment horizontal="center" vertical="center"/>
    </xf>
    <xf numFmtId="165" fontId="5" fillId="2" borderId="0" xfId="8" applyNumberFormat="1" applyFont="1" applyFill="1" applyAlignment="1">
      <alignment horizontal="center" vertical="center"/>
    </xf>
    <xf numFmtId="168" fontId="5" fillId="2" borderId="12" xfId="8" applyNumberFormat="1" applyFont="1" applyFill="1" applyBorder="1" applyAlignment="1">
      <alignment horizontal="right" vertical="center"/>
    </xf>
    <xf numFmtId="168" fontId="5" fillId="2" borderId="31" xfId="8" applyNumberFormat="1" applyFont="1" applyFill="1" applyBorder="1" applyAlignment="1">
      <alignment horizontal="right" vertical="center"/>
    </xf>
    <xf numFmtId="165" fontId="5" fillId="2" borderId="11" xfId="8" applyNumberFormat="1" applyFont="1" applyFill="1" applyBorder="1" applyAlignment="1">
      <alignment horizontal="left" vertical="center"/>
    </xf>
    <xf numFmtId="165" fontId="5" fillId="2" borderId="0" xfId="8" applyNumberFormat="1" applyFont="1" applyFill="1" applyAlignment="1">
      <alignment horizontal="left" vertical="center"/>
    </xf>
    <xf numFmtId="165" fontId="10" fillId="6" borderId="13" xfId="8" applyNumberFormat="1" applyFont="1" applyFill="1" applyBorder="1" applyAlignment="1">
      <alignment horizontal="center" vertical="center"/>
    </xf>
    <xf numFmtId="165" fontId="5" fillId="0" borderId="0" xfId="8" applyNumberFormat="1" applyFont="1" applyAlignment="1">
      <alignment horizontal="center" vertical="center"/>
    </xf>
    <xf numFmtId="0" fontId="5" fillId="0" borderId="30" xfId="8" applyFont="1" applyBorder="1" applyAlignment="1">
      <alignment horizontal="left" vertical="center"/>
    </xf>
    <xf numFmtId="165" fontId="5" fillId="0" borderId="11" xfId="8" applyNumberFormat="1" applyFont="1" applyBorder="1" applyAlignment="1">
      <alignment horizontal="center" vertical="center"/>
    </xf>
    <xf numFmtId="165" fontId="5" fillId="0" borderId="11" xfId="8" applyNumberFormat="1" applyFont="1" applyBorder="1"/>
    <xf numFmtId="165" fontId="10" fillId="6" borderId="1" xfId="8" applyNumberFormat="1" applyFont="1" applyFill="1" applyBorder="1" applyAlignment="1">
      <alignment horizontal="center" vertical="center"/>
    </xf>
    <xf numFmtId="0" fontId="3" fillId="6" borderId="32" xfId="8" applyFont="1" applyFill="1" applyBorder="1" applyAlignment="1">
      <alignment horizontal="left"/>
    </xf>
    <xf numFmtId="167" fontId="0" fillId="0" borderId="0" xfId="1" applyNumberFormat="1" applyFont="1"/>
    <xf numFmtId="0" fontId="10" fillId="6" borderId="32" xfId="8" applyFont="1" applyFill="1" applyBorder="1" applyAlignment="1">
      <alignment horizontal="left" vertical="center"/>
    </xf>
    <xf numFmtId="174" fontId="4" fillId="0" borderId="15" xfId="8" applyNumberFormat="1" applyFont="1" applyBorder="1"/>
    <xf numFmtId="174" fontId="4" fillId="0" borderId="11" xfId="8" applyNumberFormat="1" applyFont="1" applyBorder="1"/>
    <xf numFmtId="0" fontId="10" fillId="6" borderId="27" xfId="8" applyFont="1" applyFill="1" applyBorder="1" applyAlignment="1">
      <alignment horizontal="left" vertical="center"/>
    </xf>
    <xf numFmtId="9" fontId="5" fillId="2" borderId="31" xfId="8" applyNumberFormat="1" applyFont="1" applyFill="1" applyBorder="1" applyAlignment="1">
      <alignment horizontal="right" vertical="center"/>
    </xf>
    <xf numFmtId="165" fontId="5" fillId="0" borderId="8" xfId="8" applyNumberFormat="1" applyFont="1" applyBorder="1" applyAlignment="1">
      <alignment horizontal="center" vertical="center"/>
    </xf>
    <xf numFmtId="165" fontId="5" fillId="0" borderId="9" xfId="8" applyNumberFormat="1" applyFont="1" applyBorder="1" applyAlignment="1">
      <alignment horizontal="center" vertical="center"/>
    </xf>
    <xf numFmtId="168" fontId="5" fillId="2" borderId="10" xfId="8" applyNumberFormat="1" applyFont="1" applyFill="1" applyBorder="1" applyAlignment="1">
      <alignment horizontal="right" vertical="center"/>
    </xf>
    <xf numFmtId="168" fontId="5" fillId="2" borderId="33" xfId="8" applyNumberFormat="1" applyFont="1" applyFill="1" applyBorder="1" applyAlignment="1">
      <alignment horizontal="right" vertical="center"/>
    </xf>
    <xf numFmtId="0" fontId="3" fillId="2" borderId="0" xfId="8" applyFont="1" applyFill="1" applyAlignment="1">
      <alignment vertical="center"/>
    </xf>
    <xf numFmtId="10" fontId="4" fillId="2" borderId="0" xfId="8" applyNumberFormat="1" applyFont="1" applyFill="1" applyAlignment="1">
      <alignment horizontal="right" vertical="center"/>
    </xf>
    <xf numFmtId="0" fontId="4" fillId="2" borderId="0" xfId="8" applyFont="1" applyFill="1" applyAlignment="1">
      <alignment horizontal="left" vertical="center"/>
    </xf>
    <xf numFmtId="0" fontId="7" fillId="2" borderId="0" xfId="8" applyFont="1" applyFill="1" applyAlignment="1">
      <alignment horizontal="left" vertical="center"/>
    </xf>
    <xf numFmtId="165" fontId="4" fillId="2" borderId="0" xfId="8" applyNumberFormat="1" applyFont="1" applyFill="1" applyAlignment="1">
      <alignment horizontal="center" vertical="center"/>
    </xf>
    <xf numFmtId="0" fontId="22" fillId="2" borderId="0" xfId="8" applyFont="1" applyFill="1" applyAlignment="1">
      <alignment horizontal="left" vertical="center"/>
    </xf>
    <xf numFmtId="0" fontId="9" fillId="5" borderId="38" xfId="8" applyFont="1" applyFill="1" applyBorder="1" applyAlignment="1">
      <alignment horizontal="left" vertical="center"/>
    </xf>
    <xf numFmtId="0" fontId="9" fillId="5" borderId="38" xfId="8" applyFont="1" applyFill="1" applyBorder="1" applyAlignment="1">
      <alignment horizontal="right" vertical="center"/>
    </xf>
    <xf numFmtId="0" fontId="9" fillId="5" borderId="39" xfId="8" applyFont="1" applyFill="1" applyBorder="1" applyAlignment="1">
      <alignment horizontal="right" vertical="center"/>
    </xf>
    <xf numFmtId="10" fontId="9" fillId="5" borderId="40" xfId="8" applyNumberFormat="1" applyFont="1" applyFill="1" applyBorder="1" applyAlignment="1">
      <alignment horizontal="right" vertical="center"/>
    </xf>
    <xf numFmtId="10" fontId="9" fillId="10" borderId="41" xfId="8" applyNumberFormat="1" applyFont="1" applyFill="1" applyBorder="1" applyAlignment="1">
      <alignment horizontal="right" vertical="center"/>
    </xf>
    <xf numFmtId="165" fontId="10" fillId="6" borderId="42" xfId="8" applyNumberFormat="1" applyFont="1" applyFill="1" applyBorder="1" applyAlignment="1">
      <alignment horizontal="left" vertical="center"/>
    </xf>
    <xf numFmtId="165" fontId="3" fillId="6" borderId="43" xfId="8" applyNumberFormat="1" applyFont="1" applyFill="1" applyBorder="1" applyAlignment="1">
      <alignment horizontal="right" vertical="center"/>
    </xf>
    <xf numFmtId="165" fontId="3" fillId="6" borderId="44" xfId="8" applyNumberFormat="1" applyFont="1" applyFill="1" applyBorder="1" applyAlignment="1">
      <alignment horizontal="right" vertical="center"/>
    </xf>
    <xf numFmtId="168" fontId="3" fillId="6" borderId="45" xfId="8" applyNumberFormat="1" applyFont="1" applyFill="1" applyBorder="1" applyAlignment="1">
      <alignment horizontal="right" vertical="center"/>
    </xf>
    <xf numFmtId="0" fontId="13" fillId="0" borderId="11" xfId="8" applyFont="1" applyBorder="1" applyAlignment="1">
      <alignment vertical="center"/>
    </xf>
    <xf numFmtId="165" fontId="4" fillId="2" borderId="30" xfId="8" applyNumberFormat="1" applyFont="1" applyFill="1" applyBorder="1" applyAlignment="1">
      <alignment horizontal="right" vertical="center"/>
    </xf>
    <xf numFmtId="165" fontId="4" fillId="2" borderId="0" xfId="8" applyNumberFormat="1" applyFont="1" applyFill="1" applyAlignment="1">
      <alignment horizontal="right" vertical="center"/>
    </xf>
    <xf numFmtId="168" fontId="4" fillId="2" borderId="47" xfId="8" applyNumberFormat="1" applyFont="1" applyFill="1" applyBorder="1" applyAlignment="1">
      <alignment horizontal="right" vertical="center"/>
    </xf>
    <xf numFmtId="168" fontId="4" fillId="2" borderId="31" xfId="8" applyNumberFormat="1" applyFont="1" applyFill="1" applyBorder="1" applyAlignment="1">
      <alignment horizontal="right" vertical="center"/>
    </xf>
    <xf numFmtId="0" fontId="13" fillId="0" borderId="8" xfId="8" applyFont="1" applyBorder="1" applyAlignment="1">
      <alignment vertical="center"/>
    </xf>
    <xf numFmtId="165" fontId="4" fillId="2" borderId="48" xfId="8" applyNumberFormat="1" applyFont="1" applyFill="1" applyBorder="1" applyAlignment="1">
      <alignment horizontal="right" vertical="center"/>
    </xf>
    <xf numFmtId="171" fontId="4" fillId="2" borderId="9" xfId="8" applyNumberFormat="1" applyFont="1" applyFill="1" applyBorder="1" applyAlignment="1">
      <alignment horizontal="right" vertical="center"/>
    </xf>
    <xf numFmtId="168" fontId="4" fillId="2" borderId="49" xfId="8" applyNumberFormat="1" applyFont="1" applyFill="1" applyBorder="1" applyAlignment="1">
      <alignment horizontal="right" vertical="center"/>
    </xf>
    <xf numFmtId="168" fontId="4" fillId="2" borderId="33" xfId="8" applyNumberFormat="1" applyFont="1" applyFill="1" applyBorder="1" applyAlignment="1">
      <alignment horizontal="right" vertical="center"/>
    </xf>
    <xf numFmtId="165" fontId="10" fillId="6" borderId="50" xfId="8" applyNumberFormat="1" applyFont="1" applyFill="1" applyBorder="1" applyAlignment="1">
      <alignment horizontal="left" vertical="center"/>
    </xf>
    <xf numFmtId="165" fontId="3" fillId="6" borderId="51" xfId="8" applyNumberFormat="1" applyFont="1" applyFill="1" applyBorder="1" applyAlignment="1">
      <alignment horizontal="right" vertical="center"/>
    </xf>
    <xf numFmtId="165" fontId="3" fillId="11" borderId="3" xfId="8" applyNumberFormat="1" applyFont="1" applyFill="1" applyBorder="1" applyAlignment="1">
      <alignment horizontal="right" vertical="center"/>
    </xf>
    <xf numFmtId="168" fontId="3" fillId="6" borderId="52" xfId="8" applyNumberFormat="1" applyFont="1" applyFill="1" applyBorder="1" applyAlignment="1">
      <alignment horizontal="right" vertical="center"/>
    </xf>
    <xf numFmtId="0" fontId="13" fillId="0" borderId="0" xfId="8" applyFont="1" applyAlignment="1">
      <alignment vertical="center"/>
    </xf>
    <xf numFmtId="168" fontId="4" fillId="2" borderId="54" xfId="8" applyNumberFormat="1" applyFont="1" applyFill="1" applyBorder="1" applyAlignment="1">
      <alignment horizontal="right" vertical="center"/>
    </xf>
    <xf numFmtId="168" fontId="3" fillId="6" borderId="24" xfId="8" applyNumberFormat="1" applyFont="1" applyFill="1" applyBorder="1" applyAlignment="1">
      <alignment horizontal="right" vertical="center"/>
    </xf>
    <xf numFmtId="168" fontId="4" fillId="2" borderId="12" xfId="8" applyNumberFormat="1" applyFont="1" applyFill="1" applyBorder="1" applyAlignment="1">
      <alignment horizontal="right" vertical="center"/>
    </xf>
    <xf numFmtId="171" fontId="4" fillId="2" borderId="48" xfId="8" applyNumberFormat="1" applyFont="1" applyFill="1" applyBorder="1" applyAlignment="1">
      <alignment horizontal="right" vertical="center"/>
    </xf>
    <xf numFmtId="165" fontId="4" fillId="2" borderId="9" xfId="8" applyNumberFormat="1" applyFont="1" applyFill="1" applyBorder="1" applyAlignment="1">
      <alignment horizontal="right" vertical="center"/>
    </xf>
    <xf numFmtId="168" fontId="4" fillId="2" borderId="10" xfId="8" applyNumberFormat="1" applyFont="1" applyFill="1" applyBorder="1" applyAlignment="1">
      <alignment horizontal="right" vertical="center"/>
    </xf>
    <xf numFmtId="165" fontId="10" fillId="6" borderId="51" xfId="8" applyNumberFormat="1" applyFont="1" applyFill="1" applyBorder="1" applyAlignment="1">
      <alignment horizontal="left" vertical="center"/>
    </xf>
    <xf numFmtId="165" fontId="3" fillId="6" borderId="3" xfId="8" applyNumberFormat="1" applyFont="1" applyFill="1" applyBorder="1" applyAlignment="1">
      <alignment horizontal="right" vertical="center"/>
    </xf>
    <xf numFmtId="0" fontId="3" fillId="6" borderId="42" xfId="8" applyFont="1" applyFill="1" applyBorder="1" applyAlignment="1">
      <alignment horizontal="left" vertical="center"/>
    </xf>
    <xf numFmtId="165" fontId="3" fillId="11" borderId="44" xfId="8" applyNumberFormat="1" applyFont="1" applyFill="1" applyBorder="1" applyAlignment="1">
      <alignment horizontal="right" vertical="center"/>
    </xf>
    <xf numFmtId="0" fontId="3" fillId="6" borderId="51" xfId="8" applyFont="1" applyFill="1" applyBorder="1" applyAlignment="1">
      <alignment horizontal="left" vertical="center"/>
    </xf>
    <xf numFmtId="9" fontId="4" fillId="2" borderId="47" xfId="8" applyNumberFormat="1" applyFont="1" applyFill="1" applyBorder="1" applyAlignment="1">
      <alignment horizontal="right" vertical="center"/>
    </xf>
    <xf numFmtId="0" fontId="3" fillId="6" borderId="58" xfId="8" applyFont="1" applyFill="1" applyBorder="1" applyAlignment="1">
      <alignment horizontal="left" vertical="center"/>
    </xf>
    <xf numFmtId="165" fontId="3" fillId="6" borderId="58" xfId="8" applyNumberFormat="1" applyFont="1" applyFill="1" applyBorder="1" applyAlignment="1">
      <alignment horizontal="right" vertical="center"/>
    </xf>
    <xf numFmtId="165" fontId="3" fillId="6" borderId="59" xfId="8" applyNumberFormat="1" applyFont="1" applyFill="1" applyBorder="1" applyAlignment="1">
      <alignment horizontal="right" vertical="center"/>
    </xf>
    <xf numFmtId="168" fontId="3" fillId="6" borderId="55" xfId="8" applyNumberFormat="1" applyFont="1" applyFill="1" applyBorder="1" applyAlignment="1">
      <alignment horizontal="right" vertical="center"/>
    </xf>
    <xf numFmtId="165" fontId="5" fillId="2" borderId="30" xfId="8" applyNumberFormat="1" applyFont="1" applyFill="1" applyBorder="1" applyAlignment="1">
      <alignment horizontal="right" vertical="center"/>
    </xf>
    <xf numFmtId="165" fontId="5" fillId="2" borderId="0" xfId="8" applyNumberFormat="1" applyFont="1" applyFill="1" applyAlignment="1">
      <alignment horizontal="right" vertical="center"/>
    </xf>
    <xf numFmtId="168" fontId="4" fillId="2" borderId="61" xfId="8" applyNumberFormat="1" applyFont="1" applyFill="1" applyBorder="1" applyAlignment="1">
      <alignment horizontal="right" vertical="center"/>
    </xf>
    <xf numFmtId="0" fontId="2" fillId="0" borderId="0" xfId="8" applyAlignment="1">
      <alignment horizontal="right" vertical="center"/>
    </xf>
    <xf numFmtId="0" fontId="2" fillId="0" borderId="0" xfId="8" applyAlignment="1">
      <alignment vertical="center"/>
    </xf>
    <xf numFmtId="0" fontId="16" fillId="4" borderId="0" xfId="9" applyFont="1" applyFill="1"/>
    <xf numFmtId="3" fontId="15" fillId="4" borderId="0" xfId="10" applyNumberFormat="1" applyFont="1" applyAlignment="1">
      <alignment horizontal="right"/>
    </xf>
    <xf numFmtId="3" fontId="15" fillId="4" borderId="0" xfId="10" applyNumberFormat="1" applyFont="1" applyAlignment="1">
      <alignment horizontal="center"/>
    </xf>
    <xf numFmtId="0" fontId="15" fillId="0" borderId="0" xfId="9" applyFont="1"/>
    <xf numFmtId="0" fontId="16" fillId="4" borderId="0" xfId="9" applyFont="1" applyFill="1" applyAlignment="1">
      <alignment horizontal="left"/>
    </xf>
    <xf numFmtId="0" fontId="15" fillId="0" borderId="0" xfId="0" applyFont="1"/>
    <xf numFmtId="0" fontId="15" fillId="4" borderId="0" xfId="10" applyFont="1">
      <alignment horizontal="left"/>
    </xf>
    <xf numFmtId="0" fontId="29" fillId="4" borderId="0" xfId="10" applyFont="1">
      <alignment horizontal="left"/>
    </xf>
    <xf numFmtId="0" fontId="21" fillId="7" borderId="0" xfId="10" applyFont="1" applyFill="1">
      <alignment horizontal="left"/>
    </xf>
    <xf numFmtId="0" fontId="21" fillId="7" borderId="63" xfId="11" applyNumberFormat="1" applyFont="1" applyFill="1" applyBorder="1" applyAlignment="1">
      <alignment horizontal="center"/>
    </xf>
    <xf numFmtId="0" fontId="21" fillId="7" borderId="0" xfId="11" applyNumberFormat="1" applyFont="1" applyFill="1" applyAlignment="1">
      <alignment horizontal="center"/>
    </xf>
    <xf numFmtId="10" fontId="21" fillId="7" borderId="0" xfId="12" applyNumberFormat="1" applyFont="1" applyFill="1" applyAlignment="1">
      <alignment horizontal="center"/>
    </xf>
    <xf numFmtId="10" fontId="21" fillId="7" borderId="64" xfId="12" applyNumberFormat="1" applyFont="1" applyFill="1" applyBorder="1" applyAlignment="1">
      <alignment horizontal="center"/>
    </xf>
    <xf numFmtId="0" fontId="16" fillId="8" borderId="0" xfId="11" applyNumberFormat="1" applyFont="1" applyFill="1"/>
    <xf numFmtId="165" fontId="16" fillId="8" borderId="63" xfId="11" applyNumberFormat="1" applyFont="1" applyFill="1" applyBorder="1" applyAlignment="1">
      <alignment horizontal="right"/>
    </xf>
    <xf numFmtId="165" fontId="16" fillId="8" borderId="0" xfId="11" applyNumberFormat="1" applyFont="1" applyFill="1" applyAlignment="1">
      <alignment horizontal="right"/>
    </xf>
    <xf numFmtId="168" fontId="16" fillId="8" borderId="0" xfId="12" applyNumberFormat="1" applyFont="1" applyFill="1" applyAlignment="1">
      <alignment horizontal="center"/>
    </xf>
    <xf numFmtId="0" fontId="15" fillId="4" borderId="0" xfId="10" applyFont="1" applyAlignment="1">
      <alignment horizontal="left" indent="1"/>
    </xf>
    <xf numFmtId="165" fontId="15" fillId="4" borderId="63" xfId="11" applyNumberFormat="1" applyFont="1" applyFill="1" applyBorder="1" applyAlignment="1">
      <alignment horizontal="right"/>
    </xf>
    <xf numFmtId="165" fontId="15" fillId="4" borderId="0" xfId="11" applyNumberFormat="1" applyFont="1" applyFill="1" applyAlignment="1">
      <alignment horizontal="right"/>
    </xf>
    <xf numFmtId="168" fontId="15" fillId="4" borderId="0" xfId="12" applyNumberFormat="1" applyFont="1" applyFill="1" applyAlignment="1">
      <alignment horizontal="center"/>
    </xf>
    <xf numFmtId="168" fontId="15" fillId="4" borderId="64" xfId="12" applyNumberFormat="1" applyFont="1" applyFill="1" applyBorder="1" applyAlignment="1">
      <alignment horizontal="center"/>
    </xf>
    <xf numFmtId="165" fontId="15" fillId="0" borderId="0" xfId="9" applyNumberFormat="1" applyFont="1"/>
    <xf numFmtId="167" fontId="15" fillId="4" borderId="63" xfId="9" applyNumberFormat="1" applyFont="1" applyFill="1" applyBorder="1"/>
    <xf numFmtId="0" fontId="15" fillId="0" borderId="0" xfId="10" applyFont="1" applyFill="1" applyAlignment="1">
      <alignment horizontal="left" indent="1"/>
    </xf>
    <xf numFmtId="165" fontId="15" fillId="0" borderId="63" xfId="11" applyNumberFormat="1" applyFont="1" applyBorder="1" applyAlignment="1">
      <alignment horizontal="right"/>
    </xf>
    <xf numFmtId="168" fontId="15" fillId="0" borderId="64" xfId="12" applyNumberFormat="1" applyFont="1" applyBorder="1" applyAlignment="1">
      <alignment horizontal="center"/>
    </xf>
    <xf numFmtId="0" fontId="15" fillId="0" borderId="0" xfId="11" applyNumberFormat="1" applyFont="1" applyAlignment="1">
      <alignment horizontal="left" indent="1"/>
    </xf>
    <xf numFmtId="165" fontId="15" fillId="0" borderId="63" xfId="11" applyNumberFormat="1" applyFont="1" applyFill="1" applyBorder="1" applyAlignment="1">
      <alignment horizontal="right"/>
    </xf>
    <xf numFmtId="165" fontId="15" fillId="0" borderId="0" xfId="11" applyNumberFormat="1" applyFont="1" applyFill="1" applyAlignment="1">
      <alignment horizontal="right"/>
    </xf>
    <xf numFmtId="168" fontId="15" fillId="0" borderId="64" xfId="12" applyNumberFormat="1" applyFont="1" applyFill="1" applyBorder="1" applyAlignment="1">
      <alignment horizontal="center"/>
    </xf>
    <xf numFmtId="0" fontId="15" fillId="4" borderId="0" xfId="11" applyNumberFormat="1" applyFont="1" applyFill="1" applyAlignment="1">
      <alignment horizontal="left" indent="1"/>
    </xf>
    <xf numFmtId="0" fontId="15" fillId="4" borderId="64" xfId="10" applyFont="1" applyBorder="1" applyAlignment="1">
      <alignment horizontal="left" indent="1"/>
    </xf>
    <xf numFmtId="165" fontId="16" fillId="8" borderId="63" xfId="11" applyNumberFormat="1" applyFont="1" applyFill="1" applyBorder="1" applyAlignment="1">
      <alignment horizontal="center"/>
    </xf>
    <xf numFmtId="165" fontId="16" fillId="8" borderId="0" xfId="11" applyNumberFormat="1" applyFont="1" applyFill="1" applyAlignment="1">
      <alignment horizontal="center"/>
    </xf>
    <xf numFmtId="168" fontId="16" fillId="8" borderId="64" xfId="12" applyNumberFormat="1" applyFont="1" applyFill="1" applyBorder="1" applyAlignment="1">
      <alignment horizontal="center"/>
    </xf>
    <xf numFmtId="0" fontId="15" fillId="0" borderId="0" xfId="11" applyNumberFormat="1" applyFont="1" applyFill="1" applyAlignment="1">
      <alignment horizontal="left" indent="1"/>
    </xf>
    <xf numFmtId="165" fontId="15" fillId="0" borderId="63" xfId="11" applyNumberFormat="1" applyFont="1" applyFill="1" applyBorder="1" applyAlignment="1">
      <alignment horizontal="center"/>
    </xf>
    <xf numFmtId="165" fontId="15" fillId="0" borderId="0" xfId="11" applyNumberFormat="1" applyFont="1" applyFill="1" applyAlignment="1">
      <alignment horizontal="center"/>
    </xf>
    <xf numFmtId="168" fontId="15" fillId="0" borderId="0" xfId="12" applyNumberFormat="1" applyFont="1" applyFill="1" applyAlignment="1">
      <alignment horizontal="center"/>
    </xf>
    <xf numFmtId="0" fontId="15" fillId="0" borderId="66" xfId="10" applyFont="1" applyFill="1" applyBorder="1" applyAlignment="1">
      <alignment horizontal="left" vertical="center"/>
    </xf>
    <xf numFmtId="3" fontId="15" fillId="0" borderId="66" xfId="10" applyNumberFormat="1" applyFont="1" applyFill="1" applyBorder="1" applyAlignment="1">
      <alignment horizontal="right"/>
    </xf>
    <xf numFmtId="3" fontId="15" fillId="4" borderId="66" xfId="10" applyNumberFormat="1" applyFont="1" applyBorder="1" applyAlignment="1">
      <alignment horizontal="right"/>
    </xf>
    <xf numFmtId="3" fontId="15" fillId="4" borderId="66" xfId="10" applyNumberFormat="1" applyFont="1" applyBorder="1" applyAlignment="1">
      <alignment horizontal="center"/>
    </xf>
    <xf numFmtId="0" fontId="16" fillId="4" borderId="0" xfId="13" applyFont="1" applyFill="1"/>
    <xf numFmtId="0" fontId="18" fillId="0" borderId="0" xfId="13" applyFont="1"/>
    <xf numFmtId="0" fontId="16" fillId="4" borderId="0" xfId="13" applyFont="1" applyFill="1" applyAlignment="1">
      <alignment horizontal="left"/>
    </xf>
    <xf numFmtId="0" fontId="18" fillId="0" borderId="0" xfId="13" applyFont="1" applyAlignment="1">
      <alignment horizontal="center"/>
    </xf>
    <xf numFmtId="0" fontId="21" fillId="12" borderId="68" xfId="13" applyFont="1" applyFill="1" applyBorder="1" applyAlignment="1">
      <alignment horizontal="left"/>
    </xf>
    <xf numFmtId="0" fontId="21" fillId="12" borderId="68" xfId="13" applyFont="1" applyFill="1" applyBorder="1" applyAlignment="1">
      <alignment horizontal="center" vertical="center" wrapText="1"/>
    </xf>
    <xf numFmtId="0" fontId="21" fillId="12" borderId="65" xfId="13" applyFont="1" applyFill="1" applyBorder="1" applyAlignment="1">
      <alignment horizontal="center" vertical="center" wrapText="1"/>
    </xf>
    <xf numFmtId="0" fontId="21" fillId="12" borderId="69" xfId="13" applyFont="1" applyFill="1" applyBorder="1" applyAlignment="1">
      <alignment horizontal="center" vertical="center" wrapText="1"/>
    </xf>
    <xf numFmtId="0" fontId="20" fillId="13" borderId="63" xfId="13" applyFont="1" applyFill="1" applyBorder="1" applyAlignment="1">
      <alignment horizontal="left"/>
    </xf>
    <xf numFmtId="165" fontId="20" fillId="13" borderId="63" xfId="13" applyNumberFormat="1" applyFont="1" applyFill="1" applyBorder="1" applyAlignment="1">
      <alignment horizontal="center" vertical="center" wrapText="1"/>
    </xf>
    <xf numFmtId="165" fontId="20" fillId="13" borderId="0" xfId="13" applyNumberFormat="1" applyFont="1" applyFill="1" applyAlignment="1">
      <alignment horizontal="center" vertical="center" wrapText="1"/>
    </xf>
    <xf numFmtId="168" fontId="20" fillId="13" borderId="0" xfId="2" applyNumberFormat="1" applyFont="1" applyFill="1" applyBorder="1" applyAlignment="1">
      <alignment horizontal="center" vertical="center" wrapText="1"/>
    </xf>
    <xf numFmtId="168" fontId="20" fillId="13" borderId="64" xfId="12" applyNumberFormat="1" applyFont="1" applyFill="1" applyBorder="1" applyAlignment="1">
      <alignment horizontal="center" vertical="center" wrapText="1"/>
    </xf>
    <xf numFmtId="0" fontId="18" fillId="0" borderId="63" xfId="13" applyFont="1" applyBorder="1"/>
    <xf numFmtId="167" fontId="15" fillId="0" borderId="63" xfId="0" applyNumberFormat="1" applyFont="1" applyBorder="1"/>
    <xf numFmtId="165" fontId="18" fillId="0" borderId="0" xfId="13" applyNumberFormat="1" applyFont="1" applyAlignment="1">
      <alignment horizontal="center" vertical="center" wrapText="1"/>
    </xf>
    <xf numFmtId="168" fontId="18" fillId="0" borderId="0" xfId="2" applyNumberFormat="1" applyFont="1" applyBorder="1" applyAlignment="1">
      <alignment horizontal="center" vertical="center" wrapText="1"/>
    </xf>
    <xf numFmtId="168" fontId="18" fillId="0" borderId="64" xfId="12" applyNumberFormat="1" applyFont="1" applyBorder="1" applyAlignment="1">
      <alignment horizontal="center" vertical="center" wrapText="1"/>
    </xf>
    <xf numFmtId="165" fontId="18" fillId="0" borderId="0" xfId="0" applyNumberFormat="1" applyFont="1"/>
    <xf numFmtId="43" fontId="18" fillId="0" borderId="0" xfId="13" applyNumberFormat="1" applyFont="1"/>
    <xf numFmtId="167" fontId="18" fillId="0" borderId="63" xfId="1" applyNumberFormat="1" applyFont="1" applyBorder="1" applyAlignment="1">
      <alignment horizontal="center" vertical="center" wrapText="1"/>
    </xf>
    <xf numFmtId="167" fontId="18" fillId="0" borderId="0" xfId="1" applyNumberFormat="1" applyFont="1" applyBorder="1" applyAlignment="1">
      <alignment horizontal="center" vertical="center" wrapText="1"/>
    </xf>
    <xf numFmtId="165" fontId="18" fillId="4" borderId="63" xfId="13" applyNumberFormat="1" applyFont="1" applyFill="1" applyBorder="1" applyAlignment="1">
      <alignment horizontal="center" vertical="center" wrapText="1"/>
    </xf>
    <xf numFmtId="165" fontId="18" fillId="4" borderId="0" xfId="13" applyNumberFormat="1" applyFont="1" applyFill="1" applyAlignment="1">
      <alignment horizontal="center" vertical="center" wrapText="1"/>
    </xf>
    <xf numFmtId="168" fontId="18" fillId="4" borderId="0" xfId="2" applyNumberFormat="1" applyFont="1" applyFill="1" applyBorder="1" applyAlignment="1">
      <alignment horizontal="center" vertical="center" wrapText="1"/>
    </xf>
    <xf numFmtId="165" fontId="18" fillId="0" borderId="63" xfId="13" applyNumberFormat="1" applyFont="1" applyBorder="1" applyAlignment="1">
      <alignment horizontal="center" vertical="center" wrapText="1"/>
    </xf>
    <xf numFmtId="10" fontId="18" fillId="0" borderId="64" xfId="12" applyNumberFormat="1" applyFont="1" applyBorder="1" applyAlignment="1">
      <alignment horizontal="center" vertical="center" wrapText="1"/>
    </xf>
    <xf numFmtId="165" fontId="18" fillId="0" borderId="63" xfId="13" applyNumberFormat="1" applyFont="1" applyBorder="1" applyAlignment="1">
      <alignment vertical="center" wrapText="1"/>
    </xf>
    <xf numFmtId="168" fontId="20" fillId="13" borderId="64" xfId="2" applyNumberFormat="1" applyFont="1" applyFill="1" applyBorder="1" applyAlignment="1">
      <alignment horizontal="center" vertical="center" wrapText="1"/>
    </xf>
    <xf numFmtId="168" fontId="18" fillId="0" borderId="64" xfId="2" applyNumberFormat="1" applyFont="1" applyBorder="1" applyAlignment="1">
      <alignment horizontal="center" vertical="center" wrapText="1"/>
    </xf>
    <xf numFmtId="167" fontId="20" fillId="13" borderId="63" xfId="1" applyNumberFormat="1" applyFont="1" applyFill="1" applyBorder="1" applyAlignment="1">
      <alignment horizontal="center" vertical="center" wrapText="1"/>
    </xf>
    <xf numFmtId="167" fontId="20" fillId="13" borderId="0" xfId="1" applyNumberFormat="1" applyFont="1" applyFill="1" applyBorder="1" applyAlignment="1">
      <alignment horizontal="center" vertical="center" wrapText="1"/>
    </xf>
    <xf numFmtId="0" fontId="18" fillId="0" borderId="70" xfId="13" applyFont="1" applyBorder="1"/>
    <xf numFmtId="165" fontId="18" fillId="0" borderId="70" xfId="13" applyNumberFormat="1" applyFont="1" applyBorder="1" applyAlignment="1">
      <alignment horizontal="center" vertical="center" wrapText="1"/>
    </xf>
    <xf numFmtId="165" fontId="18" fillId="0" borderId="66" xfId="13" applyNumberFormat="1" applyFont="1" applyBorder="1" applyAlignment="1">
      <alignment horizontal="center" vertical="center" wrapText="1"/>
    </xf>
    <xf numFmtId="168" fontId="18" fillId="0" borderId="66" xfId="2" applyNumberFormat="1" applyFont="1" applyBorder="1" applyAlignment="1">
      <alignment horizontal="center" vertical="center" wrapText="1"/>
    </xf>
    <xf numFmtId="168" fontId="18" fillId="0" borderId="71" xfId="2" applyNumberFormat="1" applyFont="1" applyBorder="1" applyAlignment="1">
      <alignment horizontal="center" vertical="center" wrapText="1"/>
    </xf>
    <xf numFmtId="167" fontId="18" fillId="0" borderId="0" xfId="1" applyNumberFormat="1" applyFont="1"/>
    <xf numFmtId="165" fontId="18" fillId="0" borderId="0" xfId="13" applyNumberFormat="1" applyFont="1"/>
    <xf numFmtId="0" fontId="2" fillId="0" borderId="0" xfId="13"/>
    <xf numFmtId="0" fontId="19" fillId="4" borderId="0" xfId="13" applyFont="1" applyFill="1" applyAlignment="1">
      <alignment horizontal="left"/>
    </xf>
    <xf numFmtId="0" fontId="30" fillId="0" borderId="0" xfId="13" applyFont="1" applyAlignment="1">
      <alignment vertical="center"/>
    </xf>
    <xf numFmtId="0" fontId="13" fillId="0" borderId="0" xfId="0" applyFont="1"/>
    <xf numFmtId="0" fontId="21" fillId="7" borderId="68" xfId="13" applyFont="1" applyFill="1" applyBorder="1" applyAlignment="1">
      <alignment horizontal="left" vertical="center" wrapText="1"/>
    </xf>
    <xf numFmtId="0" fontId="21" fillId="7" borderId="68" xfId="13" applyFont="1" applyFill="1" applyBorder="1" applyAlignment="1">
      <alignment horizontal="center" vertical="center" wrapText="1"/>
    </xf>
    <xf numFmtId="0" fontId="21" fillId="7" borderId="65" xfId="13" applyFont="1" applyFill="1" applyBorder="1" applyAlignment="1">
      <alignment horizontal="center" vertical="center" wrapText="1"/>
    </xf>
    <xf numFmtId="0" fontId="21" fillId="7" borderId="69" xfId="13" applyFont="1" applyFill="1" applyBorder="1" applyAlignment="1">
      <alignment horizontal="center" vertical="center" wrapText="1"/>
    </xf>
    <xf numFmtId="0" fontId="16" fillId="13" borderId="63" xfId="13" applyFont="1" applyFill="1" applyBorder="1" applyAlignment="1">
      <alignment horizontal="left" vertical="center" wrapText="1"/>
    </xf>
    <xf numFmtId="165" fontId="16" fillId="13" borderId="63" xfId="14" applyNumberFormat="1" applyFont="1" applyFill="1" applyBorder="1" applyAlignment="1">
      <alignment horizontal="center" vertical="center" wrapText="1"/>
    </xf>
    <xf numFmtId="165" fontId="16" fillId="13" borderId="0" xfId="14" applyNumberFormat="1" applyFont="1" applyFill="1" applyBorder="1" applyAlignment="1">
      <alignment horizontal="center" vertical="center" wrapText="1"/>
    </xf>
    <xf numFmtId="168" fontId="16" fillId="13" borderId="0" xfId="12" applyNumberFormat="1" applyFont="1" applyFill="1" applyBorder="1" applyAlignment="1">
      <alignment horizontal="center" vertical="center" wrapText="1"/>
    </xf>
    <xf numFmtId="0" fontId="18" fillId="0" borderId="63" xfId="13" applyFont="1" applyBorder="1" applyAlignment="1">
      <alignment horizontal="left" vertical="center" wrapText="1"/>
    </xf>
    <xf numFmtId="165" fontId="15" fillId="0" borderId="63" xfId="14" applyNumberFormat="1" applyFont="1" applyBorder="1" applyAlignment="1">
      <alignment horizontal="center" vertical="center" wrapText="1"/>
    </xf>
    <xf numFmtId="165" fontId="15" fillId="0" borderId="0" xfId="14" applyNumberFormat="1" applyFont="1" applyBorder="1" applyAlignment="1">
      <alignment horizontal="center" vertical="center" wrapText="1"/>
    </xf>
    <xf numFmtId="168" fontId="15" fillId="0" borderId="0" xfId="12" applyNumberFormat="1" applyFont="1" applyBorder="1" applyAlignment="1">
      <alignment horizontal="center" vertical="center" wrapText="1"/>
    </xf>
    <xf numFmtId="168" fontId="15" fillId="0" borderId="64" xfId="12" applyNumberFormat="1" applyFont="1" applyBorder="1" applyAlignment="1">
      <alignment horizontal="center" vertical="center" wrapText="1"/>
    </xf>
    <xf numFmtId="0" fontId="15" fillId="0" borderId="63" xfId="13" applyFont="1" applyBorder="1" applyAlignment="1">
      <alignment horizontal="left" vertical="center" wrapText="1"/>
    </xf>
    <xf numFmtId="0" fontId="20" fillId="13" borderId="63" xfId="13" applyFont="1" applyFill="1" applyBorder="1" applyAlignment="1">
      <alignment horizontal="left" vertical="center" wrapText="1"/>
    </xf>
    <xf numFmtId="165" fontId="20" fillId="13" borderId="63" xfId="14" applyNumberFormat="1" applyFont="1" applyFill="1" applyBorder="1" applyAlignment="1">
      <alignment horizontal="center" vertical="center" wrapText="1"/>
    </xf>
    <xf numFmtId="165" fontId="20" fillId="13" borderId="0" xfId="14" applyNumberFormat="1" applyFont="1" applyFill="1" applyBorder="1" applyAlignment="1">
      <alignment horizontal="center" vertical="center" wrapText="1"/>
    </xf>
    <xf numFmtId="168" fontId="20" fillId="13" borderId="0" xfId="12" applyNumberFormat="1" applyFont="1" applyFill="1" applyBorder="1" applyAlignment="1">
      <alignment horizontal="center" vertical="center" wrapText="1"/>
    </xf>
    <xf numFmtId="165" fontId="18" fillId="0" borderId="63" xfId="14" applyNumberFormat="1" applyFont="1" applyBorder="1" applyAlignment="1">
      <alignment horizontal="center" vertical="center" wrapText="1"/>
    </xf>
    <xf numFmtId="165" fontId="18" fillId="0" borderId="0" xfId="14" applyNumberFormat="1" applyFont="1" applyBorder="1" applyAlignment="1">
      <alignment horizontal="center" vertical="center" wrapText="1"/>
    </xf>
    <xf numFmtId="168" fontId="18" fillId="0" borderId="0" xfId="12" applyNumberFormat="1" applyFont="1" applyBorder="1" applyAlignment="1">
      <alignment horizontal="center" vertical="center" wrapText="1"/>
    </xf>
    <xf numFmtId="0" fontId="18" fillId="0" borderId="70" xfId="13" applyFont="1" applyBorder="1" applyAlignment="1">
      <alignment horizontal="left" vertical="center" wrapText="1"/>
    </xf>
    <xf numFmtId="165" fontId="18" fillId="0" borderId="70" xfId="14" applyNumberFormat="1" applyFont="1" applyBorder="1" applyAlignment="1">
      <alignment horizontal="center" vertical="center" wrapText="1"/>
    </xf>
    <xf numFmtId="165" fontId="18" fillId="0" borderId="66" xfId="14" applyNumberFormat="1" applyFont="1" applyBorder="1" applyAlignment="1">
      <alignment horizontal="center" vertical="center" wrapText="1"/>
    </xf>
    <xf numFmtId="168" fontId="18" fillId="0" borderId="66" xfId="12" applyNumberFormat="1" applyFont="1" applyBorder="1" applyAlignment="1">
      <alignment horizontal="center" vertical="center" wrapText="1"/>
    </xf>
    <xf numFmtId="0" fontId="15" fillId="4" borderId="66" xfId="10" applyFont="1" applyBorder="1" applyAlignment="1">
      <alignment horizontal="left" vertical="top"/>
    </xf>
    <xf numFmtId="3" fontId="15" fillId="4" borderId="66" xfId="10" applyNumberFormat="1" applyFont="1" applyBorder="1" applyAlignment="1">
      <alignment horizontal="left" vertical="top"/>
    </xf>
    <xf numFmtId="0" fontId="2" fillId="0" borderId="66" xfId="13" applyBorder="1"/>
    <xf numFmtId="0" fontId="35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36" fillId="4" borderId="0" xfId="0" applyFont="1" applyFill="1" applyAlignment="1">
      <alignment horizontal="left"/>
    </xf>
    <xf numFmtId="0" fontId="33" fillId="4" borderId="0" xfId="0" applyFont="1" applyFill="1" applyAlignment="1">
      <alignment horizontal="left"/>
    </xf>
    <xf numFmtId="0" fontId="31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/>
    <xf numFmtId="0" fontId="37" fillId="0" borderId="0" xfId="0" applyFont="1" applyAlignment="1">
      <alignment horizontal="left"/>
    </xf>
    <xf numFmtId="167" fontId="37" fillId="0" borderId="0" xfId="1" applyNumberFormat="1" applyFont="1" applyAlignment="1">
      <alignment horizontal="center" vertical="center"/>
    </xf>
    <xf numFmtId="3" fontId="0" fillId="0" borderId="0" xfId="0" applyNumberFormat="1"/>
    <xf numFmtId="0" fontId="34" fillId="7" borderId="0" xfId="0" applyFont="1" applyFill="1" applyAlignment="1">
      <alignment horizontal="left"/>
    </xf>
    <xf numFmtId="43" fontId="31" fillId="7" borderId="0" xfId="1" applyFont="1" applyFill="1" applyAlignment="1">
      <alignment horizontal="center" vertical="center"/>
    </xf>
    <xf numFmtId="0" fontId="0" fillId="4" borderId="0" xfId="0" applyFill="1" applyAlignment="1">
      <alignment horizontal="left" indent="1"/>
    </xf>
    <xf numFmtId="176" fontId="0" fillId="4" borderId="0" xfId="1" applyNumberFormat="1" applyFont="1" applyFill="1" applyAlignment="1">
      <alignment horizontal="center"/>
    </xf>
    <xf numFmtId="176" fontId="2" fillId="4" borderId="0" xfId="1" applyNumberFormat="1" applyFont="1" applyFill="1" applyAlignment="1">
      <alignment horizontal="center"/>
    </xf>
    <xf numFmtId="177" fontId="2" fillId="4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78" fontId="2" fillId="0" borderId="0" xfId="15" applyNumberFormat="1" applyAlignment="1">
      <alignment horizontal="center"/>
    </xf>
    <xf numFmtId="0" fontId="36" fillId="0" borderId="0" xfId="0" applyFont="1" applyAlignment="1">
      <alignment vertical="center"/>
    </xf>
    <xf numFmtId="0" fontId="33" fillId="4" borderId="4" xfId="0" applyFont="1" applyFill="1" applyBorder="1" applyAlignment="1">
      <alignment horizontal="left"/>
    </xf>
    <xf numFmtId="168" fontId="33" fillId="0" borderId="4" xfId="0" applyNumberFormat="1" applyFont="1" applyBorder="1" applyAlignment="1">
      <alignment horizontal="right" vertical="center"/>
    </xf>
    <xf numFmtId="168" fontId="33" fillId="4" borderId="4" xfId="0" applyNumberFormat="1" applyFont="1" applyFill="1" applyBorder="1" applyAlignment="1">
      <alignment horizontal="right" vertical="center"/>
    </xf>
    <xf numFmtId="10" fontId="33" fillId="4" borderId="0" xfId="0" applyNumberFormat="1" applyFont="1" applyFill="1" applyAlignment="1">
      <alignment horizontal="center"/>
    </xf>
    <xf numFmtId="43" fontId="33" fillId="4" borderId="0" xfId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34" fillId="7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76" fontId="0" fillId="0" borderId="0" xfId="1" applyNumberFormat="1" applyFont="1" applyAlignment="1">
      <alignment horizontal="center"/>
    </xf>
    <xf numFmtId="179" fontId="0" fillId="4" borderId="0" xfId="0" applyNumberFormat="1" applyFill="1" applyAlignment="1">
      <alignment horizontal="center"/>
    </xf>
    <xf numFmtId="176" fontId="37" fillId="0" borderId="0" xfId="1" applyNumberFormat="1" applyFont="1" applyAlignment="1">
      <alignment horizontal="center"/>
    </xf>
    <xf numFmtId="0" fontId="31" fillId="7" borderId="0" xfId="0" applyFont="1" applyFill="1" applyAlignment="1">
      <alignment horizontal="left"/>
    </xf>
    <xf numFmtId="176" fontId="31" fillId="7" borderId="0" xfId="1" applyNumberFormat="1" applyFont="1" applyFill="1" applyAlignment="1">
      <alignment horizontal="center" vertical="center"/>
    </xf>
    <xf numFmtId="176" fontId="0" fillId="4" borderId="0" xfId="1" applyNumberFormat="1" applyFont="1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35" fillId="4" borderId="0" xfId="0" applyFont="1" applyFill="1"/>
    <xf numFmtId="0" fontId="28" fillId="4" borderId="0" xfId="10" applyAlignment="1">
      <alignment horizontal="center"/>
    </xf>
    <xf numFmtId="0" fontId="28" fillId="4" borderId="0" xfId="10">
      <alignment horizontal="left"/>
    </xf>
    <xf numFmtId="0" fontId="39" fillId="14" borderId="0" xfId="10" applyFont="1" applyFill="1" applyAlignment="1">
      <alignment horizontal="left" vertical="center"/>
    </xf>
    <xf numFmtId="0" fontId="39" fillId="14" borderId="0" xfId="10" applyFont="1" applyFill="1" applyAlignment="1">
      <alignment horizontal="center" vertical="center"/>
    </xf>
    <xf numFmtId="0" fontId="39" fillId="14" borderId="0" xfId="10" applyFont="1" applyFill="1" applyAlignment="1">
      <alignment horizontal="center" vertical="center" wrapText="1"/>
    </xf>
    <xf numFmtId="0" fontId="39" fillId="14" borderId="72" xfId="10" applyFont="1" applyFill="1" applyBorder="1" applyAlignment="1">
      <alignment horizontal="center" vertical="center"/>
    </xf>
    <xf numFmtId="0" fontId="28" fillId="4" borderId="0" xfId="10" applyAlignment="1">
      <alignment horizontal="left" vertical="center"/>
    </xf>
    <xf numFmtId="0" fontId="40" fillId="14" borderId="0" xfId="10" applyFont="1" applyFill="1">
      <alignment horizontal="left"/>
    </xf>
    <xf numFmtId="0" fontId="40" fillId="14" borderId="0" xfId="10" applyFont="1" applyFill="1" applyAlignment="1">
      <alignment horizontal="center"/>
    </xf>
    <xf numFmtId="0" fontId="39" fillId="14" borderId="0" xfId="10" applyFont="1" applyFill="1" applyAlignment="1">
      <alignment horizontal="center"/>
    </xf>
    <xf numFmtId="0" fontId="39" fillId="14" borderId="72" xfId="10" applyFont="1" applyFill="1" applyBorder="1" applyAlignment="1">
      <alignment horizontal="center"/>
    </xf>
    <xf numFmtId="3" fontId="28" fillId="8" borderId="0" xfId="10" applyNumberFormat="1" applyFill="1">
      <alignment horizontal="left"/>
    </xf>
    <xf numFmtId="3" fontId="28" fillId="8" borderId="0" xfId="10" applyNumberFormat="1" applyFill="1" applyAlignment="1">
      <alignment horizontal="center"/>
    </xf>
    <xf numFmtId="180" fontId="28" fillId="8" borderId="0" xfId="5" applyNumberFormat="1" applyFont="1" applyFill="1" applyBorder="1" applyAlignment="1">
      <alignment horizontal="center"/>
    </xf>
    <xf numFmtId="3" fontId="28" fillId="8" borderId="72" xfId="10" applyNumberFormat="1" applyFill="1" applyBorder="1" applyAlignment="1">
      <alignment horizontal="center"/>
    </xf>
    <xf numFmtId="3" fontId="28" fillId="4" borderId="0" xfId="10" applyNumberFormat="1">
      <alignment horizontal="left"/>
    </xf>
    <xf numFmtId="3" fontId="28" fillId="4" borderId="0" xfId="10" applyNumberFormat="1" applyAlignment="1">
      <alignment horizontal="center"/>
    </xf>
    <xf numFmtId="180" fontId="28" fillId="4" borderId="0" xfId="5" applyNumberFormat="1" applyFont="1" applyFill="1" applyBorder="1" applyAlignment="1">
      <alignment horizontal="center"/>
    </xf>
    <xf numFmtId="3" fontId="28" fillId="0" borderId="0" xfId="10" applyNumberFormat="1" applyFill="1" applyAlignment="1">
      <alignment horizontal="center"/>
    </xf>
    <xf numFmtId="3" fontId="28" fillId="0" borderId="72" xfId="10" applyNumberFormat="1" applyFill="1" applyBorder="1" applyAlignment="1">
      <alignment horizontal="center"/>
    </xf>
    <xf numFmtId="0" fontId="27" fillId="0" borderId="0" xfId="9"/>
    <xf numFmtId="180" fontId="28" fillId="0" borderId="0" xfId="5" applyNumberFormat="1" applyFont="1" applyFill="1" applyBorder="1" applyAlignment="1">
      <alignment horizontal="center"/>
    </xf>
    <xf numFmtId="0" fontId="28" fillId="0" borderId="0" xfId="10" applyFill="1">
      <alignment horizontal="left"/>
    </xf>
    <xf numFmtId="10" fontId="28" fillId="0" borderId="0" xfId="2" applyNumberFormat="1" applyFont="1" applyFill="1" applyBorder="1" applyAlignment="1">
      <alignment horizontal="center"/>
    </xf>
    <xf numFmtId="180" fontId="28" fillId="4" borderId="0" xfId="5" applyNumberFormat="1" applyFont="1" applyFill="1" applyAlignment="1">
      <alignment horizontal="center"/>
    </xf>
    <xf numFmtId="3" fontId="28" fillId="4" borderId="72" xfId="10" applyNumberFormat="1" applyBorder="1" applyAlignment="1">
      <alignment horizontal="center"/>
    </xf>
    <xf numFmtId="10" fontId="28" fillId="4" borderId="0" xfId="2" applyNumberFormat="1" applyFont="1" applyFill="1" applyAlignment="1">
      <alignment horizontal="center"/>
    </xf>
    <xf numFmtId="3" fontId="41" fillId="4" borderId="4" xfId="10" applyNumberFormat="1" applyFont="1" applyBorder="1">
      <alignment horizontal="left"/>
    </xf>
    <xf numFmtId="3" fontId="41" fillId="4" borderId="4" xfId="10" applyNumberFormat="1" applyFont="1" applyBorder="1" applyAlignment="1">
      <alignment horizontal="center"/>
    </xf>
    <xf numFmtId="3" fontId="41" fillId="4" borderId="73" xfId="10" applyNumberFormat="1" applyFont="1" applyBorder="1" applyAlignment="1">
      <alignment horizontal="center"/>
    </xf>
    <xf numFmtId="3" fontId="42" fillId="4" borderId="0" xfId="10" applyNumberFormat="1" applyFont="1">
      <alignment horizontal="left"/>
    </xf>
    <xf numFmtId="3" fontId="41" fillId="4" borderId="0" xfId="10" applyNumberFormat="1" applyFont="1" applyAlignment="1">
      <alignment horizontal="center"/>
    </xf>
    <xf numFmtId="10" fontId="41" fillId="4" borderId="0" xfId="2" applyNumberFormat="1" applyFont="1" applyFill="1" applyBorder="1" applyAlignment="1">
      <alignment horizontal="center"/>
    </xf>
    <xf numFmtId="10" fontId="41" fillId="4" borderId="72" xfId="2" applyNumberFormat="1" applyFont="1" applyFill="1" applyBorder="1" applyAlignment="1">
      <alignment horizontal="center"/>
    </xf>
    <xf numFmtId="0" fontId="28" fillId="4" borderId="66" xfId="10" applyBorder="1" applyAlignment="1">
      <alignment horizontal="center"/>
    </xf>
    <xf numFmtId="0" fontId="28" fillId="4" borderId="74" xfId="10" applyBorder="1" applyAlignment="1">
      <alignment horizontal="center"/>
    </xf>
    <xf numFmtId="0" fontId="2" fillId="0" borderId="0" xfId="16"/>
    <xf numFmtId="0" fontId="39" fillId="7" borderId="0" xfId="10" applyFont="1" applyFill="1">
      <alignment horizontal="left"/>
    </xf>
    <xf numFmtId="17" fontId="39" fillId="7" borderId="0" xfId="10" applyNumberFormat="1" applyFont="1" applyFill="1" applyAlignment="1">
      <alignment horizontal="center"/>
    </xf>
    <xf numFmtId="0" fontId="39" fillId="7" borderId="0" xfId="10" applyFont="1" applyFill="1" applyAlignment="1">
      <alignment horizontal="center"/>
    </xf>
    <xf numFmtId="0" fontId="42" fillId="4" borderId="0" xfId="10" applyFont="1">
      <alignment horizontal="left"/>
    </xf>
    <xf numFmtId="0" fontId="39" fillId="4" borderId="0" xfId="10" applyFont="1" applyAlignment="1">
      <alignment horizontal="center"/>
    </xf>
    <xf numFmtId="0" fontId="41" fillId="4" borderId="0" xfId="10" applyFont="1">
      <alignment horizontal="left"/>
    </xf>
    <xf numFmtId="3" fontId="43" fillId="4" borderId="75" xfId="10" applyNumberFormat="1" applyFont="1" applyBorder="1" applyAlignment="1">
      <alignment horizontal="center"/>
    </xf>
    <xf numFmtId="0" fontId="28" fillId="4" borderId="76" xfId="10" applyBorder="1" applyAlignment="1">
      <alignment horizontal="center"/>
    </xf>
    <xf numFmtId="180" fontId="28" fillId="4" borderId="77" xfId="5" applyNumberFormat="1" applyFont="1" applyFill="1" applyBorder="1" applyAlignment="1">
      <alignment horizontal="center"/>
    </xf>
    <xf numFmtId="10" fontId="0" fillId="0" borderId="0" xfId="0" applyNumberFormat="1"/>
    <xf numFmtId="165" fontId="28" fillId="4" borderId="78" xfId="5" applyNumberFormat="1" applyFont="1" applyFill="1" applyBorder="1" applyAlignment="1">
      <alignment horizontal="center"/>
    </xf>
    <xf numFmtId="3" fontId="41" fillId="4" borderId="0" xfId="10" applyNumberFormat="1" applyFont="1">
      <alignment horizontal="left"/>
    </xf>
    <xf numFmtId="3" fontId="43" fillId="0" borderId="75" xfId="10" applyNumberFormat="1" applyFont="1" applyFill="1" applyBorder="1" applyAlignment="1">
      <alignment horizontal="center"/>
    </xf>
    <xf numFmtId="9" fontId="41" fillId="4" borderId="0" xfId="2" applyFont="1" applyFill="1" applyBorder="1" applyAlignment="1">
      <alignment horizontal="center"/>
    </xf>
    <xf numFmtId="0" fontId="39" fillId="7" borderId="0" xfId="10" applyFont="1" applyFill="1" applyAlignment="1">
      <alignment horizontal="left" vertical="center"/>
    </xf>
    <xf numFmtId="17" fontId="39" fillId="7" borderId="0" xfId="10" applyNumberFormat="1" applyFont="1" applyFill="1" applyAlignment="1">
      <alignment horizontal="center" vertical="center"/>
    </xf>
    <xf numFmtId="0" fontId="39" fillId="7" borderId="0" xfId="1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1" fillId="4" borderId="0" xfId="10" applyFont="1" applyAlignment="1">
      <alignment horizontal="center"/>
    </xf>
    <xf numFmtId="180" fontId="41" fillId="15" borderId="21" xfId="10" applyNumberFormat="1" applyFont="1" applyFill="1" applyBorder="1" applyAlignment="1">
      <alignment horizontal="center"/>
    </xf>
    <xf numFmtId="168" fontId="41" fillId="15" borderId="23" xfId="2" applyNumberFormat="1" applyFont="1" applyFill="1" applyBorder="1" applyAlignment="1">
      <alignment horizontal="center"/>
    </xf>
    <xf numFmtId="180" fontId="28" fillId="4" borderId="11" xfId="5" applyNumberFormat="1" applyFont="1" applyFill="1" applyBorder="1" applyAlignment="1">
      <alignment horizontal="center"/>
    </xf>
    <xf numFmtId="168" fontId="28" fillId="4" borderId="12" xfId="2" applyNumberFormat="1" applyFont="1" applyFill="1" applyBorder="1" applyAlignment="1">
      <alignment horizontal="center"/>
    </xf>
    <xf numFmtId="180" fontId="28" fillId="4" borderId="8" xfId="5" applyNumberFormat="1" applyFont="1" applyFill="1" applyBorder="1" applyAlignment="1">
      <alignment horizontal="center"/>
    </xf>
    <xf numFmtId="168" fontId="28" fillId="4" borderId="10" xfId="2" applyNumberFormat="1" applyFont="1" applyFill="1" applyBorder="1" applyAlignment="1">
      <alignment horizontal="center"/>
    </xf>
    <xf numFmtId="168" fontId="41" fillId="4" borderId="4" xfId="2" applyNumberFormat="1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34" fillId="4" borderId="0" xfId="0" applyFont="1" applyFill="1"/>
    <xf numFmtId="0" fontId="29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3" fontId="18" fillId="4" borderId="0" xfId="0" applyNumberFormat="1" applyFont="1" applyFill="1"/>
    <xf numFmtId="165" fontId="34" fillId="4" borderId="0" xfId="5" applyNumberFormat="1" applyFont="1" applyFill="1"/>
    <xf numFmtId="165" fontId="0" fillId="0" borderId="0" xfId="5" applyNumberFormat="1" applyFont="1"/>
    <xf numFmtId="181" fontId="18" fillId="4" borderId="0" xfId="0" applyNumberFormat="1" applyFont="1" applyFill="1"/>
    <xf numFmtId="0" fontId="20" fillId="8" borderId="0" xfId="0" applyFont="1" applyFill="1" applyAlignment="1">
      <alignment horizontal="left"/>
    </xf>
    <xf numFmtId="3" fontId="20" fillId="8" borderId="0" xfId="0" applyNumberFormat="1" applyFont="1" applyFill="1"/>
    <xf numFmtId="182" fontId="44" fillId="0" borderId="0" xfId="5" applyNumberFormat="1" applyFont="1"/>
    <xf numFmtId="165" fontId="44" fillId="0" borderId="0" xfId="5" applyNumberFormat="1" applyFont="1"/>
    <xf numFmtId="165" fontId="44" fillId="4" borderId="0" xfId="5" applyNumberFormat="1" applyFont="1" applyFill="1"/>
    <xf numFmtId="2" fontId="18" fillId="4" borderId="0" xfId="10" applyNumberFormat="1" applyFont="1" applyAlignment="1">
      <alignment horizontal="left" indent="1"/>
    </xf>
    <xf numFmtId="165" fontId="32" fillId="4" borderId="0" xfId="5" applyNumberFormat="1" applyFont="1" applyFill="1"/>
    <xf numFmtId="165" fontId="18" fillId="4" borderId="0" xfId="5" applyNumberFormat="1" applyFont="1" applyFill="1"/>
    <xf numFmtId="0" fontId="20" fillId="4" borderId="4" xfId="0" applyFont="1" applyFill="1" applyBorder="1" applyAlignment="1">
      <alignment horizontal="left"/>
    </xf>
    <xf numFmtId="168" fontId="20" fillId="4" borderId="4" xfId="0" applyNumberFormat="1" applyFont="1" applyFill="1" applyBorder="1"/>
    <xf numFmtId="165" fontId="20" fillId="4" borderId="4" xfId="5" applyNumberFormat="1" applyFont="1" applyFill="1" applyBorder="1"/>
    <xf numFmtId="165" fontId="32" fillId="4" borderId="0" xfId="2" applyNumberFormat="1" applyFont="1" applyFill="1"/>
    <xf numFmtId="165" fontId="18" fillId="4" borderId="0" xfId="5" applyNumberFormat="1" applyFont="1" applyFill="1" applyAlignment="1">
      <alignment horizontal="right"/>
    </xf>
    <xf numFmtId="0" fontId="18" fillId="4" borderId="0" xfId="10" applyFont="1" applyAlignment="1">
      <alignment horizontal="left" vertical="center" indent="1"/>
    </xf>
    <xf numFmtId="3" fontId="18" fillId="4" borderId="0" xfId="10" applyNumberFormat="1" applyFont="1" applyAlignment="1">
      <alignment horizontal="right" vertical="center"/>
    </xf>
    <xf numFmtId="3" fontId="18" fillId="4" borderId="0" xfId="0" applyNumberFormat="1" applyFont="1" applyFill="1" applyAlignment="1">
      <alignment horizontal="right"/>
    </xf>
    <xf numFmtId="168" fontId="20" fillId="8" borderId="4" xfId="0" applyNumberFormat="1" applyFont="1" applyFill="1" applyBorder="1"/>
    <xf numFmtId="168" fontId="20" fillId="16" borderId="4" xfId="0" applyNumberFormat="1" applyFont="1" applyFill="1" applyBorder="1"/>
    <xf numFmtId="2" fontId="15" fillId="4" borderId="0" xfId="10" applyNumberFormat="1" applyFont="1" applyAlignment="1">
      <alignment horizontal="left" indent="1"/>
    </xf>
    <xf numFmtId="3" fontId="15" fillId="4" borderId="0" xfId="10" applyNumberFormat="1" applyFont="1" applyAlignment="1">
      <alignment horizontal="right" vertical="center"/>
    </xf>
    <xf numFmtId="168" fontId="18" fillId="4" borderId="0" xfId="2" applyNumberFormat="1" applyFont="1" applyFill="1"/>
    <xf numFmtId="0" fontId="18" fillId="4" borderId="4" xfId="0" applyFont="1" applyFill="1" applyBorder="1"/>
    <xf numFmtId="0" fontId="15" fillId="4" borderId="0" xfId="0" applyFont="1" applyFill="1" applyAlignment="1">
      <alignment horizontal="left" vertical="center"/>
    </xf>
    <xf numFmtId="168" fontId="18" fillId="4" borderId="0" xfId="2" applyNumberFormat="1" applyFont="1" applyFill="1" applyAlignment="1">
      <alignment vertical="center"/>
    </xf>
    <xf numFmtId="0" fontId="36" fillId="4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18" fillId="0" borderId="0" xfId="1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21" fillId="7" borderId="21" xfId="10" applyFont="1" applyFill="1" applyBorder="1" applyAlignment="1">
      <alignment horizontal="left" vertical="center"/>
    </xf>
    <xf numFmtId="0" fontId="21" fillId="7" borderId="21" xfId="5" applyNumberFormat="1" applyFont="1" applyFill="1" applyBorder="1" applyAlignment="1">
      <alignment horizontal="center" vertical="center"/>
    </xf>
    <xf numFmtId="0" fontId="21" fillId="7" borderId="22" xfId="5" applyNumberFormat="1" applyFont="1" applyFill="1" applyBorder="1" applyAlignment="1">
      <alignment horizontal="center" vertical="center"/>
    </xf>
    <xf numFmtId="0" fontId="15" fillId="0" borderId="11" xfId="10" applyFont="1" applyFill="1" applyBorder="1" applyAlignment="1">
      <alignment horizontal="left" vertical="center"/>
    </xf>
    <xf numFmtId="165" fontId="15" fillId="4" borderId="11" xfId="5" applyNumberFormat="1" applyFont="1" applyFill="1" applyBorder="1" applyAlignment="1">
      <alignment horizontal="center" vertical="center"/>
    </xf>
    <xf numFmtId="165" fontId="15" fillId="4" borderId="0" xfId="5" applyNumberFormat="1" applyFont="1" applyFill="1" applyBorder="1" applyAlignment="1">
      <alignment horizontal="center" vertical="center"/>
    </xf>
    <xf numFmtId="168" fontId="15" fillId="4" borderId="0" xfId="2" applyNumberFormat="1" applyFont="1" applyFill="1" applyBorder="1" applyAlignment="1">
      <alignment horizontal="center" vertical="center"/>
    </xf>
    <xf numFmtId="168" fontId="15" fillId="4" borderId="12" xfId="2" applyNumberFormat="1" applyFont="1" applyFill="1" applyBorder="1" applyAlignment="1">
      <alignment horizontal="right" vertical="center"/>
    </xf>
    <xf numFmtId="0" fontId="15" fillId="0" borderId="11" xfId="5" applyNumberFormat="1" applyFont="1" applyFill="1" applyBorder="1" applyAlignment="1">
      <alignment horizontal="left" vertical="center"/>
    </xf>
    <xf numFmtId="0" fontId="20" fillId="8" borderId="79" xfId="5" applyNumberFormat="1" applyFont="1" applyFill="1" applyBorder="1" applyAlignment="1">
      <alignment vertical="center"/>
    </xf>
    <xf numFmtId="165" fontId="20" fillId="8" borderId="79" xfId="5" applyNumberFormat="1" applyFont="1" applyFill="1" applyBorder="1" applyAlignment="1">
      <alignment horizontal="center" vertical="center"/>
    </xf>
    <xf numFmtId="168" fontId="20" fillId="8" borderId="80" xfId="2" applyNumberFormat="1" applyFont="1" applyFill="1" applyBorder="1" applyAlignment="1">
      <alignment horizontal="center" vertical="center"/>
    </xf>
    <xf numFmtId="165" fontId="18" fillId="4" borderId="0" xfId="5" applyNumberFormat="1" applyFont="1" applyFill="1" applyAlignment="1">
      <alignment vertical="center"/>
    </xf>
    <xf numFmtId="0" fontId="18" fillId="4" borderId="11" xfId="0" applyFont="1" applyFill="1" applyBorder="1" applyAlignment="1">
      <alignment horizontal="center" vertical="center"/>
    </xf>
    <xf numFmtId="165" fontId="18" fillId="4" borderId="11" xfId="5" applyNumberFormat="1" applyFont="1" applyFill="1" applyBorder="1" applyAlignment="1">
      <alignment horizontal="right" vertical="center"/>
    </xf>
    <xf numFmtId="165" fontId="18" fillId="4" borderId="0" xfId="5" applyNumberFormat="1" applyFont="1" applyFill="1" applyBorder="1" applyAlignment="1">
      <alignment horizontal="right" vertical="center"/>
    </xf>
    <xf numFmtId="168" fontId="18" fillId="4" borderId="0" xfId="2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165" fontId="18" fillId="0" borderId="11" xfId="5" applyNumberFormat="1" applyFont="1" applyFill="1" applyBorder="1" applyAlignment="1">
      <alignment horizontal="right" vertical="center"/>
    </xf>
    <xf numFmtId="165" fontId="18" fillId="0" borderId="0" xfId="5" applyNumberFormat="1" applyFont="1" applyFill="1" applyBorder="1" applyAlignment="1">
      <alignment horizontal="right" vertical="center"/>
    </xf>
    <xf numFmtId="168" fontId="18" fillId="0" borderId="0" xfId="2" applyNumberFormat="1" applyFont="1" applyFill="1" applyBorder="1" applyAlignment="1">
      <alignment horizontal="right" vertical="center"/>
    </xf>
    <xf numFmtId="168" fontId="18" fillId="0" borderId="12" xfId="2" applyNumberFormat="1" applyFont="1" applyFill="1" applyBorder="1" applyAlignment="1">
      <alignment horizontal="right" vertical="center"/>
    </xf>
    <xf numFmtId="165" fontId="15" fillId="0" borderId="0" xfId="5" applyNumberFormat="1" applyFont="1" applyFill="1" applyBorder="1" applyAlignment="1">
      <alignment horizontal="right" vertical="center"/>
    </xf>
    <xf numFmtId="0" fontId="18" fillId="0" borderId="81" xfId="0" applyFont="1" applyBorder="1" applyAlignment="1">
      <alignment horizontal="center" vertical="center"/>
    </xf>
    <xf numFmtId="9" fontId="18" fillId="0" borderId="0" xfId="2" applyFont="1" applyAlignment="1">
      <alignment vertical="center"/>
    </xf>
    <xf numFmtId="0" fontId="20" fillId="13" borderId="79" xfId="0" applyFont="1" applyFill="1" applyBorder="1" applyAlignment="1">
      <alignment vertical="center"/>
    </xf>
    <xf numFmtId="0" fontId="16" fillId="13" borderId="80" xfId="0" applyFont="1" applyFill="1" applyBorder="1" applyAlignment="1">
      <alignment vertical="center" wrapText="1"/>
    </xf>
    <xf numFmtId="3" fontId="20" fillId="13" borderId="80" xfId="0" applyNumberFormat="1" applyFont="1" applyFill="1" applyBorder="1" applyAlignment="1">
      <alignment horizontal="right" vertical="center"/>
    </xf>
    <xf numFmtId="168" fontId="20" fillId="13" borderId="80" xfId="2" applyNumberFormat="1" applyFont="1" applyFill="1" applyBorder="1" applyAlignment="1">
      <alignment horizontal="right" vertical="center"/>
    </xf>
    <xf numFmtId="165" fontId="18" fillId="4" borderId="0" xfId="0" applyNumberFormat="1" applyFont="1" applyFill="1" applyAlignment="1">
      <alignment vertical="center"/>
    </xf>
    <xf numFmtId="0" fontId="18" fillId="0" borderId="0" xfId="0" applyFont="1"/>
    <xf numFmtId="0" fontId="0" fillId="0" borderId="0" xfId="0" applyAlignment="1">
      <alignment horizontal="left"/>
    </xf>
    <xf numFmtId="183" fontId="0" fillId="0" borderId="0" xfId="0" applyNumberFormat="1"/>
    <xf numFmtId="0" fontId="15" fillId="0" borderId="0" xfId="0" applyFont="1" applyAlignment="1">
      <alignment horizontal="left" vertical="center"/>
    </xf>
    <xf numFmtId="0" fontId="0" fillId="4" borderId="0" xfId="0" applyFill="1" applyAlignment="1">
      <alignment horizontal="right"/>
    </xf>
    <xf numFmtId="0" fontId="33" fillId="4" borderId="0" xfId="0" applyFont="1" applyFill="1"/>
    <xf numFmtId="0" fontId="21" fillId="7" borderId="83" xfId="10" applyFont="1" applyFill="1" applyBorder="1">
      <alignment horizontal="left"/>
    </xf>
    <xf numFmtId="0" fontId="21" fillId="7" borderId="83" xfId="5" applyNumberFormat="1" applyFont="1" applyFill="1" applyBorder="1" applyAlignment="1">
      <alignment horizontal="center"/>
    </xf>
    <xf numFmtId="0" fontId="21" fillId="7" borderId="84" xfId="5" applyNumberFormat="1" applyFont="1" applyFill="1" applyBorder="1" applyAlignment="1">
      <alignment horizontal="center"/>
    </xf>
    <xf numFmtId="10" fontId="21" fillId="7" borderId="85" xfId="2" applyNumberFormat="1" applyFont="1" applyFill="1" applyBorder="1" applyAlignment="1">
      <alignment horizontal="center"/>
    </xf>
    <xf numFmtId="10" fontId="21" fillId="17" borderId="85" xfId="2" applyNumberFormat="1" applyFont="1" applyFill="1" applyBorder="1" applyAlignment="1">
      <alignment horizontal="center"/>
    </xf>
    <xf numFmtId="165" fontId="20" fillId="8" borderId="66" xfId="5" applyNumberFormat="1" applyFont="1" applyFill="1" applyBorder="1" applyAlignment="1">
      <alignment horizontal="left"/>
    </xf>
    <xf numFmtId="165" fontId="20" fillId="8" borderId="81" xfId="5" applyNumberFormat="1" applyFont="1" applyFill="1" applyBorder="1" applyAlignment="1">
      <alignment horizontal="right"/>
    </xf>
    <xf numFmtId="165" fontId="20" fillId="8" borderId="66" xfId="5" applyNumberFormat="1" applyFont="1" applyFill="1" applyBorder="1" applyAlignment="1">
      <alignment horizontal="right"/>
    </xf>
    <xf numFmtId="168" fontId="20" fillId="8" borderId="82" xfId="2" applyNumberFormat="1" applyFont="1" applyFill="1" applyBorder="1" applyAlignment="1">
      <alignment horizontal="right" vertical="center"/>
    </xf>
    <xf numFmtId="9" fontId="20" fillId="8" borderId="82" xfId="2" applyFont="1" applyFill="1" applyBorder="1" applyAlignment="1">
      <alignment horizontal="right" vertical="center"/>
    </xf>
    <xf numFmtId="165" fontId="18" fillId="0" borderId="11" xfId="5" applyNumberFormat="1" applyFont="1" applyFill="1" applyBorder="1" applyAlignment="1">
      <alignment horizontal="left" indent="1"/>
    </xf>
    <xf numFmtId="165" fontId="18" fillId="0" borderId="11" xfId="5" applyNumberFormat="1" applyFont="1" applyFill="1" applyBorder="1" applyAlignment="1">
      <alignment horizontal="right"/>
    </xf>
    <xf numFmtId="165" fontId="18" fillId="0" borderId="0" xfId="5" applyNumberFormat="1" applyFont="1" applyFill="1" applyBorder="1" applyAlignment="1">
      <alignment horizontal="right"/>
    </xf>
    <xf numFmtId="0" fontId="18" fillId="0" borderId="11" xfId="10" applyFont="1" applyFill="1" applyBorder="1" applyAlignment="1">
      <alignment horizontal="left" indent="1"/>
    </xf>
    <xf numFmtId="0" fontId="15" fillId="0" borderId="11" xfId="10" applyFont="1" applyFill="1" applyBorder="1" applyAlignment="1">
      <alignment horizontal="left" indent="1"/>
    </xf>
    <xf numFmtId="165" fontId="15" fillId="0" borderId="11" xfId="5" applyNumberFormat="1" applyFont="1" applyFill="1" applyBorder="1" applyAlignment="1">
      <alignment horizontal="right"/>
    </xf>
    <xf numFmtId="165" fontId="15" fillId="0" borderId="0" xfId="5" applyNumberFormat="1" applyFont="1" applyFill="1" applyBorder="1" applyAlignment="1">
      <alignment horizontal="right"/>
    </xf>
    <xf numFmtId="168" fontId="15" fillId="0" borderId="12" xfId="2" applyNumberFormat="1" applyFont="1" applyFill="1" applyBorder="1" applyAlignment="1">
      <alignment horizontal="right" vertical="center"/>
    </xf>
    <xf numFmtId="0" fontId="15" fillId="4" borderId="11" xfId="10" applyFont="1" applyBorder="1" applyAlignment="1">
      <alignment horizontal="left" indent="1"/>
    </xf>
    <xf numFmtId="165" fontId="15" fillId="4" borderId="11" xfId="5" applyNumberFormat="1" applyFont="1" applyFill="1" applyBorder="1" applyAlignment="1">
      <alignment horizontal="right"/>
    </xf>
    <xf numFmtId="165" fontId="15" fillId="4" borderId="0" xfId="5" applyNumberFormat="1" applyFont="1" applyFill="1" applyBorder="1" applyAlignment="1">
      <alignment horizontal="right"/>
    </xf>
    <xf numFmtId="165" fontId="16" fillId="8" borderId="4" xfId="5" applyNumberFormat="1" applyFont="1" applyFill="1" applyBorder="1" applyAlignment="1">
      <alignment horizontal="left"/>
    </xf>
    <xf numFmtId="165" fontId="16" fillId="8" borderId="28" xfId="5" applyNumberFormat="1" applyFont="1" applyFill="1" applyBorder="1" applyAlignment="1">
      <alignment horizontal="right"/>
    </xf>
    <xf numFmtId="165" fontId="16" fillId="8" borderId="4" xfId="5" applyNumberFormat="1" applyFont="1" applyFill="1" applyBorder="1" applyAlignment="1">
      <alignment horizontal="right"/>
    </xf>
    <xf numFmtId="168" fontId="16" fillId="8" borderId="86" xfId="2" applyNumberFormat="1" applyFont="1" applyFill="1" applyBorder="1" applyAlignment="1">
      <alignment horizontal="right" vertical="center"/>
    </xf>
    <xf numFmtId="9" fontId="16" fillId="8" borderId="86" xfId="2" applyFont="1" applyFill="1" applyBorder="1" applyAlignment="1">
      <alignment horizontal="right" vertical="center"/>
    </xf>
    <xf numFmtId="165" fontId="15" fillId="4" borderId="11" xfId="5" applyNumberFormat="1" applyFont="1" applyFill="1" applyBorder="1" applyAlignment="1">
      <alignment horizontal="left" indent="1"/>
    </xf>
    <xf numFmtId="165" fontId="15" fillId="0" borderId="11" xfId="5" applyNumberFormat="1" applyFont="1" applyFill="1" applyBorder="1" applyAlignment="1">
      <alignment horizontal="left" indent="1"/>
    </xf>
    <xf numFmtId="183" fontId="0" fillId="0" borderId="0" xfId="17" applyNumberFormat="1" applyFont="1"/>
    <xf numFmtId="165" fontId="16" fillId="8" borderId="79" xfId="5" applyNumberFormat="1" applyFont="1" applyFill="1" applyBorder="1" applyAlignment="1">
      <alignment horizontal="right"/>
    </xf>
    <xf numFmtId="168" fontId="16" fillId="8" borderId="87" xfId="2" applyNumberFormat="1" applyFont="1" applyFill="1" applyBorder="1" applyAlignment="1">
      <alignment horizontal="right" vertical="center"/>
    </xf>
    <xf numFmtId="165" fontId="0" fillId="4" borderId="0" xfId="0" applyNumberFormat="1" applyFill="1"/>
    <xf numFmtId="0" fontId="16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20" fillId="4" borderId="0" xfId="0" applyFont="1" applyFill="1" applyAlignment="1">
      <alignment horizontal="left"/>
    </xf>
    <xf numFmtId="0" fontId="21" fillId="7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47" fillId="4" borderId="9" xfId="0" applyFont="1" applyFill="1" applyBorder="1" applyAlignment="1">
      <alignment horizontal="left"/>
    </xf>
    <xf numFmtId="0" fontId="47" fillId="4" borderId="9" xfId="0" applyFont="1" applyFill="1" applyBorder="1" applyAlignment="1">
      <alignment horizontal="center"/>
    </xf>
    <xf numFmtId="10" fontId="18" fillId="4" borderId="0" xfId="0" applyNumberFormat="1" applyFont="1" applyFill="1" applyAlignment="1">
      <alignment horizontal="center"/>
    </xf>
    <xf numFmtId="3" fontId="18" fillId="4" borderId="0" xfId="0" applyNumberFormat="1" applyFont="1" applyFill="1" applyAlignment="1">
      <alignment horizontal="center"/>
    </xf>
    <xf numFmtId="10" fontId="18" fillId="4" borderId="0" xfId="2" applyNumberFormat="1" applyFont="1" applyFill="1" applyAlignment="1">
      <alignment horizontal="center"/>
    </xf>
    <xf numFmtId="0" fontId="18" fillId="0" borderId="66" xfId="0" applyFont="1" applyBorder="1" applyAlignment="1">
      <alignment horizontal="left"/>
    </xf>
    <xf numFmtId="2" fontId="18" fillId="0" borderId="66" xfId="0" applyNumberFormat="1" applyFont="1" applyBorder="1" applyAlignment="1">
      <alignment horizontal="center"/>
    </xf>
    <xf numFmtId="3" fontId="18" fillId="0" borderId="66" xfId="0" applyNumberFormat="1" applyFont="1" applyBorder="1" applyAlignment="1">
      <alignment horizontal="center"/>
    </xf>
    <xf numFmtId="3" fontId="15" fillId="4" borderId="0" xfId="0" applyNumberFormat="1" applyFont="1" applyFill="1" applyAlignment="1">
      <alignment horizontal="center"/>
    </xf>
    <xf numFmtId="0" fontId="20" fillId="15" borderId="66" xfId="0" applyFont="1" applyFill="1" applyBorder="1" applyAlignment="1">
      <alignment horizontal="left"/>
    </xf>
    <xf numFmtId="2" fontId="20" fillId="15" borderId="4" xfId="0" applyNumberFormat="1" applyFont="1" applyFill="1" applyBorder="1" applyAlignment="1">
      <alignment horizontal="center"/>
    </xf>
    <xf numFmtId="3" fontId="20" fillId="15" borderId="4" xfId="0" applyNumberFormat="1" applyFont="1" applyFill="1" applyBorder="1" applyAlignment="1">
      <alignment horizontal="center"/>
    </xf>
    <xf numFmtId="2" fontId="18" fillId="4" borderId="0" xfId="0" applyNumberFormat="1" applyFont="1" applyFill="1"/>
    <xf numFmtId="10" fontId="15" fillId="4" borderId="0" xfId="2" applyNumberFormat="1" applyFont="1" applyFill="1" applyAlignment="1">
      <alignment horizontal="center"/>
    </xf>
    <xf numFmtId="0" fontId="38" fillId="4" borderId="0" xfId="0" applyFont="1" applyFill="1" applyAlignment="1">
      <alignment horizontal="left" indent="1"/>
    </xf>
    <xf numFmtId="2" fontId="15" fillId="4" borderId="0" xfId="0" applyNumberFormat="1" applyFont="1" applyFill="1" applyAlignment="1">
      <alignment horizontal="center"/>
    </xf>
    <xf numFmtId="4" fontId="15" fillId="4" borderId="0" xfId="0" applyNumberFormat="1" applyFont="1" applyFill="1" applyAlignment="1">
      <alignment horizontal="center"/>
    </xf>
    <xf numFmtId="0" fontId="38" fillId="0" borderId="0" xfId="0" applyFont="1" applyAlignment="1">
      <alignment horizontal="left" indent="1"/>
    </xf>
    <xf numFmtId="2" fontId="1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4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left"/>
    </xf>
    <xf numFmtId="3" fontId="17" fillId="4" borderId="0" xfId="0" applyNumberFormat="1" applyFont="1" applyFill="1" applyAlignment="1">
      <alignment horizontal="center"/>
    </xf>
    <xf numFmtId="10" fontId="17" fillId="4" borderId="0" xfId="0" applyNumberFormat="1" applyFont="1" applyFill="1" applyAlignment="1">
      <alignment horizontal="center"/>
    </xf>
    <xf numFmtId="3" fontId="17" fillId="4" borderId="0" xfId="2" applyNumberFormat="1" applyFont="1" applyFill="1" applyAlignment="1">
      <alignment horizontal="center"/>
    </xf>
    <xf numFmtId="179" fontId="18" fillId="4" borderId="0" xfId="0" applyNumberFormat="1" applyFont="1" applyFill="1" applyAlignment="1">
      <alignment horizontal="center"/>
    </xf>
    <xf numFmtId="0" fontId="20" fillId="15" borderId="4" xfId="10" applyFont="1" applyFill="1" applyBorder="1">
      <alignment horizontal="left"/>
    </xf>
    <xf numFmtId="179" fontId="20" fillId="15" borderId="4" xfId="10" applyNumberFormat="1" applyFont="1" applyFill="1" applyBorder="1" applyAlignment="1">
      <alignment horizontal="center"/>
    </xf>
    <xf numFmtId="0" fontId="18" fillId="4" borderId="0" xfId="10" applyFont="1" applyAlignment="1">
      <alignment horizontal="left" indent="1"/>
    </xf>
    <xf numFmtId="0" fontId="3" fillId="2" borderId="0" xfId="18" applyFont="1" applyFill="1"/>
    <xf numFmtId="0" fontId="10" fillId="2" borderId="0" xfId="18" applyFont="1" applyFill="1" applyAlignment="1">
      <alignment horizontal="left"/>
    </xf>
    <xf numFmtId="0" fontId="48" fillId="18" borderId="67" xfId="0" applyFont="1" applyFill="1" applyBorder="1" applyAlignment="1">
      <alignment horizontal="center" vertical="center"/>
    </xf>
    <xf numFmtId="184" fontId="48" fillId="18" borderId="62" xfId="0" applyNumberFormat="1" applyFont="1" applyFill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/>
    </xf>
    <xf numFmtId="0" fontId="49" fillId="19" borderId="68" xfId="0" applyFont="1" applyFill="1" applyBorder="1" applyAlignment="1">
      <alignment horizontal="left" vertical="center"/>
    </xf>
    <xf numFmtId="165" fontId="49" fillId="19" borderId="68" xfId="5" applyNumberFormat="1" applyFont="1" applyFill="1" applyBorder="1" applyAlignment="1">
      <alignment horizontal="center" vertical="center"/>
    </xf>
    <xf numFmtId="165" fontId="49" fillId="19" borderId="68" xfId="5" applyNumberFormat="1" applyFont="1" applyFill="1" applyBorder="1" applyAlignment="1">
      <alignment horizontal="right" vertical="center"/>
    </xf>
    <xf numFmtId="49" fontId="49" fillId="4" borderId="68" xfId="0" applyNumberFormat="1" applyFont="1" applyFill="1" applyBorder="1" applyAlignment="1">
      <alignment horizontal="left" vertical="center" wrapText="1"/>
    </xf>
    <xf numFmtId="165" fontId="48" fillId="4" borderId="68" xfId="5" applyNumberFormat="1" applyFont="1" applyFill="1" applyBorder="1" applyAlignment="1">
      <alignment horizontal="center" vertical="center"/>
    </xf>
    <xf numFmtId="165" fontId="48" fillId="19" borderId="68" xfId="5" applyNumberFormat="1" applyFont="1" applyFill="1" applyBorder="1" applyAlignment="1">
      <alignment horizontal="right" vertical="center"/>
    </xf>
    <xf numFmtId="0" fontId="48" fillId="0" borderId="62" xfId="0" applyFont="1" applyBorder="1" applyAlignment="1">
      <alignment horizontal="center" vertical="center"/>
    </xf>
    <xf numFmtId="0" fontId="49" fillId="19" borderId="88" xfId="0" applyFont="1" applyFill="1" applyBorder="1" applyAlignment="1">
      <alignment horizontal="left" vertical="center"/>
    </xf>
    <xf numFmtId="0" fontId="49" fillId="19" borderId="65" xfId="0" applyFont="1" applyFill="1" applyBorder="1" applyAlignment="1">
      <alignment horizontal="left" vertical="center"/>
    </xf>
    <xf numFmtId="165" fontId="49" fillId="4" borderId="68" xfId="5" applyNumberFormat="1" applyFont="1" applyFill="1" applyBorder="1" applyAlignment="1">
      <alignment horizontal="right" vertical="center"/>
    </xf>
    <xf numFmtId="0" fontId="48" fillId="19" borderId="65" xfId="0" applyFont="1" applyFill="1" applyBorder="1" applyAlignment="1">
      <alignment horizontal="left" vertical="center"/>
    </xf>
    <xf numFmtId="165" fontId="48" fillId="19" borderId="68" xfId="5" applyNumberFormat="1" applyFont="1" applyFill="1" applyBorder="1" applyAlignment="1">
      <alignment horizontal="center" vertical="center"/>
    </xf>
    <xf numFmtId="165" fontId="49" fillId="19" borderId="62" xfId="5" applyNumberFormat="1" applyFont="1" applyFill="1" applyBorder="1" applyAlignment="1">
      <alignment horizontal="right" vertical="center"/>
    </xf>
    <xf numFmtId="0" fontId="49" fillId="19" borderId="65" xfId="0" applyFont="1" applyFill="1" applyBorder="1" applyAlignment="1">
      <alignment horizontal="left" vertical="center" wrapText="1"/>
    </xf>
    <xf numFmtId="3" fontId="50" fillId="0" borderId="0" xfId="0" applyNumberFormat="1" applyFont="1" applyAlignment="1">
      <alignment horizontal="center"/>
    </xf>
    <xf numFmtId="171" fontId="49" fillId="8" borderId="62" xfId="5" applyNumberFormat="1" applyFont="1" applyFill="1" applyBorder="1" applyAlignment="1">
      <alignment horizontal="right" vertical="center"/>
    </xf>
    <xf numFmtId="0" fontId="16" fillId="4" borderId="0" xfId="0" applyFont="1" applyFill="1"/>
    <xf numFmtId="0" fontId="15" fillId="4" borderId="0" xfId="0" applyFont="1" applyFill="1" applyAlignment="1">
      <alignment horizontal="right"/>
    </xf>
    <xf numFmtId="0" fontId="19" fillId="4" borderId="0" xfId="0" applyFont="1" applyFill="1"/>
    <xf numFmtId="0" fontId="21" fillId="7" borderId="0" xfId="0" applyFont="1" applyFill="1" applyAlignment="1">
      <alignment horizontal="right"/>
    </xf>
    <xf numFmtId="0" fontId="16" fillId="8" borderId="21" xfId="0" applyFont="1" applyFill="1" applyBorder="1" applyAlignment="1">
      <alignment horizontal="left"/>
    </xf>
    <xf numFmtId="0" fontId="16" fillId="8" borderId="22" xfId="0" applyFont="1" applyFill="1" applyBorder="1" applyAlignment="1">
      <alignment horizontal="right"/>
    </xf>
    <xf numFmtId="0" fontId="16" fillId="8" borderId="23" xfId="0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165" fontId="15" fillId="4" borderId="0" xfId="19" applyNumberFormat="1" applyFont="1" applyFill="1" applyAlignment="1">
      <alignment horizontal="right"/>
    </xf>
    <xf numFmtId="0" fontId="16" fillId="8" borderId="21" xfId="0" applyFont="1" applyFill="1" applyBorder="1"/>
    <xf numFmtId="0" fontId="15" fillId="8" borderId="22" xfId="0" applyFont="1" applyFill="1" applyBorder="1" applyAlignment="1">
      <alignment horizontal="right"/>
    </xf>
    <xf numFmtId="0" fontId="15" fillId="8" borderId="23" xfId="0" applyFont="1" applyFill="1" applyBorder="1" applyAlignment="1">
      <alignment horizontal="right"/>
    </xf>
    <xf numFmtId="180" fontId="15" fillId="4" borderId="0" xfId="19" applyNumberFormat="1" applyFont="1" applyFill="1" applyAlignment="1">
      <alignment horizontal="right"/>
    </xf>
    <xf numFmtId="0" fontId="15" fillId="4" borderId="65" xfId="0" applyFont="1" applyFill="1" applyBorder="1" applyAlignment="1">
      <alignment horizontal="right"/>
    </xf>
    <xf numFmtId="0" fontId="51" fillId="4" borderId="66" xfId="0" applyFont="1" applyFill="1" applyBorder="1"/>
    <xf numFmtId="0" fontId="15" fillId="4" borderId="66" xfId="0" applyFont="1" applyFill="1" applyBorder="1" applyAlignment="1">
      <alignment horizontal="right"/>
    </xf>
    <xf numFmtId="165" fontId="18" fillId="4" borderId="0" xfId="5" applyNumberFormat="1" applyFont="1" applyFill="1" applyBorder="1" applyAlignment="1">
      <alignment horizontal="left" vertical="center"/>
    </xf>
    <xf numFmtId="165" fontId="18" fillId="0" borderId="0" xfId="5" applyNumberFormat="1" applyFont="1" applyFill="1" applyBorder="1" applyAlignment="1">
      <alignment horizontal="left" vertical="center"/>
    </xf>
    <xf numFmtId="165" fontId="15" fillId="0" borderId="0" xfId="5" applyNumberFormat="1" applyFont="1" applyFill="1" applyBorder="1" applyAlignment="1">
      <alignment horizontal="left" vertical="center"/>
    </xf>
    <xf numFmtId="0" fontId="15" fillId="0" borderId="66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/>
    </xf>
    <xf numFmtId="3" fontId="20" fillId="13" borderId="79" xfId="0" applyNumberFormat="1" applyFont="1" applyFill="1" applyBorder="1" applyAlignment="1">
      <alignment horizontal="right" vertical="center"/>
    </xf>
    <xf numFmtId="168" fontId="21" fillId="7" borderId="75" xfId="2" applyNumberFormat="1" applyFont="1" applyFill="1" applyBorder="1" applyAlignment="1">
      <alignment horizontal="center" vertical="center"/>
    </xf>
    <xf numFmtId="168" fontId="15" fillId="4" borderId="77" xfId="2" applyNumberFormat="1" applyFont="1" applyFill="1" applyBorder="1" applyAlignment="1">
      <alignment horizontal="right" vertical="center"/>
    </xf>
    <xf numFmtId="168" fontId="20" fillId="8" borderId="89" xfId="2" applyNumberFormat="1" applyFont="1" applyFill="1" applyBorder="1" applyAlignment="1">
      <alignment horizontal="right" vertical="center"/>
    </xf>
    <xf numFmtId="168" fontId="18" fillId="4" borderId="77" xfId="2" applyNumberFormat="1" applyFont="1" applyFill="1" applyBorder="1" applyAlignment="1">
      <alignment horizontal="right" vertical="center"/>
    </xf>
    <xf numFmtId="168" fontId="18" fillId="0" borderId="77" xfId="2" applyNumberFormat="1" applyFont="1" applyFill="1" applyBorder="1" applyAlignment="1">
      <alignment horizontal="right" vertical="center"/>
    </xf>
    <xf numFmtId="168" fontId="20" fillId="13" borderId="89" xfId="2" applyNumberFormat="1" applyFont="1" applyFill="1" applyBorder="1" applyAlignment="1">
      <alignment horizontal="right" vertical="center"/>
    </xf>
    <xf numFmtId="165" fontId="16" fillId="8" borderId="80" xfId="5" applyNumberFormat="1" applyFont="1" applyFill="1" applyBorder="1" applyAlignment="1">
      <alignment horizontal="right"/>
    </xf>
    <xf numFmtId="4" fontId="18" fillId="4" borderId="0" xfId="10" applyNumberFormat="1" applyFont="1" applyAlignment="1">
      <alignment horizontal="right"/>
    </xf>
    <xf numFmtId="0" fontId="18" fillId="4" borderId="0" xfId="10" applyFont="1" applyAlignment="1">
      <alignment horizontal="right"/>
    </xf>
    <xf numFmtId="0" fontId="36" fillId="4" borderId="0" xfId="0" applyFont="1" applyFill="1" applyAlignment="1">
      <alignment horizontal="left" wrapText="1"/>
    </xf>
    <xf numFmtId="4" fontId="28" fillId="4" borderId="0" xfId="10" applyNumberFormat="1" applyAlignment="1">
      <alignment horizontal="center"/>
    </xf>
    <xf numFmtId="0" fontId="21" fillId="7" borderId="0" xfId="10" applyFont="1" applyFill="1" applyAlignment="1"/>
    <xf numFmtId="0" fontId="18" fillId="0" borderId="0" xfId="10" applyFont="1" applyFill="1" applyAlignment="1"/>
    <xf numFmtId="3" fontId="18" fillId="4" borderId="0" xfId="10" applyNumberFormat="1" applyFont="1" applyAlignment="1">
      <alignment horizontal="right"/>
    </xf>
    <xf numFmtId="3" fontId="18" fillId="0" borderId="0" xfId="10" applyNumberFormat="1" applyFont="1" applyFill="1" applyAlignment="1">
      <alignment horizontal="right"/>
    </xf>
    <xf numFmtId="0" fontId="18" fillId="4" borderId="66" xfId="10" applyFont="1" applyBorder="1">
      <alignment horizontal="left"/>
    </xf>
    <xf numFmtId="0" fontId="20" fillId="0" borderId="0" xfId="10" applyFont="1" applyFill="1" applyAlignment="1"/>
    <xf numFmtId="3" fontId="20" fillId="4" borderId="0" xfId="10" applyNumberFormat="1" applyFont="1" applyAlignment="1">
      <alignment horizontal="right"/>
    </xf>
    <xf numFmtId="0" fontId="18" fillId="4" borderId="90" xfId="10" applyFont="1" applyBorder="1">
      <alignment horizontal="left"/>
    </xf>
    <xf numFmtId="1" fontId="18" fillId="4" borderId="4" xfId="10" applyNumberFormat="1" applyFont="1" applyBorder="1">
      <alignment horizontal="left"/>
    </xf>
    <xf numFmtId="0" fontId="28" fillId="4" borderId="4" xfId="10" applyBorder="1">
      <alignment horizontal="left"/>
    </xf>
    <xf numFmtId="0" fontId="28" fillId="4" borderId="88" xfId="10" applyBorder="1">
      <alignment horizontal="left"/>
    </xf>
    <xf numFmtId="0" fontId="18" fillId="4" borderId="0" xfId="10" applyFont="1" applyAlignment="1"/>
    <xf numFmtId="0" fontId="28" fillId="0" borderId="0" xfId="10" applyFill="1" applyAlignment="1">
      <alignment horizontal="center"/>
    </xf>
    <xf numFmtId="9" fontId="28" fillId="4" borderId="0" xfId="2" applyFont="1" applyFill="1" applyAlignment="1">
      <alignment horizontal="left"/>
    </xf>
    <xf numFmtId="168" fontId="28" fillId="4" borderId="0" xfId="2" applyNumberFormat="1" applyFont="1" applyFill="1" applyAlignment="1">
      <alignment horizontal="left"/>
    </xf>
    <xf numFmtId="0" fontId="18" fillId="4" borderId="0" xfId="10" applyFont="1">
      <alignment horizontal="left"/>
    </xf>
    <xf numFmtId="165" fontId="28" fillId="4" borderId="0" xfId="5" applyNumberFormat="1" applyFont="1" applyFill="1" applyAlignment="1">
      <alignment horizontal="left"/>
    </xf>
    <xf numFmtId="0" fontId="21" fillId="7" borderId="0" xfId="10" applyFont="1" applyFill="1" applyAlignment="1">
      <alignment horizontal="right"/>
    </xf>
    <xf numFmtId="0" fontId="20" fillId="8" borderId="21" xfId="10" applyFont="1" applyFill="1" applyBorder="1" applyAlignment="1"/>
    <xf numFmtId="3" fontId="20" fillId="8" borderId="22" xfId="10" applyNumberFormat="1" applyFont="1" applyFill="1" applyBorder="1" applyAlignment="1">
      <alignment horizontal="right"/>
    </xf>
    <xf numFmtId="3" fontId="20" fillId="8" borderId="23" xfId="10" applyNumberFormat="1" applyFont="1" applyFill="1" applyBorder="1" applyAlignment="1">
      <alignment horizontal="right"/>
    </xf>
    <xf numFmtId="0" fontId="20" fillId="8" borderId="21" xfId="10" applyFont="1" applyFill="1" applyBorder="1">
      <alignment horizontal="left"/>
    </xf>
    <xf numFmtId="3" fontId="18" fillId="4" borderId="0" xfId="5" applyNumberFormat="1" applyFont="1" applyFill="1" applyAlignment="1">
      <alignment horizontal="right"/>
    </xf>
    <xf numFmtId="3" fontId="18" fillId="0" borderId="0" xfId="5" applyNumberFormat="1" applyFont="1" applyFill="1" applyAlignment="1">
      <alignment horizontal="right"/>
    </xf>
    <xf numFmtId="3" fontId="18" fillId="4" borderId="0" xfId="5" applyNumberFormat="1" applyFont="1" applyFill="1" applyBorder="1" applyAlignment="1">
      <alignment horizontal="right"/>
    </xf>
    <xf numFmtId="3" fontId="18" fillId="0" borderId="0" xfId="5" applyNumberFormat="1" applyFont="1" applyFill="1" applyBorder="1" applyAlignment="1">
      <alignment horizontal="right"/>
    </xf>
    <xf numFmtId="3" fontId="18" fillId="4" borderId="66" xfId="10" applyNumberFormat="1" applyFont="1" applyBorder="1" applyAlignment="1">
      <alignment horizontal="right"/>
    </xf>
    <xf numFmtId="9" fontId="28" fillId="4" borderId="65" xfId="2" applyFont="1" applyFill="1" applyBorder="1" applyAlignment="1">
      <alignment horizontal="left"/>
    </xf>
    <xf numFmtId="0" fontId="28" fillId="4" borderId="65" xfId="10" applyBorder="1">
      <alignment horizontal="left"/>
    </xf>
    <xf numFmtId="0" fontId="38" fillId="4" borderId="0" xfId="10" applyFont="1" applyAlignment="1">
      <alignment horizontal="left" vertical="top"/>
    </xf>
    <xf numFmtId="3" fontId="18" fillId="4" borderId="0" xfId="10" applyNumberFormat="1" applyFont="1" applyAlignment="1">
      <alignment horizontal="left" vertical="top"/>
    </xf>
    <xf numFmtId="9" fontId="28" fillId="4" borderId="0" xfId="2" applyFont="1" applyFill="1" applyBorder="1" applyAlignment="1">
      <alignment horizontal="left"/>
    </xf>
    <xf numFmtId="0" fontId="38" fillId="4" borderId="66" xfId="10" applyFont="1" applyBorder="1" applyAlignment="1">
      <alignment horizontal="left" vertical="top"/>
    </xf>
    <xf numFmtId="3" fontId="18" fillId="4" borderId="66" xfId="10" applyNumberFormat="1" applyFont="1" applyBorder="1" applyAlignment="1">
      <alignment horizontal="left" vertical="top"/>
    </xf>
    <xf numFmtId="9" fontId="28" fillId="4" borderId="66" xfId="2" applyFont="1" applyFill="1" applyBorder="1" applyAlignment="1">
      <alignment horizontal="left"/>
    </xf>
    <xf numFmtId="0" fontId="28" fillId="4" borderId="66" xfId="10" applyBorder="1">
      <alignment horizontal="left"/>
    </xf>
    <xf numFmtId="3" fontId="28" fillId="4" borderId="0" xfId="10" applyNumberFormat="1" applyAlignment="1">
      <alignment horizontal="right"/>
    </xf>
    <xf numFmtId="168" fontId="3" fillId="6" borderId="46" xfId="8" applyNumberFormat="1" applyFont="1" applyFill="1" applyBorder="1" applyAlignment="1">
      <alignment horizontal="right" vertical="center"/>
    </xf>
    <xf numFmtId="168" fontId="3" fillId="6" borderId="53" xfId="8" applyNumberFormat="1" applyFont="1" applyFill="1" applyBorder="1" applyAlignment="1">
      <alignment horizontal="right" vertical="center"/>
    </xf>
    <xf numFmtId="168" fontId="3" fillId="6" borderId="56" xfId="8" applyNumberFormat="1" applyFont="1" applyFill="1" applyBorder="1" applyAlignment="1">
      <alignment horizontal="right" vertical="center"/>
    </xf>
    <xf numFmtId="168" fontId="3" fillId="6" borderId="57" xfId="8" applyNumberFormat="1" applyFont="1" applyFill="1" applyBorder="1" applyAlignment="1">
      <alignment horizontal="right" vertical="center"/>
    </xf>
    <xf numFmtId="168" fontId="3" fillId="6" borderId="60" xfId="8" applyNumberFormat="1" applyFont="1" applyFill="1" applyBorder="1" applyAlignment="1">
      <alignment horizontal="right" vertical="center"/>
    </xf>
    <xf numFmtId="168" fontId="10" fillId="6" borderId="29" xfId="8" applyNumberFormat="1" applyFont="1" applyFill="1" applyBorder="1" applyAlignment="1">
      <alignment horizontal="right" vertical="center"/>
    </xf>
    <xf numFmtId="168" fontId="16" fillId="13" borderId="64" xfId="12" applyNumberFormat="1" applyFont="1" applyFill="1" applyBorder="1" applyAlignment="1">
      <alignment horizontal="center" vertical="center" wrapText="1"/>
    </xf>
    <xf numFmtId="168" fontId="18" fillId="0" borderId="71" xfId="12" applyNumberFormat="1" applyFont="1" applyBorder="1" applyAlignment="1">
      <alignment horizontal="center" vertical="center" wrapText="1"/>
    </xf>
    <xf numFmtId="168" fontId="28" fillId="8" borderId="0" xfId="2" applyNumberFormat="1" applyFont="1" applyFill="1" applyBorder="1" applyAlignment="1">
      <alignment horizontal="center"/>
    </xf>
    <xf numFmtId="168" fontId="28" fillId="4" borderId="0" xfId="2" applyNumberFormat="1" applyFont="1" applyFill="1" applyBorder="1" applyAlignment="1">
      <alignment horizontal="center"/>
    </xf>
    <xf numFmtId="168" fontId="28" fillId="4" borderId="0" xfId="2" applyNumberFormat="1" applyFont="1" applyFill="1" applyAlignment="1">
      <alignment horizontal="center"/>
    </xf>
    <xf numFmtId="168" fontId="28" fillId="4" borderId="0" xfId="10" applyNumberFormat="1">
      <alignment horizontal="left"/>
    </xf>
    <xf numFmtId="168" fontId="41" fillId="4" borderId="76" xfId="2" applyNumberFormat="1" applyFont="1" applyFill="1" applyBorder="1" applyAlignment="1">
      <alignment horizontal="center"/>
    </xf>
    <xf numFmtId="168" fontId="28" fillId="4" borderId="7" xfId="10" applyNumberFormat="1" applyBorder="1" applyAlignment="1">
      <alignment horizontal="center"/>
    </xf>
    <xf numFmtId="168" fontId="41" fillId="4" borderId="75" xfId="2" applyNumberFormat="1" applyFont="1" applyFill="1" applyBorder="1" applyAlignment="1">
      <alignment horizontal="center"/>
    </xf>
    <xf numFmtId="0" fontId="21" fillId="7" borderId="0" xfId="10" applyFont="1" applyFill="1" applyBorder="1" applyAlignment="1">
      <alignment horizontal="center"/>
    </xf>
    <xf numFmtId="0" fontId="21" fillId="7" borderId="0" xfId="10" applyFont="1" applyFill="1" applyBorder="1" applyAlignment="1">
      <alignment horizontal="center" wrapText="1"/>
    </xf>
    <xf numFmtId="179" fontId="20" fillId="8" borderId="4" xfId="0" applyNumberFormat="1" applyFont="1" applyFill="1" applyBorder="1" applyAlignment="1">
      <alignment horizontal="right"/>
    </xf>
    <xf numFmtId="168" fontId="18" fillId="4" borderId="0" xfId="0" applyNumberFormat="1" applyFont="1" applyFill="1" applyAlignment="1">
      <alignment horizontal="center"/>
    </xf>
    <xf numFmtId="2" fontId="18" fillId="4" borderId="0" xfId="5" applyNumberFormat="1" applyFont="1" applyFill="1" applyAlignment="1">
      <alignment horizontal="center"/>
    </xf>
    <xf numFmtId="2" fontId="18" fillId="4" borderId="0" xfId="5" applyNumberFormat="1" applyFont="1" applyFill="1" applyBorder="1" applyAlignment="1">
      <alignment horizontal="center"/>
    </xf>
    <xf numFmtId="168" fontId="18" fillId="4" borderId="0" xfId="2" applyNumberFormat="1" applyFont="1" applyFill="1" applyAlignment="1">
      <alignment horizontal="center"/>
    </xf>
    <xf numFmtId="2" fontId="18" fillId="4" borderId="0" xfId="0" applyNumberFormat="1" applyFont="1" applyFill="1" applyAlignment="1">
      <alignment horizontal="center"/>
    </xf>
    <xf numFmtId="168" fontId="18" fillId="0" borderId="66" xfId="0" applyNumberFormat="1" applyFont="1" applyBorder="1" applyAlignment="1">
      <alignment horizontal="center"/>
    </xf>
    <xf numFmtId="168" fontId="20" fillId="15" borderId="66" xfId="0" applyNumberFormat="1" applyFont="1" applyFill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18" fillId="0" borderId="0" xfId="2" applyNumberFormat="1" applyFont="1" applyFill="1" applyAlignment="1">
      <alignment horizontal="center"/>
    </xf>
    <xf numFmtId="168" fontId="15" fillId="4" borderId="0" xfId="2" applyNumberFormat="1" applyFont="1" applyFill="1" applyAlignment="1">
      <alignment horizontal="center"/>
    </xf>
    <xf numFmtId="168" fontId="15" fillId="0" borderId="0" xfId="2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0" fontId="6" fillId="2" borderId="0" xfId="8" applyFont="1" applyFill="1" applyAlignment="1">
      <alignment horizontal="left" wrapText="1"/>
    </xf>
    <xf numFmtId="0" fontId="13" fillId="0" borderId="0" xfId="8" applyFont="1"/>
    <xf numFmtId="0" fontId="24" fillId="0" borderId="21" xfId="8" applyFont="1" applyBorder="1" applyAlignment="1">
      <alignment horizontal="left" vertical="top" wrapText="1"/>
    </xf>
    <xf numFmtId="0" fontId="13" fillId="0" borderId="22" xfId="8" applyFont="1" applyBorder="1"/>
    <xf numFmtId="0" fontId="13" fillId="0" borderId="23" xfId="8" applyFont="1" applyBorder="1"/>
    <xf numFmtId="3" fontId="26" fillId="5" borderId="5" xfId="8" applyNumberFormat="1" applyFont="1" applyFill="1" applyBorder="1" applyAlignment="1">
      <alignment horizontal="center" vertical="center"/>
    </xf>
    <xf numFmtId="3" fontId="26" fillId="5" borderId="6" xfId="8" applyNumberFormat="1" applyFont="1" applyFill="1" applyBorder="1" applyAlignment="1">
      <alignment horizontal="center" vertical="center"/>
    </xf>
    <xf numFmtId="3" fontId="26" fillId="5" borderId="24" xfId="8" applyNumberFormat="1" applyFont="1" applyFill="1" applyBorder="1" applyAlignment="1">
      <alignment horizontal="center" vertical="center"/>
    </xf>
    <xf numFmtId="0" fontId="24" fillId="0" borderId="34" xfId="8" applyFont="1" applyBorder="1" applyAlignment="1">
      <alignment horizontal="left" vertical="top" wrapText="1"/>
    </xf>
    <xf numFmtId="0" fontId="13" fillId="0" borderId="17" xfId="8" applyFont="1" applyBorder="1"/>
    <xf numFmtId="0" fontId="13" fillId="0" borderId="35" xfId="8" applyFont="1" applyBorder="1"/>
    <xf numFmtId="3" fontId="26" fillId="5" borderId="34" xfId="8" applyNumberFormat="1" applyFont="1" applyFill="1" applyBorder="1" applyAlignment="1">
      <alignment horizontal="center" vertical="center"/>
    </xf>
    <xf numFmtId="3" fontId="26" fillId="5" borderId="36" xfId="8" applyNumberFormat="1" applyFont="1" applyFill="1" applyBorder="1" applyAlignment="1">
      <alignment horizontal="center" vertical="center"/>
    </xf>
    <xf numFmtId="3" fontId="26" fillId="5" borderId="37" xfId="8" applyNumberFormat="1" applyFont="1" applyFill="1" applyBorder="1" applyAlignment="1">
      <alignment horizontal="center" vertical="center"/>
    </xf>
    <xf numFmtId="0" fontId="24" fillId="0" borderId="34" xfId="8" applyFont="1" applyBorder="1" applyAlignment="1">
      <alignment horizontal="left" vertical="center" wrapText="1"/>
    </xf>
    <xf numFmtId="0" fontId="13" fillId="0" borderId="36" xfId="8" applyFont="1" applyBorder="1" applyAlignment="1">
      <alignment vertical="center"/>
    </xf>
    <xf numFmtId="0" fontId="13" fillId="0" borderId="37" xfId="8" applyFont="1" applyBorder="1" applyAlignment="1">
      <alignment vertical="center"/>
    </xf>
    <xf numFmtId="3" fontId="16" fillId="0" borderId="62" xfId="10" applyNumberFormat="1" applyFont="1" applyFill="1" applyBorder="1" applyAlignment="1">
      <alignment horizontal="center" vertical="center"/>
    </xf>
    <xf numFmtId="0" fontId="15" fillId="0" borderId="65" xfId="9" applyFont="1" applyBorder="1" applyAlignment="1">
      <alignment horizontal="left" vertical="center" wrapText="1"/>
    </xf>
    <xf numFmtId="3" fontId="16" fillId="0" borderId="67" xfId="10" applyNumberFormat="1" applyFont="1" applyFill="1" applyBorder="1" applyAlignment="1">
      <alignment horizontal="center" vertical="center"/>
    </xf>
    <xf numFmtId="0" fontId="18" fillId="0" borderId="4" xfId="13" applyFont="1" applyBorder="1" applyAlignment="1">
      <alignment horizontal="left" vertical="top" wrapText="1"/>
    </xf>
    <xf numFmtId="0" fontId="18" fillId="0" borderId="66" xfId="13" applyFont="1" applyBorder="1" applyAlignment="1">
      <alignment horizontal="left" vertical="top" wrapText="1"/>
    </xf>
    <xf numFmtId="0" fontId="18" fillId="0" borderId="0" xfId="13" applyFont="1" applyAlignment="1">
      <alignment horizontal="left" vertical="top" wrapText="1"/>
    </xf>
    <xf numFmtId="0" fontId="15" fillId="0" borderId="0" xfId="13" applyFont="1" applyAlignment="1">
      <alignment horizontal="left" vertical="top" wrapText="1"/>
    </xf>
    <xf numFmtId="0" fontId="38" fillId="0" borderId="4" xfId="0" applyFont="1" applyBorder="1" applyAlignment="1">
      <alignment horizontal="left" wrapText="1"/>
    </xf>
    <xf numFmtId="0" fontId="33" fillId="4" borderId="0" xfId="0" applyFont="1" applyFill="1" applyAlignment="1">
      <alignment horizontal="center"/>
    </xf>
    <xf numFmtId="0" fontId="39" fillId="14" borderId="0" xfId="10" applyFont="1" applyFill="1" applyAlignment="1">
      <alignment horizontal="center" vertical="center" wrapText="1"/>
    </xf>
    <xf numFmtId="0" fontId="38" fillId="0" borderId="4" xfId="0" applyFont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38" fillId="0" borderId="4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20" fillId="15" borderId="4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top" wrapText="1"/>
    </xf>
    <xf numFmtId="3" fontId="46" fillId="14" borderId="5" xfId="10" applyNumberFormat="1" applyFont="1" applyFill="1" applyBorder="1" applyAlignment="1">
      <alignment horizontal="center" vertical="center"/>
    </xf>
    <xf numFmtId="3" fontId="46" fillId="14" borderId="6" xfId="10" applyNumberFormat="1" applyFont="1" applyFill="1" applyBorder="1" applyAlignment="1">
      <alignment horizontal="center" vertical="center"/>
    </xf>
    <xf numFmtId="3" fontId="46" fillId="14" borderId="7" xfId="10" applyNumberFormat="1" applyFont="1" applyFill="1" applyBorder="1" applyAlignment="1">
      <alignment horizontal="center" vertical="center"/>
    </xf>
    <xf numFmtId="0" fontId="21" fillId="7" borderId="21" xfId="10" applyFont="1" applyFill="1" applyBorder="1" applyAlignment="1">
      <alignment horizontal="left" vertical="center"/>
    </xf>
    <xf numFmtId="0" fontId="21" fillId="7" borderId="22" xfId="1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 wrapText="1"/>
    </xf>
    <xf numFmtId="3" fontId="21" fillId="14" borderId="5" xfId="10" applyNumberFormat="1" applyFont="1" applyFill="1" applyBorder="1" applyAlignment="1">
      <alignment horizontal="center" vertical="center"/>
    </xf>
    <xf numFmtId="3" fontId="21" fillId="14" borderId="6" xfId="10" applyNumberFormat="1" applyFont="1" applyFill="1" applyBorder="1" applyAlignment="1">
      <alignment horizontal="center" vertical="center"/>
    </xf>
    <xf numFmtId="3" fontId="21" fillId="14" borderId="7" xfId="1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wrapText="1"/>
    </xf>
    <xf numFmtId="0" fontId="18" fillId="4" borderId="0" xfId="0" applyFont="1" applyFill="1" applyAlignment="1">
      <alignment horizontal="center" wrapText="1"/>
    </xf>
    <xf numFmtId="0" fontId="36" fillId="4" borderId="0" xfId="0" applyFont="1" applyFill="1" applyAlignment="1">
      <alignment horizontal="left" wrapText="1"/>
    </xf>
    <xf numFmtId="0" fontId="51" fillId="0" borderId="65" xfId="0" applyFont="1" applyBorder="1" applyAlignment="1">
      <alignment horizontal="left" vertical="center" wrapText="1"/>
    </xf>
    <xf numFmtId="0" fontId="51" fillId="0" borderId="65" xfId="0" applyFont="1" applyBorder="1" applyAlignment="1">
      <alignment horizontal="left" vertical="top" wrapText="1"/>
    </xf>
    <xf numFmtId="0" fontId="51" fillId="4" borderId="65" xfId="0" applyFont="1" applyFill="1" applyBorder="1" applyAlignment="1">
      <alignment horizontal="left"/>
    </xf>
    <xf numFmtId="0" fontId="12" fillId="2" borderId="2" xfId="3" applyFont="1" applyFill="1" applyBorder="1" applyAlignment="1">
      <alignment horizontal="left"/>
    </xf>
    <xf numFmtId="0" fontId="13" fillId="0" borderId="2" xfId="3" applyFont="1" applyBorder="1"/>
    <xf numFmtId="0" fontId="12" fillId="2" borderId="3" xfId="3" applyFont="1" applyFill="1" applyBorder="1" applyAlignment="1">
      <alignment horizontal="left" vertical="top" wrapText="1"/>
    </xf>
    <xf numFmtId="0" fontId="13" fillId="0" borderId="3" xfId="3" applyFont="1" applyBorder="1"/>
    <xf numFmtId="3" fontId="10" fillId="2" borderId="62" xfId="18" applyNumberFormat="1" applyFont="1" applyFill="1" applyBorder="1" applyAlignment="1">
      <alignment horizontal="right" vertical="center" wrapText="1"/>
    </xf>
    <xf numFmtId="3" fontId="50" fillId="0" borderId="0" xfId="0" applyNumberFormat="1" applyFont="1" applyAlignment="1">
      <alignment horizontal="center"/>
    </xf>
    <xf numFmtId="0" fontId="14" fillId="0" borderId="1" xfId="6" applyFont="1" applyBorder="1" applyAlignment="1">
      <alignment horizontal="left" vertical="center" wrapText="1"/>
    </xf>
    <xf numFmtId="0" fontId="13" fillId="0" borderId="1" xfId="6" applyFont="1" applyBorder="1"/>
  </cellXfs>
  <cellStyles count="20">
    <cellStyle name="Millares" xfId="1" builtinId="3"/>
    <cellStyle name="Millares 2 2" xfId="14" xr:uid="{00000000-0005-0000-0000-000001000000}"/>
    <cellStyle name="Millares 2 3" xfId="5" xr:uid="{00000000-0005-0000-0000-000002000000}"/>
    <cellStyle name="Millares 2 3 2" xfId="17" xr:uid="{00000000-0005-0000-0000-000003000000}"/>
    <cellStyle name="Millares 7" xfId="7" xr:uid="{00000000-0005-0000-0000-000004000000}"/>
    <cellStyle name="Millares 8" xfId="11" xr:uid="{00000000-0005-0000-0000-000005000000}"/>
    <cellStyle name="Millares 8 2" xfId="19" xr:uid="{00000000-0005-0000-0000-000006000000}"/>
    <cellStyle name="Millares 8 3" xfId="4" xr:uid="{00000000-0005-0000-0000-000007000000}"/>
    <cellStyle name="Normal" xfId="0" builtinId="0"/>
    <cellStyle name="Normal 10" xfId="16" xr:uid="{00000000-0005-0000-0000-000009000000}"/>
    <cellStyle name="Normal 12 2" xfId="15" xr:uid="{00000000-0005-0000-0000-00000A000000}"/>
    <cellStyle name="Normal 2 2" xfId="9" xr:uid="{00000000-0005-0000-0000-00000B000000}"/>
    <cellStyle name="Normal 2 2 2" xfId="13" xr:uid="{00000000-0005-0000-0000-00000C000000}"/>
    <cellStyle name="Normal 2 7 2" xfId="18" xr:uid="{00000000-0005-0000-0000-00000D000000}"/>
    <cellStyle name="Normal 3 2 3" xfId="3" xr:uid="{00000000-0005-0000-0000-00000E000000}"/>
    <cellStyle name="Normal 4 3" xfId="8" xr:uid="{00000000-0005-0000-0000-00000F000000}"/>
    <cellStyle name="Normal 6" xfId="6" xr:uid="{00000000-0005-0000-0000-000010000000}"/>
    <cellStyle name="Porcentaje" xfId="2" builtinId="5"/>
    <cellStyle name="Porcentaje 2" xfId="12" xr:uid="{00000000-0005-0000-0000-000012000000}"/>
    <cellStyle name="TEXTO NORMAL" xfId="10" xr:uid="{00000000-0005-0000-0000-000013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EXPORTACIONES'!$B$63:$I$63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EXPORTACIONES'!$B$91:$I$91</c:f>
              <c:numCache>
                <c:formatCode>0.0%</c:formatCode>
                <c:ptCount val="8"/>
                <c:pt idx="0">
                  <c:v>-0.25825426590121769</c:v>
                </c:pt>
                <c:pt idx="1">
                  <c:v>0.10432079182625453</c:v>
                </c:pt>
                <c:pt idx="2">
                  <c:v>0.89595860152893558</c:v>
                </c:pt>
                <c:pt idx="3">
                  <c:v>4.7414728345773316E-2</c:v>
                </c:pt>
                <c:pt idx="4">
                  <c:v>-0.29803745593223752</c:v>
                </c:pt>
                <c:pt idx="5">
                  <c:v>1.6579988166049109E-2</c:v>
                </c:pt>
                <c:pt idx="6">
                  <c:v>3.3668890479535474E-2</c:v>
                </c:pt>
                <c:pt idx="7">
                  <c:v>1.2166766664361006E-2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7-461E-BBF5-F78455CC6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5686784"/>
        <c:axId val="155688320"/>
      </c:barChart>
      <c:catAx>
        <c:axId val="15568678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5688320"/>
        <c:crossesAt val="0"/>
        <c:auto val="1"/>
        <c:lblAlgn val="ctr"/>
        <c:lblOffset val="100"/>
        <c:noMultiLvlLbl val="0"/>
      </c:catAx>
      <c:valAx>
        <c:axId val="1556883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5686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1F-4B0B-A04E-CD13494C2C2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21F-4B0B-A04E-CD13494C2C2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(ene-dic)</c:v>
                </c:pt>
              </c:strCache>
            </c:strRef>
          </c:cat>
          <c:val>
            <c:numRef>
              <c:f>'6. EXPORTACIONES'!$K$6:$K$15</c:f>
              <c:numCache>
                <c:formatCode>_-* #,##0_-;\-* #,##0_-;_-* "-"??_-;_-@_-</c:formatCode>
                <c:ptCount val="10"/>
                <c:pt idx="0">
                  <c:v>27525.674834212692</c:v>
                </c:pt>
                <c:pt idx="1">
                  <c:v>27466.673086776635</c:v>
                </c:pt>
                <c:pt idx="2">
                  <c:v>23789.445416193048</c:v>
                </c:pt>
                <c:pt idx="3">
                  <c:v>20545.413928408001</c:v>
                </c:pt>
                <c:pt idx="4">
                  <c:v>18950.140019839262</c:v>
                </c:pt>
                <c:pt idx="5">
                  <c:v>21776.636298768255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28073.79271554244</c:v>
                </c:pt>
                <c:pt idx="9" formatCode="_-* #,##0.0_-;\-* #,##0.0_-;_-* &quot;-&quot;??_-;_-@_-">
                  <c:v>25773.551582887983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F-4B0B-A04E-CD13494C2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28576"/>
        <c:axId val="167930112"/>
      </c:barChart>
      <c:catAx>
        <c:axId val="1679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7930112"/>
        <c:crosses val="autoZero"/>
        <c:auto val="1"/>
        <c:lblAlgn val="ctr"/>
        <c:lblOffset val="100"/>
        <c:noMultiLvlLbl val="0"/>
      </c:catAx>
      <c:valAx>
        <c:axId val="167930112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67928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5D-47B5-A78F-104CE3EE3383}"/>
              </c:ext>
            </c:extLst>
          </c:dPt>
          <c:dPt>
            <c:idx val="10"/>
            <c:invertIfNegative val="0"/>
            <c:bubble3D val="0"/>
            <c:spPr>
              <a:solidFill>
                <a:srgbClr val="254061"/>
              </a:solidFill>
            </c:spPr>
            <c:extLst>
              <c:ext xmlns:c16="http://schemas.microsoft.com/office/drawing/2014/chart" uri="{C3380CC4-5D6E-409C-BE32-E72D297353CC}">
                <c16:uniqueId val="{00000002-CA5D-47B5-A78F-104CE3EE3383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4-CA5D-47B5-A78F-104CE3EE33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 INVERSIONES'!$A$5:$A$15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 (ene)</c:v>
                </c:pt>
              </c:strCache>
            </c:str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6377.6153638800024</c:v>
                </c:pt>
                <c:pt idx="1">
                  <c:v>7498.2074195999949</c:v>
                </c:pt>
                <c:pt idx="2">
                  <c:v>8863.6219657799938</c:v>
                </c:pt>
                <c:pt idx="3">
                  <c:v>8079.20970149</c:v>
                </c:pt>
                <c:pt idx="4">
                  <c:v>6824.6243262299959</c:v>
                </c:pt>
                <c:pt idx="5">
                  <c:v>3333.5635732200003</c:v>
                </c:pt>
                <c:pt idx="6">
                  <c:v>3928.0167818599944</c:v>
                </c:pt>
                <c:pt idx="7">
                  <c:v>4947.4348791800003</c:v>
                </c:pt>
                <c:pt idx="8">
                  <c:v>6157.132087</c:v>
                </c:pt>
                <c:pt idx="9">
                  <c:v>4333.655745</c:v>
                </c:pt>
                <c:pt idx="10">
                  <c:v>274.904923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5D-47B5-A78F-104CE3EE3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52000"/>
        <c:axId val="169953536"/>
      </c:barChart>
      <c:catAx>
        <c:axId val="16995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953536"/>
        <c:crosses val="autoZero"/>
        <c:auto val="1"/>
        <c:lblAlgn val="ctr"/>
        <c:lblOffset val="100"/>
        <c:noMultiLvlLbl val="0"/>
      </c:catAx>
      <c:valAx>
        <c:axId val="169953536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6995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24</xdr:row>
      <xdr:rowOff>114300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4ECF806D-2C78-4013-816E-9A49FD3255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1400" y="47148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571500</xdr:colOff>
      <xdr:row>24</xdr:row>
      <xdr:rowOff>114300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62F59F4B-FF85-40C4-9CD3-784E378A5F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1400" y="4714875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104</xdr:row>
      <xdr:rowOff>20554</xdr:rowOff>
    </xdr:from>
    <xdr:to>
      <xdr:col>8</xdr:col>
      <xdr:colOff>311818</xdr:colOff>
      <xdr:row>118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4C7A3A7D-8E89-427A-BE69-EEFC910CB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46</xdr:row>
      <xdr:rowOff>54042</xdr:rowOff>
    </xdr:from>
    <xdr:to>
      <xdr:col>8</xdr:col>
      <xdr:colOff>129313</xdr:colOff>
      <xdr:row>60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79440510-DC21-4EA8-8F8F-5215EBD6B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28</xdr:row>
      <xdr:rowOff>0</xdr:rowOff>
    </xdr:from>
    <xdr:to>
      <xdr:col>7</xdr:col>
      <xdr:colOff>781049</xdr:colOff>
      <xdr:row>34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6B3631BF-86C3-4AB3-B2E3-DD61D61F6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90"/>
  <sheetViews>
    <sheetView showGridLines="0" topLeftCell="A4" zoomScale="130" zoomScaleNormal="130" zoomScaleSheetLayoutView="100" workbookViewId="0">
      <selection activeCell="A27" sqref="A27"/>
    </sheetView>
  </sheetViews>
  <sheetFormatPr baseColWidth="10" defaultColWidth="14.44140625" defaultRowHeight="15" customHeight="1" x14ac:dyDescent="0.3"/>
  <cols>
    <col min="1" max="1" width="14.33203125" style="116" customWidth="1"/>
    <col min="2" max="2" width="11.33203125" style="116" customWidth="1"/>
    <col min="3" max="3" width="12.44140625" style="116" customWidth="1"/>
    <col min="4" max="8" width="11.33203125" style="116" customWidth="1"/>
    <col min="9" max="9" width="13.88671875" style="116" customWidth="1"/>
    <col min="10" max="11" width="11.5546875" style="116" customWidth="1"/>
    <col min="12" max="12" width="13.33203125" style="116" customWidth="1"/>
    <col min="13" max="15" width="11.5546875" style="116" customWidth="1"/>
    <col min="16" max="16384" width="14.44140625" style="116"/>
  </cols>
  <sheetData>
    <row r="1" spans="1:18" ht="35.25" customHeight="1" x14ac:dyDescent="0.4">
      <c r="A1" s="111" t="s">
        <v>87</v>
      </c>
      <c r="B1" s="112"/>
      <c r="C1" s="112"/>
      <c r="D1" s="112"/>
      <c r="E1" s="112"/>
      <c r="F1" s="113"/>
      <c r="G1" s="114"/>
      <c r="H1" s="113"/>
      <c r="I1" s="112"/>
      <c r="J1" s="115"/>
      <c r="K1" s="115"/>
      <c r="L1" s="115"/>
      <c r="M1" s="115"/>
      <c r="N1" s="115"/>
      <c r="O1" s="115"/>
    </row>
    <row r="2" spans="1:18" ht="13.5" customHeight="1" x14ac:dyDescent="0.3">
      <c r="A2" s="732" t="s">
        <v>88</v>
      </c>
      <c r="B2" s="733"/>
      <c r="C2" s="733"/>
      <c r="D2" s="733"/>
      <c r="E2" s="733"/>
      <c r="F2" s="733"/>
      <c r="G2" s="733"/>
      <c r="H2" s="733"/>
      <c r="I2" s="733"/>
      <c r="J2" s="115"/>
      <c r="K2" s="115"/>
      <c r="L2" s="115"/>
      <c r="M2" s="115"/>
      <c r="N2" s="115"/>
      <c r="O2" s="115"/>
    </row>
    <row r="3" spans="1:18" ht="13.5" customHeight="1" thickBo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5"/>
      <c r="K3" s="115"/>
      <c r="L3" s="115"/>
      <c r="M3" s="115"/>
      <c r="N3" s="115"/>
      <c r="O3" s="115"/>
    </row>
    <row r="4" spans="1:18" ht="13.5" customHeight="1" x14ac:dyDescent="0.3">
      <c r="A4" s="117" t="s">
        <v>21</v>
      </c>
      <c r="B4" s="118" t="s">
        <v>89</v>
      </c>
      <c r="C4" s="118" t="s">
        <v>90</v>
      </c>
      <c r="D4" s="118" t="s">
        <v>91</v>
      </c>
      <c r="E4" s="118" t="s">
        <v>92</v>
      </c>
      <c r="F4" s="118" t="s">
        <v>93</v>
      </c>
      <c r="G4" s="118" t="s">
        <v>94</v>
      </c>
      <c r="H4" s="118" t="s">
        <v>95</v>
      </c>
      <c r="I4" s="119" t="s">
        <v>96</v>
      </c>
      <c r="J4" s="115"/>
      <c r="K4" s="115"/>
      <c r="L4" s="115"/>
      <c r="M4" s="115"/>
      <c r="N4" s="115"/>
      <c r="O4" s="115"/>
    </row>
    <row r="5" spans="1:18" ht="13.5" customHeight="1" thickBot="1" x14ac:dyDescent="0.35">
      <c r="A5" s="120"/>
      <c r="B5" s="121" t="s">
        <v>97</v>
      </c>
      <c r="C5" s="121" t="s">
        <v>98</v>
      </c>
      <c r="D5" s="121" t="s">
        <v>97</v>
      </c>
      <c r="E5" s="121" t="s">
        <v>99</v>
      </c>
      <c r="F5" s="121" t="s">
        <v>97</v>
      </c>
      <c r="G5" s="121" t="s">
        <v>97</v>
      </c>
      <c r="H5" s="121" t="s">
        <v>97</v>
      </c>
      <c r="I5" s="122" t="s">
        <v>97</v>
      </c>
      <c r="J5" s="115"/>
      <c r="K5" s="115"/>
      <c r="L5" s="123"/>
      <c r="M5" s="115"/>
      <c r="N5" s="115"/>
      <c r="O5" s="115"/>
    </row>
    <row r="6" spans="1:18" ht="13.5" customHeight="1" x14ac:dyDescent="0.3">
      <c r="A6" s="124">
        <v>2011</v>
      </c>
      <c r="B6" s="125">
        <v>1235345.0680179994</v>
      </c>
      <c r="C6" s="125">
        <v>166186716.981653</v>
      </c>
      <c r="D6" s="125">
        <v>1256382.6002109998</v>
      </c>
      <c r="E6" s="125">
        <v>3418862.1174219996</v>
      </c>
      <c r="F6" s="125">
        <v>230199.08238499996</v>
      </c>
      <c r="G6" s="125">
        <v>7010937.8915999997</v>
      </c>
      <c r="H6" s="125">
        <v>28881.790966</v>
      </c>
      <c r="I6" s="126">
        <v>19141.078051999997</v>
      </c>
      <c r="J6" s="115"/>
      <c r="K6" s="115"/>
      <c r="L6" s="123"/>
      <c r="M6" s="115"/>
      <c r="N6" s="115"/>
      <c r="O6" s="115"/>
    </row>
    <row r="7" spans="1:18" ht="13.5" customHeight="1" x14ac:dyDescent="0.3">
      <c r="A7" s="124">
        <v>2012</v>
      </c>
      <c r="B7" s="125">
        <v>1298761.3646879997</v>
      </c>
      <c r="C7" s="125">
        <v>161544666.15318698</v>
      </c>
      <c r="D7" s="125">
        <v>1281282.4314850001</v>
      </c>
      <c r="E7" s="125">
        <v>3480856.9120260002</v>
      </c>
      <c r="F7" s="125">
        <v>249236.15747599999</v>
      </c>
      <c r="G7" s="125">
        <v>6684539.3917999994</v>
      </c>
      <c r="H7" s="125">
        <v>26104.854507000004</v>
      </c>
      <c r="I7" s="126">
        <v>16790.374244000002</v>
      </c>
      <c r="J7" s="115"/>
      <c r="K7" s="115"/>
      <c r="L7" s="123"/>
      <c r="M7" s="115"/>
      <c r="N7" s="115"/>
      <c r="O7" s="115"/>
    </row>
    <row r="8" spans="1:18" ht="13.5" customHeight="1" x14ac:dyDescent="0.3">
      <c r="A8" s="124">
        <v>2013</v>
      </c>
      <c r="B8" s="125">
        <v>1375640.6942070001</v>
      </c>
      <c r="C8" s="125">
        <v>151486071.68989697</v>
      </c>
      <c r="D8" s="125">
        <v>1351273.497128</v>
      </c>
      <c r="E8" s="125">
        <v>3674282.5108389994</v>
      </c>
      <c r="F8" s="125">
        <v>266472.33039300004</v>
      </c>
      <c r="G8" s="125">
        <v>6680658.79</v>
      </c>
      <c r="H8" s="125">
        <v>23667.787451</v>
      </c>
      <c r="I8" s="126">
        <v>18139.597244000001</v>
      </c>
      <c r="J8" s="115"/>
      <c r="K8" s="115"/>
      <c r="L8" s="123"/>
      <c r="M8" s="123"/>
      <c r="N8" s="115"/>
      <c r="O8" s="115"/>
    </row>
    <row r="9" spans="1:18" ht="13.5" customHeight="1" x14ac:dyDescent="0.3">
      <c r="A9" s="124">
        <v>2014</v>
      </c>
      <c r="B9" s="125">
        <v>1377642.4139870002</v>
      </c>
      <c r="C9" s="125">
        <v>140097028.09351802</v>
      </c>
      <c r="D9" s="125">
        <v>1315474.5571109992</v>
      </c>
      <c r="E9" s="125">
        <v>3768147.2192430007</v>
      </c>
      <c r="F9" s="125">
        <v>277294.4825959999</v>
      </c>
      <c r="G9" s="125">
        <v>7192591.9308000002</v>
      </c>
      <c r="H9" s="125">
        <v>23105.261869000002</v>
      </c>
      <c r="I9" s="126">
        <v>17017.692465</v>
      </c>
      <c r="J9" s="115"/>
      <c r="K9" s="115"/>
      <c r="L9" s="123"/>
      <c r="M9" s="115"/>
      <c r="N9" s="115"/>
      <c r="O9" s="115"/>
    </row>
    <row r="10" spans="1:18" ht="13.5" customHeight="1" x14ac:dyDescent="0.3">
      <c r="A10" s="124">
        <v>2015</v>
      </c>
      <c r="B10" s="125">
        <v>1700817.4199590001</v>
      </c>
      <c r="C10" s="125">
        <v>146822906.53714001</v>
      </c>
      <c r="D10" s="125">
        <v>1421217.9398520004</v>
      </c>
      <c r="E10" s="125">
        <v>4101567.7170700002</v>
      </c>
      <c r="F10" s="125">
        <v>315524.81577999995</v>
      </c>
      <c r="G10" s="125">
        <v>7320806.8477000007</v>
      </c>
      <c r="H10" s="125">
        <v>19510.729780999998</v>
      </c>
      <c r="I10" s="126">
        <v>20153.237615999999</v>
      </c>
      <c r="J10" s="115"/>
      <c r="K10" s="115"/>
      <c r="L10" s="123"/>
      <c r="M10" s="115"/>
      <c r="N10" s="115"/>
      <c r="O10" s="115"/>
    </row>
    <row r="11" spans="1:18" ht="13.5" customHeight="1" x14ac:dyDescent="0.3">
      <c r="A11" s="124">
        <v>2016</v>
      </c>
      <c r="B11" s="125">
        <v>2353858.5579240001</v>
      </c>
      <c r="C11" s="125">
        <v>153005896.97612542</v>
      </c>
      <c r="D11" s="125">
        <v>1337081.4908789997</v>
      </c>
      <c r="E11" s="125">
        <v>4375336.6871659989</v>
      </c>
      <c r="F11" s="125">
        <v>314421.59763299994</v>
      </c>
      <c r="G11" s="125">
        <v>7663124</v>
      </c>
      <c r="H11" s="125">
        <v>18789.004763000001</v>
      </c>
      <c r="I11" s="126">
        <v>25756.505005000006</v>
      </c>
      <c r="J11" s="115"/>
      <c r="K11" s="115"/>
      <c r="L11" s="123"/>
      <c r="M11" s="123"/>
      <c r="N11" s="115"/>
      <c r="O11" s="115"/>
    </row>
    <row r="12" spans="1:18" ht="13.5" customHeight="1" x14ac:dyDescent="0.3">
      <c r="A12" s="124">
        <v>2017</v>
      </c>
      <c r="B12" s="125">
        <v>2445583.8150159996</v>
      </c>
      <c r="C12" s="125">
        <v>151964039.95641115</v>
      </c>
      <c r="D12" s="125">
        <v>1473072.7682369999</v>
      </c>
      <c r="E12" s="125">
        <v>4417986.781347001</v>
      </c>
      <c r="F12" s="125">
        <v>306783.61933000013</v>
      </c>
      <c r="G12" s="125">
        <v>8806451.7127719987</v>
      </c>
      <c r="H12" s="125">
        <v>17790.363566</v>
      </c>
      <c r="I12" s="126">
        <v>28141.142528</v>
      </c>
      <c r="J12" s="115"/>
      <c r="K12" s="115"/>
      <c r="L12" s="123"/>
      <c r="M12" s="115"/>
      <c r="N12" s="115"/>
      <c r="O12" s="115"/>
    </row>
    <row r="13" spans="1:18" ht="13.5" customHeight="1" x14ac:dyDescent="0.3">
      <c r="A13" s="124">
        <v>2018</v>
      </c>
      <c r="B13" s="125">
        <v>2437034.8892940003</v>
      </c>
      <c r="C13" s="125">
        <v>140210984.41501191</v>
      </c>
      <c r="D13" s="125">
        <v>1474383.1280539997</v>
      </c>
      <c r="E13" s="125">
        <v>4160161.9325340013</v>
      </c>
      <c r="F13" s="125">
        <v>289122.51396000007</v>
      </c>
      <c r="G13" s="125">
        <v>9533871.1347549986</v>
      </c>
      <c r="H13" s="125">
        <v>18601</v>
      </c>
      <c r="I13" s="126">
        <v>28033.511926999996</v>
      </c>
      <c r="J13" s="115"/>
      <c r="K13" s="115"/>
      <c r="L13" s="123"/>
      <c r="M13" s="115"/>
      <c r="N13" s="115"/>
      <c r="O13" s="115"/>
    </row>
    <row r="14" spans="1:18" ht="13.5" customHeight="1" x14ac:dyDescent="0.3">
      <c r="A14" s="124">
        <v>2019</v>
      </c>
      <c r="B14" s="125">
        <v>2455439.9084949992</v>
      </c>
      <c r="C14" s="125">
        <v>128413463.35810572</v>
      </c>
      <c r="D14" s="125">
        <v>1404381.5470090001</v>
      </c>
      <c r="E14" s="125">
        <v>3860306.0494860001</v>
      </c>
      <c r="F14" s="125">
        <v>308115.57177400007</v>
      </c>
      <c r="G14" s="125">
        <v>10120007.399021</v>
      </c>
      <c r="H14" s="125">
        <v>19853.168400000002</v>
      </c>
      <c r="I14" s="126">
        <v>30441.359038999999</v>
      </c>
      <c r="J14" s="115"/>
      <c r="K14" s="115"/>
      <c r="L14" s="123"/>
      <c r="M14" s="115"/>
      <c r="N14" s="115"/>
      <c r="O14" s="115"/>
    </row>
    <row r="15" spans="1:18" ht="13.5" customHeight="1" x14ac:dyDescent="0.3">
      <c r="A15" s="124">
        <v>2020</v>
      </c>
      <c r="B15" s="125">
        <v>2149245.5612422959</v>
      </c>
      <c r="C15" s="125">
        <v>87302970.103609189</v>
      </c>
      <c r="D15" s="125">
        <v>1329418.5551936349</v>
      </c>
      <c r="E15" s="125">
        <v>2990592.1955067799</v>
      </c>
      <c r="F15" s="125">
        <v>240731.85379877</v>
      </c>
      <c r="G15" s="125">
        <v>8893971.5276180003</v>
      </c>
      <c r="H15" s="125">
        <v>20646.581029500001</v>
      </c>
      <c r="I15" s="126">
        <v>32184.625879069798</v>
      </c>
      <c r="J15" s="115"/>
      <c r="K15" s="115"/>
      <c r="L15" s="123"/>
      <c r="M15" s="115"/>
      <c r="N15" s="115"/>
      <c r="O15" s="115"/>
    </row>
    <row r="16" spans="1:18" ht="13.5" customHeight="1" x14ac:dyDescent="0.3">
      <c r="A16" s="127" t="s">
        <v>100</v>
      </c>
      <c r="B16" s="128">
        <f t="shared" ref="B16:I16" si="0">SUM(B17:B17)</f>
        <v>176401.51402450792</v>
      </c>
      <c r="C16" s="128">
        <f t="shared" si="0"/>
        <v>7300207.0306096151</v>
      </c>
      <c r="D16" s="128">
        <f t="shared" si="0"/>
        <v>121577.96037296003</v>
      </c>
      <c r="E16" s="128">
        <f t="shared" si="0"/>
        <v>275910.42755987879</v>
      </c>
      <c r="F16" s="128">
        <f t="shared" si="0"/>
        <v>20831.817248710002</v>
      </c>
      <c r="G16" s="128">
        <f t="shared" si="0"/>
        <v>1129003.0356020001</v>
      </c>
      <c r="H16" s="128">
        <f t="shared" si="0"/>
        <v>2100.798076</v>
      </c>
      <c r="I16" s="129">
        <f t="shared" si="0"/>
        <v>2727.35980746</v>
      </c>
      <c r="J16" s="115"/>
      <c r="K16" s="130"/>
      <c r="L16" s="130"/>
      <c r="M16" s="130"/>
      <c r="N16" s="130"/>
      <c r="O16" s="130"/>
      <c r="P16" s="131"/>
      <c r="Q16" s="131"/>
      <c r="R16" s="131"/>
    </row>
    <row r="17" spans="1:15" ht="13.5" customHeight="1" x14ac:dyDescent="0.3">
      <c r="A17" s="132" t="s">
        <v>101</v>
      </c>
      <c r="B17" s="125">
        <v>176401.51402450792</v>
      </c>
      <c r="C17" s="125">
        <v>7300207.0306096151</v>
      </c>
      <c r="D17" s="125">
        <v>121577.96037296003</v>
      </c>
      <c r="E17" s="125">
        <v>275910.42755987879</v>
      </c>
      <c r="F17" s="125">
        <v>20831.817248710002</v>
      </c>
      <c r="G17" s="125">
        <v>1129003.0356020001</v>
      </c>
      <c r="H17" s="125">
        <v>2100.798076</v>
      </c>
      <c r="I17" s="126">
        <v>2727.35980746</v>
      </c>
      <c r="J17" s="133"/>
      <c r="K17" s="115"/>
      <c r="L17" s="115"/>
      <c r="M17" s="115"/>
      <c r="N17" s="115"/>
      <c r="O17" s="115"/>
    </row>
    <row r="18" spans="1:15" ht="13.5" customHeight="1" x14ac:dyDescent="0.3">
      <c r="A18" s="134"/>
      <c r="B18" s="125"/>
      <c r="C18" s="125"/>
      <c r="D18" s="125"/>
      <c r="E18" s="125"/>
      <c r="F18" s="125"/>
      <c r="G18" s="125"/>
      <c r="H18" s="125"/>
      <c r="I18" s="126"/>
      <c r="J18" s="115"/>
      <c r="K18" s="115"/>
      <c r="L18" s="115"/>
      <c r="M18" s="115"/>
      <c r="N18" s="115"/>
      <c r="O18" s="115"/>
    </row>
    <row r="19" spans="1:15" ht="13.5" customHeight="1" x14ac:dyDescent="0.3">
      <c r="A19" s="135" t="s">
        <v>102</v>
      </c>
      <c r="B19" s="112"/>
      <c r="C19" s="112"/>
      <c r="D19" s="136"/>
      <c r="E19" s="112"/>
      <c r="F19" s="112"/>
      <c r="G19" s="112"/>
      <c r="H19" s="112"/>
      <c r="I19" s="137"/>
      <c r="J19" s="115"/>
      <c r="K19" s="115"/>
      <c r="L19" s="115"/>
      <c r="M19" s="115"/>
      <c r="N19" s="115"/>
      <c r="O19" s="115"/>
    </row>
    <row r="20" spans="1:15" ht="13.5" customHeight="1" x14ac:dyDescent="0.3">
      <c r="A20" s="138" t="s">
        <v>103</v>
      </c>
      <c r="B20" s="139">
        <v>190927.21216850998</v>
      </c>
      <c r="C20" s="139">
        <v>10280084.660221549</v>
      </c>
      <c r="D20" s="139">
        <v>126020.84345729003</v>
      </c>
      <c r="E20" s="139">
        <v>317257.8734065324</v>
      </c>
      <c r="F20" s="139">
        <v>23980.831490719997</v>
      </c>
      <c r="G20" s="139">
        <v>997176.04039800004</v>
      </c>
      <c r="H20" s="139">
        <v>2053.402415</v>
      </c>
      <c r="I20" s="140">
        <v>2234.9682472899999</v>
      </c>
      <c r="J20" s="133"/>
      <c r="K20" s="115"/>
      <c r="L20" s="115"/>
      <c r="M20" s="115"/>
      <c r="N20" s="115"/>
      <c r="O20" s="115"/>
    </row>
    <row r="21" spans="1:15" ht="13.5" customHeight="1" thickBot="1" x14ac:dyDescent="0.35">
      <c r="A21" s="141" t="s">
        <v>104</v>
      </c>
      <c r="B21" s="142">
        <v>176401.51402450792</v>
      </c>
      <c r="C21" s="143">
        <v>7470016.6313782707</v>
      </c>
      <c r="D21" s="142">
        <v>121577.96037296003</v>
      </c>
      <c r="E21" s="142">
        <v>275910.42755987879</v>
      </c>
      <c r="F21" s="142">
        <v>20831.817248710002</v>
      </c>
      <c r="G21" s="142">
        <v>1129003.0356020001</v>
      </c>
      <c r="H21" s="142">
        <v>2100.798076</v>
      </c>
      <c r="I21" s="144">
        <v>2727.35980746</v>
      </c>
      <c r="J21" s="115"/>
      <c r="K21" s="145"/>
      <c r="L21" s="133"/>
      <c r="M21" s="115"/>
      <c r="N21" s="115"/>
      <c r="O21" s="115"/>
    </row>
    <row r="22" spans="1:15" ht="13.5" customHeight="1" thickBot="1" x14ac:dyDescent="0.35">
      <c r="A22" s="146" t="s">
        <v>105</v>
      </c>
      <c r="B22" s="147">
        <f t="shared" ref="B22:I22" si="1">+B21/B20-1</f>
        <v>-7.6079768719305774E-2</v>
      </c>
      <c r="C22" s="148">
        <f t="shared" si="1"/>
        <v>-0.27335066993336588</v>
      </c>
      <c r="D22" s="147">
        <f t="shared" si="1"/>
        <v>-3.5255144803373217E-2</v>
      </c>
      <c r="E22" s="147">
        <f t="shared" si="1"/>
        <v>-0.13032756414423552</v>
      </c>
      <c r="F22" s="147">
        <f t="shared" si="1"/>
        <v>-0.13131380549621841</v>
      </c>
      <c r="G22" s="147">
        <f t="shared" si="1"/>
        <v>0.13220032357715317</v>
      </c>
      <c r="H22" s="147">
        <f t="shared" si="1"/>
        <v>2.3081525887851839E-2</v>
      </c>
      <c r="I22" s="149">
        <f t="shared" si="1"/>
        <v>0.22031255288170071</v>
      </c>
      <c r="J22" s="150"/>
      <c r="K22" s="145"/>
      <c r="L22" s="133"/>
      <c r="M22" s="150"/>
      <c r="N22" s="150"/>
      <c r="O22" s="150"/>
    </row>
    <row r="23" spans="1:15" ht="13.5" customHeight="1" x14ac:dyDescent="0.3">
      <c r="A23" s="151"/>
      <c r="B23" s="136"/>
      <c r="C23" s="136"/>
      <c r="D23" s="136"/>
      <c r="E23" s="136"/>
      <c r="F23" s="136"/>
      <c r="G23" s="136"/>
      <c r="H23" s="136"/>
      <c r="I23" s="152"/>
      <c r="J23" s="115"/>
      <c r="K23" s="145"/>
      <c r="L23" s="133"/>
      <c r="M23" s="115"/>
      <c r="N23" s="115"/>
      <c r="O23" s="115"/>
    </row>
    <row r="24" spans="1:15" ht="13.5" customHeight="1" x14ac:dyDescent="0.3">
      <c r="A24" s="135" t="s">
        <v>106</v>
      </c>
      <c r="B24" s="150"/>
      <c r="C24" s="150"/>
      <c r="D24" s="150"/>
      <c r="E24" s="150"/>
      <c r="F24" s="150"/>
      <c r="G24" s="150"/>
      <c r="H24" s="150"/>
      <c r="I24" s="153"/>
      <c r="J24" s="115"/>
      <c r="K24" s="115"/>
      <c r="L24" s="115"/>
      <c r="M24" s="115"/>
      <c r="N24" s="115"/>
      <c r="O24" s="115"/>
    </row>
    <row r="25" spans="1:15" ht="13.5" customHeight="1" x14ac:dyDescent="0.3">
      <c r="A25" s="138" t="s">
        <v>107</v>
      </c>
      <c r="B25" s="125">
        <v>221979.62196015401</v>
      </c>
      <c r="C25" s="125">
        <v>8548185.7470867243</v>
      </c>
      <c r="D25" s="125">
        <v>155519.68605660001</v>
      </c>
      <c r="E25" s="125">
        <v>317681.64173639094</v>
      </c>
      <c r="F25" s="125">
        <v>24518.547527159997</v>
      </c>
      <c r="G25" s="125">
        <v>980128.63489500002</v>
      </c>
      <c r="H25" s="125">
        <v>2463.5014080000001</v>
      </c>
      <c r="I25" s="126">
        <v>2984.9774614000007</v>
      </c>
      <c r="J25" s="115"/>
      <c r="K25" s="115"/>
      <c r="L25" s="115"/>
      <c r="M25" s="115"/>
      <c r="N25" s="115"/>
      <c r="O25" s="115"/>
    </row>
    <row r="26" spans="1:15" ht="13.5" customHeight="1" thickBot="1" x14ac:dyDescent="0.35">
      <c r="A26" s="141" t="s">
        <v>104</v>
      </c>
      <c r="B26" s="142">
        <v>176401.51402450792</v>
      </c>
      <c r="C26" s="142">
        <v>7300207.0306096151</v>
      </c>
      <c r="D26" s="142">
        <v>121577.96037296003</v>
      </c>
      <c r="E26" s="142">
        <v>275910.42755987879</v>
      </c>
      <c r="F26" s="142">
        <v>20831.817248710002</v>
      </c>
      <c r="G26" s="142">
        <v>1129003.0356020001</v>
      </c>
      <c r="H26" s="142">
        <v>2100.798076</v>
      </c>
      <c r="I26" s="144">
        <v>2727.35980746</v>
      </c>
      <c r="J26" s="115"/>
      <c r="K26" s="115"/>
      <c r="L26" s="115"/>
      <c r="M26" s="115"/>
      <c r="N26" s="115"/>
      <c r="O26" s="115"/>
    </row>
    <row r="27" spans="1:15" ht="13.5" customHeight="1" thickBot="1" x14ac:dyDescent="0.35">
      <c r="A27" s="154" t="s">
        <v>105</v>
      </c>
      <c r="B27" s="155">
        <f t="shared" ref="B27:H27" si="2">+B26/B25-1</f>
        <v>-0.2053256399536868</v>
      </c>
      <c r="C27" s="155">
        <f t="shared" si="2"/>
        <v>-0.14599340180487164</v>
      </c>
      <c r="D27" s="155">
        <f t="shared" si="2"/>
        <v>-0.21824713349335845</v>
      </c>
      <c r="E27" s="155">
        <f t="shared" si="2"/>
        <v>-0.13148765521418915</v>
      </c>
      <c r="F27" s="155">
        <f>+F26/F25-1</f>
        <v>-0.15036495430106878</v>
      </c>
      <c r="G27" s="155">
        <f t="shared" si="2"/>
        <v>0.15189271632998325</v>
      </c>
      <c r="H27" s="155">
        <f t="shared" si="2"/>
        <v>-0.14723081984940356</v>
      </c>
      <c r="I27" s="156">
        <f>+I26/I25-1</f>
        <v>-8.6304723325841826E-2</v>
      </c>
      <c r="J27" s="115"/>
      <c r="K27" s="115" t="s">
        <v>108</v>
      </c>
      <c r="L27" s="115"/>
      <c r="M27" s="115"/>
      <c r="N27" s="115"/>
      <c r="O27" s="115"/>
    </row>
    <row r="28" spans="1:15" ht="13.5" customHeight="1" thickBot="1" x14ac:dyDescent="0.35">
      <c r="A28" s="157"/>
      <c r="B28" s="158"/>
      <c r="C28" s="158"/>
      <c r="D28" s="158"/>
      <c r="E28" s="158"/>
      <c r="F28" s="158"/>
      <c r="G28" s="158"/>
      <c r="H28" s="158"/>
      <c r="I28" s="158"/>
      <c r="J28" s="115"/>
      <c r="K28" s="115"/>
      <c r="L28" s="115"/>
      <c r="M28" s="115"/>
      <c r="N28" s="115"/>
      <c r="O28" s="115"/>
    </row>
    <row r="29" spans="1:15" ht="41.25" customHeight="1" thickBot="1" x14ac:dyDescent="0.35">
      <c r="A29" s="734" t="s">
        <v>109</v>
      </c>
      <c r="B29" s="735"/>
      <c r="C29" s="735"/>
      <c r="D29" s="735"/>
      <c r="E29" s="735"/>
      <c r="F29" s="735"/>
      <c r="G29" s="735"/>
      <c r="H29" s="735"/>
      <c r="I29" s="736"/>
      <c r="J29" s="115"/>
      <c r="K29" s="115"/>
      <c r="L29" s="115"/>
      <c r="M29" s="115"/>
      <c r="N29" s="115"/>
      <c r="O29" s="115"/>
    </row>
    <row r="30" spans="1:15" ht="13.5" customHeight="1" x14ac:dyDescent="0.3">
      <c r="A30" s="112"/>
      <c r="B30" s="112"/>
      <c r="C30" s="112"/>
      <c r="D30" s="112"/>
      <c r="E30" s="112"/>
      <c r="F30" s="112"/>
      <c r="G30" s="112"/>
      <c r="H30" s="112"/>
      <c r="I30" s="112"/>
      <c r="J30" s="115"/>
      <c r="K30" s="115"/>
      <c r="L30" s="115"/>
      <c r="M30" s="115"/>
      <c r="N30" s="115"/>
      <c r="O30" s="115"/>
    </row>
    <row r="31" spans="1:15" ht="13.5" customHeight="1" x14ac:dyDescent="0.3">
      <c r="A31" s="112"/>
      <c r="B31" s="112"/>
      <c r="C31" s="112"/>
      <c r="D31" s="112"/>
      <c r="E31" s="112"/>
      <c r="F31" s="112"/>
      <c r="G31" s="112"/>
      <c r="H31" s="112"/>
      <c r="I31" s="112"/>
      <c r="J31" s="115"/>
      <c r="K31" s="115"/>
      <c r="L31" s="115"/>
      <c r="M31" s="115"/>
      <c r="N31" s="115"/>
      <c r="O31" s="115"/>
    </row>
    <row r="32" spans="1:15" ht="13.5" customHeight="1" x14ac:dyDescent="0.3">
      <c r="A32" s="112"/>
      <c r="B32" s="112"/>
      <c r="C32" s="112"/>
      <c r="D32" s="112"/>
      <c r="E32" s="112"/>
      <c r="F32" s="112"/>
      <c r="G32" s="112"/>
      <c r="H32" s="112"/>
      <c r="I32" s="112"/>
      <c r="J32" s="115"/>
      <c r="K32" s="115"/>
      <c r="L32" s="115"/>
      <c r="M32" s="115"/>
      <c r="N32" s="115"/>
      <c r="O32" s="115"/>
    </row>
    <row r="33" spans="1:15" ht="13.5" customHeight="1" x14ac:dyDescent="0.3">
      <c r="A33" s="112"/>
      <c r="B33" s="112"/>
      <c r="C33" s="112"/>
      <c r="D33" s="112"/>
      <c r="E33" s="112"/>
      <c r="F33" s="112"/>
      <c r="G33" s="112"/>
      <c r="H33" s="112"/>
      <c r="I33" s="112"/>
      <c r="J33" s="115"/>
      <c r="K33" s="115"/>
      <c r="L33" s="115"/>
      <c r="M33" s="115"/>
      <c r="N33" s="115"/>
      <c r="O33" s="115"/>
    </row>
    <row r="34" spans="1:15" ht="13.5" customHeight="1" x14ac:dyDescent="0.3">
      <c r="A34" s="112"/>
      <c r="B34" s="112"/>
      <c r="C34" s="112"/>
      <c r="D34" s="112"/>
      <c r="E34" s="112"/>
      <c r="F34" s="112"/>
      <c r="G34" s="112"/>
      <c r="H34" s="112"/>
      <c r="I34" s="112"/>
      <c r="J34" s="115"/>
      <c r="K34" s="115"/>
      <c r="L34" s="115"/>
      <c r="M34" s="115"/>
      <c r="N34" s="115"/>
      <c r="O34" s="115"/>
    </row>
    <row r="35" spans="1:15" ht="13.5" customHeight="1" x14ac:dyDescent="0.3">
      <c r="A35" s="112"/>
      <c r="B35" s="112"/>
      <c r="C35" s="112"/>
      <c r="D35" s="112"/>
      <c r="E35" s="112"/>
      <c r="F35" s="112"/>
      <c r="G35" s="112"/>
      <c r="H35" s="112"/>
      <c r="I35" s="112"/>
      <c r="J35" s="115"/>
      <c r="K35" s="115"/>
      <c r="L35" s="115"/>
      <c r="M35" s="115"/>
      <c r="N35" s="115"/>
      <c r="O35" s="115"/>
    </row>
    <row r="36" spans="1:15" ht="13.5" customHeight="1" x14ac:dyDescent="0.3">
      <c r="A36" s="112"/>
      <c r="B36" s="112"/>
      <c r="C36" s="112"/>
      <c r="D36" s="112"/>
      <c r="E36" s="112"/>
      <c r="F36" s="112"/>
      <c r="G36" s="112"/>
      <c r="H36" s="112"/>
      <c r="I36" s="112"/>
      <c r="J36" s="115"/>
      <c r="K36" s="115"/>
      <c r="L36" s="115"/>
      <c r="M36" s="115"/>
      <c r="N36" s="115"/>
      <c r="O36" s="115"/>
    </row>
    <row r="37" spans="1:15" ht="13.5" customHeight="1" x14ac:dyDescent="0.3">
      <c r="A37" s="112"/>
      <c r="B37" s="112"/>
      <c r="C37" s="112"/>
      <c r="D37" s="112"/>
      <c r="E37" s="112"/>
      <c r="F37" s="112"/>
      <c r="G37" s="112"/>
      <c r="H37" s="112"/>
      <c r="I37" s="112"/>
      <c r="J37" s="115"/>
      <c r="K37" s="115"/>
      <c r="L37" s="115"/>
      <c r="M37" s="115"/>
      <c r="N37" s="115"/>
      <c r="O37" s="115"/>
    </row>
    <row r="38" spans="1:15" ht="13.5" customHeight="1" x14ac:dyDescent="0.3">
      <c r="A38" s="112"/>
      <c r="B38" s="112"/>
      <c r="C38" s="112"/>
      <c r="D38" s="112"/>
      <c r="E38" s="112"/>
      <c r="F38" s="112"/>
      <c r="G38" s="112"/>
      <c r="H38" s="112"/>
      <c r="I38" s="112"/>
      <c r="J38" s="115"/>
      <c r="K38" s="115"/>
      <c r="L38" s="115"/>
      <c r="M38" s="115"/>
      <c r="N38" s="115"/>
      <c r="O38" s="115"/>
    </row>
    <row r="39" spans="1:15" ht="13.5" customHeight="1" x14ac:dyDescent="0.3">
      <c r="A39" s="112"/>
      <c r="B39" s="112"/>
      <c r="C39" s="112"/>
      <c r="D39" s="112"/>
      <c r="E39" s="112"/>
      <c r="F39" s="112"/>
      <c r="G39" s="112"/>
      <c r="H39" s="112"/>
      <c r="I39" s="112"/>
      <c r="J39" s="115"/>
      <c r="K39" s="115"/>
      <c r="L39" s="115"/>
      <c r="M39" s="115"/>
      <c r="N39" s="115"/>
      <c r="O39" s="115"/>
    </row>
    <row r="40" spans="1:15" ht="13.5" customHeight="1" x14ac:dyDescent="0.3">
      <c r="A40" s="112"/>
      <c r="B40" s="112"/>
      <c r="C40" s="112"/>
      <c r="D40" s="112"/>
      <c r="E40" s="112"/>
      <c r="F40" s="112"/>
      <c r="G40" s="112"/>
      <c r="H40" s="112"/>
      <c r="I40" s="112"/>
      <c r="J40" s="115"/>
      <c r="K40" s="115"/>
      <c r="L40" s="115"/>
      <c r="M40" s="115"/>
      <c r="N40" s="115"/>
      <c r="O40" s="115"/>
    </row>
    <row r="41" spans="1:15" ht="13.5" customHeight="1" x14ac:dyDescent="0.3">
      <c r="A41" s="112"/>
      <c r="B41" s="112"/>
      <c r="C41" s="112"/>
      <c r="D41" s="112"/>
      <c r="E41" s="112"/>
      <c r="F41" s="112"/>
      <c r="G41" s="112"/>
      <c r="H41" s="112"/>
      <c r="I41" s="112"/>
      <c r="J41" s="115"/>
      <c r="K41" s="115"/>
      <c r="L41" s="115"/>
      <c r="M41" s="115"/>
      <c r="N41" s="115"/>
      <c r="O41" s="115"/>
    </row>
    <row r="42" spans="1:15" ht="13.5" customHeight="1" x14ac:dyDescent="0.3">
      <c r="A42" s="112"/>
      <c r="B42" s="112"/>
      <c r="C42" s="112"/>
      <c r="D42" s="112"/>
      <c r="E42" s="112"/>
      <c r="F42" s="112"/>
      <c r="G42" s="112"/>
      <c r="H42" s="112"/>
      <c r="I42" s="112"/>
      <c r="J42" s="115"/>
      <c r="K42" s="115"/>
      <c r="L42" s="115"/>
      <c r="M42" s="115"/>
      <c r="N42" s="115"/>
      <c r="O42" s="115"/>
    </row>
    <row r="43" spans="1:15" ht="13.5" customHeight="1" x14ac:dyDescent="0.3">
      <c r="A43" s="112"/>
      <c r="B43" s="112"/>
      <c r="C43" s="112"/>
      <c r="D43" s="112"/>
      <c r="E43" s="112"/>
      <c r="F43" s="112"/>
      <c r="G43" s="112"/>
      <c r="H43" s="112"/>
      <c r="I43" s="112"/>
      <c r="J43" s="115"/>
      <c r="K43" s="115"/>
      <c r="L43" s="115"/>
      <c r="M43" s="115"/>
      <c r="N43" s="115"/>
      <c r="O43" s="115"/>
    </row>
    <row r="44" spans="1:15" ht="13.5" customHeight="1" x14ac:dyDescent="0.3">
      <c r="A44" s="112"/>
      <c r="B44" s="112"/>
      <c r="C44" s="112"/>
      <c r="D44" s="112"/>
      <c r="E44" s="112"/>
      <c r="F44" s="112"/>
      <c r="G44" s="112"/>
      <c r="H44" s="112"/>
      <c r="I44" s="112"/>
      <c r="J44" s="115"/>
      <c r="K44" s="115"/>
      <c r="L44" s="115"/>
      <c r="M44" s="115"/>
      <c r="N44" s="115"/>
      <c r="O44" s="115"/>
    </row>
    <row r="45" spans="1:15" ht="13.5" customHeight="1" x14ac:dyDescent="0.3">
      <c r="A45" s="112"/>
      <c r="B45" s="112"/>
      <c r="C45" s="112"/>
      <c r="D45" s="112"/>
      <c r="E45" s="112"/>
      <c r="F45" s="112"/>
      <c r="G45" s="112"/>
      <c r="H45" s="112"/>
      <c r="I45" s="112"/>
      <c r="J45" s="115"/>
      <c r="K45" s="115"/>
      <c r="L45" s="115"/>
      <c r="M45" s="115"/>
      <c r="N45" s="115"/>
      <c r="O45" s="115"/>
    </row>
    <row r="46" spans="1:15" ht="13.5" customHeight="1" x14ac:dyDescent="0.3">
      <c r="A46" s="112"/>
      <c r="B46" s="112"/>
      <c r="C46" s="112"/>
      <c r="D46" s="112"/>
      <c r="E46" s="112"/>
      <c r="F46" s="112"/>
      <c r="G46" s="112"/>
      <c r="H46" s="112"/>
      <c r="I46" s="112"/>
      <c r="J46" s="115"/>
      <c r="K46" s="115"/>
      <c r="L46" s="115"/>
      <c r="M46" s="115"/>
      <c r="N46" s="115"/>
      <c r="O46" s="115"/>
    </row>
    <row r="47" spans="1:15" ht="13.5" customHeight="1" x14ac:dyDescent="0.3">
      <c r="A47" s="112"/>
      <c r="B47" s="112"/>
      <c r="C47" s="112"/>
      <c r="D47" s="112"/>
      <c r="E47" s="112"/>
      <c r="F47" s="112"/>
      <c r="G47" s="112"/>
      <c r="H47" s="112"/>
      <c r="I47" s="112"/>
      <c r="J47" s="115"/>
      <c r="K47" s="115"/>
      <c r="L47" s="115"/>
      <c r="M47" s="115"/>
      <c r="N47" s="115"/>
      <c r="O47" s="115"/>
    </row>
    <row r="48" spans="1:15" ht="13.5" customHeight="1" x14ac:dyDescent="0.3">
      <c r="A48" s="112"/>
      <c r="B48" s="112"/>
      <c r="C48" s="112"/>
      <c r="D48" s="112"/>
      <c r="E48" s="112"/>
      <c r="F48" s="112"/>
      <c r="G48" s="112"/>
      <c r="H48" s="112"/>
      <c r="I48" s="112"/>
      <c r="J48" s="115"/>
      <c r="K48" s="115"/>
      <c r="L48" s="115"/>
      <c r="M48" s="115"/>
      <c r="N48" s="115"/>
      <c r="O48" s="115"/>
    </row>
    <row r="49" spans="1:15" ht="13.5" customHeight="1" x14ac:dyDescent="0.3">
      <c r="A49" s="112"/>
      <c r="B49" s="112"/>
      <c r="C49" s="112"/>
      <c r="D49" s="112"/>
      <c r="E49" s="112"/>
      <c r="F49" s="112"/>
      <c r="G49" s="112"/>
      <c r="H49" s="112"/>
      <c r="I49" s="112"/>
      <c r="J49" s="115"/>
      <c r="K49" s="115"/>
      <c r="L49" s="115"/>
      <c r="M49" s="115"/>
      <c r="N49" s="115"/>
      <c r="O49" s="115"/>
    </row>
    <row r="50" spans="1:15" ht="13.5" customHeight="1" x14ac:dyDescent="0.3">
      <c r="A50" s="112"/>
      <c r="B50" s="112"/>
      <c r="C50" s="112"/>
      <c r="D50" s="112"/>
      <c r="E50" s="112"/>
      <c r="F50" s="112"/>
      <c r="G50" s="112"/>
      <c r="H50" s="112"/>
      <c r="I50" s="112"/>
      <c r="J50" s="115"/>
      <c r="K50" s="115"/>
      <c r="L50" s="115"/>
      <c r="M50" s="115"/>
      <c r="N50" s="115"/>
      <c r="O50" s="115"/>
    </row>
    <row r="51" spans="1:15" ht="13.5" customHeight="1" x14ac:dyDescent="0.3">
      <c r="A51" s="112"/>
      <c r="B51" s="112"/>
      <c r="C51" s="112"/>
      <c r="D51" s="112"/>
      <c r="E51" s="112"/>
      <c r="F51" s="112"/>
      <c r="G51" s="112"/>
      <c r="H51" s="112"/>
      <c r="I51" s="112"/>
      <c r="J51" s="115"/>
      <c r="K51" s="115"/>
      <c r="L51" s="115"/>
      <c r="M51" s="115"/>
      <c r="N51" s="115"/>
      <c r="O51" s="115"/>
    </row>
    <row r="52" spans="1:15" ht="13.5" customHeight="1" x14ac:dyDescent="0.3">
      <c r="A52" s="112"/>
      <c r="B52" s="112"/>
      <c r="C52" s="112"/>
      <c r="D52" s="112"/>
      <c r="E52" s="112"/>
      <c r="F52" s="112"/>
      <c r="G52" s="112"/>
      <c r="H52" s="112"/>
      <c r="I52" s="112"/>
      <c r="J52" s="115"/>
      <c r="K52" s="115"/>
      <c r="L52" s="115"/>
      <c r="M52" s="115"/>
      <c r="N52" s="115"/>
      <c r="O52" s="115"/>
    </row>
    <row r="53" spans="1:15" ht="13.5" customHeight="1" x14ac:dyDescent="0.3">
      <c r="A53" s="112"/>
      <c r="B53" s="112"/>
      <c r="C53" s="112"/>
      <c r="D53" s="112"/>
      <c r="E53" s="112"/>
      <c r="F53" s="112"/>
      <c r="G53" s="112"/>
      <c r="H53" s="112"/>
      <c r="I53" s="112"/>
      <c r="J53" s="115"/>
      <c r="K53" s="115"/>
      <c r="L53" s="115"/>
      <c r="M53" s="115"/>
      <c r="N53" s="115"/>
      <c r="O53" s="115"/>
    </row>
    <row r="54" spans="1:15" ht="13.5" customHeight="1" x14ac:dyDescent="0.3">
      <c r="A54" s="112"/>
      <c r="B54" s="112"/>
      <c r="C54" s="112"/>
      <c r="D54" s="112"/>
      <c r="E54" s="112"/>
      <c r="F54" s="112"/>
      <c r="G54" s="112"/>
      <c r="H54" s="112"/>
      <c r="I54" s="112"/>
      <c r="J54" s="115"/>
      <c r="K54" s="115"/>
      <c r="L54" s="115"/>
      <c r="M54" s="115"/>
      <c r="N54" s="115"/>
      <c r="O54" s="115"/>
    </row>
    <row r="55" spans="1:15" ht="13.5" customHeight="1" x14ac:dyDescent="0.3">
      <c r="A55" s="112"/>
      <c r="B55" s="112"/>
      <c r="C55" s="112"/>
      <c r="D55" s="112"/>
      <c r="E55" s="112"/>
      <c r="F55" s="112"/>
      <c r="G55" s="112"/>
      <c r="H55" s="112"/>
      <c r="I55" s="112"/>
      <c r="J55" s="115"/>
      <c r="K55" s="115"/>
      <c r="L55" s="115"/>
      <c r="M55" s="115"/>
      <c r="N55" s="115"/>
      <c r="O55" s="115"/>
    </row>
    <row r="56" spans="1:15" ht="13.5" customHeight="1" x14ac:dyDescent="0.3">
      <c r="A56" s="112"/>
      <c r="B56" s="112"/>
      <c r="C56" s="112"/>
      <c r="D56" s="112"/>
      <c r="E56" s="112"/>
      <c r="F56" s="112"/>
      <c r="G56" s="112"/>
      <c r="H56" s="112"/>
      <c r="I56" s="112"/>
      <c r="J56" s="115"/>
      <c r="K56" s="115"/>
      <c r="L56" s="115"/>
      <c r="M56" s="115"/>
      <c r="N56" s="115"/>
      <c r="O56" s="115"/>
    </row>
    <row r="57" spans="1:15" ht="13.5" customHeight="1" x14ac:dyDescent="0.3">
      <c r="A57" s="112"/>
      <c r="B57" s="112"/>
      <c r="C57" s="112"/>
      <c r="D57" s="112"/>
      <c r="E57" s="112"/>
      <c r="F57" s="112"/>
      <c r="G57" s="112"/>
      <c r="H57" s="112"/>
      <c r="I57" s="112"/>
      <c r="J57" s="115"/>
      <c r="K57" s="115"/>
      <c r="L57" s="115"/>
      <c r="M57" s="115"/>
      <c r="N57" s="115"/>
      <c r="O57" s="115"/>
    </row>
    <row r="58" spans="1:15" ht="13.5" customHeight="1" x14ac:dyDescent="0.3">
      <c r="A58" s="112"/>
      <c r="B58" s="112"/>
      <c r="C58" s="112"/>
      <c r="D58" s="112"/>
      <c r="E58" s="112"/>
      <c r="F58" s="112"/>
      <c r="G58" s="112"/>
      <c r="H58" s="112"/>
      <c r="I58" s="112"/>
      <c r="J58" s="115"/>
      <c r="K58" s="115"/>
      <c r="L58" s="115"/>
      <c r="M58" s="115"/>
      <c r="N58" s="115"/>
      <c r="O58" s="115"/>
    </row>
    <row r="59" spans="1:15" ht="13.5" customHeight="1" x14ac:dyDescent="0.3">
      <c r="A59" s="112"/>
      <c r="B59" s="112"/>
      <c r="C59" s="112"/>
      <c r="D59" s="112"/>
      <c r="E59" s="112"/>
      <c r="F59" s="112"/>
      <c r="G59" s="112"/>
      <c r="H59" s="112"/>
      <c r="I59" s="112"/>
      <c r="J59" s="115"/>
      <c r="K59" s="115"/>
      <c r="L59" s="115"/>
      <c r="M59" s="115"/>
      <c r="N59" s="115"/>
      <c r="O59" s="115"/>
    </row>
    <row r="60" spans="1:15" ht="13.5" customHeight="1" x14ac:dyDescent="0.3">
      <c r="A60" s="112"/>
      <c r="B60" s="112"/>
      <c r="C60" s="112"/>
      <c r="D60" s="112"/>
      <c r="E60" s="112"/>
      <c r="F60" s="112"/>
      <c r="G60" s="112"/>
      <c r="H60" s="112"/>
      <c r="I60" s="112"/>
      <c r="J60" s="115"/>
      <c r="K60" s="115"/>
      <c r="L60" s="115"/>
      <c r="M60" s="115"/>
      <c r="N60" s="115"/>
      <c r="O60" s="115"/>
    </row>
    <row r="61" spans="1:15" ht="13.5" customHeight="1" x14ac:dyDescent="0.3">
      <c r="A61" s="112"/>
      <c r="B61" s="112"/>
      <c r="C61" s="112"/>
      <c r="D61" s="112"/>
      <c r="E61" s="112"/>
      <c r="F61" s="112"/>
      <c r="G61" s="112"/>
      <c r="H61" s="112"/>
      <c r="I61" s="112"/>
      <c r="J61" s="115"/>
      <c r="K61" s="115"/>
      <c r="L61" s="115"/>
      <c r="M61" s="115"/>
      <c r="N61" s="115"/>
      <c r="O61" s="115"/>
    </row>
    <row r="62" spans="1:15" ht="13.5" customHeight="1" x14ac:dyDescent="0.3">
      <c r="A62" s="112"/>
      <c r="B62" s="112"/>
      <c r="C62" s="112"/>
      <c r="D62" s="112"/>
      <c r="E62" s="112"/>
      <c r="F62" s="112"/>
      <c r="G62" s="112"/>
      <c r="H62" s="112"/>
      <c r="I62" s="112"/>
      <c r="J62" s="115"/>
      <c r="K62" s="115"/>
      <c r="L62" s="115"/>
      <c r="M62" s="115"/>
      <c r="N62" s="115"/>
      <c r="O62" s="115"/>
    </row>
    <row r="63" spans="1:15" ht="13.5" customHeight="1" x14ac:dyDescent="0.3">
      <c r="A63" s="112"/>
      <c r="B63" s="112"/>
      <c r="C63" s="112"/>
      <c r="D63" s="112"/>
      <c r="E63" s="112"/>
      <c r="F63" s="112"/>
      <c r="G63" s="112"/>
      <c r="H63" s="112"/>
      <c r="I63" s="112"/>
      <c r="J63" s="115"/>
      <c r="K63" s="115"/>
      <c r="L63" s="115"/>
      <c r="M63" s="115"/>
      <c r="N63" s="115"/>
      <c r="O63" s="115"/>
    </row>
    <row r="64" spans="1:15" ht="13.5" customHeight="1" x14ac:dyDescent="0.3">
      <c r="A64" s="112"/>
      <c r="B64" s="112"/>
      <c r="C64" s="112"/>
      <c r="D64" s="112"/>
      <c r="E64" s="112"/>
      <c r="F64" s="112"/>
      <c r="G64" s="112"/>
      <c r="H64" s="112"/>
      <c r="I64" s="112"/>
      <c r="J64" s="115"/>
      <c r="K64" s="115"/>
      <c r="L64" s="115"/>
      <c r="M64" s="115"/>
      <c r="N64" s="115"/>
      <c r="O64" s="115"/>
    </row>
    <row r="65" spans="1:15" ht="13.5" customHeight="1" x14ac:dyDescent="0.3">
      <c r="A65" s="112"/>
      <c r="B65" s="112"/>
      <c r="C65" s="112"/>
      <c r="D65" s="112"/>
      <c r="E65" s="112"/>
      <c r="F65" s="112"/>
      <c r="G65" s="112"/>
      <c r="H65" s="112"/>
      <c r="I65" s="112"/>
      <c r="J65" s="115"/>
      <c r="K65" s="115"/>
      <c r="L65" s="115"/>
      <c r="M65" s="115"/>
      <c r="N65" s="115"/>
      <c r="O65" s="115"/>
    </row>
    <row r="66" spans="1:15" ht="13.5" customHeight="1" x14ac:dyDescent="0.3">
      <c r="A66" s="112"/>
      <c r="B66" s="112"/>
      <c r="C66" s="112"/>
      <c r="D66" s="112"/>
      <c r="E66" s="112"/>
      <c r="F66" s="112"/>
      <c r="G66" s="112"/>
      <c r="H66" s="112"/>
      <c r="I66" s="112"/>
      <c r="J66" s="115"/>
      <c r="K66" s="115"/>
      <c r="L66" s="115"/>
      <c r="M66" s="115"/>
      <c r="N66" s="115"/>
      <c r="O66" s="115"/>
    </row>
    <row r="67" spans="1:15" ht="13.5" customHeight="1" x14ac:dyDescent="0.3">
      <c r="A67" s="112"/>
      <c r="B67" s="112"/>
      <c r="C67" s="112"/>
      <c r="D67" s="112"/>
      <c r="E67" s="112"/>
      <c r="F67" s="112"/>
      <c r="G67" s="112"/>
      <c r="H67" s="112"/>
      <c r="I67" s="112"/>
      <c r="J67" s="115"/>
      <c r="K67" s="115"/>
      <c r="L67" s="115"/>
      <c r="M67" s="115"/>
      <c r="N67" s="115"/>
      <c r="O67" s="115"/>
    </row>
    <row r="68" spans="1:15" ht="13.5" customHeight="1" x14ac:dyDescent="0.3">
      <c r="A68" s="112"/>
      <c r="B68" s="112"/>
      <c r="C68" s="112"/>
      <c r="D68" s="112"/>
      <c r="E68" s="112"/>
      <c r="F68" s="112"/>
      <c r="G68" s="112"/>
      <c r="H68" s="112"/>
      <c r="I68" s="112"/>
      <c r="J68" s="115"/>
      <c r="K68" s="115"/>
      <c r="L68" s="115"/>
      <c r="M68" s="115"/>
      <c r="N68" s="115"/>
      <c r="O68" s="115"/>
    </row>
    <row r="69" spans="1:15" ht="13.5" customHeight="1" x14ac:dyDescent="0.3">
      <c r="A69" s="112"/>
      <c r="B69" s="112"/>
      <c r="C69" s="112"/>
      <c r="D69" s="112"/>
      <c r="E69" s="112"/>
      <c r="F69" s="112"/>
      <c r="G69" s="112"/>
      <c r="H69" s="112"/>
      <c r="I69" s="112"/>
      <c r="J69" s="115"/>
      <c r="K69" s="115"/>
      <c r="L69" s="115"/>
      <c r="M69" s="115"/>
      <c r="N69" s="115"/>
      <c r="O69" s="115"/>
    </row>
    <row r="70" spans="1:15" ht="13.5" customHeight="1" x14ac:dyDescent="0.3">
      <c r="A70" s="112"/>
      <c r="B70" s="112"/>
      <c r="C70" s="112"/>
      <c r="D70" s="112"/>
      <c r="E70" s="112"/>
      <c r="F70" s="112"/>
      <c r="G70" s="112"/>
      <c r="H70" s="112"/>
      <c r="I70" s="112"/>
      <c r="J70" s="115"/>
      <c r="K70" s="115"/>
      <c r="L70" s="115"/>
      <c r="M70" s="115"/>
      <c r="N70" s="115"/>
      <c r="O70" s="115"/>
    </row>
    <row r="71" spans="1:15" ht="13.5" customHeight="1" x14ac:dyDescent="0.3">
      <c r="A71" s="112"/>
      <c r="B71" s="112"/>
      <c r="C71" s="112"/>
      <c r="D71" s="112"/>
      <c r="E71" s="112"/>
      <c r="F71" s="112"/>
      <c r="G71" s="112"/>
      <c r="H71" s="112"/>
      <c r="I71" s="112"/>
      <c r="J71" s="115"/>
      <c r="K71" s="115"/>
      <c r="L71" s="115"/>
      <c r="M71" s="115"/>
      <c r="N71" s="115"/>
      <c r="O71" s="115"/>
    </row>
    <row r="72" spans="1:15" ht="13.5" customHeight="1" x14ac:dyDescent="0.3">
      <c r="A72" s="112"/>
      <c r="B72" s="112"/>
      <c r="C72" s="112"/>
      <c r="D72" s="112"/>
      <c r="E72" s="112"/>
      <c r="F72" s="112"/>
      <c r="G72" s="112"/>
      <c r="H72" s="112"/>
      <c r="I72" s="112"/>
      <c r="J72" s="115"/>
      <c r="K72" s="115"/>
      <c r="L72" s="115"/>
      <c r="M72" s="115"/>
      <c r="N72" s="115"/>
      <c r="O72" s="115"/>
    </row>
    <row r="73" spans="1:15" ht="13.5" customHeight="1" x14ac:dyDescent="0.3">
      <c r="A73" s="112"/>
      <c r="B73" s="112"/>
      <c r="C73" s="112"/>
      <c r="D73" s="112"/>
      <c r="E73" s="112"/>
      <c r="F73" s="112"/>
      <c r="G73" s="112"/>
      <c r="H73" s="112"/>
      <c r="I73" s="112"/>
      <c r="J73" s="115"/>
      <c r="K73" s="115"/>
      <c r="L73" s="115"/>
      <c r="M73" s="115"/>
      <c r="N73" s="115"/>
      <c r="O73" s="115"/>
    </row>
    <row r="74" spans="1:15" ht="13.5" customHeigh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5"/>
      <c r="K74" s="115"/>
      <c r="L74" s="115"/>
      <c r="M74" s="115"/>
      <c r="N74" s="115"/>
      <c r="O74" s="115"/>
    </row>
    <row r="75" spans="1:15" ht="13.5" customHeight="1" x14ac:dyDescent="0.3">
      <c r="A75" s="112"/>
      <c r="B75" s="112"/>
      <c r="C75" s="112"/>
      <c r="D75" s="112"/>
      <c r="E75" s="112"/>
      <c r="F75" s="112"/>
      <c r="G75" s="112"/>
      <c r="H75" s="112"/>
      <c r="I75" s="112"/>
      <c r="J75" s="115"/>
      <c r="K75" s="115"/>
      <c r="L75" s="115"/>
      <c r="M75" s="115"/>
      <c r="N75" s="115"/>
      <c r="O75" s="115"/>
    </row>
    <row r="76" spans="1:15" ht="13.5" customHeigh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5"/>
      <c r="K76" s="115"/>
      <c r="L76" s="115"/>
      <c r="M76" s="115"/>
      <c r="N76" s="115"/>
      <c r="O76" s="115"/>
    </row>
    <row r="77" spans="1:15" ht="13.5" customHeigh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5"/>
      <c r="K77" s="115"/>
      <c r="L77" s="115"/>
      <c r="M77" s="115"/>
      <c r="N77" s="115"/>
      <c r="O77" s="115"/>
    </row>
    <row r="78" spans="1:15" ht="13.5" customHeight="1" x14ac:dyDescent="0.3">
      <c r="A78" s="112"/>
      <c r="B78" s="112"/>
      <c r="C78" s="112"/>
      <c r="D78" s="112"/>
      <c r="E78" s="112"/>
      <c r="F78" s="112"/>
      <c r="G78" s="112"/>
      <c r="H78" s="112"/>
      <c r="I78" s="112"/>
      <c r="J78" s="115"/>
      <c r="K78" s="115"/>
      <c r="L78" s="115"/>
      <c r="M78" s="115"/>
      <c r="N78" s="115"/>
      <c r="O78" s="115"/>
    </row>
    <row r="79" spans="1:15" ht="13.5" customHeigh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5"/>
      <c r="K79" s="115"/>
      <c r="L79" s="115"/>
      <c r="M79" s="115"/>
      <c r="N79" s="115"/>
      <c r="O79" s="115"/>
    </row>
    <row r="80" spans="1:15" ht="13.5" customHeigh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5"/>
      <c r="K80" s="115"/>
      <c r="L80" s="115"/>
      <c r="M80" s="115"/>
      <c r="N80" s="115"/>
      <c r="O80" s="115"/>
    </row>
    <row r="81" spans="1:15" ht="13.5" customHeight="1" x14ac:dyDescent="0.3">
      <c r="A81" s="112"/>
      <c r="B81" s="112"/>
      <c r="C81" s="112"/>
      <c r="D81" s="112"/>
      <c r="E81" s="112"/>
      <c r="F81" s="112"/>
      <c r="G81" s="112"/>
      <c r="H81" s="112"/>
      <c r="I81" s="112"/>
      <c r="J81" s="115"/>
      <c r="K81" s="115"/>
      <c r="L81" s="115"/>
      <c r="M81" s="115"/>
      <c r="N81" s="115"/>
      <c r="O81" s="115"/>
    </row>
    <row r="82" spans="1:15" ht="13.5" customHeigh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5"/>
      <c r="K82" s="115"/>
      <c r="L82" s="115"/>
      <c r="M82" s="115"/>
      <c r="N82" s="115"/>
      <c r="O82" s="115"/>
    </row>
    <row r="83" spans="1:15" ht="13.5" customHeigh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5"/>
      <c r="K83" s="115"/>
      <c r="L83" s="115"/>
      <c r="M83" s="115"/>
      <c r="N83" s="115"/>
      <c r="O83" s="115"/>
    </row>
    <row r="84" spans="1:15" ht="13.5" customHeight="1" x14ac:dyDescent="0.3">
      <c r="A84" s="112"/>
      <c r="B84" s="112"/>
      <c r="C84" s="112"/>
      <c r="D84" s="112"/>
      <c r="E84" s="112"/>
      <c r="F84" s="112"/>
      <c r="G84" s="112"/>
      <c r="H84" s="112"/>
      <c r="I84" s="112"/>
      <c r="J84" s="115"/>
      <c r="K84" s="115"/>
      <c r="L84" s="115"/>
      <c r="M84" s="115"/>
      <c r="N84" s="115"/>
      <c r="O84" s="115"/>
    </row>
    <row r="85" spans="1:15" ht="13.5" customHeigh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5"/>
      <c r="K85" s="115"/>
      <c r="L85" s="115"/>
      <c r="M85" s="115"/>
      <c r="N85" s="115"/>
      <c r="O85" s="115"/>
    </row>
    <row r="86" spans="1:15" ht="13.5" customHeigh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5"/>
      <c r="K86" s="115"/>
      <c r="L86" s="115"/>
      <c r="M86" s="115"/>
      <c r="N86" s="115"/>
      <c r="O86" s="115"/>
    </row>
    <row r="87" spans="1:15" ht="13.5" customHeight="1" x14ac:dyDescent="0.3">
      <c r="A87" s="112"/>
      <c r="B87" s="112"/>
      <c r="C87" s="112"/>
      <c r="D87" s="112"/>
      <c r="E87" s="112"/>
      <c r="F87" s="112"/>
      <c r="G87" s="112"/>
      <c r="H87" s="112"/>
      <c r="I87" s="112"/>
      <c r="J87" s="115"/>
      <c r="K87" s="115"/>
      <c r="L87" s="115"/>
      <c r="M87" s="115"/>
      <c r="N87" s="115"/>
      <c r="O87" s="115"/>
    </row>
    <row r="88" spans="1:15" ht="13.5" customHeight="1" x14ac:dyDescent="0.3">
      <c r="A88" s="112"/>
      <c r="B88" s="112"/>
      <c r="C88" s="112"/>
      <c r="D88" s="112"/>
      <c r="E88" s="112"/>
      <c r="F88" s="112"/>
      <c r="G88" s="112"/>
      <c r="H88" s="112"/>
      <c r="I88" s="112"/>
      <c r="J88" s="115"/>
      <c r="K88" s="115"/>
      <c r="L88" s="115"/>
      <c r="M88" s="115"/>
      <c r="N88" s="115"/>
      <c r="O88" s="115"/>
    </row>
    <row r="89" spans="1:15" ht="13.5" customHeight="1" x14ac:dyDescent="0.3">
      <c r="A89" s="112"/>
      <c r="B89" s="112"/>
      <c r="C89" s="112"/>
      <c r="D89" s="112"/>
      <c r="E89" s="112"/>
      <c r="F89" s="112"/>
      <c r="G89" s="112"/>
      <c r="H89" s="112"/>
      <c r="I89" s="112"/>
      <c r="J89" s="115"/>
      <c r="K89" s="115"/>
      <c r="L89" s="115"/>
      <c r="M89" s="115"/>
      <c r="N89" s="115"/>
      <c r="O89" s="115"/>
    </row>
    <row r="90" spans="1:15" ht="13.5" customHeight="1" x14ac:dyDescent="0.3">
      <c r="A90" s="112"/>
      <c r="B90" s="112"/>
      <c r="C90" s="112"/>
      <c r="D90" s="112"/>
      <c r="E90" s="112"/>
      <c r="F90" s="112"/>
      <c r="G90" s="112"/>
      <c r="H90" s="112"/>
      <c r="I90" s="112"/>
      <c r="J90" s="115"/>
      <c r="K90" s="115"/>
      <c r="L90" s="115"/>
      <c r="M90" s="115"/>
      <c r="N90" s="115"/>
      <c r="O90" s="115"/>
    </row>
  </sheetData>
  <mergeCells count="2">
    <mergeCell ref="A2:I2"/>
    <mergeCell ref="A29:I29"/>
  </mergeCells>
  <conditionalFormatting sqref="B22:I22">
    <cfRule type="cellIs" dxfId="3" priority="1" operator="lessThan">
      <formula>0</formula>
    </cfRule>
  </conditionalFormatting>
  <conditionalFormatting sqref="B27:I27">
    <cfRule type="cellIs" dxfId="2" priority="2" operator="lessThan">
      <formula>0</formula>
    </cfRule>
  </conditionalFormatting>
  <pageMargins left="0.7" right="0.7" top="0.75" bottom="0.75" header="0" footer="0"/>
  <pageSetup orientation="landscape" r:id="rId1"/>
  <rowBreaks count="1" manualBreakCount="1">
    <brk id="2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B65"/>
  <sheetViews>
    <sheetView showGridLines="0" view="pageBreakPreview" zoomScale="85" zoomScaleNormal="85" zoomScaleSheetLayoutView="85" workbookViewId="0">
      <selection activeCell="E33" sqref="E33"/>
    </sheetView>
  </sheetViews>
  <sheetFormatPr baseColWidth="10" defaultColWidth="11.5546875" defaultRowHeight="14.4" x14ac:dyDescent="0.3"/>
  <cols>
    <col min="1" max="1" width="47" style="406" customWidth="1"/>
    <col min="2" max="2" width="18.6640625" style="406" customWidth="1"/>
    <col min="3" max="3" width="41.44140625" style="407" customWidth="1"/>
    <col min="4" max="4" width="10.44140625" bestFit="1" customWidth="1"/>
    <col min="5" max="5" width="19.6640625" customWidth="1"/>
    <col min="6" max="6" width="6.6640625" customWidth="1"/>
    <col min="7" max="8" width="11.5546875" customWidth="1"/>
    <col min="10" max="10" width="15.5546875" customWidth="1"/>
    <col min="14" max="256" width="11.5546875" style="407"/>
    <col min="257" max="257" width="36.33203125" style="407" customWidth="1"/>
    <col min="258" max="258" width="18.6640625" style="407" customWidth="1"/>
    <col min="259" max="259" width="41.44140625" style="407" customWidth="1"/>
    <col min="260" max="260" width="10.44140625" style="407" bestFit="1" customWidth="1"/>
    <col min="261" max="261" width="19.6640625" style="407" customWidth="1"/>
    <col min="262" max="262" width="6.6640625" style="407" customWidth="1"/>
    <col min="263" max="264" width="11.5546875" style="407" customWidth="1"/>
    <col min="265" max="265" width="11.5546875" style="407"/>
    <col min="266" max="266" width="15.5546875" style="407" customWidth="1"/>
    <col min="267" max="512" width="11.5546875" style="407"/>
    <col min="513" max="513" width="36.33203125" style="407" customWidth="1"/>
    <col min="514" max="514" width="18.6640625" style="407" customWidth="1"/>
    <col min="515" max="515" width="41.44140625" style="407" customWidth="1"/>
    <col min="516" max="516" width="10.44140625" style="407" bestFit="1" customWidth="1"/>
    <col min="517" max="517" width="19.6640625" style="407" customWidth="1"/>
    <col min="518" max="518" width="6.6640625" style="407" customWidth="1"/>
    <col min="519" max="520" width="11.5546875" style="407" customWidth="1"/>
    <col min="521" max="521" width="11.5546875" style="407"/>
    <col min="522" max="522" width="15.5546875" style="407" customWidth="1"/>
    <col min="523" max="768" width="11.5546875" style="407"/>
    <col min="769" max="769" width="36.33203125" style="407" customWidth="1"/>
    <col min="770" max="770" width="18.6640625" style="407" customWidth="1"/>
    <col min="771" max="771" width="41.44140625" style="407" customWidth="1"/>
    <col min="772" max="772" width="10.44140625" style="407" bestFit="1" customWidth="1"/>
    <col min="773" max="773" width="19.6640625" style="407" customWidth="1"/>
    <col min="774" max="774" width="6.6640625" style="407" customWidth="1"/>
    <col min="775" max="776" width="11.5546875" style="407" customWidth="1"/>
    <col min="777" max="777" width="11.5546875" style="407"/>
    <col min="778" max="778" width="15.5546875" style="407" customWidth="1"/>
    <col min="779" max="1024" width="11.5546875" style="407"/>
    <col min="1025" max="1025" width="36.33203125" style="407" customWidth="1"/>
    <col min="1026" max="1026" width="18.6640625" style="407" customWidth="1"/>
    <col min="1027" max="1027" width="41.44140625" style="407" customWidth="1"/>
    <col min="1028" max="1028" width="10.44140625" style="407" bestFit="1" customWidth="1"/>
    <col min="1029" max="1029" width="19.6640625" style="407" customWidth="1"/>
    <col min="1030" max="1030" width="6.6640625" style="407" customWidth="1"/>
    <col min="1031" max="1032" width="11.5546875" style="407" customWidth="1"/>
    <col min="1033" max="1033" width="11.5546875" style="407"/>
    <col min="1034" max="1034" width="15.5546875" style="407" customWidth="1"/>
    <col min="1035" max="1280" width="11.5546875" style="407"/>
    <col min="1281" max="1281" width="36.33203125" style="407" customWidth="1"/>
    <col min="1282" max="1282" width="18.6640625" style="407" customWidth="1"/>
    <col min="1283" max="1283" width="41.44140625" style="407" customWidth="1"/>
    <col min="1284" max="1284" width="10.44140625" style="407" bestFit="1" customWidth="1"/>
    <col min="1285" max="1285" width="19.6640625" style="407" customWidth="1"/>
    <col min="1286" max="1286" width="6.6640625" style="407" customWidth="1"/>
    <col min="1287" max="1288" width="11.5546875" style="407" customWidth="1"/>
    <col min="1289" max="1289" width="11.5546875" style="407"/>
    <col min="1290" max="1290" width="15.5546875" style="407" customWidth="1"/>
    <col min="1291" max="1536" width="11.5546875" style="407"/>
    <col min="1537" max="1537" width="36.33203125" style="407" customWidth="1"/>
    <col min="1538" max="1538" width="18.6640625" style="407" customWidth="1"/>
    <col min="1539" max="1539" width="41.44140625" style="407" customWidth="1"/>
    <col min="1540" max="1540" width="10.44140625" style="407" bestFit="1" customWidth="1"/>
    <col min="1541" max="1541" width="19.6640625" style="407" customWidth="1"/>
    <col min="1542" max="1542" width="6.6640625" style="407" customWidth="1"/>
    <col min="1543" max="1544" width="11.5546875" style="407" customWidth="1"/>
    <col min="1545" max="1545" width="11.5546875" style="407"/>
    <col min="1546" max="1546" width="15.5546875" style="407" customWidth="1"/>
    <col min="1547" max="1792" width="11.5546875" style="407"/>
    <col min="1793" max="1793" width="36.33203125" style="407" customWidth="1"/>
    <col min="1794" max="1794" width="18.6640625" style="407" customWidth="1"/>
    <col min="1795" max="1795" width="41.44140625" style="407" customWidth="1"/>
    <col min="1796" max="1796" width="10.44140625" style="407" bestFit="1" customWidth="1"/>
    <col min="1797" max="1797" width="19.6640625" style="407" customWidth="1"/>
    <col min="1798" max="1798" width="6.6640625" style="407" customWidth="1"/>
    <col min="1799" max="1800" width="11.5546875" style="407" customWidth="1"/>
    <col min="1801" max="1801" width="11.5546875" style="407"/>
    <col min="1802" max="1802" width="15.5546875" style="407" customWidth="1"/>
    <col min="1803" max="2048" width="11.5546875" style="407"/>
    <col min="2049" max="2049" width="36.33203125" style="407" customWidth="1"/>
    <col min="2050" max="2050" width="18.6640625" style="407" customWidth="1"/>
    <col min="2051" max="2051" width="41.44140625" style="407" customWidth="1"/>
    <col min="2052" max="2052" width="10.44140625" style="407" bestFit="1" customWidth="1"/>
    <col min="2053" max="2053" width="19.6640625" style="407" customWidth="1"/>
    <col min="2054" max="2054" width="6.6640625" style="407" customWidth="1"/>
    <col min="2055" max="2056" width="11.5546875" style="407" customWidth="1"/>
    <col min="2057" max="2057" width="11.5546875" style="407"/>
    <col min="2058" max="2058" width="15.5546875" style="407" customWidth="1"/>
    <col min="2059" max="2304" width="11.5546875" style="407"/>
    <col min="2305" max="2305" width="36.33203125" style="407" customWidth="1"/>
    <col min="2306" max="2306" width="18.6640625" style="407" customWidth="1"/>
    <col min="2307" max="2307" width="41.44140625" style="407" customWidth="1"/>
    <col min="2308" max="2308" width="10.44140625" style="407" bestFit="1" customWidth="1"/>
    <col min="2309" max="2309" width="19.6640625" style="407" customWidth="1"/>
    <col min="2310" max="2310" width="6.6640625" style="407" customWidth="1"/>
    <col min="2311" max="2312" width="11.5546875" style="407" customWidth="1"/>
    <col min="2313" max="2313" width="11.5546875" style="407"/>
    <col min="2314" max="2314" width="15.5546875" style="407" customWidth="1"/>
    <col min="2315" max="2560" width="11.5546875" style="407"/>
    <col min="2561" max="2561" width="36.33203125" style="407" customWidth="1"/>
    <col min="2562" max="2562" width="18.6640625" style="407" customWidth="1"/>
    <col min="2563" max="2563" width="41.44140625" style="407" customWidth="1"/>
    <col min="2564" max="2564" width="10.44140625" style="407" bestFit="1" customWidth="1"/>
    <col min="2565" max="2565" width="19.6640625" style="407" customWidth="1"/>
    <col min="2566" max="2566" width="6.6640625" style="407" customWidth="1"/>
    <col min="2567" max="2568" width="11.5546875" style="407" customWidth="1"/>
    <col min="2569" max="2569" width="11.5546875" style="407"/>
    <col min="2570" max="2570" width="15.5546875" style="407" customWidth="1"/>
    <col min="2571" max="2816" width="11.5546875" style="407"/>
    <col min="2817" max="2817" width="36.33203125" style="407" customWidth="1"/>
    <col min="2818" max="2818" width="18.6640625" style="407" customWidth="1"/>
    <col min="2819" max="2819" width="41.44140625" style="407" customWidth="1"/>
    <col min="2820" max="2820" width="10.44140625" style="407" bestFit="1" customWidth="1"/>
    <col min="2821" max="2821" width="19.6640625" style="407" customWidth="1"/>
    <col min="2822" max="2822" width="6.6640625" style="407" customWidth="1"/>
    <col min="2823" max="2824" width="11.5546875" style="407" customWidth="1"/>
    <col min="2825" max="2825" width="11.5546875" style="407"/>
    <col min="2826" max="2826" width="15.5546875" style="407" customWidth="1"/>
    <col min="2827" max="3072" width="11.5546875" style="407"/>
    <col min="3073" max="3073" width="36.33203125" style="407" customWidth="1"/>
    <col min="3074" max="3074" width="18.6640625" style="407" customWidth="1"/>
    <col min="3075" max="3075" width="41.44140625" style="407" customWidth="1"/>
    <col min="3076" max="3076" width="10.44140625" style="407" bestFit="1" customWidth="1"/>
    <col min="3077" max="3077" width="19.6640625" style="407" customWidth="1"/>
    <col min="3078" max="3078" width="6.6640625" style="407" customWidth="1"/>
    <col min="3079" max="3080" width="11.5546875" style="407" customWidth="1"/>
    <col min="3081" max="3081" width="11.5546875" style="407"/>
    <col min="3082" max="3082" width="15.5546875" style="407" customWidth="1"/>
    <col min="3083" max="3328" width="11.5546875" style="407"/>
    <col min="3329" max="3329" width="36.33203125" style="407" customWidth="1"/>
    <col min="3330" max="3330" width="18.6640625" style="407" customWidth="1"/>
    <col min="3331" max="3331" width="41.44140625" style="407" customWidth="1"/>
    <col min="3332" max="3332" width="10.44140625" style="407" bestFit="1" customWidth="1"/>
    <col min="3333" max="3333" width="19.6640625" style="407" customWidth="1"/>
    <col min="3334" max="3334" width="6.6640625" style="407" customWidth="1"/>
    <col min="3335" max="3336" width="11.5546875" style="407" customWidth="1"/>
    <col min="3337" max="3337" width="11.5546875" style="407"/>
    <col min="3338" max="3338" width="15.5546875" style="407" customWidth="1"/>
    <col min="3339" max="3584" width="11.5546875" style="407"/>
    <col min="3585" max="3585" width="36.33203125" style="407" customWidth="1"/>
    <col min="3586" max="3586" width="18.6640625" style="407" customWidth="1"/>
    <col min="3587" max="3587" width="41.44140625" style="407" customWidth="1"/>
    <col min="3588" max="3588" width="10.44140625" style="407" bestFit="1" customWidth="1"/>
    <col min="3589" max="3589" width="19.6640625" style="407" customWidth="1"/>
    <col min="3590" max="3590" width="6.6640625" style="407" customWidth="1"/>
    <col min="3591" max="3592" width="11.5546875" style="407" customWidth="1"/>
    <col min="3593" max="3593" width="11.5546875" style="407"/>
    <col min="3594" max="3594" width="15.5546875" style="407" customWidth="1"/>
    <col min="3595" max="3840" width="11.5546875" style="407"/>
    <col min="3841" max="3841" width="36.33203125" style="407" customWidth="1"/>
    <col min="3842" max="3842" width="18.6640625" style="407" customWidth="1"/>
    <col min="3843" max="3843" width="41.44140625" style="407" customWidth="1"/>
    <col min="3844" max="3844" width="10.44140625" style="407" bestFit="1" customWidth="1"/>
    <col min="3845" max="3845" width="19.6640625" style="407" customWidth="1"/>
    <col min="3846" max="3846" width="6.6640625" style="407" customWidth="1"/>
    <col min="3847" max="3848" width="11.5546875" style="407" customWidth="1"/>
    <col min="3849" max="3849" width="11.5546875" style="407"/>
    <col min="3850" max="3850" width="15.5546875" style="407" customWidth="1"/>
    <col min="3851" max="4096" width="11.5546875" style="407"/>
    <col min="4097" max="4097" width="36.33203125" style="407" customWidth="1"/>
    <col min="4098" max="4098" width="18.6640625" style="407" customWidth="1"/>
    <col min="4099" max="4099" width="41.44140625" style="407" customWidth="1"/>
    <col min="4100" max="4100" width="10.44140625" style="407" bestFit="1" customWidth="1"/>
    <col min="4101" max="4101" width="19.6640625" style="407" customWidth="1"/>
    <col min="4102" max="4102" width="6.6640625" style="407" customWidth="1"/>
    <col min="4103" max="4104" width="11.5546875" style="407" customWidth="1"/>
    <col min="4105" max="4105" width="11.5546875" style="407"/>
    <col min="4106" max="4106" width="15.5546875" style="407" customWidth="1"/>
    <col min="4107" max="4352" width="11.5546875" style="407"/>
    <col min="4353" max="4353" width="36.33203125" style="407" customWidth="1"/>
    <col min="4354" max="4354" width="18.6640625" style="407" customWidth="1"/>
    <col min="4355" max="4355" width="41.44140625" style="407" customWidth="1"/>
    <col min="4356" max="4356" width="10.44140625" style="407" bestFit="1" customWidth="1"/>
    <col min="4357" max="4357" width="19.6640625" style="407" customWidth="1"/>
    <col min="4358" max="4358" width="6.6640625" style="407" customWidth="1"/>
    <col min="4359" max="4360" width="11.5546875" style="407" customWidth="1"/>
    <col min="4361" max="4361" width="11.5546875" style="407"/>
    <col min="4362" max="4362" width="15.5546875" style="407" customWidth="1"/>
    <col min="4363" max="4608" width="11.5546875" style="407"/>
    <col min="4609" max="4609" width="36.33203125" style="407" customWidth="1"/>
    <col min="4610" max="4610" width="18.6640625" style="407" customWidth="1"/>
    <col min="4611" max="4611" width="41.44140625" style="407" customWidth="1"/>
    <col min="4612" max="4612" width="10.44140625" style="407" bestFit="1" customWidth="1"/>
    <col min="4613" max="4613" width="19.6640625" style="407" customWidth="1"/>
    <col min="4614" max="4614" width="6.6640625" style="407" customWidth="1"/>
    <col min="4615" max="4616" width="11.5546875" style="407" customWidth="1"/>
    <col min="4617" max="4617" width="11.5546875" style="407"/>
    <col min="4618" max="4618" width="15.5546875" style="407" customWidth="1"/>
    <col min="4619" max="4864" width="11.5546875" style="407"/>
    <col min="4865" max="4865" width="36.33203125" style="407" customWidth="1"/>
    <col min="4866" max="4866" width="18.6640625" style="407" customWidth="1"/>
    <col min="4867" max="4867" width="41.44140625" style="407" customWidth="1"/>
    <col min="4868" max="4868" width="10.44140625" style="407" bestFit="1" customWidth="1"/>
    <col min="4869" max="4869" width="19.6640625" style="407" customWidth="1"/>
    <col min="4870" max="4870" width="6.6640625" style="407" customWidth="1"/>
    <col min="4871" max="4872" width="11.5546875" style="407" customWidth="1"/>
    <col min="4873" max="4873" width="11.5546875" style="407"/>
    <col min="4874" max="4874" width="15.5546875" style="407" customWidth="1"/>
    <col min="4875" max="5120" width="11.5546875" style="407"/>
    <col min="5121" max="5121" width="36.33203125" style="407" customWidth="1"/>
    <col min="5122" max="5122" width="18.6640625" style="407" customWidth="1"/>
    <col min="5123" max="5123" width="41.44140625" style="407" customWidth="1"/>
    <col min="5124" max="5124" width="10.44140625" style="407" bestFit="1" customWidth="1"/>
    <col min="5125" max="5125" width="19.6640625" style="407" customWidth="1"/>
    <col min="5126" max="5126" width="6.6640625" style="407" customWidth="1"/>
    <col min="5127" max="5128" width="11.5546875" style="407" customWidth="1"/>
    <col min="5129" max="5129" width="11.5546875" style="407"/>
    <col min="5130" max="5130" width="15.5546875" style="407" customWidth="1"/>
    <col min="5131" max="5376" width="11.5546875" style="407"/>
    <col min="5377" max="5377" width="36.33203125" style="407" customWidth="1"/>
    <col min="5378" max="5378" width="18.6640625" style="407" customWidth="1"/>
    <col min="5379" max="5379" width="41.44140625" style="407" customWidth="1"/>
    <col min="5380" max="5380" width="10.44140625" style="407" bestFit="1" customWidth="1"/>
    <col min="5381" max="5381" width="19.6640625" style="407" customWidth="1"/>
    <col min="5382" max="5382" width="6.6640625" style="407" customWidth="1"/>
    <col min="5383" max="5384" width="11.5546875" style="407" customWidth="1"/>
    <col min="5385" max="5385" width="11.5546875" style="407"/>
    <col min="5386" max="5386" width="15.5546875" style="407" customWidth="1"/>
    <col min="5387" max="5632" width="11.5546875" style="407"/>
    <col min="5633" max="5633" width="36.33203125" style="407" customWidth="1"/>
    <col min="5634" max="5634" width="18.6640625" style="407" customWidth="1"/>
    <col min="5635" max="5635" width="41.44140625" style="407" customWidth="1"/>
    <col min="5636" max="5636" width="10.44140625" style="407" bestFit="1" customWidth="1"/>
    <col min="5637" max="5637" width="19.6640625" style="407" customWidth="1"/>
    <col min="5638" max="5638" width="6.6640625" style="407" customWidth="1"/>
    <col min="5639" max="5640" width="11.5546875" style="407" customWidth="1"/>
    <col min="5641" max="5641" width="11.5546875" style="407"/>
    <col min="5642" max="5642" width="15.5546875" style="407" customWidth="1"/>
    <col min="5643" max="5888" width="11.5546875" style="407"/>
    <col min="5889" max="5889" width="36.33203125" style="407" customWidth="1"/>
    <col min="5890" max="5890" width="18.6640625" style="407" customWidth="1"/>
    <col min="5891" max="5891" width="41.44140625" style="407" customWidth="1"/>
    <col min="5892" max="5892" width="10.44140625" style="407" bestFit="1" customWidth="1"/>
    <col min="5893" max="5893" width="19.6640625" style="407" customWidth="1"/>
    <col min="5894" max="5894" width="6.6640625" style="407" customWidth="1"/>
    <col min="5895" max="5896" width="11.5546875" style="407" customWidth="1"/>
    <col min="5897" max="5897" width="11.5546875" style="407"/>
    <col min="5898" max="5898" width="15.5546875" style="407" customWidth="1"/>
    <col min="5899" max="6144" width="11.5546875" style="407"/>
    <col min="6145" max="6145" width="36.33203125" style="407" customWidth="1"/>
    <col min="6146" max="6146" width="18.6640625" style="407" customWidth="1"/>
    <col min="6147" max="6147" width="41.44140625" style="407" customWidth="1"/>
    <col min="6148" max="6148" width="10.44140625" style="407" bestFit="1" customWidth="1"/>
    <col min="6149" max="6149" width="19.6640625" style="407" customWidth="1"/>
    <col min="6150" max="6150" width="6.6640625" style="407" customWidth="1"/>
    <col min="6151" max="6152" width="11.5546875" style="407" customWidth="1"/>
    <col min="6153" max="6153" width="11.5546875" style="407"/>
    <col min="6154" max="6154" width="15.5546875" style="407" customWidth="1"/>
    <col min="6155" max="6400" width="11.5546875" style="407"/>
    <col min="6401" max="6401" width="36.33203125" style="407" customWidth="1"/>
    <col min="6402" max="6402" width="18.6640625" style="407" customWidth="1"/>
    <col min="6403" max="6403" width="41.44140625" style="407" customWidth="1"/>
    <col min="6404" max="6404" width="10.44140625" style="407" bestFit="1" customWidth="1"/>
    <col min="6405" max="6405" width="19.6640625" style="407" customWidth="1"/>
    <col min="6406" max="6406" width="6.6640625" style="407" customWidth="1"/>
    <col min="6407" max="6408" width="11.5546875" style="407" customWidth="1"/>
    <col min="6409" max="6409" width="11.5546875" style="407"/>
    <col min="6410" max="6410" width="15.5546875" style="407" customWidth="1"/>
    <col min="6411" max="6656" width="11.5546875" style="407"/>
    <col min="6657" max="6657" width="36.33203125" style="407" customWidth="1"/>
    <col min="6658" max="6658" width="18.6640625" style="407" customWidth="1"/>
    <col min="6659" max="6659" width="41.44140625" style="407" customWidth="1"/>
    <col min="6660" max="6660" width="10.44140625" style="407" bestFit="1" customWidth="1"/>
    <col min="6661" max="6661" width="19.6640625" style="407" customWidth="1"/>
    <col min="6662" max="6662" width="6.6640625" style="407" customWidth="1"/>
    <col min="6663" max="6664" width="11.5546875" style="407" customWidth="1"/>
    <col min="6665" max="6665" width="11.5546875" style="407"/>
    <col min="6666" max="6666" width="15.5546875" style="407" customWidth="1"/>
    <col min="6667" max="6912" width="11.5546875" style="407"/>
    <col min="6913" max="6913" width="36.33203125" style="407" customWidth="1"/>
    <col min="6914" max="6914" width="18.6640625" style="407" customWidth="1"/>
    <col min="6915" max="6915" width="41.44140625" style="407" customWidth="1"/>
    <col min="6916" max="6916" width="10.44140625" style="407" bestFit="1" customWidth="1"/>
    <col min="6917" max="6917" width="19.6640625" style="407" customWidth="1"/>
    <col min="6918" max="6918" width="6.6640625" style="407" customWidth="1"/>
    <col min="6919" max="6920" width="11.5546875" style="407" customWidth="1"/>
    <col min="6921" max="6921" width="11.5546875" style="407"/>
    <col min="6922" max="6922" width="15.5546875" style="407" customWidth="1"/>
    <col min="6923" max="7168" width="11.5546875" style="407"/>
    <col min="7169" max="7169" width="36.33203125" style="407" customWidth="1"/>
    <col min="7170" max="7170" width="18.6640625" style="407" customWidth="1"/>
    <col min="7171" max="7171" width="41.44140625" style="407" customWidth="1"/>
    <col min="7172" max="7172" width="10.44140625" style="407" bestFit="1" customWidth="1"/>
    <col min="7173" max="7173" width="19.6640625" style="407" customWidth="1"/>
    <col min="7174" max="7174" width="6.6640625" style="407" customWidth="1"/>
    <col min="7175" max="7176" width="11.5546875" style="407" customWidth="1"/>
    <col min="7177" max="7177" width="11.5546875" style="407"/>
    <col min="7178" max="7178" width="15.5546875" style="407" customWidth="1"/>
    <col min="7179" max="7424" width="11.5546875" style="407"/>
    <col min="7425" max="7425" width="36.33203125" style="407" customWidth="1"/>
    <col min="7426" max="7426" width="18.6640625" style="407" customWidth="1"/>
    <col min="7427" max="7427" width="41.44140625" style="407" customWidth="1"/>
    <col min="7428" max="7428" width="10.44140625" style="407" bestFit="1" customWidth="1"/>
    <col min="7429" max="7429" width="19.6640625" style="407" customWidth="1"/>
    <col min="7430" max="7430" width="6.6640625" style="407" customWidth="1"/>
    <col min="7431" max="7432" width="11.5546875" style="407" customWidth="1"/>
    <col min="7433" max="7433" width="11.5546875" style="407"/>
    <col min="7434" max="7434" width="15.5546875" style="407" customWidth="1"/>
    <col min="7435" max="7680" width="11.5546875" style="407"/>
    <col min="7681" max="7681" width="36.33203125" style="407" customWidth="1"/>
    <col min="7682" max="7682" width="18.6640625" style="407" customWidth="1"/>
    <col min="7683" max="7683" width="41.44140625" style="407" customWidth="1"/>
    <col min="7684" max="7684" width="10.44140625" style="407" bestFit="1" customWidth="1"/>
    <col min="7685" max="7685" width="19.6640625" style="407" customWidth="1"/>
    <col min="7686" max="7686" width="6.6640625" style="407" customWidth="1"/>
    <col min="7687" max="7688" width="11.5546875" style="407" customWidth="1"/>
    <col min="7689" max="7689" width="11.5546875" style="407"/>
    <col min="7690" max="7690" width="15.5546875" style="407" customWidth="1"/>
    <col min="7691" max="7936" width="11.5546875" style="407"/>
    <col min="7937" max="7937" width="36.33203125" style="407" customWidth="1"/>
    <col min="7938" max="7938" width="18.6640625" style="407" customWidth="1"/>
    <col min="7939" max="7939" width="41.44140625" style="407" customWidth="1"/>
    <col min="7940" max="7940" width="10.44140625" style="407" bestFit="1" customWidth="1"/>
    <col min="7941" max="7941" width="19.6640625" style="407" customWidth="1"/>
    <col min="7942" max="7942" width="6.6640625" style="407" customWidth="1"/>
    <col min="7943" max="7944" width="11.5546875" style="407" customWidth="1"/>
    <col min="7945" max="7945" width="11.5546875" style="407"/>
    <col min="7946" max="7946" width="15.5546875" style="407" customWidth="1"/>
    <col min="7947" max="8192" width="11.5546875" style="407"/>
    <col min="8193" max="8193" width="36.33203125" style="407" customWidth="1"/>
    <col min="8194" max="8194" width="18.6640625" style="407" customWidth="1"/>
    <col min="8195" max="8195" width="41.44140625" style="407" customWidth="1"/>
    <col min="8196" max="8196" width="10.44140625" style="407" bestFit="1" customWidth="1"/>
    <col min="8197" max="8197" width="19.6640625" style="407" customWidth="1"/>
    <col min="8198" max="8198" width="6.6640625" style="407" customWidth="1"/>
    <col min="8199" max="8200" width="11.5546875" style="407" customWidth="1"/>
    <col min="8201" max="8201" width="11.5546875" style="407"/>
    <col min="8202" max="8202" width="15.5546875" style="407" customWidth="1"/>
    <col min="8203" max="8448" width="11.5546875" style="407"/>
    <col min="8449" max="8449" width="36.33203125" style="407" customWidth="1"/>
    <col min="8450" max="8450" width="18.6640625" style="407" customWidth="1"/>
    <col min="8451" max="8451" width="41.44140625" style="407" customWidth="1"/>
    <col min="8452" max="8452" width="10.44140625" style="407" bestFit="1" customWidth="1"/>
    <col min="8453" max="8453" width="19.6640625" style="407" customWidth="1"/>
    <col min="8454" max="8454" width="6.6640625" style="407" customWidth="1"/>
    <col min="8455" max="8456" width="11.5546875" style="407" customWidth="1"/>
    <col min="8457" max="8457" width="11.5546875" style="407"/>
    <col min="8458" max="8458" width="15.5546875" style="407" customWidth="1"/>
    <col min="8459" max="8704" width="11.5546875" style="407"/>
    <col min="8705" max="8705" width="36.33203125" style="407" customWidth="1"/>
    <col min="8706" max="8706" width="18.6640625" style="407" customWidth="1"/>
    <col min="8707" max="8707" width="41.44140625" style="407" customWidth="1"/>
    <col min="8708" max="8708" width="10.44140625" style="407" bestFit="1" customWidth="1"/>
    <col min="8709" max="8709" width="19.6640625" style="407" customWidth="1"/>
    <col min="8710" max="8710" width="6.6640625" style="407" customWidth="1"/>
    <col min="8711" max="8712" width="11.5546875" style="407" customWidth="1"/>
    <col min="8713" max="8713" width="11.5546875" style="407"/>
    <col min="8714" max="8714" width="15.5546875" style="407" customWidth="1"/>
    <col min="8715" max="8960" width="11.5546875" style="407"/>
    <col min="8961" max="8961" width="36.33203125" style="407" customWidth="1"/>
    <col min="8962" max="8962" width="18.6640625" style="407" customWidth="1"/>
    <col min="8963" max="8963" width="41.44140625" style="407" customWidth="1"/>
    <col min="8964" max="8964" width="10.44140625" style="407" bestFit="1" customWidth="1"/>
    <col min="8965" max="8965" width="19.6640625" style="407" customWidth="1"/>
    <col min="8966" max="8966" width="6.6640625" style="407" customWidth="1"/>
    <col min="8967" max="8968" width="11.5546875" style="407" customWidth="1"/>
    <col min="8969" max="8969" width="11.5546875" style="407"/>
    <col min="8970" max="8970" width="15.5546875" style="407" customWidth="1"/>
    <col min="8971" max="9216" width="11.5546875" style="407"/>
    <col min="9217" max="9217" width="36.33203125" style="407" customWidth="1"/>
    <col min="9218" max="9218" width="18.6640625" style="407" customWidth="1"/>
    <col min="9219" max="9219" width="41.44140625" style="407" customWidth="1"/>
    <col min="9220" max="9220" width="10.44140625" style="407" bestFit="1" customWidth="1"/>
    <col min="9221" max="9221" width="19.6640625" style="407" customWidth="1"/>
    <col min="9222" max="9222" width="6.6640625" style="407" customWidth="1"/>
    <col min="9223" max="9224" width="11.5546875" style="407" customWidth="1"/>
    <col min="9225" max="9225" width="11.5546875" style="407"/>
    <col min="9226" max="9226" width="15.5546875" style="407" customWidth="1"/>
    <col min="9227" max="9472" width="11.5546875" style="407"/>
    <col min="9473" max="9473" width="36.33203125" style="407" customWidth="1"/>
    <col min="9474" max="9474" width="18.6640625" style="407" customWidth="1"/>
    <col min="9475" max="9475" width="41.44140625" style="407" customWidth="1"/>
    <col min="9476" max="9476" width="10.44140625" style="407" bestFit="1" customWidth="1"/>
    <col min="9477" max="9477" width="19.6640625" style="407" customWidth="1"/>
    <col min="9478" max="9478" width="6.6640625" style="407" customWidth="1"/>
    <col min="9479" max="9480" width="11.5546875" style="407" customWidth="1"/>
    <col min="9481" max="9481" width="11.5546875" style="407"/>
    <col min="9482" max="9482" width="15.5546875" style="407" customWidth="1"/>
    <col min="9483" max="9728" width="11.5546875" style="407"/>
    <col min="9729" max="9729" width="36.33203125" style="407" customWidth="1"/>
    <col min="9730" max="9730" width="18.6640625" style="407" customWidth="1"/>
    <col min="9731" max="9731" width="41.44140625" style="407" customWidth="1"/>
    <col min="9732" max="9732" width="10.44140625" style="407" bestFit="1" customWidth="1"/>
    <col min="9733" max="9733" width="19.6640625" style="407" customWidth="1"/>
    <col min="9734" max="9734" width="6.6640625" style="407" customWidth="1"/>
    <col min="9735" max="9736" width="11.5546875" style="407" customWidth="1"/>
    <col min="9737" max="9737" width="11.5546875" style="407"/>
    <col min="9738" max="9738" width="15.5546875" style="407" customWidth="1"/>
    <col min="9739" max="9984" width="11.5546875" style="407"/>
    <col min="9985" max="9985" width="36.33203125" style="407" customWidth="1"/>
    <col min="9986" max="9986" width="18.6640625" style="407" customWidth="1"/>
    <col min="9987" max="9987" width="41.44140625" style="407" customWidth="1"/>
    <col min="9988" max="9988" width="10.44140625" style="407" bestFit="1" customWidth="1"/>
    <col min="9989" max="9989" width="19.6640625" style="407" customWidth="1"/>
    <col min="9990" max="9990" width="6.6640625" style="407" customWidth="1"/>
    <col min="9991" max="9992" width="11.5546875" style="407" customWidth="1"/>
    <col min="9993" max="9993" width="11.5546875" style="407"/>
    <col min="9994" max="9994" width="15.5546875" style="407" customWidth="1"/>
    <col min="9995" max="10240" width="11.5546875" style="407"/>
    <col min="10241" max="10241" width="36.33203125" style="407" customWidth="1"/>
    <col min="10242" max="10242" width="18.6640625" style="407" customWidth="1"/>
    <col min="10243" max="10243" width="41.44140625" style="407" customWidth="1"/>
    <col min="10244" max="10244" width="10.44140625" style="407" bestFit="1" customWidth="1"/>
    <col min="10245" max="10245" width="19.6640625" style="407" customWidth="1"/>
    <col min="10246" max="10246" width="6.6640625" style="407" customWidth="1"/>
    <col min="10247" max="10248" width="11.5546875" style="407" customWidth="1"/>
    <col min="10249" max="10249" width="11.5546875" style="407"/>
    <col min="10250" max="10250" width="15.5546875" style="407" customWidth="1"/>
    <col min="10251" max="10496" width="11.5546875" style="407"/>
    <col min="10497" max="10497" width="36.33203125" style="407" customWidth="1"/>
    <col min="10498" max="10498" width="18.6640625" style="407" customWidth="1"/>
    <col min="10499" max="10499" width="41.44140625" style="407" customWidth="1"/>
    <col min="10500" max="10500" width="10.44140625" style="407" bestFit="1" customWidth="1"/>
    <col min="10501" max="10501" width="19.6640625" style="407" customWidth="1"/>
    <col min="10502" max="10502" width="6.6640625" style="407" customWidth="1"/>
    <col min="10503" max="10504" width="11.5546875" style="407" customWidth="1"/>
    <col min="10505" max="10505" width="11.5546875" style="407"/>
    <col min="10506" max="10506" width="15.5546875" style="407" customWidth="1"/>
    <col min="10507" max="10752" width="11.5546875" style="407"/>
    <col min="10753" max="10753" width="36.33203125" style="407" customWidth="1"/>
    <col min="10754" max="10754" width="18.6640625" style="407" customWidth="1"/>
    <col min="10755" max="10755" width="41.44140625" style="407" customWidth="1"/>
    <col min="10756" max="10756" width="10.44140625" style="407" bestFit="1" customWidth="1"/>
    <col min="10757" max="10757" width="19.6640625" style="407" customWidth="1"/>
    <col min="10758" max="10758" width="6.6640625" style="407" customWidth="1"/>
    <col min="10759" max="10760" width="11.5546875" style="407" customWidth="1"/>
    <col min="10761" max="10761" width="11.5546875" style="407"/>
    <col min="10762" max="10762" width="15.5546875" style="407" customWidth="1"/>
    <col min="10763" max="11008" width="11.5546875" style="407"/>
    <col min="11009" max="11009" width="36.33203125" style="407" customWidth="1"/>
    <col min="11010" max="11010" width="18.6640625" style="407" customWidth="1"/>
    <col min="11011" max="11011" width="41.44140625" style="407" customWidth="1"/>
    <col min="11012" max="11012" width="10.44140625" style="407" bestFit="1" customWidth="1"/>
    <col min="11013" max="11013" width="19.6640625" style="407" customWidth="1"/>
    <col min="11014" max="11014" width="6.6640625" style="407" customWidth="1"/>
    <col min="11015" max="11016" width="11.5546875" style="407" customWidth="1"/>
    <col min="11017" max="11017" width="11.5546875" style="407"/>
    <col min="11018" max="11018" width="15.5546875" style="407" customWidth="1"/>
    <col min="11019" max="11264" width="11.5546875" style="407"/>
    <col min="11265" max="11265" width="36.33203125" style="407" customWidth="1"/>
    <col min="11266" max="11266" width="18.6640625" style="407" customWidth="1"/>
    <col min="11267" max="11267" width="41.44140625" style="407" customWidth="1"/>
    <col min="11268" max="11268" width="10.44140625" style="407" bestFit="1" customWidth="1"/>
    <col min="11269" max="11269" width="19.6640625" style="407" customWidth="1"/>
    <col min="11270" max="11270" width="6.6640625" style="407" customWidth="1"/>
    <col min="11271" max="11272" width="11.5546875" style="407" customWidth="1"/>
    <col min="11273" max="11273" width="11.5546875" style="407"/>
    <col min="11274" max="11274" width="15.5546875" style="407" customWidth="1"/>
    <col min="11275" max="11520" width="11.5546875" style="407"/>
    <col min="11521" max="11521" width="36.33203125" style="407" customWidth="1"/>
    <col min="11522" max="11522" width="18.6640625" style="407" customWidth="1"/>
    <col min="11523" max="11523" width="41.44140625" style="407" customWidth="1"/>
    <col min="11524" max="11524" width="10.44140625" style="407" bestFit="1" customWidth="1"/>
    <col min="11525" max="11525" width="19.6640625" style="407" customWidth="1"/>
    <col min="11526" max="11526" width="6.6640625" style="407" customWidth="1"/>
    <col min="11527" max="11528" width="11.5546875" style="407" customWidth="1"/>
    <col min="11529" max="11529" width="11.5546875" style="407"/>
    <col min="11530" max="11530" width="15.5546875" style="407" customWidth="1"/>
    <col min="11531" max="11776" width="11.5546875" style="407"/>
    <col min="11777" max="11777" width="36.33203125" style="407" customWidth="1"/>
    <col min="11778" max="11778" width="18.6640625" style="407" customWidth="1"/>
    <col min="11779" max="11779" width="41.44140625" style="407" customWidth="1"/>
    <col min="11780" max="11780" width="10.44140625" style="407" bestFit="1" customWidth="1"/>
    <col min="11781" max="11781" width="19.6640625" style="407" customWidth="1"/>
    <col min="11782" max="11782" width="6.6640625" style="407" customWidth="1"/>
    <col min="11783" max="11784" width="11.5546875" style="407" customWidth="1"/>
    <col min="11785" max="11785" width="11.5546875" style="407"/>
    <col min="11786" max="11786" width="15.5546875" style="407" customWidth="1"/>
    <col min="11787" max="12032" width="11.5546875" style="407"/>
    <col min="12033" max="12033" width="36.33203125" style="407" customWidth="1"/>
    <col min="12034" max="12034" width="18.6640625" style="407" customWidth="1"/>
    <col min="12035" max="12035" width="41.44140625" style="407" customWidth="1"/>
    <col min="12036" max="12036" width="10.44140625" style="407" bestFit="1" customWidth="1"/>
    <col min="12037" max="12037" width="19.6640625" style="407" customWidth="1"/>
    <col min="12038" max="12038" width="6.6640625" style="407" customWidth="1"/>
    <col min="12039" max="12040" width="11.5546875" style="407" customWidth="1"/>
    <col min="12041" max="12041" width="11.5546875" style="407"/>
    <col min="12042" max="12042" width="15.5546875" style="407" customWidth="1"/>
    <col min="12043" max="12288" width="11.5546875" style="407"/>
    <col min="12289" max="12289" width="36.33203125" style="407" customWidth="1"/>
    <col min="12290" max="12290" width="18.6640625" style="407" customWidth="1"/>
    <col min="12291" max="12291" width="41.44140625" style="407" customWidth="1"/>
    <col min="12292" max="12292" width="10.44140625" style="407" bestFit="1" customWidth="1"/>
    <col min="12293" max="12293" width="19.6640625" style="407" customWidth="1"/>
    <col min="12294" max="12294" width="6.6640625" style="407" customWidth="1"/>
    <col min="12295" max="12296" width="11.5546875" style="407" customWidth="1"/>
    <col min="12297" max="12297" width="11.5546875" style="407"/>
    <col min="12298" max="12298" width="15.5546875" style="407" customWidth="1"/>
    <col min="12299" max="12544" width="11.5546875" style="407"/>
    <col min="12545" max="12545" width="36.33203125" style="407" customWidth="1"/>
    <col min="12546" max="12546" width="18.6640625" style="407" customWidth="1"/>
    <col min="12547" max="12547" width="41.44140625" style="407" customWidth="1"/>
    <col min="12548" max="12548" width="10.44140625" style="407" bestFit="1" customWidth="1"/>
    <col min="12549" max="12549" width="19.6640625" style="407" customWidth="1"/>
    <col min="12550" max="12550" width="6.6640625" style="407" customWidth="1"/>
    <col min="12551" max="12552" width="11.5546875" style="407" customWidth="1"/>
    <col min="12553" max="12553" width="11.5546875" style="407"/>
    <col min="12554" max="12554" width="15.5546875" style="407" customWidth="1"/>
    <col min="12555" max="12800" width="11.5546875" style="407"/>
    <col min="12801" max="12801" width="36.33203125" style="407" customWidth="1"/>
    <col min="12802" max="12802" width="18.6640625" style="407" customWidth="1"/>
    <col min="12803" max="12803" width="41.44140625" style="407" customWidth="1"/>
    <col min="12804" max="12804" width="10.44140625" style="407" bestFit="1" customWidth="1"/>
    <col min="12805" max="12805" width="19.6640625" style="407" customWidth="1"/>
    <col min="12806" max="12806" width="6.6640625" style="407" customWidth="1"/>
    <col min="12807" max="12808" width="11.5546875" style="407" customWidth="1"/>
    <col min="12809" max="12809" width="11.5546875" style="407"/>
    <col min="12810" max="12810" width="15.5546875" style="407" customWidth="1"/>
    <col min="12811" max="13056" width="11.5546875" style="407"/>
    <col min="13057" max="13057" width="36.33203125" style="407" customWidth="1"/>
    <col min="13058" max="13058" width="18.6640625" style="407" customWidth="1"/>
    <col min="13059" max="13059" width="41.44140625" style="407" customWidth="1"/>
    <col min="13060" max="13060" width="10.44140625" style="407" bestFit="1" customWidth="1"/>
    <col min="13061" max="13061" width="19.6640625" style="407" customWidth="1"/>
    <col min="13062" max="13062" width="6.6640625" style="407" customWidth="1"/>
    <col min="13063" max="13064" width="11.5546875" style="407" customWidth="1"/>
    <col min="13065" max="13065" width="11.5546875" style="407"/>
    <col min="13066" max="13066" width="15.5546875" style="407" customWidth="1"/>
    <col min="13067" max="13312" width="11.5546875" style="407"/>
    <col min="13313" max="13313" width="36.33203125" style="407" customWidth="1"/>
    <col min="13314" max="13314" width="18.6640625" style="407" customWidth="1"/>
    <col min="13315" max="13315" width="41.44140625" style="407" customWidth="1"/>
    <col min="13316" max="13316" width="10.44140625" style="407" bestFit="1" customWidth="1"/>
    <col min="13317" max="13317" width="19.6640625" style="407" customWidth="1"/>
    <col min="13318" max="13318" width="6.6640625" style="407" customWidth="1"/>
    <col min="13319" max="13320" width="11.5546875" style="407" customWidth="1"/>
    <col min="13321" max="13321" width="11.5546875" style="407"/>
    <col min="13322" max="13322" width="15.5546875" style="407" customWidth="1"/>
    <col min="13323" max="13568" width="11.5546875" style="407"/>
    <col min="13569" max="13569" width="36.33203125" style="407" customWidth="1"/>
    <col min="13570" max="13570" width="18.6640625" style="407" customWidth="1"/>
    <col min="13571" max="13571" width="41.44140625" style="407" customWidth="1"/>
    <col min="13572" max="13572" width="10.44140625" style="407" bestFit="1" customWidth="1"/>
    <col min="13573" max="13573" width="19.6640625" style="407" customWidth="1"/>
    <col min="13574" max="13574" width="6.6640625" style="407" customWidth="1"/>
    <col min="13575" max="13576" width="11.5546875" style="407" customWidth="1"/>
    <col min="13577" max="13577" width="11.5546875" style="407"/>
    <col min="13578" max="13578" width="15.5546875" style="407" customWidth="1"/>
    <col min="13579" max="13824" width="11.5546875" style="407"/>
    <col min="13825" max="13825" width="36.33203125" style="407" customWidth="1"/>
    <col min="13826" max="13826" width="18.6640625" style="407" customWidth="1"/>
    <col min="13827" max="13827" width="41.44140625" style="407" customWidth="1"/>
    <col min="13828" max="13828" width="10.44140625" style="407" bestFit="1" customWidth="1"/>
    <col min="13829" max="13829" width="19.6640625" style="407" customWidth="1"/>
    <col min="13830" max="13830" width="6.6640625" style="407" customWidth="1"/>
    <col min="13831" max="13832" width="11.5546875" style="407" customWidth="1"/>
    <col min="13833" max="13833" width="11.5546875" style="407"/>
    <col min="13834" max="13834" width="15.5546875" style="407" customWidth="1"/>
    <col min="13835" max="14080" width="11.5546875" style="407"/>
    <col min="14081" max="14081" width="36.33203125" style="407" customWidth="1"/>
    <col min="14082" max="14082" width="18.6640625" style="407" customWidth="1"/>
    <col min="14083" max="14083" width="41.44140625" style="407" customWidth="1"/>
    <col min="14084" max="14084" width="10.44140625" style="407" bestFit="1" customWidth="1"/>
    <col min="14085" max="14085" width="19.6640625" style="407" customWidth="1"/>
    <col min="14086" max="14086" width="6.6640625" style="407" customWidth="1"/>
    <col min="14087" max="14088" width="11.5546875" style="407" customWidth="1"/>
    <col min="14089" max="14089" width="11.5546875" style="407"/>
    <col min="14090" max="14090" width="15.5546875" style="407" customWidth="1"/>
    <col min="14091" max="14336" width="11.5546875" style="407"/>
    <col min="14337" max="14337" width="36.33203125" style="407" customWidth="1"/>
    <col min="14338" max="14338" width="18.6640625" style="407" customWidth="1"/>
    <col min="14339" max="14339" width="41.44140625" style="407" customWidth="1"/>
    <col min="14340" max="14340" width="10.44140625" style="407" bestFit="1" customWidth="1"/>
    <col min="14341" max="14341" width="19.6640625" style="407" customWidth="1"/>
    <col min="14342" max="14342" width="6.6640625" style="407" customWidth="1"/>
    <col min="14343" max="14344" width="11.5546875" style="407" customWidth="1"/>
    <col min="14345" max="14345" width="11.5546875" style="407"/>
    <col min="14346" max="14346" width="15.5546875" style="407" customWidth="1"/>
    <col min="14347" max="14592" width="11.5546875" style="407"/>
    <col min="14593" max="14593" width="36.33203125" style="407" customWidth="1"/>
    <col min="14594" max="14594" width="18.6640625" style="407" customWidth="1"/>
    <col min="14595" max="14595" width="41.44140625" style="407" customWidth="1"/>
    <col min="14596" max="14596" width="10.44140625" style="407" bestFit="1" customWidth="1"/>
    <col min="14597" max="14597" width="19.6640625" style="407" customWidth="1"/>
    <col min="14598" max="14598" width="6.6640625" style="407" customWidth="1"/>
    <col min="14599" max="14600" width="11.5546875" style="407" customWidth="1"/>
    <col min="14601" max="14601" width="11.5546875" style="407"/>
    <col min="14602" max="14602" width="15.5546875" style="407" customWidth="1"/>
    <col min="14603" max="14848" width="11.5546875" style="407"/>
    <col min="14849" max="14849" width="36.33203125" style="407" customWidth="1"/>
    <col min="14850" max="14850" width="18.6640625" style="407" customWidth="1"/>
    <col min="14851" max="14851" width="41.44140625" style="407" customWidth="1"/>
    <col min="14852" max="14852" width="10.44140625" style="407" bestFit="1" customWidth="1"/>
    <col min="14853" max="14853" width="19.6640625" style="407" customWidth="1"/>
    <col min="14854" max="14854" width="6.6640625" style="407" customWidth="1"/>
    <col min="14855" max="14856" width="11.5546875" style="407" customWidth="1"/>
    <col min="14857" max="14857" width="11.5546875" style="407"/>
    <col min="14858" max="14858" width="15.5546875" style="407" customWidth="1"/>
    <col min="14859" max="15104" width="11.5546875" style="407"/>
    <col min="15105" max="15105" width="36.33203125" style="407" customWidth="1"/>
    <col min="15106" max="15106" width="18.6640625" style="407" customWidth="1"/>
    <col min="15107" max="15107" width="41.44140625" style="407" customWidth="1"/>
    <col min="15108" max="15108" width="10.44140625" style="407" bestFit="1" customWidth="1"/>
    <col min="15109" max="15109" width="19.6640625" style="407" customWidth="1"/>
    <col min="15110" max="15110" width="6.6640625" style="407" customWidth="1"/>
    <col min="15111" max="15112" width="11.5546875" style="407" customWidth="1"/>
    <col min="15113" max="15113" width="11.5546875" style="407"/>
    <col min="15114" max="15114" width="15.5546875" style="407" customWidth="1"/>
    <col min="15115" max="15360" width="11.5546875" style="407"/>
    <col min="15361" max="15361" width="36.33203125" style="407" customWidth="1"/>
    <col min="15362" max="15362" width="18.6640625" style="407" customWidth="1"/>
    <col min="15363" max="15363" width="41.44140625" style="407" customWidth="1"/>
    <col min="15364" max="15364" width="10.44140625" style="407" bestFit="1" customWidth="1"/>
    <col min="15365" max="15365" width="19.6640625" style="407" customWidth="1"/>
    <col min="15366" max="15366" width="6.6640625" style="407" customWidth="1"/>
    <col min="15367" max="15368" width="11.5546875" style="407" customWidth="1"/>
    <col min="15369" max="15369" width="11.5546875" style="407"/>
    <col min="15370" max="15370" width="15.5546875" style="407" customWidth="1"/>
    <col min="15371" max="15616" width="11.5546875" style="407"/>
    <col min="15617" max="15617" width="36.33203125" style="407" customWidth="1"/>
    <col min="15618" max="15618" width="18.6640625" style="407" customWidth="1"/>
    <col min="15619" max="15619" width="41.44140625" style="407" customWidth="1"/>
    <col min="15620" max="15620" width="10.44140625" style="407" bestFit="1" customWidth="1"/>
    <col min="15621" max="15621" width="19.6640625" style="407" customWidth="1"/>
    <col min="15622" max="15622" width="6.6640625" style="407" customWidth="1"/>
    <col min="15623" max="15624" width="11.5546875" style="407" customWidth="1"/>
    <col min="15625" max="15625" width="11.5546875" style="407"/>
    <col min="15626" max="15626" width="15.5546875" style="407" customWidth="1"/>
    <col min="15627" max="15872" width="11.5546875" style="407"/>
    <col min="15873" max="15873" width="36.33203125" style="407" customWidth="1"/>
    <col min="15874" max="15874" width="18.6640625" style="407" customWidth="1"/>
    <col min="15875" max="15875" width="41.44140625" style="407" customWidth="1"/>
    <col min="15876" max="15876" width="10.44140625" style="407" bestFit="1" customWidth="1"/>
    <col min="15877" max="15877" width="19.6640625" style="407" customWidth="1"/>
    <col min="15878" max="15878" width="6.6640625" style="407" customWidth="1"/>
    <col min="15879" max="15880" width="11.5546875" style="407" customWidth="1"/>
    <col min="15881" max="15881" width="11.5546875" style="407"/>
    <col min="15882" max="15882" width="15.5546875" style="407" customWidth="1"/>
    <col min="15883" max="16128" width="11.5546875" style="407"/>
    <col min="16129" max="16129" width="36.33203125" style="407" customWidth="1"/>
    <col min="16130" max="16130" width="18.6640625" style="407" customWidth="1"/>
    <col min="16131" max="16131" width="41.44140625" style="407" customWidth="1"/>
    <col min="16132" max="16132" width="10.44140625" style="407" bestFit="1" customWidth="1"/>
    <col min="16133" max="16133" width="19.6640625" style="407" customWidth="1"/>
    <col min="16134" max="16134" width="6.6640625" style="407" customWidth="1"/>
    <col min="16135" max="16136" width="11.5546875" style="407" customWidth="1"/>
    <col min="16137" max="16137" width="11.5546875" style="407"/>
    <col min="16138" max="16138" width="15.5546875" style="407" customWidth="1"/>
    <col min="16139" max="16384" width="11.5546875" style="407"/>
  </cols>
  <sheetData>
    <row r="1" spans="1:15" x14ac:dyDescent="0.3">
      <c r="A1" s="405" t="s">
        <v>286</v>
      </c>
    </row>
    <row r="2" spans="1:15" ht="20.25" customHeight="1" x14ac:dyDescent="0.3">
      <c r="A2" s="760" t="s">
        <v>287</v>
      </c>
      <c r="B2" s="760"/>
      <c r="C2" s="760"/>
    </row>
    <row r="4" spans="1:15" x14ac:dyDescent="0.3">
      <c r="A4" s="443" t="s">
        <v>262</v>
      </c>
      <c r="B4" s="444" t="s">
        <v>288</v>
      </c>
      <c r="C4" s="445" t="s">
        <v>263</v>
      </c>
    </row>
    <row r="5" spans="1:15" ht="15" thickBot="1" x14ac:dyDescent="0.35">
      <c r="A5" s="446"/>
      <c r="B5" s="447"/>
      <c r="C5" s="447"/>
    </row>
    <row r="6" spans="1:15" ht="15" thickBot="1" x14ac:dyDescent="0.35">
      <c r="A6" s="448" t="s">
        <v>289</v>
      </c>
      <c r="B6" s="449">
        <f>SUM(B8:B16)</f>
        <v>25773.55158288798</v>
      </c>
      <c r="C6" s="714">
        <f>B6/$B$21</f>
        <v>0.98297240510806949</v>
      </c>
    </row>
    <row r="7" spans="1:15" x14ac:dyDescent="0.3">
      <c r="B7" s="450"/>
      <c r="C7" s="715"/>
    </row>
    <row r="8" spans="1:15" x14ac:dyDescent="0.3">
      <c r="A8" s="421" t="s">
        <v>290</v>
      </c>
      <c r="B8" s="451">
        <v>12742.117146052142</v>
      </c>
      <c r="C8" s="465">
        <f>B8/$B$21</f>
        <v>0.48596909498260837</v>
      </c>
      <c r="E8" s="452"/>
      <c r="N8"/>
    </row>
    <row r="9" spans="1:15" x14ac:dyDescent="0.3">
      <c r="A9" s="421" t="s">
        <v>291</v>
      </c>
      <c r="B9" s="451">
        <v>7849.8690214250664</v>
      </c>
      <c r="C9" s="465">
        <f t="shared" ref="C9:C16" si="0">B9/$B$21</f>
        <v>0.29938460778128079</v>
      </c>
      <c r="D9" s="452"/>
      <c r="E9" s="452"/>
      <c r="N9"/>
      <c r="O9"/>
    </row>
    <row r="10" spans="1:15" x14ac:dyDescent="0.3">
      <c r="A10" s="421" t="s">
        <v>292</v>
      </c>
      <c r="B10" s="451">
        <v>1714.6724469436995</v>
      </c>
      <c r="C10" s="465">
        <f t="shared" si="0"/>
        <v>6.5395554575560982E-2</v>
      </c>
      <c r="D10" s="452"/>
      <c r="N10"/>
      <c r="O10"/>
    </row>
    <row r="11" spans="1:15" x14ac:dyDescent="0.3">
      <c r="A11" s="421" t="s">
        <v>293</v>
      </c>
      <c r="B11" s="451">
        <v>93.291599326803009</v>
      </c>
      <c r="C11" s="465">
        <f t="shared" si="0"/>
        <v>3.5580299234945563E-3</v>
      </c>
      <c r="N11"/>
      <c r="O11"/>
    </row>
    <row r="12" spans="1:15" x14ac:dyDescent="0.3">
      <c r="A12" s="421" t="s">
        <v>294</v>
      </c>
      <c r="B12" s="451">
        <v>1431.0630782124222</v>
      </c>
      <c r="C12" s="465">
        <f t="shared" si="0"/>
        <v>5.4579032747111948E-2</v>
      </c>
      <c r="N12"/>
      <c r="O12"/>
    </row>
    <row r="13" spans="1:15" x14ac:dyDescent="0.3">
      <c r="A13" s="421" t="s">
        <v>295</v>
      </c>
      <c r="B13" s="451">
        <v>355.29519744055301</v>
      </c>
      <c r="C13" s="465">
        <f t="shared" si="0"/>
        <v>1.3550533523806779E-2</v>
      </c>
      <c r="N13"/>
      <c r="O13"/>
    </row>
    <row r="14" spans="1:15" x14ac:dyDescent="0.3">
      <c r="A14" s="421" t="s">
        <v>296</v>
      </c>
      <c r="B14" s="451">
        <v>1125.8334464820039</v>
      </c>
      <c r="C14" s="465">
        <f t="shared" si="0"/>
        <v>4.2937939968439483E-2</v>
      </c>
      <c r="N14"/>
      <c r="O14"/>
    </row>
    <row r="15" spans="1:15" x14ac:dyDescent="0.3">
      <c r="A15" s="421" t="s">
        <v>297</v>
      </c>
      <c r="B15" s="451">
        <v>455.94910400529221</v>
      </c>
      <c r="C15" s="465">
        <f t="shared" si="0"/>
        <v>1.7389353032296814E-2</v>
      </c>
      <c r="N15"/>
      <c r="O15"/>
    </row>
    <row r="16" spans="1:15" x14ac:dyDescent="0.3">
      <c r="A16" s="421" t="s">
        <v>282</v>
      </c>
      <c r="B16" s="451">
        <v>5.4605430000000004</v>
      </c>
      <c r="C16" s="465">
        <f t="shared" si="0"/>
        <v>2.0825857346993491E-4</v>
      </c>
      <c r="N16"/>
      <c r="O16"/>
    </row>
    <row r="17" spans="1:15" ht="15" thickBot="1" x14ac:dyDescent="0.35">
      <c r="A17" s="421"/>
      <c r="B17" s="453"/>
      <c r="C17" s="467"/>
      <c r="N17"/>
      <c r="O17"/>
    </row>
    <row r="18" spans="1:15" ht="15" thickBot="1" x14ac:dyDescent="0.35">
      <c r="A18" s="421"/>
      <c r="B18" s="422"/>
      <c r="C18" s="712"/>
      <c r="N18"/>
      <c r="O18"/>
    </row>
    <row r="19" spans="1:15" ht="15" thickBot="1" x14ac:dyDescent="0.35">
      <c r="A19" s="454" t="s">
        <v>279</v>
      </c>
      <c r="B19" s="455">
        <v>446.46379999999999</v>
      </c>
      <c r="C19" s="716">
        <f>B19/$B$21</f>
        <v>1.7027594891930405E-2</v>
      </c>
      <c r="N19"/>
      <c r="O19"/>
    </row>
    <row r="20" spans="1:15" x14ac:dyDescent="0.3">
      <c r="N20"/>
      <c r="O20"/>
    </row>
    <row r="21" spans="1:15" x14ac:dyDescent="0.3">
      <c r="A21" s="433" t="s">
        <v>284</v>
      </c>
      <c r="B21" s="434">
        <f>SUM(B8:B19)</f>
        <v>26220.015382887981</v>
      </c>
      <c r="C21" s="468">
        <v>1</v>
      </c>
      <c r="N21"/>
    </row>
    <row r="22" spans="1:15" x14ac:dyDescent="0.3">
      <c r="A22" s="454"/>
      <c r="B22" s="437"/>
      <c r="C22" s="456"/>
      <c r="N22"/>
    </row>
    <row r="23" spans="1:15" ht="41.25" customHeight="1" x14ac:dyDescent="0.3">
      <c r="A23" s="760" t="s">
        <v>298</v>
      </c>
      <c r="B23" s="760"/>
      <c r="C23" s="760"/>
      <c r="N23"/>
    </row>
    <row r="24" spans="1:15" ht="18.75" customHeight="1" x14ac:dyDescent="0.3">
      <c r="N24"/>
    </row>
    <row r="25" spans="1:15" s="412" customFormat="1" ht="18" customHeight="1" thickBot="1" x14ac:dyDescent="0.35">
      <c r="A25" s="457" t="s">
        <v>262</v>
      </c>
      <c r="B25" s="458" t="s">
        <v>288</v>
      </c>
      <c r="C25" s="459" t="s">
        <v>263</v>
      </c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</row>
    <row r="26" spans="1:15" ht="15" thickBot="1" x14ac:dyDescent="0.35">
      <c r="A26" s="461" t="s">
        <v>299</v>
      </c>
      <c r="B26" s="462">
        <f>SUM(B27:B36)</f>
        <v>26220.015382887981</v>
      </c>
      <c r="C26" s="463">
        <f>B26/$B$38</f>
        <v>0.61820933601848782</v>
      </c>
      <c r="N26"/>
    </row>
    <row r="27" spans="1:15" x14ac:dyDescent="0.3">
      <c r="A27" s="421" t="s">
        <v>290</v>
      </c>
      <c r="B27" s="464">
        <f t="shared" ref="B27:B35" si="1">B8</f>
        <v>12742.117146052142</v>
      </c>
      <c r="C27" s="465">
        <f t="shared" ref="C27:C36" si="2">B27/$B$38</f>
        <v>0.30043063153470378</v>
      </c>
      <c r="D27" s="452"/>
      <c r="E27" s="452"/>
      <c r="N27"/>
    </row>
    <row r="28" spans="1:15" x14ac:dyDescent="0.3">
      <c r="A28" s="421" t="s">
        <v>291</v>
      </c>
      <c r="B28" s="464">
        <f t="shared" si="1"/>
        <v>7849.8690214250664</v>
      </c>
      <c r="C28" s="465">
        <f t="shared" si="2"/>
        <v>0.185082359590621</v>
      </c>
      <c r="D28" s="452"/>
    </row>
    <row r="29" spans="1:15" x14ac:dyDescent="0.3">
      <c r="A29" s="421" t="s">
        <v>292</v>
      </c>
      <c r="B29" s="464">
        <f t="shared" si="1"/>
        <v>1714.6724469436995</v>
      </c>
      <c r="C29" s="465">
        <f t="shared" si="2"/>
        <v>4.0428142372718343E-2</v>
      </c>
    </row>
    <row r="30" spans="1:15" x14ac:dyDescent="0.3">
      <c r="A30" s="421" t="s">
        <v>293</v>
      </c>
      <c r="B30" s="464">
        <f t="shared" si="1"/>
        <v>93.291599326803009</v>
      </c>
      <c r="C30" s="465">
        <f t="shared" si="2"/>
        <v>2.1996073165374808E-3</v>
      </c>
    </row>
    <row r="31" spans="1:15" x14ac:dyDescent="0.3">
      <c r="A31" s="421" t="s">
        <v>294</v>
      </c>
      <c r="B31" s="464">
        <f t="shared" si="1"/>
        <v>1431.0630782124222</v>
      </c>
      <c r="C31" s="465">
        <f t="shared" si="2"/>
        <v>3.3741267595123386E-2</v>
      </c>
    </row>
    <row r="32" spans="1:15" x14ac:dyDescent="0.3">
      <c r="A32" s="421" t="s">
        <v>295</v>
      </c>
      <c r="B32" s="464">
        <f t="shared" si="1"/>
        <v>355.29519744055301</v>
      </c>
      <c r="C32" s="465">
        <f t="shared" si="2"/>
        <v>8.3770663324488487E-3</v>
      </c>
    </row>
    <row r="33" spans="1:28" x14ac:dyDescent="0.3">
      <c r="A33" s="421" t="s">
        <v>296</v>
      </c>
      <c r="B33" s="464">
        <f t="shared" si="1"/>
        <v>1125.8334464820039</v>
      </c>
      <c r="C33" s="465">
        <f t="shared" si="2"/>
        <v>2.6544635357890662E-2</v>
      </c>
    </row>
    <row r="34" spans="1:28" x14ac:dyDescent="0.3">
      <c r="A34" s="421" t="s">
        <v>297</v>
      </c>
      <c r="B34" s="464">
        <f t="shared" si="1"/>
        <v>455.94910400529221</v>
      </c>
      <c r="C34" s="465">
        <f t="shared" si="2"/>
        <v>1.0750260391887291E-2</v>
      </c>
    </row>
    <row r="35" spans="1:28" x14ac:dyDescent="0.3">
      <c r="A35" s="421" t="s">
        <v>282</v>
      </c>
      <c r="B35" s="464">
        <f t="shared" si="1"/>
        <v>5.4605430000000004</v>
      </c>
      <c r="C35" s="465">
        <f t="shared" si="2"/>
        <v>1.2874739442500594E-4</v>
      </c>
    </row>
    <row r="36" spans="1:28" ht="15" thickBot="1" x14ac:dyDescent="0.35">
      <c r="A36" s="421" t="s">
        <v>300</v>
      </c>
      <c r="B36" s="466">
        <f>B19</f>
        <v>446.46379999999999</v>
      </c>
      <c r="C36" s="467">
        <f t="shared" si="2"/>
        <v>1.052661813213209E-2</v>
      </c>
    </row>
    <row r="37" spans="1:28" x14ac:dyDescent="0.3">
      <c r="A37" s="421"/>
      <c r="B37" s="422"/>
      <c r="C37" s="432"/>
    </row>
    <row r="38" spans="1:28" x14ac:dyDescent="0.3">
      <c r="A38" s="433" t="s">
        <v>301</v>
      </c>
      <c r="B38" s="434">
        <v>42412.842794894088</v>
      </c>
      <c r="C38" s="468">
        <v>1</v>
      </c>
    </row>
    <row r="39" spans="1:28" x14ac:dyDescent="0.3">
      <c r="A39" s="436"/>
      <c r="B39" s="437"/>
    </row>
    <row r="41" spans="1:28" ht="37.5" customHeight="1" x14ac:dyDescent="0.3">
      <c r="A41" s="761" t="s">
        <v>285</v>
      </c>
      <c r="B41" s="761"/>
      <c r="C41" s="761"/>
      <c r="D41" s="469"/>
      <c r="E41" s="469"/>
      <c r="F41" s="469"/>
      <c r="G41" s="469"/>
      <c r="H41" s="469"/>
      <c r="I41" s="469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470"/>
    </row>
    <row r="43" spans="1:28" ht="35.25" customHeight="1" x14ac:dyDescent="0.3"/>
    <row r="50" spans="1:2" x14ac:dyDescent="0.3">
      <c r="A50" s="407"/>
      <c r="B50" s="407"/>
    </row>
    <row r="51" spans="1:2" x14ac:dyDescent="0.3">
      <c r="A51" s="407"/>
      <c r="B51" s="407"/>
    </row>
    <row r="52" spans="1:2" x14ac:dyDescent="0.3">
      <c r="A52" s="407"/>
      <c r="B52" s="407"/>
    </row>
    <row r="53" spans="1:2" x14ac:dyDescent="0.3">
      <c r="A53" s="407"/>
      <c r="B53" s="407"/>
    </row>
    <row r="54" spans="1:2" x14ac:dyDescent="0.3">
      <c r="A54" s="407"/>
      <c r="B54" s="407"/>
    </row>
    <row r="55" spans="1:2" x14ac:dyDescent="0.3">
      <c r="A55" s="407"/>
      <c r="B55" s="407"/>
    </row>
    <row r="56" spans="1:2" x14ac:dyDescent="0.3">
      <c r="A56" s="407"/>
      <c r="B56" s="407"/>
    </row>
    <row r="57" spans="1:2" x14ac:dyDescent="0.3">
      <c r="A57" s="407"/>
      <c r="B57" s="407"/>
    </row>
    <row r="58" spans="1:2" x14ac:dyDescent="0.3">
      <c r="A58" s="407"/>
      <c r="B58" s="407"/>
    </row>
    <row r="59" spans="1:2" x14ac:dyDescent="0.3">
      <c r="A59" s="407"/>
      <c r="B59" s="407"/>
    </row>
    <row r="60" spans="1:2" x14ac:dyDescent="0.3">
      <c r="A60" s="407"/>
      <c r="B60" s="407"/>
    </row>
    <row r="61" spans="1:2" x14ac:dyDescent="0.3">
      <c r="A61" s="407"/>
      <c r="B61" s="407"/>
    </row>
    <row r="62" spans="1:2" x14ac:dyDescent="0.3">
      <c r="A62" s="407"/>
      <c r="B62" s="407"/>
    </row>
    <row r="63" spans="1:2" x14ac:dyDescent="0.3">
      <c r="A63" s="407"/>
      <c r="B63" s="407"/>
    </row>
    <row r="64" spans="1:2" x14ac:dyDescent="0.3">
      <c r="A64" s="407"/>
      <c r="B64" s="407"/>
    </row>
    <row r="65" spans="1:2" x14ac:dyDescent="0.3">
      <c r="A65" s="407"/>
      <c r="B65" s="407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R37"/>
  <sheetViews>
    <sheetView showGridLines="0" zoomScale="115" zoomScaleNormal="115" workbookViewId="0">
      <selection activeCell="A22" sqref="A22"/>
    </sheetView>
  </sheetViews>
  <sheetFormatPr baseColWidth="10" defaultColWidth="11.44140625" defaultRowHeight="13.8" x14ac:dyDescent="0.3"/>
  <cols>
    <col min="1" max="1" width="13.33203125" style="55" customWidth="1"/>
    <col min="2" max="2" width="15.44140625" style="43" bestFit="1" customWidth="1"/>
    <col min="3" max="3" width="13.33203125" style="43" bestFit="1" customWidth="1"/>
    <col min="4" max="4" width="13.109375" style="43" bestFit="1" customWidth="1"/>
    <col min="5" max="5" width="17.5546875" style="43" customWidth="1"/>
    <col min="6" max="7" width="13.109375" style="43" bestFit="1" customWidth="1"/>
    <col min="8" max="8" width="14.109375" style="43" bestFit="1" customWidth="1"/>
    <col min="9" max="9" width="18.33203125" style="43" bestFit="1" customWidth="1"/>
    <col min="10" max="10" width="27.44140625" style="43" bestFit="1" customWidth="1"/>
    <col min="11" max="11" width="16" style="43" bestFit="1" customWidth="1"/>
    <col min="12" max="13" width="14.5546875" style="43" bestFit="1" customWidth="1"/>
    <col min="14" max="14" width="14.88671875" style="43" bestFit="1" customWidth="1"/>
    <col min="15" max="15" width="15.5546875" style="43" bestFit="1" customWidth="1"/>
    <col min="16" max="16" width="14.33203125" style="43" bestFit="1" customWidth="1"/>
    <col min="17" max="17" width="15.5546875" style="43" bestFit="1" customWidth="1"/>
    <col min="18" max="18" width="13.6640625" style="43" bestFit="1" customWidth="1"/>
    <col min="19" max="16384" width="11.44140625" style="43"/>
  </cols>
  <sheetData>
    <row r="1" spans="1:17" ht="14.4" x14ac:dyDescent="0.3">
      <c r="A1" s="56" t="s">
        <v>302</v>
      </c>
      <c r="I1" s="471"/>
    </row>
    <row r="2" spans="1:17" ht="15.6" x14ac:dyDescent="0.3">
      <c r="A2" s="369" t="s">
        <v>303</v>
      </c>
      <c r="I2" s="471"/>
    </row>
    <row r="3" spans="1:17" ht="14.4" x14ac:dyDescent="0.3">
      <c r="H3"/>
      <c r="I3"/>
    </row>
    <row r="4" spans="1:17" s="474" customFormat="1" ht="27.6" x14ac:dyDescent="0.3">
      <c r="A4" s="472" t="s">
        <v>21</v>
      </c>
      <c r="B4" s="473" t="s">
        <v>304</v>
      </c>
      <c r="C4" s="473" t="s">
        <v>305</v>
      </c>
      <c r="D4" s="473" t="s">
        <v>7</v>
      </c>
      <c r="E4" s="473" t="s">
        <v>306</v>
      </c>
      <c r="F4" s="473" t="s">
        <v>307</v>
      </c>
      <c r="G4" s="473" t="s">
        <v>126</v>
      </c>
      <c r="H4" s="473" t="s">
        <v>24</v>
      </c>
      <c r="I4" s="471"/>
    </row>
    <row r="5" spans="1:17" ht="14.4" x14ac:dyDescent="0.3">
      <c r="A5" s="55">
        <v>2011</v>
      </c>
      <c r="B5" s="475">
        <v>1124827734.03</v>
      </c>
      <c r="C5" s="475">
        <v>776151268.40999997</v>
      </c>
      <c r="D5" s="475">
        <v>869366743.73000062</v>
      </c>
      <c r="E5" s="475">
        <v>1406825781.3400011</v>
      </c>
      <c r="F5" s="475">
        <v>788187748.41999972</v>
      </c>
      <c r="G5" s="475">
        <v>1412256087.9500005</v>
      </c>
      <c r="H5" s="475">
        <v>6377615363.880002</v>
      </c>
      <c r="I5" s="476">
        <f t="shared" ref="I5:I15" si="0">H5/1000000</f>
        <v>6377.6153638800024</v>
      </c>
      <c r="J5" s="477"/>
      <c r="K5" s="48"/>
    </row>
    <row r="6" spans="1:17" ht="14.4" x14ac:dyDescent="0.3">
      <c r="A6" s="55">
        <v>2012</v>
      </c>
      <c r="B6" s="475">
        <v>1140068754.6699998</v>
      </c>
      <c r="C6" s="475">
        <v>525257849.7100004</v>
      </c>
      <c r="D6" s="475">
        <v>905401645.29999912</v>
      </c>
      <c r="E6" s="475">
        <v>1797233970.02</v>
      </c>
      <c r="F6" s="475">
        <v>638740607.01000011</v>
      </c>
      <c r="G6" s="475">
        <v>2491504592.8899961</v>
      </c>
      <c r="H6" s="475">
        <v>7498207419.5999947</v>
      </c>
      <c r="I6" s="476">
        <f t="shared" si="0"/>
        <v>7498.2074195999949</v>
      </c>
      <c r="J6" s="477"/>
      <c r="K6" s="48"/>
    </row>
    <row r="7" spans="1:17" ht="14.4" x14ac:dyDescent="0.3">
      <c r="A7" s="55">
        <v>2013</v>
      </c>
      <c r="B7" s="475">
        <v>1414373689.8400006</v>
      </c>
      <c r="C7" s="475">
        <v>789358143.49999976</v>
      </c>
      <c r="D7" s="475">
        <v>776418374.67000031</v>
      </c>
      <c r="E7" s="475">
        <v>1807744001.0099993</v>
      </c>
      <c r="F7" s="475">
        <v>404548164.93999976</v>
      </c>
      <c r="G7" s="475">
        <v>3671179591.819994</v>
      </c>
      <c r="H7" s="475">
        <v>8863621965.7799931</v>
      </c>
      <c r="I7" s="476">
        <f t="shared" si="0"/>
        <v>8863.6219657799938</v>
      </c>
      <c r="J7" s="477"/>
      <c r="K7" s="48"/>
    </row>
    <row r="8" spans="1:17" ht="14.4" x14ac:dyDescent="0.3">
      <c r="A8" s="55">
        <v>2014</v>
      </c>
      <c r="B8" s="475">
        <v>889682461.02999961</v>
      </c>
      <c r="C8" s="475">
        <v>557607616.26999998</v>
      </c>
      <c r="D8" s="475">
        <v>625458907.48999894</v>
      </c>
      <c r="E8" s="475">
        <v>1463521224.1099994</v>
      </c>
      <c r="F8" s="475">
        <v>420086094.84000003</v>
      </c>
      <c r="G8" s="475">
        <v>4122853397.7500024</v>
      </c>
      <c r="H8" s="475">
        <v>8079209701.4899998</v>
      </c>
      <c r="I8" s="476">
        <f t="shared" si="0"/>
        <v>8079.20970149</v>
      </c>
      <c r="J8" s="477"/>
      <c r="K8" s="478"/>
    </row>
    <row r="9" spans="1:17" ht="14.4" x14ac:dyDescent="0.3">
      <c r="A9" s="55">
        <v>2015</v>
      </c>
      <c r="B9" s="475">
        <v>446220609.94000006</v>
      </c>
      <c r="C9" s="475">
        <v>654233734.78000033</v>
      </c>
      <c r="D9" s="475">
        <v>527197097.47999984</v>
      </c>
      <c r="E9" s="475">
        <v>1227816024.8500006</v>
      </c>
      <c r="F9" s="475">
        <v>374972373.1700002</v>
      </c>
      <c r="G9" s="475">
        <v>3594184486.0099945</v>
      </c>
      <c r="H9" s="475">
        <v>6824624326.2299957</v>
      </c>
      <c r="I9" s="476">
        <f t="shared" si="0"/>
        <v>6824.6243262299959</v>
      </c>
      <c r="J9" s="477"/>
      <c r="K9" s="48"/>
    </row>
    <row r="10" spans="1:17" ht="14.4" x14ac:dyDescent="0.3">
      <c r="A10" s="55">
        <v>2016</v>
      </c>
      <c r="B10" s="475">
        <v>238198426.26999998</v>
      </c>
      <c r="C10" s="475">
        <v>386908381.52000028</v>
      </c>
      <c r="D10" s="475">
        <v>377053519.29000056</v>
      </c>
      <c r="E10" s="475">
        <v>1079320196.4899998</v>
      </c>
      <c r="F10" s="475">
        <v>349690539.14999986</v>
      </c>
      <c r="G10" s="475">
        <v>902392510.49999976</v>
      </c>
      <c r="H10" s="475">
        <v>3333563573.2200003</v>
      </c>
      <c r="I10" s="476">
        <f t="shared" si="0"/>
        <v>3333.5635732200003</v>
      </c>
      <c r="J10" s="477"/>
      <c r="K10" s="48"/>
    </row>
    <row r="11" spans="1:17" ht="14.4" x14ac:dyDescent="0.3">
      <c r="A11" s="55">
        <v>2017</v>
      </c>
      <c r="B11" s="475">
        <v>286720393.09000039</v>
      </c>
      <c r="C11" s="475">
        <v>491197398.48000026</v>
      </c>
      <c r="D11" s="475">
        <v>484395158.11999875</v>
      </c>
      <c r="E11" s="475">
        <v>1556537970.6599956</v>
      </c>
      <c r="F11" s="475">
        <v>388481558.76999992</v>
      </c>
      <c r="G11" s="475">
        <v>720684302.73999965</v>
      </c>
      <c r="H11" s="475">
        <v>3928016781.8599944</v>
      </c>
      <c r="I11" s="476">
        <f t="shared" si="0"/>
        <v>3928.0167818599944</v>
      </c>
      <c r="J11" s="477"/>
      <c r="K11" s="48"/>
    </row>
    <row r="12" spans="1:17" ht="14.4" x14ac:dyDescent="0.3">
      <c r="A12" s="55">
        <v>2018</v>
      </c>
      <c r="B12" s="475">
        <v>1411676115.3699999</v>
      </c>
      <c r="C12" s="475">
        <v>656606475.04999995</v>
      </c>
      <c r="D12" s="475">
        <v>412524041.70999998</v>
      </c>
      <c r="E12" s="475">
        <v>1084149409.8</v>
      </c>
      <c r="F12" s="475">
        <v>761288309.73000002</v>
      </c>
      <c r="G12" s="475">
        <v>621190527.51999998</v>
      </c>
      <c r="H12" s="475">
        <v>4947434879.1800003</v>
      </c>
      <c r="I12" s="476">
        <f t="shared" si="0"/>
        <v>4947.4348791800003</v>
      </c>
      <c r="J12" s="477"/>
      <c r="K12" s="48"/>
      <c r="L12"/>
      <c r="M12"/>
      <c r="N12"/>
    </row>
    <row r="13" spans="1:17" ht="14.4" x14ac:dyDescent="0.3">
      <c r="A13" s="55">
        <v>2019</v>
      </c>
      <c r="B13" s="475">
        <v>1512994358</v>
      </c>
      <c r="C13" s="475">
        <v>1035404125</v>
      </c>
      <c r="D13" s="475">
        <v>356571548</v>
      </c>
      <c r="E13" s="475">
        <v>1316174401</v>
      </c>
      <c r="F13" s="475">
        <v>1151532751</v>
      </c>
      <c r="G13" s="475">
        <v>784454904</v>
      </c>
      <c r="H13" s="475">
        <v>6157132087</v>
      </c>
      <c r="I13" s="476">
        <f t="shared" si="0"/>
        <v>6157.132087</v>
      </c>
      <c r="J13" s="477"/>
      <c r="K13"/>
      <c r="L13"/>
      <c r="M13"/>
      <c r="N13"/>
    </row>
    <row r="14" spans="1:17" ht="14.4" x14ac:dyDescent="0.3">
      <c r="A14" s="55">
        <v>2020</v>
      </c>
      <c r="B14" s="475">
        <v>1440350973</v>
      </c>
      <c r="C14" s="475">
        <v>743515219</v>
      </c>
      <c r="D14" s="475">
        <v>222771511</v>
      </c>
      <c r="E14" s="475">
        <v>857877680</v>
      </c>
      <c r="F14" s="475">
        <v>381886257</v>
      </c>
      <c r="G14" s="475">
        <v>687254105</v>
      </c>
      <c r="H14" s="475">
        <v>4333655745</v>
      </c>
      <c r="I14" s="476">
        <f t="shared" si="0"/>
        <v>4333.655745</v>
      </c>
      <c r="J14" s="477"/>
      <c r="K14"/>
      <c r="L14"/>
      <c r="M14"/>
      <c r="N14"/>
    </row>
    <row r="15" spans="1:17" ht="14.4" x14ac:dyDescent="0.3">
      <c r="A15" s="479" t="s">
        <v>455</v>
      </c>
      <c r="B15" s="480">
        <f t="shared" ref="B15:H15" si="1">SUM(B16:B16)</f>
        <v>89379337</v>
      </c>
      <c r="C15" s="480">
        <f t="shared" si="1"/>
        <v>23431420</v>
      </c>
      <c r="D15" s="480">
        <f t="shared" si="1"/>
        <v>16265385</v>
      </c>
      <c r="E15" s="480">
        <f t="shared" si="1"/>
        <v>52072311</v>
      </c>
      <c r="F15" s="480">
        <f t="shared" si="1"/>
        <v>28845869</v>
      </c>
      <c r="G15" s="480">
        <f t="shared" si="1"/>
        <v>64910601</v>
      </c>
      <c r="H15" s="480">
        <f t="shared" si="1"/>
        <v>274904923</v>
      </c>
      <c r="I15" s="476">
        <f t="shared" si="0"/>
        <v>274.904923</v>
      </c>
      <c r="J15"/>
      <c r="K15"/>
      <c r="L15" s="481"/>
      <c r="M15" s="482"/>
      <c r="N15" s="482"/>
      <c r="O15" s="483"/>
      <c r="P15" s="483"/>
      <c r="Q15" s="483"/>
    </row>
    <row r="16" spans="1:17" ht="14.4" x14ac:dyDescent="0.3">
      <c r="A16" s="484" t="s">
        <v>101</v>
      </c>
      <c r="B16" s="475">
        <v>89379337</v>
      </c>
      <c r="C16" s="475">
        <v>23431420</v>
      </c>
      <c r="D16" s="475">
        <v>16265385</v>
      </c>
      <c r="E16" s="475">
        <v>52072311</v>
      </c>
      <c r="F16" s="475">
        <v>28845869</v>
      </c>
      <c r="G16" s="475">
        <v>64910601</v>
      </c>
      <c r="H16" s="475">
        <f>SUM(B16:G16)</f>
        <v>274904923</v>
      </c>
      <c r="I16" s="485"/>
      <c r="J16" s="486"/>
      <c r="K16" s="486"/>
      <c r="M16" s="477"/>
      <c r="N16" s="477"/>
      <c r="P16" s="486"/>
      <c r="Q16" s="486"/>
    </row>
    <row r="17" spans="1:16" ht="14.4" x14ac:dyDescent="0.3">
      <c r="A17" s="487"/>
      <c r="B17" s="488"/>
      <c r="C17" s="488"/>
      <c r="D17" s="489"/>
      <c r="E17" s="488"/>
      <c r="F17" s="488"/>
      <c r="G17" s="488"/>
      <c r="H17" s="488"/>
      <c r="I17" s="490"/>
      <c r="P17"/>
    </row>
    <row r="18" spans="1:16" ht="14.4" x14ac:dyDescent="0.3">
      <c r="A18" s="763" t="s">
        <v>308</v>
      </c>
      <c r="B18" s="763"/>
      <c r="C18" s="763"/>
      <c r="D18" s="763"/>
      <c r="E18" s="763"/>
      <c r="F18" s="763"/>
      <c r="G18" s="763"/>
      <c r="H18" s="763"/>
      <c r="I18"/>
      <c r="J18" s="491"/>
      <c r="K18" s="491"/>
      <c r="L18" s="491"/>
      <c r="M18" s="491"/>
      <c r="N18" s="491"/>
      <c r="O18" s="491"/>
      <c r="P18"/>
    </row>
    <row r="19" spans="1:16" ht="14.4" x14ac:dyDescent="0.3">
      <c r="A19" s="492" t="s">
        <v>103</v>
      </c>
      <c r="B19" s="493">
        <v>107656286</v>
      </c>
      <c r="C19" s="493">
        <v>64704754</v>
      </c>
      <c r="D19" s="493">
        <v>19851789</v>
      </c>
      <c r="E19" s="493">
        <v>42648763</v>
      </c>
      <c r="F19" s="493">
        <v>29671564</v>
      </c>
      <c r="G19" s="493">
        <v>46911239</v>
      </c>
      <c r="H19" s="494">
        <f>SUM(B19:G19)</f>
        <v>311444395</v>
      </c>
      <c r="I19"/>
      <c r="J19" s="491"/>
      <c r="K19" s="491"/>
      <c r="L19" s="491"/>
      <c r="M19" s="491"/>
      <c r="N19" s="491"/>
      <c r="O19" s="491"/>
    </row>
    <row r="20" spans="1:16" ht="14.4" x14ac:dyDescent="0.3">
      <c r="A20" s="492" t="s">
        <v>104</v>
      </c>
      <c r="B20" s="494">
        <f>+B16</f>
        <v>89379337</v>
      </c>
      <c r="C20" s="494">
        <f t="shared" ref="C20:G20" si="2">+C16</f>
        <v>23431420</v>
      </c>
      <c r="D20" s="494">
        <f t="shared" si="2"/>
        <v>16265385</v>
      </c>
      <c r="E20" s="494">
        <f t="shared" si="2"/>
        <v>52072311</v>
      </c>
      <c r="F20" s="494">
        <f t="shared" si="2"/>
        <v>28845869</v>
      </c>
      <c r="G20" s="494">
        <f t="shared" si="2"/>
        <v>64910601</v>
      </c>
      <c r="H20" s="494">
        <f>+SUM(B20:G20)</f>
        <v>274904923</v>
      </c>
      <c r="I20"/>
      <c r="J20"/>
      <c r="K20"/>
      <c r="L20"/>
      <c r="M20"/>
      <c r="N20"/>
    </row>
    <row r="21" spans="1:16" ht="14.4" x14ac:dyDescent="0.3">
      <c r="A21" s="60" t="s">
        <v>105</v>
      </c>
      <c r="B21" s="495">
        <f>B20/B19-1</f>
        <v>-0.16977131274991231</v>
      </c>
      <c r="C21" s="495">
        <f t="shared" ref="C21:G21" si="3">C20/C19-1</f>
        <v>-0.63787173968700972</v>
      </c>
      <c r="D21" s="495">
        <f>D20/D19-1</f>
        <v>-0.1806589824221887</v>
      </c>
      <c r="E21" s="496">
        <f t="shared" si="3"/>
        <v>0.22095712365678688</v>
      </c>
      <c r="F21" s="495">
        <f t="shared" si="3"/>
        <v>-2.7827821951010079E-2</v>
      </c>
      <c r="G21" s="496">
        <f t="shared" si="3"/>
        <v>0.38368975929201099</v>
      </c>
      <c r="H21" s="495">
        <f>H20/H19-1</f>
        <v>-0.11732261869731198</v>
      </c>
      <c r="I21"/>
      <c r="J21"/>
      <c r="K21"/>
      <c r="L21"/>
      <c r="M21"/>
      <c r="N21"/>
    </row>
    <row r="22" spans="1:16" ht="14.4" x14ac:dyDescent="0.3">
      <c r="I22"/>
      <c r="J22"/>
      <c r="K22"/>
      <c r="L22"/>
      <c r="M22"/>
      <c r="N22"/>
    </row>
    <row r="23" spans="1:16" ht="14.4" x14ac:dyDescent="0.3">
      <c r="A23" s="763" t="s">
        <v>309</v>
      </c>
      <c r="B23" s="763"/>
      <c r="C23" s="763"/>
      <c r="D23" s="763"/>
      <c r="E23" s="763"/>
      <c r="F23" s="763"/>
      <c r="G23" s="763"/>
      <c r="H23" s="763"/>
      <c r="I23"/>
      <c r="J23"/>
      <c r="K23"/>
      <c r="L23"/>
      <c r="M23"/>
      <c r="N23"/>
    </row>
    <row r="24" spans="1:16" ht="14.4" x14ac:dyDescent="0.3">
      <c r="A24" s="497" t="s">
        <v>107</v>
      </c>
      <c r="B24" s="498">
        <v>224450838</v>
      </c>
      <c r="C24" s="498">
        <v>80124647</v>
      </c>
      <c r="D24" s="498">
        <v>27686748</v>
      </c>
      <c r="E24" s="498">
        <v>171417617</v>
      </c>
      <c r="F24" s="498">
        <v>49736740</v>
      </c>
      <c r="G24" s="498">
        <v>110448816</v>
      </c>
      <c r="H24" s="498">
        <f>SUM(B24:G24)</f>
        <v>663865406</v>
      </c>
      <c r="I24"/>
      <c r="J24"/>
      <c r="K24"/>
      <c r="L24"/>
      <c r="M24"/>
      <c r="N24"/>
    </row>
    <row r="25" spans="1:16" ht="14.4" x14ac:dyDescent="0.3">
      <c r="A25" s="492" t="s">
        <v>104</v>
      </c>
      <c r="B25" s="498">
        <f>+B16</f>
        <v>89379337</v>
      </c>
      <c r="C25" s="498">
        <f t="shared" ref="C25:G25" si="4">+C16</f>
        <v>23431420</v>
      </c>
      <c r="D25" s="498">
        <f t="shared" si="4"/>
        <v>16265385</v>
      </c>
      <c r="E25" s="498">
        <f t="shared" si="4"/>
        <v>52072311</v>
      </c>
      <c r="F25" s="498">
        <f t="shared" si="4"/>
        <v>28845869</v>
      </c>
      <c r="G25" s="498">
        <f t="shared" si="4"/>
        <v>64910601</v>
      </c>
      <c r="H25" s="498">
        <f>+SUM(B25:G25)</f>
        <v>274904923</v>
      </c>
      <c r="I25" s="498"/>
      <c r="J25"/>
      <c r="K25"/>
      <c r="L25"/>
      <c r="M25"/>
      <c r="N25"/>
      <c r="O25"/>
      <c r="P25"/>
    </row>
    <row r="26" spans="1:16" ht="14.4" x14ac:dyDescent="0.3">
      <c r="A26" s="60" t="s">
        <v>105</v>
      </c>
      <c r="B26" s="495">
        <f>B25/B24-1</f>
        <v>-0.60178657475094832</v>
      </c>
      <c r="C26" s="495">
        <f t="shared" ref="C26:G26" si="5">C25/C24-1</f>
        <v>-0.70756289260157357</v>
      </c>
      <c r="D26" s="495">
        <f>D25/D24-1</f>
        <v>-0.4125209287851358</v>
      </c>
      <c r="E26" s="495">
        <f t="shared" si="5"/>
        <v>-0.69622544105253781</v>
      </c>
      <c r="F26" s="495">
        <f t="shared" si="5"/>
        <v>-0.42002895646156146</v>
      </c>
      <c r="G26" s="495">
        <f t="shared" si="5"/>
        <v>-0.41230152254416197</v>
      </c>
      <c r="H26" s="495">
        <f>H25/H24-1</f>
        <v>-0.58590262346039457</v>
      </c>
      <c r="I26"/>
      <c r="J26" s="486"/>
    </row>
    <row r="27" spans="1:16" ht="38.25" customHeight="1" x14ac:dyDescent="0.3">
      <c r="A27" s="764" t="s">
        <v>310</v>
      </c>
      <c r="B27" s="765"/>
      <c r="C27" s="765"/>
      <c r="D27" s="765"/>
      <c r="E27" s="765"/>
      <c r="F27" s="765"/>
      <c r="G27" s="765"/>
      <c r="H27" s="765"/>
      <c r="J27" s="499"/>
    </row>
    <row r="33" spans="1:18" ht="132.75" customHeight="1" x14ac:dyDescent="0.3"/>
    <row r="34" spans="1:18" x14ac:dyDescent="0.3">
      <c r="A34" s="43"/>
    </row>
    <row r="35" spans="1:18" ht="14.4" x14ac:dyDescent="0.3">
      <c r="J35"/>
      <c r="K35"/>
      <c r="L35"/>
      <c r="M35"/>
      <c r="N35"/>
      <c r="O35"/>
      <c r="P35"/>
      <c r="Q35"/>
      <c r="R35"/>
    </row>
    <row r="36" spans="1:18" ht="47.25" customHeight="1" x14ac:dyDescent="0.3">
      <c r="A36" s="766" t="s">
        <v>311</v>
      </c>
      <c r="B36" s="766"/>
      <c r="C36" s="766"/>
      <c r="D36" s="766"/>
      <c r="E36" s="766"/>
      <c r="F36" s="766"/>
      <c r="G36" s="500"/>
      <c r="H36" s="500"/>
      <c r="J36"/>
      <c r="K36"/>
      <c r="L36"/>
      <c r="M36"/>
      <c r="N36"/>
      <c r="O36"/>
      <c r="P36"/>
      <c r="Q36"/>
      <c r="R36"/>
    </row>
    <row r="37" spans="1:18" ht="22.5" customHeight="1" x14ac:dyDescent="0.3"/>
  </sheetData>
  <mergeCells count="4">
    <mergeCell ref="A18:H18"/>
    <mergeCell ref="A23:H23"/>
    <mergeCell ref="A27:H27"/>
    <mergeCell ref="A36:F36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J560"/>
  <sheetViews>
    <sheetView showGridLines="0" zoomScale="130" zoomScaleNormal="130" workbookViewId="0">
      <selection activeCell="A42" sqref="A42"/>
    </sheetView>
  </sheetViews>
  <sheetFormatPr baseColWidth="10" defaultColWidth="11.44140625" defaultRowHeight="13.8" x14ac:dyDescent="0.3"/>
  <cols>
    <col min="1" max="1" width="3" style="43" bestFit="1" customWidth="1"/>
    <col min="2" max="2" width="63.109375" style="43" bestFit="1" customWidth="1"/>
    <col min="3" max="4" width="13.44140625" style="43" bestFit="1" customWidth="1"/>
    <col min="5" max="5" width="8.5546875" style="43" customWidth="1"/>
    <col min="6" max="6" width="6.6640625" style="499" bestFit="1" customWidth="1"/>
    <col min="7" max="7" width="11.44140625" style="537"/>
    <col min="8" max="8" width="55.6640625" style="537" bestFit="1" customWidth="1"/>
    <col min="9" max="9" width="13" style="537" bestFit="1" customWidth="1"/>
    <col min="10" max="10" width="12.5546875" style="537" bestFit="1" customWidth="1"/>
    <col min="11" max="16384" width="11.44140625" style="537"/>
  </cols>
  <sheetData>
    <row r="1" spans="1:9" s="42" customFormat="1" ht="14.25" customHeight="1" x14ac:dyDescent="0.3">
      <c r="B1" s="501" t="s">
        <v>312</v>
      </c>
      <c r="F1" s="502"/>
    </row>
    <row r="2" spans="1:9" s="42" customFormat="1" ht="14.25" customHeight="1" x14ac:dyDescent="0.3">
      <c r="B2" s="503" t="s">
        <v>303</v>
      </c>
      <c r="F2" s="502"/>
    </row>
    <row r="3" spans="1:9" s="42" customFormat="1" ht="14.25" customHeight="1" x14ac:dyDescent="0.3">
      <c r="B3" s="65"/>
      <c r="F3" s="502"/>
    </row>
    <row r="4" spans="1:9" s="42" customFormat="1" ht="14.25" customHeight="1" thickBot="1" x14ac:dyDescent="0.35">
      <c r="B4" s="504" t="s">
        <v>313</v>
      </c>
      <c r="F4" s="502"/>
    </row>
    <row r="5" spans="1:9" s="506" customFormat="1" ht="14.25" customHeight="1" thickBot="1" x14ac:dyDescent="0.35">
      <c r="A5" s="42"/>
      <c r="B5" s="505"/>
      <c r="C5" s="767" t="s">
        <v>101</v>
      </c>
      <c r="D5" s="768"/>
      <c r="E5" s="768"/>
      <c r="F5" s="769"/>
      <c r="H5"/>
    </row>
    <row r="6" spans="1:9" s="506" customFormat="1" ht="14.25" customHeight="1" thickBot="1" x14ac:dyDescent="0.35">
      <c r="A6" s="42"/>
      <c r="B6" s="507" t="s">
        <v>25</v>
      </c>
      <c r="C6" s="508">
        <v>2020</v>
      </c>
      <c r="D6" s="509">
        <v>2021</v>
      </c>
      <c r="E6" s="509" t="s">
        <v>105</v>
      </c>
      <c r="F6" s="654" t="s">
        <v>114</v>
      </c>
      <c r="H6"/>
      <c r="I6"/>
    </row>
    <row r="7" spans="1:9" s="42" customFormat="1" ht="14.25" customHeight="1" x14ac:dyDescent="0.3">
      <c r="B7" s="510" t="s">
        <v>30</v>
      </c>
      <c r="C7" s="511">
        <v>66521188</v>
      </c>
      <c r="D7" s="512">
        <v>73734201</v>
      </c>
      <c r="E7" s="513">
        <f>+D7/C7-1</f>
        <v>0.10843181273310987</v>
      </c>
      <c r="F7" s="655">
        <f t="shared" ref="F7:F27" si="0">+D7/$D$28</f>
        <v>0.26821709918959874</v>
      </c>
      <c r="H7"/>
      <c r="I7"/>
    </row>
    <row r="8" spans="1:9" s="42" customFormat="1" ht="14.25" customHeight="1" x14ac:dyDescent="0.3">
      <c r="B8" s="510" t="s">
        <v>36</v>
      </c>
      <c r="C8" s="511">
        <v>49370325</v>
      </c>
      <c r="D8" s="512">
        <v>41511634</v>
      </c>
      <c r="E8" s="513">
        <f t="shared" ref="E8:E28" si="1">+D8/C8-1</f>
        <v>-0.15917843360358674</v>
      </c>
      <c r="F8" s="655">
        <f t="shared" si="0"/>
        <v>0.15100360352586337</v>
      </c>
      <c r="H8"/>
      <c r="I8"/>
    </row>
    <row r="9" spans="1:9" s="42" customFormat="1" ht="14.25" customHeight="1" x14ac:dyDescent="0.3">
      <c r="B9" s="510" t="s">
        <v>29</v>
      </c>
      <c r="C9" s="511">
        <v>22217534</v>
      </c>
      <c r="D9" s="512">
        <v>26405972</v>
      </c>
      <c r="E9" s="513">
        <f t="shared" si="1"/>
        <v>0.18851948195510815</v>
      </c>
      <c r="F9" s="655">
        <f t="shared" si="0"/>
        <v>9.6054925869770616E-2</v>
      </c>
      <c r="H9"/>
      <c r="I9"/>
    </row>
    <row r="10" spans="1:9" s="42" customFormat="1" ht="14.25" customHeight="1" x14ac:dyDescent="0.3">
      <c r="B10" s="515" t="s">
        <v>31</v>
      </c>
      <c r="C10" s="511">
        <v>51637012</v>
      </c>
      <c r="D10" s="512">
        <v>25158857</v>
      </c>
      <c r="E10" s="513">
        <f t="shared" si="1"/>
        <v>-0.51277473220177805</v>
      </c>
      <c r="F10" s="655">
        <f t="shared" si="0"/>
        <v>9.1518393797553055E-2</v>
      </c>
      <c r="H10"/>
      <c r="I10"/>
    </row>
    <row r="11" spans="1:9" s="42" customFormat="1" ht="14.25" customHeight="1" x14ac:dyDescent="0.3">
      <c r="B11" s="510" t="s">
        <v>32</v>
      </c>
      <c r="C11" s="511">
        <v>22902454</v>
      </c>
      <c r="D11" s="512">
        <v>18528391</v>
      </c>
      <c r="E11" s="513">
        <f t="shared" si="1"/>
        <v>-0.19098665147411709</v>
      </c>
      <c r="F11" s="655">
        <f t="shared" si="0"/>
        <v>6.7399269528541694E-2</v>
      </c>
      <c r="H11"/>
      <c r="I11"/>
    </row>
    <row r="12" spans="1:9" s="42" customFormat="1" ht="14.25" customHeight="1" x14ac:dyDescent="0.3">
      <c r="B12" s="510" t="s">
        <v>44</v>
      </c>
      <c r="C12" s="511">
        <v>4590060</v>
      </c>
      <c r="D12" s="512">
        <v>16749808</v>
      </c>
      <c r="E12" s="513">
        <f t="shared" si="1"/>
        <v>2.6491479414212451</v>
      </c>
      <c r="F12" s="655">
        <f t="shared" si="0"/>
        <v>6.0929458145789553E-2</v>
      </c>
      <c r="H12"/>
      <c r="I12"/>
    </row>
    <row r="13" spans="1:9" s="42" customFormat="1" ht="14.25" customHeight="1" x14ac:dyDescent="0.3">
      <c r="B13" s="510" t="s">
        <v>28</v>
      </c>
      <c r="C13" s="511">
        <v>35157493</v>
      </c>
      <c r="D13" s="512">
        <v>13213152</v>
      </c>
      <c r="E13" s="513">
        <f t="shared" si="1"/>
        <v>-0.62417251992342004</v>
      </c>
      <c r="F13" s="655">
        <f t="shared" si="0"/>
        <v>4.8064442992896132E-2</v>
      </c>
      <c r="H13"/>
      <c r="I13"/>
    </row>
    <row r="14" spans="1:9" s="42" customFormat="1" ht="14.25" customHeight="1" x14ac:dyDescent="0.3">
      <c r="B14" s="510" t="s">
        <v>35</v>
      </c>
      <c r="C14" s="511">
        <v>4055914</v>
      </c>
      <c r="D14" s="512">
        <v>11014521</v>
      </c>
      <c r="E14" s="513">
        <f t="shared" si="1"/>
        <v>1.7156692671491554</v>
      </c>
      <c r="F14" s="655">
        <f t="shared" si="0"/>
        <v>4.0066656063485633E-2</v>
      </c>
      <c r="H14"/>
      <c r="I14"/>
    </row>
    <row r="15" spans="1:9" s="42" customFormat="1" ht="14.25" customHeight="1" x14ac:dyDescent="0.3">
      <c r="B15" s="510" t="s">
        <v>33</v>
      </c>
      <c r="C15" s="511">
        <v>9274142</v>
      </c>
      <c r="D15" s="512">
        <v>9909095</v>
      </c>
      <c r="E15" s="513">
        <f t="shared" si="1"/>
        <v>6.8464877936956325E-2</v>
      </c>
      <c r="F15" s="655">
        <f t="shared" si="0"/>
        <v>3.6045534913901854E-2</v>
      </c>
      <c r="H15"/>
      <c r="I15"/>
    </row>
    <row r="16" spans="1:9" s="42" customFormat="1" ht="14.25" customHeight="1" x14ac:dyDescent="0.3">
      <c r="B16" s="510" t="s">
        <v>40</v>
      </c>
      <c r="C16" s="511">
        <v>11768156</v>
      </c>
      <c r="D16" s="512">
        <v>8810913</v>
      </c>
      <c r="E16" s="513">
        <f t="shared" si="1"/>
        <v>-0.25129196111948215</v>
      </c>
      <c r="F16" s="655">
        <f t="shared" si="0"/>
        <v>3.2050764692926219E-2</v>
      </c>
      <c r="H16"/>
      <c r="I16"/>
    </row>
    <row r="17" spans="1:10" s="42" customFormat="1" ht="14.25" customHeight="1" x14ac:dyDescent="0.3">
      <c r="B17" s="510" t="s">
        <v>34</v>
      </c>
      <c r="C17" s="511">
        <v>8964539</v>
      </c>
      <c r="D17" s="512">
        <v>8460182</v>
      </c>
      <c r="E17" s="513">
        <f t="shared" si="1"/>
        <v>-5.626134260780169E-2</v>
      </c>
      <c r="F17" s="655">
        <f t="shared" si="0"/>
        <v>3.0774938141067777E-2</v>
      </c>
      <c r="H17"/>
      <c r="I17"/>
    </row>
    <row r="18" spans="1:10" s="42" customFormat="1" ht="14.25" customHeight="1" x14ac:dyDescent="0.3">
      <c r="B18" s="510" t="s">
        <v>45</v>
      </c>
      <c r="C18" s="511">
        <v>6300325</v>
      </c>
      <c r="D18" s="512">
        <v>7585499</v>
      </c>
      <c r="E18" s="513">
        <f t="shared" si="1"/>
        <v>0.20398534996210516</v>
      </c>
      <c r="F18" s="655">
        <f t="shared" si="0"/>
        <v>2.759317264027316E-2</v>
      </c>
      <c r="H18"/>
      <c r="I18"/>
    </row>
    <row r="19" spans="1:10" s="42" customFormat="1" ht="14.25" customHeight="1" x14ac:dyDescent="0.3">
      <c r="B19" s="510" t="s">
        <v>42</v>
      </c>
      <c r="C19" s="511">
        <v>6337771</v>
      </c>
      <c r="D19" s="512">
        <v>4604782</v>
      </c>
      <c r="E19" s="513">
        <f t="shared" si="1"/>
        <v>-0.27343824824216589</v>
      </c>
      <c r="F19" s="655">
        <f t="shared" si="0"/>
        <v>1.6750453028445765E-2</v>
      </c>
      <c r="H19"/>
      <c r="I19"/>
    </row>
    <row r="20" spans="1:10" s="42" customFormat="1" ht="14.25" customHeight="1" x14ac:dyDescent="0.3">
      <c r="B20" s="510" t="s">
        <v>38</v>
      </c>
      <c r="C20" s="511">
        <v>4058796</v>
      </c>
      <c r="D20" s="512">
        <v>4520900</v>
      </c>
      <c r="E20" s="513">
        <f t="shared" si="1"/>
        <v>0.11385248236176437</v>
      </c>
      <c r="F20" s="655">
        <f t="shared" si="0"/>
        <v>1.6445322079590406E-2</v>
      </c>
      <c r="H20"/>
      <c r="I20"/>
    </row>
    <row r="21" spans="1:10" s="42" customFormat="1" ht="14.25" customHeight="1" x14ac:dyDescent="0.3">
      <c r="B21" s="510" t="s">
        <v>46</v>
      </c>
      <c r="C21" s="511">
        <v>3416478</v>
      </c>
      <c r="D21" s="512">
        <v>3675939</v>
      </c>
      <c r="E21" s="513">
        <f t="shared" si="1"/>
        <v>7.5943998468598339E-2</v>
      </c>
      <c r="F21" s="655">
        <f t="shared" si="0"/>
        <v>1.337167395870899E-2</v>
      </c>
      <c r="H21"/>
      <c r="I21"/>
    </row>
    <row r="22" spans="1:10" s="42" customFormat="1" ht="14.25" customHeight="1" x14ac:dyDescent="0.3">
      <c r="B22" s="510" t="s">
        <v>48</v>
      </c>
      <c r="C22" s="511">
        <v>249131</v>
      </c>
      <c r="D22" s="512">
        <v>965699</v>
      </c>
      <c r="E22" s="513">
        <f t="shared" si="1"/>
        <v>2.8762699142218353</v>
      </c>
      <c r="F22" s="655">
        <f t="shared" si="0"/>
        <v>3.5128472399164712E-3</v>
      </c>
      <c r="H22"/>
      <c r="I22"/>
    </row>
    <row r="23" spans="1:10" s="42" customFormat="1" ht="14.25" customHeight="1" x14ac:dyDescent="0.3">
      <c r="B23" s="510" t="s">
        <v>55</v>
      </c>
      <c r="C23" s="511">
        <v>59706</v>
      </c>
      <c r="D23" s="512">
        <v>39485</v>
      </c>
      <c r="E23" s="513">
        <f t="shared" si="1"/>
        <v>-0.33867617994841392</v>
      </c>
      <c r="F23" s="655">
        <f t="shared" si="0"/>
        <v>1.4363147654507445E-4</v>
      </c>
      <c r="H23"/>
      <c r="I23"/>
    </row>
    <row r="24" spans="1:10" s="42" customFormat="1" ht="14.25" customHeight="1" x14ac:dyDescent="0.3">
      <c r="B24" s="510" t="s">
        <v>53</v>
      </c>
      <c r="C24" s="511">
        <v>438</v>
      </c>
      <c r="D24" s="512">
        <v>12235</v>
      </c>
      <c r="E24" s="513" t="s">
        <v>154</v>
      </c>
      <c r="F24" s="655">
        <f t="shared" si="0"/>
        <v>4.4506296455083854E-5</v>
      </c>
      <c r="H24"/>
      <c r="I24"/>
    </row>
    <row r="25" spans="1:10" s="42" customFormat="1" ht="14.25" customHeight="1" x14ac:dyDescent="0.3">
      <c r="B25" s="515" t="s">
        <v>52</v>
      </c>
      <c r="C25" s="511">
        <v>4422566</v>
      </c>
      <c r="D25" s="512">
        <v>3658</v>
      </c>
      <c r="E25" s="513">
        <f t="shared" si="1"/>
        <v>-0.99917287836970659</v>
      </c>
      <c r="F25" s="655">
        <f t="shared" si="0"/>
        <v>1.330641867042883E-5</v>
      </c>
      <c r="H25"/>
      <c r="I25"/>
    </row>
    <row r="26" spans="1:10" s="42" customFormat="1" ht="14.25" customHeight="1" x14ac:dyDescent="0.3">
      <c r="B26" s="510" t="s">
        <v>50</v>
      </c>
      <c r="C26" s="511">
        <v>138367</v>
      </c>
      <c r="D26" s="512">
        <v>0</v>
      </c>
      <c r="E26" s="513" t="s">
        <v>85</v>
      </c>
      <c r="F26" s="655">
        <f t="shared" si="0"/>
        <v>0</v>
      </c>
      <c r="H26"/>
      <c r="I26"/>
    </row>
    <row r="27" spans="1:10" s="42" customFormat="1" ht="14.25" customHeight="1" x14ac:dyDescent="0.3">
      <c r="B27" s="510" t="s">
        <v>54</v>
      </c>
      <c r="C27" s="511">
        <v>2000</v>
      </c>
      <c r="D27" s="512">
        <v>0</v>
      </c>
      <c r="E27" s="513" t="s">
        <v>85</v>
      </c>
      <c r="F27" s="655">
        <f t="shared" si="0"/>
        <v>0</v>
      </c>
      <c r="H27"/>
    </row>
    <row r="28" spans="1:10" s="506" customFormat="1" ht="14.25" customHeight="1" thickBot="1" x14ac:dyDescent="0.35">
      <c r="A28" s="42"/>
      <c r="B28" s="516" t="s">
        <v>24</v>
      </c>
      <c r="C28" s="517">
        <f>+SUM(C7:C27)</f>
        <v>311444395</v>
      </c>
      <c r="D28" s="517">
        <f>+SUM(D7:D27)</f>
        <v>274904923</v>
      </c>
      <c r="E28" s="518">
        <f t="shared" si="1"/>
        <v>-0.11732261869731198</v>
      </c>
      <c r="F28" s="656">
        <f>SUM(F7:F27)</f>
        <v>1</v>
      </c>
      <c r="H28"/>
    </row>
    <row r="29" spans="1:10" s="42" customFormat="1" ht="14.25" customHeight="1" x14ac:dyDescent="0.3">
      <c r="C29" s="519"/>
      <c r="D29" s="519"/>
      <c r="E29" s="519"/>
      <c r="F29" s="519"/>
    </row>
    <row r="30" spans="1:10" s="506" customFormat="1" ht="14.25" customHeight="1" thickBot="1" x14ac:dyDescent="0.35">
      <c r="A30" s="42"/>
      <c r="B30" s="504" t="s">
        <v>314</v>
      </c>
      <c r="C30" s="42"/>
      <c r="D30" s="42"/>
      <c r="E30" s="42"/>
      <c r="F30" s="502"/>
    </row>
    <row r="31" spans="1:10" s="506" customFormat="1" ht="14.25" customHeight="1" thickBot="1" x14ac:dyDescent="0.35">
      <c r="A31" s="42"/>
      <c r="B31" s="42"/>
      <c r="C31" s="767" t="s">
        <v>101</v>
      </c>
      <c r="D31" s="768"/>
      <c r="E31" s="768"/>
      <c r="F31" s="769"/>
      <c r="H31"/>
    </row>
    <row r="32" spans="1:10" s="42" customFormat="1" ht="14.25" customHeight="1" thickBot="1" x14ac:dyDescent="0.35">
      <c r="A32" s="770" t="s">
        <v>315</v>
      </c>
      <c r="B32" s="771"/>
      <c r="C32" s="508">
        <v>2020</v>
      </c>
      <c r="D32" s="509">
        <v>2021</v>
      </c>
      <c r="E32" s="509" t="s">
        <v>105</v>
      </c>
      <c r="F32" s="654" t="s">
        <v>114</v>
      </c>
      <c r="H32"/>
      <c r="I32"/>
      <c r="J32"/>
    </row>
    <row r="33" spans="1:10" s="42" customFormat="1" ht="14.25" customHeight="1" x14ac:dyDescent="0.3">
      <c r="A33" s="520">
        <v>1</v>
      </c>
      <c r="B33" s="648" t="s">
        <v>316</v>
      </c>
      <c r="C33" s="521">
        <v>63706945</v>
      </c>
      <c r="D33" s="522">
        <v>67697845</v>
      </c>
      <c r="E33" s="523">
        <f>+D33/C33-1</f>
        <v>6.2644661425846015E-2</v>
      </c>
      <c r="F33" s="657">
        <f>+D33/$D$84</f>
        <v>0.24625912210382642</v>
      </c>
      <c r="G33" s="519"/>
      <c r="H33"/>
      <c r="I33"/>
      <c r="J33"/>
    </row>
    <row r="34" spans="1:10" s="42" customFormat="1" ht="14.25" customHeight="1" x14ac:dyDescent="0.3">
      <c r="A34" s="520">
        <v>2</v>
      </c>
      <c r="B34" s="648" t="s">
        <v>317</v>
      </c>
      <c r="C34" s="521">
        <v>45100046</v>
      </c>
      <c r="D34" s="522">
        <v>33304175</v>
      </c>
      <c r="E34" s="523">
        <f t="shared" ref="E34:E84" si="2">+D34/C34-1</f>
        <v>-0.26154897935137356</v>
      </c>
      <c r="F34" s="657">
        <f t="shared" ref="F34:F82" si="3">+D34/$D$84</f>
        <v>0.12114797594948855</v>
      </c>
      <c r="G34" s="519"/>
      <c r="H34"/>
      <c r="I34"/>
      <c r="J34"/>
    </row>
    <row r="35" spans="1:10" s="42" customFormat="1" ht="14.25" customHeight="1" x14ac:dyDescent="0.3">
      <c r="A35" s="524">
        <v>3</v>
      </c>
      <c r="B35" s="649" t="s">
        <v>116</v>
      </c>
      <c r="C35" s="525">
        <v>19658846</v>
      </c>
      <c r="D35" s="526">
        <v>23236265</v>
      </c>
      <c r="E35" s="527">
        <f t="shared" si="2"/>
        <v>0.18197502539060539</v>
      </c>
      <c r="F35" s="658">
        <f t="shared" si="3"/>
        <v>8.4524732210779649E-2</v>
      </c>
      <c r="G35" s="519"/>
      <c r="H35"/>
      <c r="I35"/>
      <c r="J35"/>
    </row>
    <row r="36" spans="1:10" s="42" customFormat="1" ht="14.25" customHeight="1" x14ac:dyDescent="0.3">
      <c r="A36" s="524">
        <v>4</v>
      </c>
      <c r="B36" s="649" t="s">
        <v>118</v>
      </c>
      <c r="C36" s="525">
        <v>6354952</v>
      </c>
      <c r="D36" s="526">
        <v>19657492</v>
      </c>
      <c r="E36" s="527">
        <f t="shared" si="2"/>
        <v>2.0932557791152475</v>
      </c>
      <c r="F36" s="658">
        <f t="shared" si="3"/>
        <v>7.1506511362111905E-2</v>
      </c>
      <c r="H36"/>
      <c r="I36"/>
      <c r="J36"/>
    </row>
    <row r="37" spans="1:10" s="42" customFormat="1" ht="14.25" customHeight="1" x14ac:dyDescent="0.3">
      <c r="A37" s="524">
        <v>5</v>
      </c>
      <c r="B37" s="649" t="s">
        <v>121</v>
      </c>
      <c r="C37" s="525">
        <v>39397606</v>
      </c>
      <c r="D37" s="526">
        <v>16452196</v>
      </c>
      <c r="E37" s="527">
        <f t="shared" si="2"/>
        <v>-0.58240620001123933</v>
      </c>
      <c r="F37" s="658">
        <f t="shared" si="3"/>
        <v>5.9846858399112773E-2</v>
      </c>
      <c r="H37"/>
      <c r="I37"/>
      <c r="J37"/>
    </row>
    <row r="38" spans="1:10" s="42" customFormat="1" ht="14.25" customHeight="1" x14ac:dyDescent="0.3">
      <c r="A38" s="524">
        <v>6</v>
      </c>
      <c r="B38" s="649" t="s">
        <v>129</v>
      </c>
      <c r="C38" s="525">
        <v>9604983</v>
      </c>
      <c r="D38" s="526">
        <v>9979918</v>
      </c>
      <c r="E38" s="527">
        <f t="shared" si="2"/>
        <v>3.9035467319411099E-2</v>
      </c>
      <c r="F38" s="658">
        <f t="shared" si="3"/>
        <v>3.6303162166361057E-2</v>
      </c>
      <c r="G38"/>
      <c r="H38"/>
      <c r="I38"/>
      <c r="J38"/>
    </row>
    <row r="39" spans="1:10" s="42" customFormat="1" ht="14.25" customHeight="1" x14ac:dyDescent="0.3">
      <c r="A39" s="524">
        <v>7</v>
      </c>
      <c r="B39" s="649" t="s">
        <v>119</v>
      </c>
      <c r="C39" s="525">
        <v>11133937</v>
      </c>
      <c r="D39" s="526">
        <v>8568311</v>
      </c>
      <c r="E39" s="527">
        <f t="shared" si="2"/>
        <v>-0.23043295466823643</v>
      </c>
      <c r="F39" s="658">
        <f t="shared" si="3"/>
        <v>3.1168270493286146E-2</v>
      </c>
      <c r="H39"/>
      <c r="I39"/>
      <c r="J39"/>
    </row>
    <row r="40" spans="1:10" s="42" customFormat="1" ht="14.25" customHeight="1" x14ac:dyDescent="0.3">
      <c r="A40" s="524">
        <v>8</v>
      </c>
      <c r="B40" s="649" t="s">
        <v>117</v>
      </c>
      <c r="C40" s="525">
        <v>30648886</v>
      </c>
      <c r="D40" s="526">
        <v>7846691</v>
      </c>
      <c r="E40" s="527">
        <f t="shared" si="2"/>
        <v>-0.74398120049126737</v>
      </c>
      <c r="F40" s="658">
        <f t="shared" si="3"/>
        <v>2.8543290219651688E-2</v>
      </c>
      <c r="H40"/>
      <c r="I40"/>
      <c r="J40"/>
    </row>
    <row r="41" spans="1:10" s="42" customFormat="1" ht="14.25" customHeight="1" x14ac:dyDescent="0.3">
      <c r="A41" s="524">
        <v>9</v>
      </c>
      <c r="B41" s="649" t="s">
        <v>152</v>
      </c>
      <c r="C41" s="525">
        <v>3453813</v>
      </c>
      <c r="D41" s="526">
        <v>7560503</v>
      </c>
      <c r="E41" s="527">
        <f t="shared" si="2"/>
        <v>1.1890307900282964</v>
      </c>
      <c r="F41" s="658">
        <f t="shared" si="3"/>
        <v>2.7502246658565661E-2</v>
      </c>
      <c r="H41"/>
      <c r="I41"/>
      <c r="J41"/>
    </row>
    <row r="42" spans="1:10" s="42" customFormat="1" ht="14.25" customHeight="1" x14ac:dyDescent="0.3">
      <c r="A42" s="524">
        <v>10</v>
      </c>
      <c r="B42" s="649" t="s">
        <v>124</v>
      </c>
      <c r="C42" s="525">
        <v>67724</v>
      </c>
      <c r="D42" s="526">
        <v>4666349</v>
      </c>
      <c r="E42" s="527" t="s">
        <v>154</v>
      </c>
      <c r="F42" s="658">
        <f t="shared" si="3"/>
        <v>1.6974410458265966E-2</v>
      </c>
      <c r="H42"/>
      <c r="I42"/>
      <c r="J42"/>
    </row>
    <row r="43" spans="1:10" s="42" customFormat="1" ht="14.25" customHeight="1" x14ac:dyDescent="0.3">
      <c r="A43" s="524">
        <v>11</v>
      </c>
      <c r="B43" s="649" t="s">
        <v>143</v>
      </c>
      <c r="C43" s="525">
        <v>0</v>
      </c>
      <c r="D43" s="526">
        <v>4117125</v>
      </c>
      <c r="E43" s="527" t="s">
        <v>154</v>
      </c>
      <c r="F43" s="658">
        <f t="shared" si="3"/>
        <v>1.4976541544146883E-2</v>
      </c>
      <c r="H43"/>
      <c r="I43"/>
      <c r="J43"/>
    </row>
    <row r="44" spans="1:10" s="42" customFormat="1" ht="14.25" customHeight="1" x14ac:dyDescent="0.3">
      <c r="A44" s="524">
        <v>12</v>
      </c>
      <c r="B44" s="649" t="s">
        <v>138</v>
      </c>
      <c r="C44" s="525">
        <v>8075953</v>
      </c>
      <c r="D44" s="526">
        <v>3959544</v>
      </c>
      <c r="E44" s="527">
        <f t="shared" si="2"/>
        <v>-0.50971185691645315</v>
      </c>
      <c r="F44" s="658">
        <f t="shared" si="3"/>
        <v>1.4403321544008871E-2</v>
      </c>
      <c r="H44"/>
      <c r="I44"/>
      <c r="J44"/>
    </row>
    <row r="45" spans="1:10" s="42" customFormat="1" ht="14.25" customHeight="1" x14ac:dyDescent="0.3">
      <c r="A45" s="524">
        <v>13</v>
      </c>
      <c r="B45" s="649" t="s">
        <v>133</v>
      </c>
      <c r="C45" s="525">
        <v>4468119</v>
      </c>
      <c r="D45" s="526">
        <v>3814703</v>
      </c>
      <c r="E45" s="527">
        <f t="shared" si="2"/>
        <v>-0.14623961447759115</v>
      </c>
      <c r="F45" s="658">
        <f t="shared" si="3"/>
        <v>1.3876444839076236E-2</v>
      </c>
      <c r="H45"/>
      <c r="I45"/>
      <c r="J45"/>
    </row>
    <row r="46" spans="1:10" s="42" customFormat="1" ht="14.25" customHeight="1" x14ac:dyDescent="0.3">
      <c r="A46" s="520">
        <v>14</v>
      </c>
      <c r="B46" s="648" t="s">
        <v>128</v>
      </c>
      <c r="C46" s="521">
        <v>3685042</v>
      </c>
      <c r="D46" s="522">
        <v>3614986</v>
      </c>
      <c r="E46" s="523">
        <f t="shared" si="2"/>
        <v>-1.9010909509308171E-2</v>
      </c>
      <c r="F46" s="657">
        <f t="shared" si="3"/>
        <v>1.3149950028359442E-2</v>
      </c>
      <c r="H46"/>
      <c r="I46"/>
      <c r="J46"/>
    </row>
    <row r="47" spans="1:10" s="42" customFormat="1" ht="14.25" customHeight="1" x14ac:dyDescent="0.3">
      <c r="A47" s="520">
        <v>15</v>
      </c>
      <c r="B47" s="648" t="s">
        <v>142</v>
      </c>
      <c r="C47" s="521">
        <v>1240042</v>
      </c>
      <c r="D47" s="522">
        <v>3383287</v>
      </c>
      <c r="E47" s="523">
        <f t="shared" si="2"/>
        <v>1.7283648457068388</v>
      </c>
      <c r="F47" s="657">
        <f t="shared" si="3"/>
        <v>1.2307116813619231E-2</v>
      </c>
      <c r="H47"/>
      <c r="I47"/>
      <c r="J47"/>
    </row>
    <row r="48" spans="1:10" s="42" customFormat="1" ht="14.25" customHeight="1" x14ac:dyDescent="0.3">
      <c r="A48" s="520">
        <v>16</v>
      </c>
      <c r="B48" s="648" t="s">
        <v>131</v>
      </c>
      <c r="C48" s="521">
        <v>2290764</v>
      </c>
      <c r="D48" s="522">
        <v>3081354</v>
      </c>
      <c r="E48" s="523">
        <f t="shared" si="2"/>
        <v>0.34512066716606338</v>
      </c>
      <c r="F48" s="657">
        <f t="shared" si="3"/>
        <v>1.1208798905358272E-2</v>
      </c>
      <c r="H48"/>
      <c r="I48"/>
      <c r="J48"/>
    </row>
    <row r="49" spans="1:10" s="42" customFormat="1" ht="14.25" customHeight="1" x14ac:dyDescent="0.3">
      <c r="A49" s="520">
        <v>17</v>
      </c>
      <c r="B49" s="648" t="s">
        <v>147</v>
      </c>
      <c r="C49" s="521">
        <v>1915171</v>
      </c>
      <c r="D49" s="522">
        <v>2931461</v>
      </c>
      <c r="E49" s="523">
        <f t="shared" si="2"/>
        <v>0.53065235428063606</v>
      </c>
      <c r="F49" s="657">
        <f t="shared" si="3"/>
        <v>1.0663544937680144E-2</v>
      </c>
      <c r="H49"/>
      <c r="I49"/>
      <c r="J49"/>
    </row>
    <row r="50" spans="1:10" s="42" customFormat="1" ht="14.25" customHeight="1" x14ac:dyDescent="0.3">
      <c r="A50" s="520">
        <v>18</v>
      </c>
      <c r="B50" s="648" t="s">
        <v>122</v>
      </c>
      <c r="C50" s="521">
        <v>2497828</v>
      </c>
      <c r="D50" s="522">
        <v>2717637</v>
      </c>
      <c r="E50" s="523">
        <f t="shared" si="2"/>
        <v>8.8000054447303855E-2</v>
      </c>
      <c r="F50" s="657">
        <f t="shared" si="3"/>
        <v>9.8857342034576797E-3</v>
      </c>
      <c r="H50"/>
      <c r="I50"/>
      <c r="J50"/>
    </row>
    <row r="51" spans="1:10" s="42" customFormat="1" ht="14.25" customHeight="1" x14ac:dyDescent="0.3">
      <c r="A51" s="520">
        <v>19</v>
      </c>
      <c r="B51" s="648" t="s">
        <v>125</v>
      </c>
      <c r="C51" s="521">
        <v>2993848</v>
      </c>
      <c r="D51" s="522">
        <v>2439970</v>
      </c>
      <c r="E51" s="523">
        <f t="shared" si="2"/>
        <v>-0.18500538437489145</v>
      </c>
      <c r="F51" s="657">
        <f t="shared" si="3"/>
        <v>8.8756868133641979E-3</v>
      </c>
      <c r="H51"/>
      <c r="I51"/>
      <c r="J51"/>
    </row>
    <row r="52" spans="1:10" s="42" customFormat="1" ht="14.25" customHeight="1" x14ac:dyDescent="0.3">
      <c r="A52" s="520">
        <v>20</v>
      </c>
      <c r="B52" s="648" t="s">
        <v>134</v>
      </c>
      <c r="C52" s="521">
        <v>1279829</v>
      </c>
      <c r="D52" s="522">
        <v>2230411</v>
      </c>
      <c r="E52" s="523">
        <f>+D52/C52-1</f>
        <v>0.74274141311065778</v>
      </c>
      <c r="F52" s="657">
        <f t="shared" si="3"/>
        <v>8.1133905339337998E-3</v>
      </c>
      <c r="H52"/>
      <c r="I52"/>
      <c r="J52"/>
    </row>
    <row r="53" spans="1:10" s="42" customFormat="1" ht="14.25" customHeight="1" x14ac:dyDescent="0.3">
      <c r="A53" s="520">
        <v>21</v>
      </c>
      <c r="B53" s="648" t="s">
        <v>150</v>
      </c>
      <c r="C53" s="521">
        <v>1733678</v>
      </c>
      <c r="D53" s="522">
        <v>2107336</v>
      </c>
      <c r="E53" s="523">
        <f t="shared" si="2"/>
        <v>0.21552906595111665</v>
      </c>
      <c r="F53" s="657">
        <f t="shared" si="3"/>
        <v>7.6656902939493737E-3</v>
      </c>
      <c r="H53"/>
      <c r="I53"/>
      <c r="J53"/>
    </row>
    <row r="54" spans="1:10" s="42" customFormat="1" ht="14.25" customHeight="1" x14ac:dyDescent="0.3">
      <c r="A54" s="520">
        <v>22</v>
      </c>
      <c r="B54" s="648" t="s">
        <v>132</v>
      </c>
      <c r="C54" s="521">
        <v>2567212</v>
      </c>
      <c r="D54" s="522">
        <v>2090333</v>
      </c>
      <c r="E54" s="523">
        <f t="shared" si="2"/>
        <v>-0.18575754553967494</v>
      </c>
      <c r="F54" s="657">
        <f t="shared" si="3"/>
        <v>7.6038398191945076E-3</v>
      </c>
      <c r="H54"/>
      <c r="I54"/>
      <c r="J54"/>
    </row>
    <row r="55" spans="1:10" s="42" customFormat="1" ht="14.25" customHeight="1" x14ac:dyDescent="0.3">
      <c r="A55" s="520">
        <v>23</v>
      </c>
      <c r="B55" s="648" t="s">
        <v>140</v>
      </c>
      <c r="C55" s="521">
        <v>2153103</v>
      </c>
      <c r="D55" s="522">
        <v>2065981</v>
      </c>
      <c r="E55" s="523">
        <f t="shared" si="2"/>
        <v>-4.0463461339285689E-2</v>
      </c>
      <c r="F55" s="657">
        <f t="shared" si="3"/>
        <v>7.5152564655962895E-3</v>
      </c>
      <c r="H55"/>
      <c r="I55"/>
      <c r="J55"/>
    </row>
    <row r="56" spans="1:10" s="42" customFormat="1" ht="14.25" customHeight="1" x14ac:dyDescent="0.3">
      <c r="A56" s="520">
        <v>24</v>
      </c>
      <c r="B56" s="648" t="s">
        <v>146</v>
      </c>
      <c r="C56" s="521">
        <v>1914250</v>
      </c>
      <c r="D56" s="522">
        <v>1997497</v>
      </c>
      <c r="E56" s="523">
        <f t="shared" si="2"/>
        <v>4.3488050150189306E-2</v>
      </c>
      <c r="F56" s="657">
        <f t="shared" si="3"/>
        <v>7.2661376093290262E-3</v>
      </c>
      <c r="H56"/>
      <c r="I56"/>
      <c r="J56"/>
    </row>
    <row r="57" spans="1:10" s="42" customFormat="1" ht="14.25" customHeight="1" x14ac:dyDescent="0.3">
      <c r="A57" s="520">
        <v>25</v>
      </c>
      <c r="B57" s="648" t="s">
        <v>318</v>
      </c>
      <c r="C57" s="521">
        <v>0</v>
      </c>
      <c r="D57" s="522">
        <v>1881000</v>
      </c>
      <c r="E57" s="523" t="s">
        <v>154</v>
      </c>
      <c r="F57" s="657">
        <f t="shared" si="3"/>
        <v>6.8423656421751312E-3</v>
      </c>
      <c r="H57"/>
      <c r="I57"/>
      <c r="J57"/>
    </row>
    <row r="58" spans="1:10" s="42" customFormat="1" ht="14.25" customHeight="1" x14ac:dyDescent="0.3">
      <c r="A58" s="520">
        <v>26</v>
      </c>
      <c r="B58" s="648" t="s">
        <v>319</v>
      </c>
      <c r="C58" s="521">
        <v>652133</v>
      </c>
      <c r="D58" s="522">
        <v>1843541</v>
      </c>
      <c r="E58" s="523">
        <f t="shared" si="2"/>
        <v>1.8269402100491772</v>
      </c>
      <c r="F58" s="657">
        <f t="shared" si="3"/>
        <v>6.7061039863589491E-3</v>
      </c>
      <c r="H58"/>
      <c r="I58"/>
      <c r="J58"/>
    </row>
    <row r="59" spans="1:10" s="42" customFormat="1" ht="14.25" customHeight="1" x14ac:dyDescent="0.3">
      <c r="A59" s="524">
        <v>27</v>
      </c>
      <c r="B59" s="649" t="s">
        <v>320</v>
      </c>
      <c r="C59" s="525">
        <v>1092140</v>
      </c>
      <c r="D59" s="526">
        <v>1834548</v>
      </c>
      <c r="E59" s="523">
        <f t="shared" si="2"/>
        <v>0.67977365539216583</v>
      </c>
      <c r="F59" s="658">
        <f t="shared" si="3"/>
        <v>6.6733908581186087E-3</v>
      </c>
      <c r="H59"/>
      <c r="I59"/>
      <c r="J59"/>
    </row>
    <row r="60" spans="1:10" s="42" customFormat="1" ht="14.25" customHeight="1" x14ac:dyDescent="0.3">
      <c r="A60" s="524">
        <v>28</v>
      </c>
      <c r="B60" s="649" t="s">
        <v>321</v>
      </c>
      <c r="C60" s="525">
        <v>1808289</v>
      </c>
      <c r="D60" s="526">
        <v>1826721</v>
      </c>
      <c r="E60" s="523">
        <f t="shared" si="2"/>
        <v>1.01930609543055E-2</v>
      </c>
      <c r="F60" s="658">
        <f t="shared" si="3"/>
        <v>6.6449191962997334E-3</v>
      </c>
      <c r="H60"/>
      <c r="I60"/>
      <c r="J60"/>
    </row>
    <row r="61" spans="1:10" s="42" customFormat="1" ht="14.25" customHeight="1" x14ac:dyDescent="0.3">
      <c r="A61" s="524">
        <v>29</v>
      </c>
      <c r="B61" s="649" t="s">
        <v>322</v>
      </c>
      <c r="C61" s="525">
        <v>1807992</v>
      </c>
      <c r="D61" s="526">
        <v>1758756</v>
      </c>
      <c r="E61" s="523">
        <f t="shared" si="2"/>
        <v>-2.7232421382395455E-2</v>
      </c>
      <c r="F61" s="658">
        <f t="shared" si="3"/>
        <v>6.3976882654807896E-3</v>
      </c>
      <c r="H61"/>
      <c r="I61"/>
      <c r="J61"/>
    </row>
    <row r="62" spans="1:10" s="42" customFormat="1" ht="14.25" customHeight="1" x14ac:dyDescent="0.3">
      <c r="A62" s="524">
        <v>30</v>
      </c>
      <c r="B62" s="649" t="s">
        <v>123</v>
      </c>
      <c r="C62" s="525">
        <v>3237028</v>
      </c>
      <c r="D62" s="526">
        <v>1721316</v>
      </c>
      <c r="E62" s="523">
        <f t="shared" si="2"/>
        <v>-0.46824185641891269</v>
      </c>
      <c r="F62" s="658">
        <f t="shared" si="3"/>
        <v>6.2614957244690739E-3</v>
      </c>
      <c r="H62"/>
      <c r="I62"/>
      <c r="J62"/>
    </row>
    <row r="63" spans="1:10" s="42" customFormat="1" ht="14.25" customHeight="1" x14ac:dyDescent="0.3">
      <c r="A63" s="524">
        <v>31</v>
      </c>
      <c r="B63" s="649" t="s">
        <v>141</v>
      </c>
      <c r="C63" s="525">
        <v>1750494</v>
      </c>
      <c r="D63" s="526">
        <v>1626584</v>
      </c>
      <c r="E63" s="523">
        <f t="shared" si="2"/>
        <v>-7.0785732484658581E-2</v>
      </c>
      <c r="F63" s="658">
        <f t="shared" si="3"/>
        <v>5.9168965846421017E-3</v>
      </c>
      <c r="H63"/>
      <c r="I63"/>
      <c r="J63"/>
    </row>
    <row r="64" spans="1:10" s="42" customFormat="1" ht="14.25" customHeight="1" x14ac:dyDescent="0.3">
      <c r="A64" s="524">
        <v>32</v>
      </c>
      <c r="B64" s="649" t="s">
        <v>323</v>
      </c>
      <c r="C64" s="525">
        <v>1558013</v>
      </c>
      <c r="D64" s="526">
        <v>1481833</v>
      </c>
      <c r="E64" s="523">
        <f t="shared" si="2"/>
        <v>-4.8895612552655177E-2</v>
      </c>
      <c r="F64" s="658">
        <f t="shared" si="3"/>
        <v>5.3903472656253596E-3</v>
      </c>
      <c r="H64"/>
      <c r="I64"/>
      <c r="J64"/>
    </row>
    <row r="65" spans="1:10" s="42" customFormat="1" ht="14.25" customHeight="1" x14ac:dyDescent="0.3">
      <c r="A65" s="524">
        <v>33</v>
      </c>
      <c r="B65" s="649" t="s">
        <v>120</v>
      </c>
      <c r="C65" s="525">
        <v>1300222</v>
      </c>
      <c r="D65" s="526">
        <v>1211580</v>
      </c>
      <c r="E65" s="523">
        <f t="shared" si="2"/>
        <v>-6.817451173722644E-2</v>
      </c>
      <c r="F65" s="658">
        <f t="shared" si="3"/>
        <v>4.4072691997589291E-3</v>
      </c>
      <c r="H65"/>
      <c r="I65"/>
      <c r="J65"/>
    </row>
    <row r="66" spans="1:10" s="42" customFormat="1" ht="14.25" customHeight="1" x14ac:dyDescent="0.3">
      <c r="A66" s="524">
        <v>34</v>
      </c>
      <c r="B66" s="649" t="s">
        <v>130</v>
      </c>
      <c r="C66" s="525">
        <v>4342298</v>
      </c>
      <c r="D66" s="526">
        <v>1115983</v>
      </c>
      <c r="E66" s="523">
        <f t="shared" si="2"/>
        <v>-0.74299714114508031</v>
      </c>
      <c r="F66" s="658">
        <f t="shared" si="3"/>
        <v>4.0595235175180915E-3</v>
      </c>
      <c r="H66"/>
      <c r="I66"/>
      <c r="J66"/>
    </row>
    <row r="67" spans="1:10" s="42" customFormat="1" ht="14.25" customHeight="1" x14ac:dyDescent="0.3">
      <c r="A67" s="524">
        <v>35</v>
      </c>
      <c r="B67" s="649" t="s">
        <v>139</v>
      </c>
      <c r="C67" s="525">
        <v>1789417</v>
      </c>
      <c r="D67" s="526">
        <v>1091951</v>
      </c>
      <c r="E67" s="523">
        <f t="shared" si="2"/>
        <v>-0.38977275839002312</v>
      </c>
      <c r="F67" s="658">
        <f t="shared" si="3"/>
        <v>3.9721042027319386E-3</v>
      </c>
      <c r="H67"/>
      <c r="I67"/>
      <c r="J67"/>
    </row>
    <row r="68" spans="1:10" s="42" customFormat="1" ht="14.25" customHeight="1" x14ac:dyDescent="0.3">
      <c r="A68" s="524">
        <v>36</v>
      </c>
      <c r="B68" s="649" t="s">
        <v>324</v>
      </c>
      <c r="C68" s="525">
        <v>522460</v>
      </c>
      <c r="D68" s="526">
        <v>1089694</v>
      </c>
      <c r="E68" s="523">
        <f t="shared" si="2"/>
        <v>1.0856984266738126</v>
      </c>
      <c r="F68" s="658">
        <f t="shared" si="3"/>
        <v>3.9638940914855864E-3</v>
      </c>
      <c r="H68"/>
      <c r="I68"/>
      <c r="J68"/>
    </row>
    <row r="69" spans="1:10" s="42" customFormat="1" ht="14.25" customHeight="1" x14ac:dyDescent="0.3">
      <c r="A69" s="524">
        <v>37</v>
      </c>
      <c r="B69" s="649" t="s">
        <v>325</v>
      </c>
      <c r="C69" s="525">
        <v>526863</v>
      </c>
      <c r="D69" s="526">
        <v>973925</v>
      </c>
      <c r="E69" s="523">
        <f t="shared" si="2"/>
        <v>0.84853557756001097</v>
      </c>
      <c r="F69" s="658">
        <f t="shared" si="3"/>
        <v>3.5427703126291411E-3</v>
      </c>
      <c r="H69"/>
      <c r="I69"/>
      <c r="J69"/>
    </row>
    <row r="70" spans="1:10" s="42" customFormat="1" ht="14.25" customHeight="1" x14ac:dyDescent="0.3">
      <c r="A70" s="524">
        <v>38</v>
      </c>
      <c r="B70" s="650" t="s">
        <v>135</v>
      </c>
      <c r="C70" s="525">
        <v>394904</v>
      </c>
      <c r="D70" s="529">
        <v>873801</v>
      </c>
      <c r="E70" s="523">
        <f t="shared" si="2"/>
        <v>1.212692198610295</v>
      </c>
      <c r="F70" s="658">
        <f t="shared" si="3"/>
        <v>3.1785571188188578E-3</v>
      </c>
      <c r="H70"/>
      <c r="I70"/>
      <c r="J70"/>
    </row>
    <row r="71" spans="1:10" s="42" customFormat="1" ht="14.25" customHeight="1" x14ac:dyDescent="0.3">
      <c r="A71" s="524">
        <v>39</v>
      </c>
      <c r="B71" s="649" t="s">
        <v>326</v>
      </c>
      <c r="C71" s="525">
        <v>1847729</v>
      </c>
      <c r="D71" s="526">
        <v>819542</v>
      </c>
      <c r="E71" s="523">
        <f t="shared" si="2"/>
        <v>-0.55645984881982158</v>
      </c>
      <c r="F71" s="658">
        <f t="shared" si="3"/>
        <v>2.9811834253692139E-3</v>
      </c>
      <c r="H71"/>
      <c r="I71"/>
      <c r="J71"/>
    </row>
    <row r="72" spans="1:10" s="42" customFormat="1" ht="14.25" customHeight="1" x14ac:dyDescent="0.3">
      <c r="A72" s="524">
        <v>40</v>
      </c>
      <c r="B72" s="649" t="s">
        <v>327</v>
      </c>
      <c r="C72" s="525">
        <v>0</v>
      </c>
      <c r="D72" s="526">
        <v>779443</v>
      </c>
      <c r="E72" s="523" t="s">
        <v>154</v>
      </c>
      <c r="F72" s="658">
        <f t="shared" si="3"/>
        <v>2.8353184493534879E-3</v>
      </c>
      <c r="H72"/>
      <c r="I72"/>
      <c r="J72"/>
    </row>
    <row r="73" spans="1:10" s="42" customFormat="1" ht="14.25" customHeight="1" x14ac:dyDescent="0.3">
      <c r="A73" s="524">
        <v>41</v>
      </c>
      <c r="B73" s="649" t="s">
        <v>145</v>
      </c>
      <c r="C73" s="525">
        <v>1196581</v>
      </c>
      <c r="D73" s="526">
        <v>752129</v>
      </c>
      <c r="E73" s="523">
        <f t="shared" si="2"/>
        <v>-0.37143494673574129</v>
      </c>
      <c r="F73" s="658">
        <f t="shared" si="3"/>
        <v>2.7359604615010843E-3</v>
      </c>
      <c r="H73"/>
      <c r="I73"/>
      <c r="J73"/>
    </row>
    <row r="74" spans="1:10" s="42" customFormat="1" ht="14.25" customHeight="1" x14ac:dyDescent="0.3">
      <c r="A74" s="524">
        <v>42</v>
      </c>
      <c r="B74" s="649" t="s">
        <v>328</v>
      </c>
      <c r="C74" s="525">
        <v>385490</v>
      </c>
      <c r="D74" s="526">
        <v>599557</v>
      </c>
      <c r="E74" s="523">
        <f t="shared" si="2"/>
        <v>0.55531142182676585</v>
      </c>
      <c r="F74" s="658">
        <f t="shared" si="3"/>
        <v>2.1809613063931924E-3</v>
      </c>
      <c r="H74"/>
      <c r="I74"/>
      <c r="J74"/>
    </row>
    <row r="75" spans="1:10" s="42" customFormat="1" ht="14.25" customHeight="1" x14ac:dyDescent="0.3">
      <c r="A75" s="524">
        <v>43</v>
      </c>
      <c r="B75" s="649" t="s">
        <v>329</v>
      </c>
      <c r="C75" s="525">
        <v>7196</v>
      </c>
      <c r="D75" s="526">
        <v>579449</v>
      </c>
      <c r="E75" s="523" t="s">
        <v>154</v>
      </c>
      <c r="F75" s="658">
        <f t="shared" si="3"/>
        <v>2.1078160175399987E-3</v>
      </c>
      <c r="H75"/>
      <c r="I75"/>
      <c r="J75"/>
    </row>
    <row r="76" spans="1:10" s="42" customFormat="1" ht="14.25" customHeight="1" x14ac:dyDescent="0.3">
      <c r="A76" s="524">
        <v>44</v>
      </c>
      <c r="B76" s="649" t="s">
        <v>330</v>
      </c>
      <c r="C76" s="525">
        <v>165278</v>
      </c>
      <c r="D76" s="526">
        <v>552151</v>
      </c>
      <c r="E76" s="523">
        <f t="shared" si="2"/>
        <v>2.3407410544658092</v>
      </c>
      <c r="F76" s="658">
        <f t="shared" si="3"/>
        <v>2.0085162316281981E-3</v>
      </c>
      <c r="H76"/>
      <c r="I76"/>
      <c r="J76"/>
    </row>
    <row r="77" spans="1:10" s="42" customFormat="1" ht="14.25" customHeight="1" x14ac:dyDescent="0.3">
      <c r="A77" s="524">
        <v>45</v>
      </c>
      <c r="B77" s="649" t="s">
        <v>331</v>
      </c>
      <c r="C77" s="525">
        <v>734678</v>
      </c>
      <c r="D77" s="526">
        <v>503393</v>
      </c>
      <c r="E77" s="523">
        <f t="shared" si="2"/>
        <v>-0.31481138675719156</v>
      </c>
      <c r="F77" s="658">
        <f t="shared" si="3"/>
        <v>1.8311530928822254E-3</v>
      </c>
      <c r="H77"/>
      <c r="I77"/>
      <c r="J77"/>
    </row>
    <row r="78" spans="1:10" s="42" customFormat="1" ht="14.25" customHeight="1" x14ac:dyDescent="0.3">
      <c r="A78" s="524">
        <v>46</v>
      </c>
      <c r="B78" s="649" t="s">
        <v>332</v>
      </c>
      <c r="C78" s="525">
        <v>277565</v>
      </c>
      <c r="D78" s="526">
        <v>496352</v>
      </c>
      <c r="E78" s="523">
        <f t="shared" si="2"/>
        <v>0.78823698953398313</v>
      </c>
      <c r="F78" s="658">
        <f t="shared" si="3"/>
        <v>1.8055406013954868E-3</v>
      </c>
      <c r="H78"/>
      <c r="I78"/>
      <c r="J78"/>
    </row>
    <row r="79" spans="1:10" s="42" customFormat="1" ht="14.25" customHeight="1" x14ac:dyDescent="0.3">
      <c r="A79" s="524">
        <v>47</v>
      </c>
      <c r="B79" s="649" t="s">
        <v>333</v>
      </c>
      <c r="C79" s="525">
        <v>440373</v>
      </c>
      <c r="D79" s="526">
        <v>479092</v>
      </c>
      <c r="E79" s="523">
        <f t="shared" si="2"/>
        <v>8.7923192384637527E-2</v>
      </c>
      <c r="F79" s="658">
        <f t="shared" si="3"/>
        <v>1.74275525796968E-3</v>
      </c>
      <c r="H79"/>
      <c r="I79"/>
      <c r="J79"/>
    </row>
    <row r="80" spans="1:10" s="42" customFormat="1" ht="14.25" customHeight="1" x14ac:dyDescent="0.3">
      <c r="A80" s="524">
        <v>48</v>
      </c>
      <c r="B80" s="649" t="s">
        <v>334</v>
      </c>
      <c r="C80" s="525">
        <v>0</v>
      </c>
      <c r="D80" s="526">
        <v>407386</v>
      </c>
      <c r="E80" s="523" t="s">
        <v>154</v>
      </c>
      <c r="F80" s="658">
        <f t="shared" si="3"/>
        <v>1.481915985913428E-3</v>
      </c>
      <c r="H80"/>
      <c r="I80"/>
      <c r="J80"/>
    </row>
    <row r="81" spans="1:10" s="42" customFormat="1" ht="14.25" customHeight="1" x14ac:dyDescent="0.3">
      <c r="A81" s="524">
        <v>49</v>
      </c>
      <c r="B81" s="649" t="s">
        <v>335</v>
      </c>
      <c r="C81" s="525">
        <v>2875</v>
      </c>
      <c r="D81" s="526">
        <v>364200</v>
      </c>
      <c r="E81" s="523" t="s">
        <v>154</v>
      </c>
      <c r="F81" s="658">
        <f t="shared" si="3"/>
        <v>1.3248216729825533E-3</v>
      </c>
      <c r="H81"/>
      <c r="I81"/>
      <c r="J81"/>
    </row>
    <row r="82" spans="1:10" s="42" customFormat="1" ht="14.25" customHeight="1" x14ac:dyDescent="0.3">
      <c r="A82" s="524">
        <v>50</v>
      </c>
      <c r="B82" s="649" t="s">
        <v>336</v>
      </c>
      <c r="C82" s="525">
        <v>546714</v>
      </c>
      <c r="D82" s="526">
        <v>360118</v>
      </c>
      <c r="E82" s="523">
        <f t="shared" si="2"/>
        <v>-0.34130459435829341</v>
      </c>
      <c r="F82" s="658">
        <f t="shared" si="3"/>
        <v>1.3099729028861371E-3</v>
      </c>
      <c r="H82"/>
      <c r="I82"/>
      <c r="J82"/>
    </row>
    <row r="83" spans="1:10" s="506" customFormat="1" ht="24.75" customHeight="1" x14ac:dyDescent="0.3">
      <c r="A83" s="530"/>
      <c r="B83" s="651" t="s">
        <v>337</v>
      </c>
      <c r="C83" s="525">
        <v>19115086</v>
      </c>
      <c r="D83" s="652">
        <v>8359508</v>
      </c>
      <c r="E83" s="523">
        <f t="shared" si="2"/>
        <v>-0.56267484226856213</v>
      </c>
      <c r="F83" s="658">
        <f>+D83/$D$84</f>
        <v>3.0408724255549253E-2</v>
      </c>
      <c r="G83" s="531"/>
      <c r="H83"/>
      <c r="I83"/>
      <c r="J83"/>
    </row>
    <row r="84" spans="1:10" s="43" customFormat="1" ht="15" thickBot="1" x14ac:dyDescent="0.35">
      <c r="A84" s="532"/>
      <c r="B84" s="533" t="s">
        <v>338</v>
      </c>
      <c r="C84" s="653">
        <f>+SUM(C33:C83)</f>
        <v>311444395</v>
      </c>
      <c r="D84" s="534">
        <f>+SUM(D33:D83)</f>
        <v>274904923</v>
      </c>
      <c r="E84" s="535">
        <f t="shared" si="2"/>
        <v>-0.11732261869731198</v>
      </c>
      <c r="F84" s="659">
        <f>SUM(F33:F83)</f>
        <v>1</v>
      </c>
      <c r="H84"/>
      <c r="I84"/>
      <c r="J84"/>
    </row>
    <row r="85" spans="1:10" s="43" customFormat="1" ht="14.4" x14ac:dyDescent="0.3">
      <c r="C85" s="486"/>
      <c r="D85" s="486"/>
      <c r="E85" s="486"/>
      <c r="F85" s="499"/>
      <c r="H85"/>
      <c r="I85"/>
      <c r="J85"/>
    </row>
    <row r="86" spans="1:10" s="43" customFormat="1" ht="49.5" customHeight="1" x14ac:dyDescent="0.3">
      <c r="A86" s="772" t="s">
        <v>311</v>
      </c>
      <c r="B86" s="772"/>
      <c r="C86" s="772"/>
      <c r="D86" s="772"/>
      <c r="E86" s="772"/>
      <c r="F86" s="772"/>
      <c r="H86"/>
      <c r="I86"/>
      <c r="J86"/>
    </row>
    <row r="87" spans="1:10" s="43" customFormat="1" ht="14.4" x14ac:dyDescent="0.3">
      <c r="C87" s="475"/>
      <c r="F87" s="499"/>
      <c r="H87"/>
      <c r="I87"/>
      <c r="J87"/>
    </row>
    <row r="88" spans="1:10" s="43" customFormat="1" ht="14.4" x14ac:dyDescent="0.3">
      <c r="C88" s="536"/>
      <c r="D88" s="536"/>
      <c r="E88" s="536"/>
      <c r="F88" s="499"/>
      <c r="H88"/>
      <c r="I88"/>
      <c r="J88"/>
    </row>
    <row r="89" spans="1:10" s="43" customFormat="1" ht="14.4" x14ac:dyDescent="0.3">
      <c r="F89" s="499"/>
      <c r="H89"/>
      <c r="I89"/>
      <c r="J89"/>
    </row>
    <row r="90" spans="1:10" s="43" customFormat="1" ht="14.4" x14ac:dyDescent="0.3">
      <c r="F90" s="499"/>
      <c r="H90"/>
      <c r="I90"/>
      <c r="J90"/>
    </row>
    <row r="91" spans="1:10" s="43" customFormat="1" ht="14.4" x14ac:dyDescent="0.3">
      <c r="A91"/>
      <c r="B91"/>
      <c r="C91"/>
      <c r="D91"/>
      <c r="E91"/>
      <c r="F91"/>
      <c r="H91"/>
      <c r="I91"/>
      <c r="J91"/>
    </row>
    <row r="92" spans="1:10" s="43" customFormat="1" ht="14.4" x14ac:dyDescent="0.3">
      <c r="A92"/>
      <c r="B92"/>
      <c r="C92"/>
      <c r="D92"/>
      <c r="E92"/>
      <c r="F92"/>
      <c r="H92"/>
      <c r="I92"/>
      <c r="J92"/>
    </row>
    <row r="93" spans="1:10" s="43" customFormat="1" ht="14.4" x14ac:dyDescent="0.3">
      <c r="A93"/>
      <c r="B93"/>
      <c r="C93"/>
      <c r="D93"/>
      <c r="E93"/>
      <c r="F93"/>
      <c r="H93"/>
      <c r="I93"/>
      <c r="J93"/>
    </row>
    <row r="94" spans="1:10" s="43" customFormat="1" ht="14.4" x14ac:dyDescent="0.3">
      <c r="A94"/>
      <c r="B94"/>
      <c r="C94"/>
      <c r="D94"/>
      <c r="E94"/>
      <c r="F94"/>
      <c r="H94"/>
      <c r="I94"/>
      <c r="J94"/>
    </row>
    <row r="95" spans="1:10" s="43" customFormat="1" ht="14.4" x14ac:dyDescent="0.3">
      <c r="A95"/>
      <c r="B95"/>
      <c r="C95"/>
      <c r="D95"/>
      <c r="E95"/>
      <c r="F95"/>
      <c r="H95"/>
      <c r="I95"/>
      <c r="J95"/>
    </row>
    <row r="96" spans="1:10" s="43" customFormat="1" ht="14.4" x14ac:dyDescent="0.3">
      <c r="A96"/>
      <c r="B96"/>
      <c r="C96"/>
      <c r="D96"/>
      <c r="E96"/>
      <c r="F96"/>
      <c r="H96"/>
      <c r="I96"/>
      <c r="J96"/>
    </row>
    <row r="97" spans="1:10" s="43" customFormat="1" ht="14.4" x14ac:dyDescent="0.3">
      <c r="A97"/>
      <c r="B97"/>
      <c r="C97"/>
      <c r="D97"/>
      <c r="E97"/>
      <c r="F97"/>
      <c r="H97"/>
      <c r="I97"/>
      <c r="J97"/>
    </row>
    <row r="98" spans="1:10" s="43" customFormat="1" ht="14.4" x14ac:dyDescent="0.3">
      <c r="A98"/>
      <c r="B98"/>
      <c r="C98"/>
      <c r="D98"/>
      <c r="E98"/>
      <c r="F98"/>
      <c r="H98"/>
      <c r="I98"/>
      <c r="J98"/>
    </row>
    <row r="99" spans="1:10" s="43" customFormat="1" ht="14.4" x14ac:dyDescent="0.3">
      <c r="A99"/>
      <c r="B99"/>
      <c r="C99"/>
      <c r="D99"/>
      <c r="E99"/>
      <c r="F99"/>
      <c r="H99"/>
      <c r="I99"/>
      <c r="J99"/>
    </row>
    <row r="100" spans="1:10" s="43" customFormat="1" ht="14.4" x14ac:dyDescent="0.3">
      <c r="A100"/>
      <c r="B100"/>
      <c r="C100"/>
      <c r="D100"/>
      <c r="E100"/>
      <c r="F100"/>
      <c r="H100"/>
      <c r="I100"/>
      <c r="J100"/>
    </row>
    <row r="101" spans="1:10" s="43" customFormat="1" ht="14.4" x14ac:dyDescent="0.3">
      <c r="A101"/>
      <c r="B101"/>
      <c r="C101"/>
      <c r="D101"/>
      <c r="E101"/>
      <c r="F101"/>
      <c r="H101"/>
      <c r="I101"/>
      <c r="J101"/>
    </row>
    <row r="102" spans="1:10" s="43" customFormat="1" ht="14.4" x14ac:dyDescent="0.3">
      <c r="A102"/>
      <c r="B102"/>
      <c r="C102"/>
      <c r="D102"/>
      <c r="E102"/>
      <c r="F102"/>
      <c r="H102"/>
      <c r="I102"/>
      <c r="J102"/>
    </row>
    <row r="103" spans="1:10" s="43" customFormat="1" ht="14.4" x14ac:dyDescent="0.3">
      <c r="A103"/>
      <c r="B103"/>
      <c r="C103"/>
      <c r="D103"/>
      <c r="E103"/>
      <c r="F103"/>
      <c r="H103"/>
      <c r="I103"/>
      <c r="J103"/>
    </row>
    <row r="104" spans="1:10" s="43" customFormat="1" ht="14.4" x14ac:dyDescent="0.3">
      <c r="A104"/>
      <c r="B104"/>
      <c r="C104"/>
      <c r="D104"/>
      <c r="E104"/>
      <c r="F104"/>
      <c r="H104"/>
      <c r="I104"/>
      <c r="J104"/>
    </row>
    <row r="105" spans="1:10" s="43" customFormat="1" ht="14.4" x14ac:dyDescent="0.3">
      <c r="A105"/>
      <c r="B105"/>
      <c r="C105"/>
      <c r="D105"/>
      <c r="E105"/>
      <c r="F105"/>
      <c r="H105"/>
      <c r="I105"/>
      <c r="J105"/>
    </row>
    <row r="106" spans="1:10" s="43" customFormat="1" ht="14.4" x14ac:dyDescent="0.3">
      <c r="A106"/>
      <c r="B106"/>
      <c r="C106"/>
      <c r="D106"/>
      <c r="E106"/>
      <c r="F106"/>
      <c r="H106"/>
      <c r="I106"/>
      <c r="J106"/>
    </row>
    <row r="107" spans="1:10" s="43" customFormat="1" ht="14.4" x14ac:dyDescent="0.3">
      <c r="A107"/>
      <c r="B107"/>
      <c r="C107"/>
      <c r="D107"/>
      <c r="E107"/>
      <c r="F107"/>
      <c r="H107"/>
      <c r="I107"/>
      <c r="J107"/>
    </row>
    <row r="108" spans="1:10" s="43" customFormat="1" ht="14.4" x14ac:dyDescent="0.3">
      <c r="A108"/>
      <c r="B108"/>
      <c r="C108"/>
      <c r="D108"/>
      <c r="E108"/>
      <c r="F108"/>
      <c r="H108"/>
      <c r="I108"/>
      <c r="J108"/>
    </row>
    <row r="109" spans="1:10" s="43" customFormat="1" ht="14.4" x14ac:dyDescent="0.3">
      <c r="A109"/>
      <c r="B109"/>
      <c r="C109"/>
      <c r="D109"/>
      <c r="E109"/>
      <c r="F109"/>
      <c r="H109"/>
      <c r="I109"/>
      <c r="J109"/>
    </row>
    <row r="110" spans="1:10" s="43" customFormat="1" ht="14.4" x14ac:dyDescent="0.3">
      <c r="A110"/>
      <c r="B110"/>
      <c r="C110"/>
      <c r="D110"/>
      <c r="E110"/>
      <c r="F110"/>
      <c r="H110"/>
      <c r="I110"/>
      <c r="J110"/>
    </row>
    <row r="111" spans="1:10" s="43" customFormat="1" ht="14.4" x14ac:dyDescent="0.3">
      <c r="A111"/>
      <c r="B111"/>
      <c r="C111"/>
      <c r="D111"/>
      <c r="E111"/>
      <c r="F111"/>
      <c r="H111"/>
      <c r="I111"/>
      <c r="J111"/>
    </row>
    <row r="112" spans="1:10" s="43" customFormat="1" ht="14.4" x14ac:dyDescent="0.3">
      <c r="A112"/>
      <c r="B112"/>
      <c r="C112"/>
      <c r="D112"/>
      <c r="E112"/>
      <c r="F112"/>
      <c r="H112"/>
      <c r="I112"/>
      <c r="J112"/>
    </row>
    <row r="113" spans="1:10" s="43" customFormat="1" ht="14.4" x14ac:dyDescent="0.3">
      <c r="A113"/>
      <c r="B113"/>
      <c r="C113"/>
      <c r="D113"/>
      <c r="E113"/>
      <c r="F113"/>
      <c r="H113"/>
      <c r="I113"/>
      <c r="J113"/>
    </row>
    <row r="114" spans="1:10" s="43" customFormat="1" ht="14.4" x14ac:dyDescent="0.3">
      <c r="A114"/>
      <c r="B114"/>
      <c r="C114"/>
      <c r="D114"/>
      <c r="E114"/>
      <c r="F114"/>
      <c r="H114"/>
      <c r="I114"/>
      <c r="J114"/>
    </row>
    <row r="115" spans="1:10" s="43" customFormat="1" ht="14.4" x14ac:dyDescent="0.3">
      <c r="A115"/>
      <c r="B115"/>
      <c r="C115"/>
      <c r="D115"/>
      <c r="E115"/>
      <c r="F115"/>
      <c r="H115"/>
      <c r="I115"/>
      <c r="J115"/>
    </row>
    <row r="116" spans="1:10" s="43" customFormat="1" ht="14.4" x14ac:dyDescent="0.3">
      <c r="A116"/>
      <c r="B116"/>
      <c r="C116"/>
      <c r="D116"/>
      <c r="E116"/>
      <c r="F116"/>
      <c r="H116"/>
      <c r="I116"/>
      <c r="J116"/>
    </row>
    <row r="117" spans="1:10" s="43" customFormat="1" ht="14.4" x14ac:dyDescent="0.3">
      <c r="A117"/>
      <c r="B117"/>
      <c r="C117"/>
      <c r="D117"/>
      <c r="E117"/>
      <c r="F117"/>
      <c r="H117"/>
      <c r="I117"/>
      <c r="J117"/>
    </row>
    <row r="118" spans="1:10" s="43" customFormat="1" ht="14.4" x14ac:dyDescent="0.3">
      <c r="A118"/>
      <c r="B118"/>
      <c r="C118"/>
      <c r="D118"/>
      <c r="E118"/>
      <c r="F118"/>
      <c r="H118"/>
      <c r="I118"/>
      <c r="J118"/>
    </row>
    <row r="119" spans="1:10" s="43" customFormat="1" ht="14.4" x14ac:dyDescent="0.3">
      <c r="F119" s="499"/>
      <c r="H119"/>
      <c r="I119"/>
      <c r="J119"/>
    </row>
    <row r="120" spans="1:10" s="43" customFormat="1" ht="14.4" x14ac:dyDescent="0.3">
      <c r="F120" s="499"/>
      <c r="H120"/>
      <c r="I120"/>
      <c r="J120"/>
    </row>
    <row r="121" spans="1:10" s="43" customFormat="1" ht="14.4" x14ac:dyDescent="0.3">
      <c r="F121" s="499"/>
      <c r="H121"/>
      <c r="I121"/>
      <c r="J121"/>
    </row>
    <row r="122" spans="1:10" s="43" customFormat="1" ht="14.4" x14ac:dyDescent="0.3">
      <c r="F122" s="499"/>
      <c r="H122"/>
      <c r="I122"/>
      <c r="J122"/>
    </row>
    <row r="123" spans="1:10" s="43" customFormat="1" ht="14.4" x14ac:dyDescent="0.3">
      <c r="F123" s="499"/>
      <c r="H123"/>
      <c r="I123"/>
      <c r="J123"/>
    </row>
    <row r="124" spans="1:10" s="43" customFormat="1" ht="14.4" x14ac:dyDescent="0.3">
      <c r="F124" s="499"/>
      <c r="H124"/>
      <c r="I124"/>
      <c r="J124"/>
    </row>
    <row r="125" spans="1:10" s="43" customFormat="1" ht="14.4" x14ac:dyDescent="0.3">
      <c r="F125" s="499"/>
      <c r="H125"/>
      <c r="I125"/>
      <c r="J125"/>
    </row>
    <row r="126" spans="1:10" s="43" customFormat="1" ht="14.4" x14ac:dyDescent="0.3">
      <c r="F126" s="499"/>
      <c r="H126"/>
      <c r="I126"/>
      <c r="J126"/>
    </row>
    <row r="127" spans="1:10" s="43" customFormat="1" ht="14.4" x14ac:dyDescent="0.3">
      <c r="F127" s="499"/>
      <c r="H127"/>
      <c r="I127"/>
      <c r="J127"/>
    </row>
    <row r="128" spans="1:10" s="43" customFormat="1" ht="14.4" x14ac:dyDescent="0.3">
      <c r="F128" s="499"/>
      <c r="H128"/>
      <c r="I128"/>
      <c r="J128"/>
    </row>
    <row r="129" spans="6:10" s="43" customFormat="1" ht="14.4" x14ac:dyDescent="0.3">
      <c r="F129" s="499"/>
      <c r="H129"/>
      <c r="I129"/>
      <c r="J129"/>
    </row>
    <row r="130" spans="6:10" s="43" customFormat="1" ht="14.4" x14ac:dyDescent="0.3">
      <c r="F130" s="499"/>
      <c r="H130"/>
      <c r="I130"/>
      <c r="J130"/>
    </row>
    <row r="131" spans="6:10" s="43" customFormat="1" ht="14.4" x14ac:dyDescent="0.3">
      <c r="F131" s="499"/>
      <c r="H131"/>
      <c r="I131"/>
      <c r="J131"/>
    </row>
    <row r="132" spans="6:10" s="43" customFormat="1" ht="14.4" x14ac:dyDescent="0.3">
      <c r="F132" s="499"/>
      <c r="H132"/>
      <c r="I132"/>
      <c r="J132"/>
    </row>
    <row r="133" spans="6:10" s="43" customFormat="1" ht="14.4" x14ac:dyDescent="0.3">
      <c r="F133" s="499"/>
      <c r="H133"/>
      <c r="I133"/>
      <c r="J133"/>
    </row>
    <row r="134" spans="6:10" s="43" customFormat="1" ht="14.4" x14ac:dyDescent="0.3">
      <c r="F134" s="499"/>
      <c r="H134"/>
      <c r="I134"/>
      <c r="J134"/>
    </row>
    <row r="135" spans="6:10" s="43" customFormat="1" ht="14.4" x14ac:dyDescent="0.3">
      <c r="F135" s="499"/>
      <c r="H135"/>
      <c r="I135"/>
      <c r="J135"/>
    </row>
    <row r="136" spans="6:10" s="43" customFormat="1" ht="14.4" x14ac:dyDescent="0.3">
      <c r="F136" s="499"/>
      <c r="H136"/>
      <c r="I136"/>
      <c r="J136"/>
    </row>
    <row r="137" spans="6:10" s="43" customFormat="1" ht="14.4" x14ac:dyDescent="0.3">
      <c r="F137" s="499"/>
      <c r="H137"/>
      <c r="I137"/>
      <c r="J137"/>
    </row>
    <row r="138" spans="6:10" s="43" customFormat="1" ht="14.4" x14ac:dyDescent="0.3">
      <c r="F138" s="499"/>
      <c r="H138"/>
      <c r="I138"/>
      <c r="J138"/>
    </row>
    <row r="139" spans="6:10" s="43" customFormat="1" ht="14.4" x14ac:dyDescent="0.3">
      <c r="F139" s="499"/>
      <c r="H139"/>
      <c r="I139"/>
      <c r="J139"/>
    </row>
    <row r="140" spans="6:10" s="43" customFormat="1" ht="14.4" x14ac:dyDescent="0.3">
      <c r="F140" s="499"/>
      <c r="H140"/>
      <c r="I140"/>
      <c r="J140"/>
    </row>
    <row r="141" spans="6:10" s="43" customFormat="1" ht="14.4" x14ac:dyDescent="0.3">
      <c r="F141" s="499"/>
      <c r="H141"/>
      <c r="I141"/>
      <c r="J141"/>
    </row>
    <row r="142" spans="6:10" s="43" customFormat="1" ht="14.4" x14ac:dyDescent="0.3">
      <c r="F142" s="499"/>
      <c r="H142"/>
      <c r="I142"/>
      <c r="J142"/>
    </row>
    <row r="143" spans="6:10" s="43" customFormat="1" ht="14.4" x14ac:dyDescent="0.3">
      <c r="F143" s="499"/>
      <c r="H143"/>
      <c r="I143"/>
      <c r="J143"/>
    </row>
    <row r="144" spans="6:10" s="43" customFormat="1" ht="14.4" x14ac:dyDescent="0.3">
      <c r="F144" s="499"/>
      <c r="H144"/>
      <c r="I144"/>
      <c r="J144"/>
    </row>
    <row r="145" spans="6:10" s="43" customFormat="1" ht="14.4" x14ac:dyDescent="0.3">
      <c r="F145" s="499"/>
      <c r="H145"/>
      <c r="I145"/>
      <c r="J145"/>
    </row>
    <row r="146" spans="6:10" s="43" customFormat="1" ht="14.4" x14ac:dyDescent="0.3">
      <c r="F146" s="499"/>
      <c r="H146"/>
      <c r="I146"/>
      <c r="J146"/>
    </row>
    <row r="147" spans="6:10" s="43" customFormat="1" ht="14.4" x14ac:dyDescent="0.3">
      <c r="F147" s="499"/>
      <c r="H147"/>
      <c r="I147"/>
      <c r="J147"/>
    </row>
    <row r="148" spans="6:10" s="43" customFormat="1" ht="14.4" x14ac:dyDescent="0.3">
      <c r="F148" s="499"/>
      <c r="H148"/>
      <c r="I148"/>
      <c r="J148"/>
    </row>
    <row r="149" spans="6:10" s="43" customFormat="1" ht="14.4" x14ac:dyDescent="0.3">
      <c r="F149" s="499"/>
      <c r="H149"/>
      <c r="I149"/>
      <c r="J149"/>
    </row>
    <row r="150" spans="6:10" s="43" customFormat="1" ht="14.4" x14ac:dyDescent="0.3">
      <c r="F150" s="499"/>
      <c r="H150"/>
      <c r="I150"/>
      <c r="J150"/>
    </row>
    <row r="151" spans="6:10" s="43" customFormat="1" ht="14.4" x14ac:dyDescent="0.3">
      <c r="F151" s="499"/>
      <c r="H151"/>
      <c r="I151"/>
      <c r="J151"/>
    </row>
    <row r="152" spans="6:10" s="43" customFormat="1" ht="14.4" x14ac:dyDescent="0.3">
      <c r="F152" s="499"/>
      <c r="H152"/>
      <c r="I152"/>
      <c r="J152"/>
    </row>
    <row r="153" spans="6:10" s="43" customFormat="1" ht="14.4" x14ac:dyDescent="0.3">
      <c r="F153" s="499"/>
      <c r="H153"/>
      <c r="I153"/>
      <c r="J153"/>
    </row>
    <row r="154" spans="6:10" s="43" customFormat="1" ht="14.4" x14ac:dyDescent="0.3">
      <c r="F154" s="499"/>
      <c r="H154"/>
      <c r="I154"/>
      <c r="J154"/>
    </row>
    <row r="155" spans="6:10" s="43" customFormat="1" ht="14.4" x14ac:dyDescent="0.3">
      <c r="F155" s="499"/>
      <c r="H155"/>
      <c r="I155"/>
      <c r="J155"/>
    </row>
    <row r="156" spans="6:10" s="43" customFormat="1" ht="14.4" x14ac:dyDescent="0.3">
      <c r="F156" s="499"/>
      <c r="H156"/>
      <c r="I156"/>
      <c r="J156"/>
    </row>
    <row r="157" spans="6:10" s="43" customFormat="1" ht="14.4" x14ac:dyDescent="0.3">
      <c r="F157" s="499"/>
      <c r="H157"/>
      <c r="I157"/>
      <c r="J157"/>
    </row>
    <row r="158" spans="6:10" s="43" customFormat="1" ht="14.4" x14ac:dyDescent="0.3">
      <c r="F158" s="499"/>
      <c r="H158"/>
      <c r="I158"/>
      <c r="J158"/>
    </row>
    <row r="159" spans="6:10" s="43" customFormat="1" ht="14.4" x14ac:dyDescent="0.3">
      <c r="F159" s="499"/>
      <c r="H159"/>
      <c r="I159"/>
      <c r="J159"/>
    </row>
    <row r="160" spans="6:10" s="43" customFormat="1" ht="14.4" x14ac:dyDescent="0.3">
      <c r="F160" s="499"/>
      <c r="H160"/>
      <c r="I160"/>
      <c r="J160"/>
    </row>
    <row r="161" spans="6:10" s="43" customFormat="1" ht="14.4" x14ac:dyDescent="0.3">
      <c r="F161" s="499"/>
      <c r="H161"/>
      <c r="I161"/>
      <c r="J161"/>
    </row>
    <row r="162" spans="6:10" s="43" customFormat="1" ht="14.4" x14ac:dyDescent="0.3">
      <c r="F162" s="499"/>
      <c r="H162"/>
      <c r="I162"/>
      <c r="J162"/>
    </row>
    <row r="163" spans="6:10" s="43" customFormat="1" ht="14.4" x14ac:dyDescent="0.3">
      <c r="F163" s="499"/>
      <c r="H163"/>
      <c r="I163"/>
      <c r="J163"/>
    </row>
    <row r="164" spans="6:10" s="43" customFormat="1" ht="14.4" x14ac:dyDescent="0.3">
      <c r="F164" s="499"/>
      <c r="H164"/>
      <c r="I164"/>
      <c r="J164"/>
    </row>
    <row r="165" spans="6:10" s="43" customFormat="1" ht="14.4" x14ac:dyDescent="0.3">
      <c r="F165" s="499"/>
      <c r="H165"/>
      <c r="I165"/>
      <c r="J165"/>
    </row>
    <row r="166" spans="6:10" s="43" customFormat="1" ht="14.4" x14ac:dyDescent="0.3">
      <c r="F166" s="499"/>
      <c r="H166"/>
      <c r="I166"/>
      <c r="J166"/>
    </row>
    <row r="167" spans="6:10" s="43" customFormat="1" ht="14.4" x14ac:dyDescent="0.3">
      <c r="F167" s="499"/>
      <c r="H167"/>
      <c r="I167"/>
      <c r="J167"/>
    </row>
    <row r="168" spans="6:10" s="43" customFormat="1" ht="14.4" x14ac:dyDescent="0.3">
      <c r="F168" s="499"/>
      <c r="H168"/>
      <c r="I168"/>
      <c r="J168"/>
    </row>
    <row r="169" spans="6:10" s="43" customFormat="1" ht="14.4" x14ac:dyDescent="0.3">
      <c r="F169" s="499"/>
      <c r="H169"/>
      <c r="I169"/>
      <c r="J169"/>
    </row>
    <row r="170" spans="6:10" s="43" customFormat="1" ht="14.4" x14ac:dyDescent="0.3">
      <c r="F170" s="499"/>
      <c r="H170"/>
      <c r="I170"/>
      <c r="J170"/>
    </row>
    <row r="171" spans="6:10" s="43" customFormat="1" ht="14.4" x14ac:dyDescent="0.3">
      <c r="F171" s="499"/>
      <c r="H171"/>
      <c r="I171"/>
      <c r="J171"/>
    </row>
    <row r="172" spans="6:10" s="43" customFormat="1" ht="14.4" x14ac:dyDescent="0.3">
      <c r="F172" s="499"/>
      <c r="H172"/>
      <c r="I172"/>
      <c r="J172"/>
    </row>
    <row r="173" spans="6:10" s="43" customFormat="1" ht="14.4" x14ac:dyDescent="0.3">
      <c r="F173" s="499"/>
      <c r="H173"/>
      <c r="I173"/>
      <c r="J173"/>
    </row>
    <row r="174" spans="6:10" s="43" customFormat="1" ht="14.4" x14ac:dyDescent="0.3">
      <c r="F174" s="499"/>
      <c r="H174"/>
      <c r="I174"/>
      <c r="J174"/>
    </row>
    <row r="175" spans="6:10" s="43" customFormat="1" ht="14.4" x14ac:dyDescent="0.3">
      <c r="F175" s="499"/>
      <c r="H175"/>
      <c r="I175"/>
      <c r="J175"/>
    </row>
    <row r="176" spans="6:10" s="43" customFormat="1" ht="14.4" x14ac:dyDescent="0.3">
      <c r="F176" s="499"/>
      <c r="H176"/>
      <c r="I176"/>
      <c r="J176"/>
    </row>
    <row r="177" spans="6:10" s="43" customFormat="1" ht="14.4" x14ac:dyDescent="0.3">
      <c r="F177" s="499"/>
      <c r="H177"/>
      <c r="I177"/>
      <c r="J177"/>
    </row>
    <row r="178" spans="6:10" s="43" customFormat="1" ht="14.4" x14ac:dyDescent="0.3">
      <c r="F178" s="499"/>
      <c r="H178"/>
      <c r="I178"/>
      <c r="J178"/>
    </row>
    <row r="179" spans="6:10" s="43" customFormat="1" ht="14.4" x14ac:dyDescent="0.3">
      <c r="F179" s="499"/>
      <c r="H179"/>
      <c r="I179"/>
      <c r="J179"/>
    </row>
    <row r="180" spans="6:10" s="43" customFormat="1" ht="14.4" x14ac:dyDescent="0.3">
      <c r="F180" s="499"/>
      <c r="H180"/>
      <c r="I180"/>
      <c r="J180"/>
    </row>
    <row r="181" spans="6:10" s="43" customFormat="1" ht="14.4" x14ac:dyDescent="0.3">
      <c r="F181" s="499"/>
      <c r="H181"/>
      <c r="I181"/>
      <c r="J181"/>
    </row>
    <row r="182" spans="6:10" s="43" customFormat="1" ht="14.4" x14ac:dyDescent="0.3">
      <c r="F182" s="499"/>
      <c r="H182"/>
      <c r="I182"/>
      <c r="J182"/>
    </row>
    <row r="183" spans="6:10" s="43" customFormat="1" ht="14.4" x14ac:dyDescent="0.3">
      <c r="F183" s="499"/>
      <c r="H183"/>
      <c r="I183"/>
      <c r="J183"/>
    </row>
    <row r="184" spans="6:10" s="43" customFormat="1" ht="14.4" x14ac:dyDescent="0.3">
      <c r="F184" s="499"/>
      <c r="H184"/>
      <c r="I184"/>
      <c r="J184"/>
    </row>
    <row r="185" spans="6:10" s="43" customFormat="1" ht="14.4" x14ac:dyDescent="0.3">
      <c r="F185" s="499"/>
      <c r="H185"/>
      <c r="I185"/>
      <c r="J185"/>
    </row>
    <row r="186" spans="6:10" s="43" customFormat="1" ht="14.4" x14ac:dyDescent="0.3">
      <c r="F186" s="499"/>
      <c r="H186"/>
      <c r="I186"/>
      <c r="J186"/>
    </row>
    <row r="187" spans="6:10" s="43" customFormat="1" ht="14.4" x14ac:dyDescent="0.3">
      <c r="F187" s="499"/>
      <c r="H187"/>
      <c r="I187"/>
      <c r="J187"/>
    </row>
    <row r="188" spans="6:10" s="43" customFormat="1" ht="14.4" x14ac:dyDescent="0.3">
      <c r="F188" s="499"/>
      <c r="H188"/>
      <c r="I188"/>
      <c r="J188"/>
    </row>
    <row r="189" spans="6:10" s="43" customFormat="1" ht="14.4" x14ac:dyDescent="0.3">
      <c r="F189" s="499"/>
      <c r="H189"/>
      <c r="I189"/>
      <c r="J189"/>
    </row>
    <row r="190" spans="6:10" s="43" customFormat="1" ht="14.4" x14ac:dyDescent="0.3">
      <c r="F190" s="499"/>
      <c r="H190"/>
      <c r="I190"/>
      <c r="J190"/>
    </row>
    <row r="191" spans="6:10" s="43" customFormat="1" ht="14.4" x14ac:dyDescent="0.3">
      <c r="F191" s="499"/>
      <c r="H191"/>
      <c r="I191"/>
      <c r="J191"/>
    </row>
    <row r="192" spans="6:10" s="43" customFormat="1" ht="14.4" x14ac:dyDescent="0.3">
      <c r="F192" s="499"/>
      <c r="H192"/>
      <c r="I192"/>
      <c r="J192"/>
    </row>
    <row r="193" spans="6:10" s="43" customFormat="1" ht="14.4" x14ac:dyDescent="0.3">
      <c r="F193" s="499"/>
      <c r="H193"/>
      <c r="I193"/>
      <c r="J193"/>
    </row>
    <row r="194" spans="6:10" s="43" customFormat="1" ht="14.4" x14ac:dyDescent="0.3">
      <c r="F194" s="499"/>
      <c r="H194"/>
      <c r="I194"/>
      <c r="J194"/>
    </row>
    <row r="195" spans="6:10" s="43" customFormat="1" ht="14.4" x14ac:dyDescent="0.3">
      <c r="F195" s="499"/>
      <c r="H195"/>
      <c r="I195"/>
      <c r="J195"/>
    </row>
    <row r="196" spans="6:10" s="43" customFormat="1" ht="14.4" x14ac:dyDescent="0.3">
      <c r="F196" s="499"/>
      <c r="H196"/>
      <c r="I196"/>
      <c r="J196"/>
    </row>
    <row r="197" spans="6:10" s="43" customFormat="1" ht="14.4" x14ac:dyDescent="0.3">
      <c r="F197" s="499"/>
      <c r="H197"/>
      <c r="I197"/>
      <c r="J197"/>
    </row>
    <row r="198" spans="6:10" s="43" customFormat="1" ht="14.4" x14ac:dyDescent="0.3">
      <c r="F198" s="499"/>
      <c r="H198"/>
      <c r="I198"/>
      <c r="J198"/>
    </row>
    <row r="199" spans="6:10" s="43" customFormat="1" ht="14.4" x14ac:dyDescent="0.3">
      <c r="F199" s="499"/>
      <c r="H199"/>
      <c r="I199"/>
      <c r="J199"/>
    </row>
    <row r="200" spans="6:10" s="43" customFormat="1" ht="14.4" x14ac:dyDescent="0.3">
      <c r="F200" s="499"/>
      <c r="H200"/>
      <c r="I200"/>
      <c r="J200"/>
    </row>
    <row r="201" spans="6:10" s="43" customFormat="1" ht="14.4" x14ac:dyDescent="0.3">
      <c r="F201" s="499"/>
      <c r="H201"/>
      <c r="I201"/>
      <c r="J201"/>
    </row>
    <row r="202" spans="6:10" s="43" customFormat="1" ht="14.4" x14ac:dyDescent="0.3">
      <c r="F202" s="499"/>
      <c r="H202"/>
      <c r="I202"/>
      <c r="J202"/>
    </row>
    <row r="203" spans="6:10" s="43" customFormat="1" ht="14.4" x14ac:dyDescent="0.3">
      <c r="F203" s="499"/>
      <c r="H203"/>
      <c r="I203"/>
      <c r="J203"/>
    </row>
    <row r="204" spans="6:10" s="43" customFormat="1" ht="14.4" x14ac:dyDescent="0.3">
      <c r="F204" s="499"/>
      <c r="H204"/>
      <c r="I204"/>
      <c r="J204"/>
    </row>
    <row r="205" spans="6:10" s="43" customFormat="1" ht="14.4" x14ac:dyDescent="0.3">
      <c r="F205" s="499"/>
      <c r="H205"/>
      <c r="I205"/>
      <c r="J205"/>
    </row>
    <row r="206" spans="6:10" s="43" customFormat="1" ht="14.4" x14ac:dyDescent="0.3">
      <c r="F206" s="499"/>
      <c r="H206"/>
      <c r="I206"/>
      <c r="J206"/>
    </row>
    <row r="207" spans="6:10" s="43" customFormat="1" ht="14.4" x14ac:dyDescent="0.3">
      <c r="F207" s="499"/>
      <c r="H207"/>
      <c r="I207"/>
      <c r="J207"/>
    </row>
    <row r="208" spans="6:10" s="43" customFormat="1" ht="14.4" x14ac:dyDescent="0.3">
      <c r="F208" s="499"/>
      <c r="H208"/>
      <c r="I208"/>
      <c r="J208"/>
    </row>
    <row r="209" spans="6:10" s="43" customFormat="1" ht="14.4" x14ac:dyDescent="0.3">
      <c r="F209" s="499"/>
      <c r="H209"/>
      <c r="I209"/>
      <c r="J209"/>
    </row>
    <row r="210" spans="6:10" s="43" customFormat="1" ht="14.4" x14ac:dyDescent="0.3">
      <c r="F210" s="499"/>
      <c r="H210"/>
      <c r="I210"/>
      <c r="J210"/>
    </row>
    <row r="211" spans="6:10" s="43" customFormat="1" ht="14.4" x14ac:dyDescent="0.3">
      <c r="F211" s="499"/>
      <c r="H211"/>
      <c r="I211"/>
      <c r="J211"/>
    </row>
    <row r="212" spans="6:10" s="43" customFormat="1" ht="14.4" x14ac:dyDescent="0.3">
      <c r="F212" s="499"/>
      <c r="H212"/>
      <c r="I212"/>
      <c r="J212"/>
    </row>
    <row r="213" spans="6:10" s="43" customFormat="1" ht="14.4" x14ac:dyDescent="0.3">
      <c r="F213" s="499"/>
      <c r="H213"/>
      <c r="I213"/>
      <c r="J213"/>
    </row>
    <row r="214" spans="6:10" s="43" customFormat="1" ht="14.4" x14ac:dyDescent="0.3">
      <c r="F214" s="499"/>
      <c r="H214"/>
      <c r="I214"/>
      <c r="J214"/>
    </row>
    <row r="215" spans="6:10" s="43" customFormat="1" ht="14.4" x14ac:dyDescent="0.3">
      <c r="F215" s="499"/>
      <c r="H215"/>
      <c r="I215"/>
      <c r="J215"/>
    </row>
    <row r="216" spans="6:10" s="43" customFormat="1" ht="14.4" x14ac:dyDescent="0.3">
      <c r="F216" s="499"/>
      <c r="H216"/>
      <c r="I216"/>
      <c r="J216"/>
    </row>
    <row r="217" spans="6:10" s="43" customFormat="1" ht="14.4" x14ac:dyDescent="0.3">
      <c r="F217" s="499"/>
      <c r="H217"/>
      <c r="I217"/>
      <c r="J217"/>
    </row>
    <row r="218" spans="6:10" s="43" customFormat="1" ht="14.4" x14ac:dyDescent="0.3">
      <c r="F218" s="499"/>
      <c r="H218"/>
      <c r="I218"/>
      <c r="J218"/>
    </row>
    <row r="219" spans="6:10" s="43" customFormat="1" ht="14.4" x14ac:dyDescent="0.3">
      <c r="F219" s="499"/>
      <c r="H219"/>
      <c r="I219"/>
      <c r="J219"/>
    </row>
    <row r="220" spans="6:10" s="43" customFormat="1" ht="14.4" x14ac:dyDescent="0.3">
      <c r="F220" s="499"/>
      <c r="H220"/>
      <c r="I220"/>
      <c r="J220"/>
    </row>
    <row r="221" spans="6:10" s="43" customFormat="1" ht="14.4" x14ac:dyDescent="0.3">
      <c r="F221" s="499"/>
      <c r="H221"/>
      <c r="I221"/>
      <c r="J221"/>
    </row>
    <row r="222" spans="6:10" s="43" customFormat="1" ht="14.4" x14ac:dyDescent="0.3">
      <c r="F222" s="499"/>
      <c r="H222"/>
      <c r="I222"/>
      <c r="J222"/>
    </row>
    <row r="223" spans="6:10" s="43" customFormat="1" ht="14.4" x14ac:dyDescent="0.3">
      <c r="F223" s="499"/>
      <c r="H223"/>
      <c r="I223"/>
      <c r="J223"/>
    </row>
    <row r="224" spans="6:10" s="43" customFormat="1" ht="14.4" x14ac:dyDescent="0.3">
      <c r="F224" s="499"/>
      <c r="H224"/>
      <c r="I224"/>
      <c r="J224"/>
    </row>
    <row r="225" spans="6:10" s="43" customFormat="1" ht="14.4" x14ac:dyDescent="0.3">
      <c r="F225" s="499"/>
      <c r="H225"/>
      <c r="I225"/>
      <c r="J225"/>
    </row>
    <row r="226" spans="6:10" s="43" customFormat="1" ht="14.4" x14ac:dyDescent="0.3">
      <c r="F226" s="499"/>
      <c r="H226"/>
      <c r="I226"/>
      <c r="J226"/>
    </row>
    <row r="227" spans="6:10" s="43" customFormat="1" ht="14.4" x14ac:dyDescent="0.3">
      <c r="F227" s="499"/>
      <c r="H227"/>
      <c r="I227"/>
      <c r="J227"/>
    </row>
    <row r="228" spans="6:10" s="43" customFormat="1" ht="14.4" x14ac:dyDescent="0.3">
      <c r="F228" s="499"/>
      <c r="H228"/>
      <c r="I228"/>
      <c r="J228"/>
    </row>
    <row r="229" spans="6:10" s="43" customFormat="1" ht="14.4" x14ac:dyDescent="0.3">
      <c r="F229" s="499"/>
      <c r="H229"/>
      <c r="I229"/>
      <c r="J229"/>
    </row>
    <row r="230" spans="6:10" s="43" customFormat="1" ht="14.4" x14ac:dyDescent="0.3">
      <c r="F230" s="499"/>
      <c r="H230"/>
      <c r="I230"/>
      <c r="J230"/>
    </row>
    <row r="231" spans="6:10" s="43" customFormat="1" ht="14.4" x14ac:dyDescent="0.3">
      <c r="F231" s="499"/>
      <c r="H231"/>
      <c r="I231"/>
      <c r="J231"/>
    </row>
    <row r="232" spans="6:10" s="43" customFormat="1" ht="14.4" x14ac:dyDescent="0.3">
      <c r="F232" s="499"/>
      <c r="H232"/>
      <c r="I232"/>
      <c r="J232"/>
    </row>
    <row r="233" spans="6:10" s="43" customFormat="1" ht="14.4" x14ac:dyDescent="0.3">
      <c r="F233" s="499"/>
      <c r="H233"/>
      <c r="I233"/>
      <c r="J233"/>
    </row>
    <row r="234" spans="6:10" s="43" customFormat="1" ht="14.4" x14ac:dyDescent="0.3">
      <c r="F234" s="499"/>
      <c r="H234"/>
      <c r="I234"/>
      <c r="J234"/>
    </row>
    <row r="235" spans="6:10" s="43" customFormat="1" ht="14.4" x14ac:dyDescent="0.3">
      <c r="F235" s="499"/>
      <c r="H235"/>
      <c r="I235"/>
      <c r="J235"/>
    </row>
    <row r="236" spans="6:10" s="43" customFormat="1" ht="14.4" x14ac:dyDescent="0.3">
      <c r="F236" s="499"/>
      <c r="H236"/>
      <c r="I236"/>
      <c r="J236"/>
    </row>
    <row r="237" spans="6:10" s="43" customFormat="1" ht="14.4" x14ac:dyDescent="0.3">
      <c r="F237" s="499"/>
      <c r="H237"/>
      <c r="I237"/>
      <c r="J237"/>
    </row>
    <row r="238" spans="6:10" s="43" customFormat="1" ht="14.4" x14ac:dyDescent="0.3">
      <c r="F238" s="499"/>
      <c r="H238"/>
      <c r="I238"/>
      <c r="J238"/>
    </row>
    <row r="239" spans="6:10" s="43" customFormat="1" ht="14.4" x14ac:dyDescent="0.3">
      <c r="F239" s="499"/>
      <c r="H239"/>
      <c r="I239"/>
      <c r="J239"/>
    </row>
    <row r="240" spans="6:10" s="43" customFormat="1" ht="14.4" x14ac:dyDescent="0.3">
      <c r="F240" s="499"/>
      <c r="H240"/>
      <c r="I240"/>
      <c r="J240"/>
    </row>
    <row r="241" spans="6:10" s="43" customFormat="1" ht="14.4" x14ac:dyDescent="0.3">
      <c r="F241" s="499"/>
      <c r="H241"/>
      <c r="I241"/>
      <c r="J241"/>
    </row>
    <row r="242" spans="6:10" s="43" customFormat="1" ht="14.4" x14ac:dyDescent="0.3">
      <c r="F242" s="499"/>
      <c r="H242"/>
      <c r="I242"/>
      <c r="J242"/>
    </row>
    <row r="243" spans="6:10" s="43" customFormat="1" ht="14.4" x14ac:dyDescent="0.3">
      <c r="F243" s="499"/>
      <c r="H243"/>
      <c r="I243"/>
      <c r="J243"/>
    </row>
    <row r="244" spans="6:10" s="43" customFormat="1" ht="14.4" x14ac:dyDescent="0.3">
      <c r="F244" s="499"/>
      <c r="H244"/>
      <c r="I244"/>
      <c r="J244"/>
    </row>
    <row r="245" spans="6:10" s="43" customFormat="1" ht="14.4" x14ac:dyDescent="0.3">
      <c r="F245" s="499"/>
      <c r="H245"/>
      <c r="I245"/>
      <c r="J245"/>
    </row>
    <row r="246" spans="6:10" s="43" customFormat="1" ht="14.4" x14ac:dyDescent="0.3">
      <c r="F246" s="499"/>
      <c r="H246"/>
      <c r="I246"/>
      <c r="J246"/>
    </row>
    <row r="247" spans="6:10" s="43" customFormat="1" ht="14.4" x14ac:dyDescent="0.3">
      <c r="F247" s="499"/>
      <c r="H247"/>
      <c r="I247"/>
      <c r="J247"/>
    </row>
    <row r="248" spans="6:10" s="43" customFormat="1" ht="14.4" x14ac:dyDescent="0.3">
      <c r="F248" s="499"/>
      <c r="H248"/>
      <c r="I248"/>
      <c r="J248"/>
    </row>
    <row r="249" spans="6:10" s="43" customFormat="1" ht="14.4" x14ac:dyDescent="0.3">
      <c r="F249" s="499"/>
      <c r="H249"/>
      <c r="I249"/>
      <c r="J249"/>
    </row>
    <row r="250" spans="6:10" s="43" customFormat="1" ht="14.4" x14ac:dyDescent="0.3">
      <c r="F250" s="499"/>
      <c r="H250"/>
      <c r="I250"/>
      <c r="J250"/>
    </row>
    <row r="251" spans="6:10" s="43" customFormat="1" ht="14.4" x14ac:dyDescent="0.3">
      <c r="F251" s="499"/>
      <c r="H251"/>
      <c r="I251"/>
      <c r="J251"/>
    </row>
    <row r="252" spans="6:10" s="43" customFormat="1" ht="14.4" x14ac:dyDescent="0.3">
      <c r="F252" s="499"/>
      <c r="H252"/>
      <c r="I252"/>
      <c r="J252"/>
    </row>
    <row r="253" spans="6:10" s="43" customFormat="1" ht="14.4" x14ac:dyDescent="0.3">
      <c r="F253" s="499"/>
      <c r="H253"/>
      <c r="I253"/>
      <c r="J253"/>
    </row>
    <row r="254" spans="6:10" s="43" customFormat="1" ht="14.4" x14ac:dyDescent="0.3">
      <c r="F254" s="499"/>
      <c r="H254"/>
      <c r="I254"/>
      <c r="J254"/>
    </row>
    <row r="255" spans="6:10" s="43" customFormat="1" ht="14.4" x14ac:dyDescent="0.3">
      <c r="F255" s="499"/>
      <c r="H255"/>
      <c r="I255"/>
      <c r="J255"/>
    </row>
    <row r="256" spans="6:10" s="43" customFormat="1" ht="14.4" x14ac:dyDescent="0.3">
      <c r="F256" s="499"/>
      <c r="H256"/>
      <c r="I256"/>
      <c r="J256"/>
    </row>
    <row r="257" spans="6:10" s="43" customFormat="1" ht="14.4" x14ac:dyDescent="0.3">
      <c r="F257" s="499"/>
      <c r="H257"/>
      <c r="I257"/>
      <c r="J257"/>
    </row>
    <row r="258" spans="6:10" s="43" customFormat="1" ht="14.4" x14ac:dyDescent="0.3">
      <c r="F258" s="499"/>
      <c r="H258"/>
      <c r="I258"/>
      <c r="J258"/>
    </row>
    <row r="259" spans="6:10" s="43" customFormat="1" ht="14.4" x14ac:dyDescent="0.3">
      <c r="F259" s="499"/>
      <c r="H259"/>
      <c r="I259"/>
      <c r="J259"/>
    </row>
    <row r="260" spans="6:10" s="43" customFormat="1" ht="14.4" x14ac:dyDescent="0.3">
      <c r="F260" s="499"/>
      <c r="H260"/>
      <c r="I260"/>
      <c r="J260"/>
    </row>
    <row r="261" spans="6:10" s="43" customFormat="1" ht="14.4" x14ac:dyDescent="0.3">
      <c r="F261" s="499"/>
      <c r="H261"/>
      <c r="I261"/>
      <c r="J261"/>
    </row>
    <row r="262" spans="6:10" s="43" customFormat="1" ht="14.4" x14ac:dyDescent="0.3">
      <c r="F262" s="499"/>
      <c r="H262"/>
      <c r="I262"/>
      <c r="J262"/>
    </row>
    <row r="263" spans="6:10" s="43" customFormat="1" ht="14.4" x14ac:dyDescent="0.3">
      <c r="F263" s="499"/>
      <c r="H263"/>
      <c r="I263"/>
      <c r="J263"/>
    </row>
    <row r="264" spans="6:10" s="43" customFormat="1" ht="14.4" x14ac:dyDescent="0.3">
      <c r="F264" s="499"/>
      <c r="H264"/>
      <c r="I264"/>
      <c r="J264"/>
    </row>
    <row r="265" spans="6:10" s="43" customFormat="1" ht="14.4" x14ac:dyDescent="0.3">
      <c r="F265" s="499"/>
      <c r="H265"/>
      <c r="I265"/>
      <c r="J265"/>
    </row>
    <row r="266" spans="6:10" s="43" customFormat="1" ht="14.4" x14ac:dyDescent="0.3">
      <c r="F266" s="499"/>
      <c r="H266"/>
      <c r="I266"/>
      <c r="J266"/>
    </row>
    <row r="267" spans="6:10" s="43" customFormat="1" ht="14.4" x14ac:dyDescent="0.3">
      <c r="F267" s="499"/>
      <c r="H267"/>
      <c r="I267"/>
      <c r="J267"/>
    </row>
    <row r="268" spans="6:10" s="43" customFormat="1" ht="14.4" x14ac:dyDescent="0.3">
      <c r="F268" s="499"/>
      <c r="H268"/>
      <c r="I268"/>
      <c r="J268"/>
    </row>
    <row r="269" spans="6:10" s="43" customFormat="1" ht="14.4" x14ac:dyDescent="0.3">
      <c r="F269" s="499"/>
      <c r="H269"/>
      <c r="I269"/>
      <c r="J269"/>
    </row>
    <row r="270" spans="6:10" s="43" customFormat="1" ht="14.4" x14ac:dyDescent="0.3">
      <c r="F270" s="499"/>
      <c r="H270"/>
      <c r="I270"/>
      <c r="J270"/>
    </row>
    <row r="271" spans="6:10" s="43" customFormat="1" ht="14.4" x14ac:dyDescent="0.3">
      <c r="F271" s="499"/>
      <c r="H271"/>
      <c r="I271"/>
      <c r="J271"/>
    </row>
    <row r="272" spans="6:10" s="43" customFormat="1" ht="14.4" x14ac:dyDescent="0.3">
      <c r="F272" s="499"/>
      <c r="H272"/>
      <c r="I272"/>
      <c r="J272"/>
    </row>
    <row r="273" spans="6:10" s="43" customFormat="1" ht="14.4" x14ac:dyDescent="0.3">
      <c r="F273" s="499"/>
      <c r="H273"/>
      <c r="I273"/>
      <c r="J273"/>
    </row>
    <row r="274" spans="6:10" s="43" customFormat="1" ht="14.4" x14ac:dyDescent="0.3">
      <c r="F274" s="499"/>
      <c r="H274"/>
      <c r="I274"/>
      <c r="J274"/>
    </row>
    <row r="275" spans="6:10" s="43" customFormat="1" ht="14.4" x14ac:dyDescent="0.3">
      <c r="F275" s="499"/>
      <c r="H275"/>
      <c r="I275"/>
      <c r="J275"/>
    </row>
    <row r="276" spans="6:10" s="43" customFormat="1" ht="14.4" x14ac:dyDescent="0.3">
      <c r="F276" s="499"/>
      <c r="H276"/>
      <c r="I276"/>
      <c r="J276"/>
    </row>
    <row r="277" spans="6:10" s="43" customFormat="1" ht="14.4" x14ac:dyDescent="0.3">
      <c r="F277" s="499"/>
      <c r="H277"/>
      <c r="I277"/>
      <c r="J277"/>
    </row>
    <row r="278" spans="6:10" s="43" customFormat="1" ht="14.4" x14ac:dyDescent="0.3">
      <c r="F278" s="499"/>
      <c r="H278"/>
      <c r="I278"/>
      <c r="J278"/>
    </row>
    <row r="279" spans="6:10" s="43" customFormat="1" ht="14.4" x14ac:dyDescent="0.3">
      <c r="F279" s="499"/>
      <c r="H279"/>
      <c r="I279"/>
      <c r="J279"/>
    </row>
    <row r="280" spans="6:10" s="43" customFormat="1" ht="14.4" x14ac:dyDescent="0.3">
      <c r="F280" s="499"/>
      <c r="H280"/>
      <c r="I280"/>
      <c r="J280"/>
    </row>
    <row r="281" spans="6:10" s="43" customFormat="1" ht="14.4" x14ac:dyDescent="0.3">
      <c r="F281" s="499"/>
      <c r="H281"/>
      <c r="I281"/>
      <c r="J281"/>
    </row>
    <row r="282" spans="6:10" s="43" customFormat="1" ht="14.4" x14ac:dyDescent="0.3">
      <c r="F282" s="499"/>
      <c r="H282"/>
      <c r="I282"/>
      <c r="J282"/>
    </row>
    <row r="283" spans="6:10" s="43" customFormat="1" ht="14.4" x14ac:dyDescent="0.3">
      <c r="F283" s="499"/>
      <c r="H283"/>
      <c r="I283"/>
      <c r="J283"/>
    </row>
    <row r="284" spans="6:10" ht="14.4" x14ac:dyDescent="0.3">
      <c r="H284"/>
      <c r="I284"/>
      <c r="J284"/>
    </row>
    <row r="285" spans="6:10" ht="14.4" x14ac:dyDescent="0.3">
      <c r="H285"/>
      <c r="I285"/>
      <c r="J285"/>
    </row>
    <row r="286" spans="6:10" ht="14.4" x14ac:dyDescent="0.3">
      <c r="H286"/>
      <c r="I286"/>
      <c r="J286"/>
    </row>
    <row r="287" spans="6:10" ht="14.4" x14ac:dyDescent="0.3">
      <c r="H287"/>
      <c r="I287"/>
      <c r="J287"/>
    </row>
    <row r="288" spans="6:10" ht="14.4" x14ac:dyDescent="0.3">
      <c r="H288"/>
      <c r="I288"/>
      <c r="J288"/>
    </row>
    <row r="289" spans="8:10" ht="14.4" x14ac:dyDescent="0.3">
      <c r="H289"/>
      <c r="I289"/>
      <c r="J289"/>
    </row>
    <row r="290" spans="8:10" ht="14.4" x14ac:dyDescent="0.3">
      <c r="H290"/>
      <c r="I290"/>
      <c r="J290"/>
    </row>
    <row r="291" spans="8:10" ht="14.4" x14ac:dyDescent="0.3">
      <c r="H291"/>
      <c r="I291"/>
      <c r="J291"/>
    </row>
    <row r="292" spans="8:10" ht="14.4" x14ac:dyDescent="0.3">
      <c r="H292"/>
      <c r="I292"/>
      <c r="J292"/>
    </row>
    <row r="293" spans="8:10" ht="14.4" x14ac:dyDescent="0.3">
      <c r="H293"/>
      <c r="I293"/>
      <c r="J293"/>
    </row>
    <row r="294" spans="8:10" ht="14.4" x14ac:dyDescent="0.3">
      <c r="H294"/>
      <c r="I294"/>
      <c r="J294"/>
    </row>
    <row r="295" spans="8:10" ht="14.4" x14ac:dyDescent="0.3">
      <c r="H295"/>
      <c r="I295"/>
      <c r="J295"/>
    </row>
    <row r="296" spans="8:10" ht="14.4" x14ac:dyDescent="0.3">
      <c r="H296"/>
      <c r="I296"/>
      <c r="J296"/>
    </row>
    <row r="297" spans="8:10" ht="14.4" x14ac:dyDescent="0.3">
      <c r="H297"/>
      <c r="I297"/>
      <c r="J297"/>
    </row>
    <row r="298" spans="8:10" ht="14.4" x14ac:dyDescent="0.3">
      <c r="H298"/>
      <c r="I298"/>
      <c r="J298"/>
    </row>
    <row r="299" spans="8:10" ht="14.4" x14ac:dyDescent="0.3">
      <c r="H299"/>
      <c r="I299"/>
      <c r="J299"/>
    </row>
    <row r="300" spans="8:10" ht="14.4" x14ac:dyDescent="0.3">
      <c r="H300"/>
      <c r="I300"/>
      <c r="J300"/>
    </row>
    <row r="301" spans="8:10" ht="14.4" x14ac:dyDescent="0.3">
      <c r="H301"/>
      <c r="I301"/>
      <c r="J301"/>
    </row>
    <row r="302" spans="8:10" ht="14.4" x14ac:dyDescent="0.3">
      <c r="H302"/>
      <c r="I302"/>
      <c r="J302"/>
    </row>
    <row r="303" spans="8:10" ht="14.4" x14ac:dyDescent="0.3">
      <c r="H303"/>
      <c r="I303"/>
      <c r="J303"/>
    </row>
    <row r="304" spans="8:10" ht="14.4" x14ac:dyDescent="0.3">
      <c r="H304"/>
      <c r="I304"/>
      <c r="J304"/>
    </row>
    <row r="305" spans="8:10" ht="14.4" x14ac:dyDescent="0.3">
      <c r="H305"/>
      <c r="I305"/>
      <c r="J305"/>
    </row>
    <row r="306" spans="8:10" ht="14.4" x14ac:dyDescent="0.3">
      <c r="H306"/>
      <c r="I306"/>
      <c r="J306"/>
    </row>
    <row r="307" spans="8:10" ht="14.4" x14ac:dyDescent="0.3">
      <c r="H307"/>
      <c r="I307"/>
      <c r="J307"/>
    </row>
    <row r="308" spans="8:10" ht="14.4" x14ac:dyDescent="0.3">
      <c r="H308"/>
      <c r="I308"/>
      <c r="J308"/>
    </row>
    <row r="309" spans="8:10" ht="14.4" x14ac:dyDescent="0.3">
      <c r="H309"/>
      <c r="I309"/>
      <c r="J309"/>
    </row>
    <row r="310" spans="8:10" ht="14.4" x14ac:dyDescent="0.3">
      <c r="H310"/>
      <c r="I310"/>
      <c r="J310"/>
    </row>
    <row r="311" spans="8:10" ht="14.4" x14ac:dyDescent="0.3">
      <c r="H311"/>
      <c r="I311"/>
      <c r="J311"/>
    </row>
    <row r="312" spans="8:10" ht="14.4" x14ac:dyDescent="0.3">
      <c r="H312"/>
      <c r="I312"/>
      <c r="J312"/>
    </row>
    <row r="313" spans="8:10" ht="14.4" x14ac:dyDescent="0.3">
      <c r="H313" s="538"/>
      <c r="I313" s="539"/>
      <c r="J313"/>
    </row>
    <row r="314" spans="8:10" ht="14.4" x14ac:dyDescent="0.3">
      <c r="H314" s="538"/>
      <c r="I314" s="539"/>
      <c r="J314"/>
    </row>
    <row r="315" spans="8:10" ht="14.4" x14ac:dyDescent="0.3">
      <c r="H315" s="538"/>
      <c r="I315" s="539"/>
      <c r="J315"/>
    </row>
    <row r="316" spans="8:10" ht="14.4" x14ac:dyDescent="0.3">
      <c r="H316" s="538"/>
      <c r="I316" s="539"/>
      <c r="J316"/>
    </row>
    <row r="317" spans="8:10" ht="14.4" x14ac:dyDescent="0.3">
      <c r="H317" s="538"/>
      <c r="I317" s="539"/>
      <c r="J317"/>
    </row>
    <row r="318" spans="8:10" ht="14.4" x14ac:dyDescent="0.3">
      <c r="H318" s="538"/>
      <c r="I318" s="539"/>
      <c r="J318"/>
    </row>
    <row r="319" spans="8:10" ht="14.4" x14ac:dyDescent="0.3">
      <c r="H319" s="538"/>
      <c r="I319" s="539"/>
      <c r="J319"/>
    </row>
    <row r="320" spans="8:10" ht="14.4" x14ac:dyDescent="0.3">
      <c r="H320" s="538"/>
      <c r="I320" s="539"/>
      <c r="J320"/>
    </row>
    <row r="321" spans="8:10" ht="14.4" x14ac:dyDescent="0.3">
      <c r="H321" s="538"/>
      <c r="I321" s="539"/>
      <c r="J321"/>
    </row>
    <row r="322" spans="8:10" ht="14.4" x14ac:dyDescent="0.3">
      <c r="H322" s="538"/>
      <c r="I322" s="539"/>
      <c r="J322"/>
    </row>
    <row r="323" spans="8:10" ht="14.4" x14ac:dyDescent="0.3">
      <c r="H323" s="538"/>
      <c r="I323" s="539"/>
      <c r="J323"/>
    </row>
    <row r="324" spans="8:10" ht="14.4" x14ac:dyDescent="0.3">
      <c r="H324" s="538"/>
      <c r="I324" s="539"/>
      <c r="J324"/>
    </row>
    <row r="325" spans="8:10" ht="14.4" x14ac:dyDescent="0.3">
      <c r="H325" s="538"/>
      <c r="I325" s="539"/>
      <c r="J325"/>
    </row>
    <row r="326" spans="8:10" ht="14.4" x14ac:dyDescent="0.3">
      <c r="H326" s="538"/>
      <c r="I326" s="539"/>
      <c r="J326"/>
    </row>
    <row r="327" spans="8:10" ht="14.4" x14ac:dyDescent="0.3">
      <c r="H327" s="538"/>
      <c r="I327" s="539"/>
      <c r="J327"/>
    </row>
    <row r="328" spans="8:10" ht="14.4" x14ac:dyDescent="0.3">
      <c r="H328" s="538"/>
      <c r="I328" s="539"/>
      <c r="J328"/>
    </row>
    <row r="329" spans="8:10" ht="14.4" x14ac:dyDescent="0.3">
      <c r="H329" s="538"/>
      <c r="I329" s="539"/>
      <c r="J329"/>
    </row>
    <row r="330" spans="8:10" ht="14.4" x14ac:dyDescent="0.3">
      <c r="H330" s="538"/>
      <c r="I330" s="539"/>
      <c r="J330"/>
    </row>
    <row r="331" spans="8:10" ht="14.4" x14ac:dyDescent="0.3">
      <c r="H331" s="538"/>
      <c r="I331" s="539"/>
      <c r="J331"/>
    </row>
    <row r="332" spans="8:10" ht="14.4" x14ac:dyDescent="0.3">
      <c r="H332" s="538"/>
      <c r="I332" s="539"/>
      <c r="J332"/>
    </row>
    <row r="333" spans="8:10" ht="14.4" x14ac:dyDescent="0.3">
      <c r="H333" s="538"/>
      <c r="I333" s="539"/>
      <c r="J333"/>
    </row>
    <row r="334" spans="8:10" ht="14.4" x14ac:dyDescent="0.3">
      <c r="H334" s="538"/>
      <c r="I334" s="539"/>
      <c r="J334"/>
    </row>
    <row r="335" spans="8:10" ht="14.4" x14ac:dyDescent="0.3">
      <c r="H335" s="538"/>
      <c r="I335" s="539"/>
      <c r="J335"/>
    </row>
    <row r="336" spans="8:10" ht="14.4" x14ac:dyDescent="0.3">
      <c r="H336" s="538"/>
      <c r="I336" s="539"/>
      <c r="J336"/>
    </row>
    <row r="337" spans="8:10" ht="14.4" x14ac:dyDescent="0.3">
      <c r="H337" s="538"/>
      <c r="I337" s="539"/>
      <c r="J337"/>
    </row>
    <row r="338" spans="8:10" ht="14.4" x14ac:dyDescent="0.3">
      <c r="H338" s="538"/>
      <c r="I338" s="539"/>
      <c r="J338"/>
    </row>
    <row r="339" spans="8:10" ht="14.4" x14ac:dyDescent="0.3">
      <c r="H339" s="538"/>
      <c r="I339" s="539"/>
      <c r="J339"/>
    </row>
    <row r="340" spans="8:10" ht="14.4" x14ac:dyDescent="0.3">
      <c r="H340" s="538"/>
      <c r="I340" s="539"/>
      <c r="J340"/>
    </row>
    <row r="341" spans="8:10" ht="14.4" x14ac:dyDescent="0.3">
      <c r="H341" s="538"/>
      <c r="I341" s="539"/>
      <c r="J341"/>
    </row>
    <row r="342" spans="8:10" ht="14.4" x14ac:dyDescent="0.3">
      <c r="H342" s="538"/>
      <c r="I342" s="539"/>
      <c r="J342"/>
    </row>
    <row r="343" spans="8:10" ht="14.4" x14ac:dyDescent="0.3">
      <c r="H343" s="538"/>
      <c r="I343" s="539"/>
      <c r="J343"/>
    </row>
    <row r="344" spans="8:10" ht="14.4" x14ac:dyDescent="0.3">
      <c r="H344" s="538"/>
      <c r="I344" s="539"/>
      <c r="J344"/>
    </row>
    <row r="345" spans="8:10" ht="14.4" x14ac:dyDescent="0.3">
      <c r="H345" s="538"/>
      <c r="I345" s="539"/>
      <c r="J345"/>
    </row>
    <row r="346" spans="8:10" ht="14.4" x14ac:dyDescent="0.3">
      <c r="H346" s="538"/>
      <c r="I346" s="539"/>
      <c r="J346"/>
    </row>
    <row r="347" spans="8:10" ht="14.4" x14ac:dyDescent="0.3">
      <c r="H347" s="538"/>
      <c r="I347" s="539"/>
      <c r="J347"/>
    </row>
    <row r="348" spans="8:10" ht="14.4" x14ac:dyDescent="0.3">
      <c r="H348" s="538"/>
      <c r="I348" s="539"/>
      <c r="J348"/>
    </row>
    <row r="349" spans="8:10" ht="14.4" x14ac:dyDescent="0.3">
      <c r="H349" s="538"/>
      <c r="I349" s="539"/>
      <c r="J349"/>
    </row>
    <row r="350" spans="8:10" ht="14.4" x14ac:dyDescent="0.3">
      <c r="H350" s="538"/>
      <c r="I350" s="539"/>
      <c r="J350"/>
    </row>
    <row r="351" spans="8:10" ht="14.4" x14ac:dyDescent="0.3">
      <c r="H351" s="538"/>
      <c r="I351" s="539"/>
      <c r="J351"/>
    </row>
    <row r="352" spans="8:10" ht="14.4" x14ac:dyDescent="0.3">
      <c r="H352" s="538"/>
      <c r="I352" s="539"/>
      <c r="J352"/>
    </row>
    <row r="353" spans="8:10" ht="14.4" x14ac:dyDescent="0.3">
      <c r="H353" s="538"/>
      <c r="I353" s="539"/>
      <c r="J353"/>
    </row>
    <row r="354" spans="8:10" ht="14.4" x14ac:dyDescent="0.3">
      <c r="H354" s="538"/>
      <c r="I354" s="539"/>
      <c r="J354"/>
    </row>
    <row r="355" spans="8:10" ht="14.4" x14ac:dyDescent="0.3">
      <c r="H355" s="538"/>
      <c r="I355" s="539"/>
      <c r="J355"/>
    </row>
    <row r="356" spans="8:10" ht="14.4" x14ac:dyDescent="0.3">
      <c r="H356" s="538"/>
      <c r="I356" s="539"/>
      <c r="J356"/>
    </row>
    <row r="357" spans="8:10" ht="14.4" x14ac:dyDescent="0.3">
      <c r="H357" s="538"/>
      <c r="I357" s="539"/>
      <c r="J357"/>
    </row>
    <row r="358" spans="8:10" ht="14.4" x14ac:dyDescent="0.3">
      <c r="H358" s="538"/>
      <c r="I358" s="539"/>
      <c r="J358"/>
    </row>
    <row r="359" spans="8:10" ht="14.4" x14ac:dyDescent="0.3">
      <c r="H359" s="538"/>
      <c r="I359" s="539"/>
      <c r="J359"/>
    </row>
    <row r="360" spans="8:10" ht="14.4" x14ac:dyDescent="0.3">
      <c r="H360" s="538"/>
      <c r="I360" s="539"/>
      <c r="J360"/>
    </row>
    <row r="361" spans="8:10" ht="14.4" x14ac:dyDescent="0.3">
      <c r="H361" s="538"/>
      <c r="I361" s="539"/>
      <c r="J361"/>
    </row>
    <row r="362" spans="8:10" ht="14.4" x14ac:dyDescent="0.3">
      <c r="H362" s="538"/>
      <c r="I362" s="539"/>
      <c r="J362"/>
    </row>
    <row r="363" spans="8:10" ht="14.4" x14ac:dyDescent="0.3">
      <c r="H363" s="538"/>
      <c r="I363" s="539"/>
      <c r="J363"/>
    </row>
    <row r="364" spans="8:10" ht="14.4" x14ac:dyDescent="0.3">
      <c r="H364" s="538"/>
      <c r="I364" s="539"/>
      <c r="J364"/>
    </row>
    <row r="365" spans="8:10" ht="14.4" x14ac:dyDescent="0.3">
      <c r="H365" s="538"/>
      <c r="I365" s="539"/>
      <c r="J365"/>
    </row>
    <row r="366" spans="8:10" ht="14.4" x14ac:dyDescent="0.3">
      <c r="H366" s="538"/>
      <c r="I366" s="539"/>
      <c r="J366"/>
    </row>
    <row r="367" spans="8:10" ht="14.4" x14ac:dyDescent="0.3">
      <c r="H367" s="538"/>
      <c r="I367" s="539"/>
      <c r="J367"/>
    </row>
    <row r="368" spans="8:10" ht="14.4" x14ac:dyDescent="0.3">
      <c r="H368" s="538"/>
      <c r="I368" s="539"/>
      <c r="J368"/>
    </row>
    <row r="369" spans="8:10" ht="14.4" x14ac:dyDescent="0.3">
      <c r="H369" s="538"/>
      <c r="I369" s="539"/>
      <c r="J369"/>
    </row>
    <row r="370" spans="8:10" ht="14.4" x14ac:dyDescent="0.3">
      <c r="H370" s="538"/>
      <c r="I370" s="539"/>
      <c r="J370"/>
    </row>
    <row r="371" spans="8:10" ht="14.4" x14ac:dyDescent="0.3">
      <c r="H371" s="538"/>
      <c r="I371" s="539"/>
      <c r="J371"/>
    </row>
    <row r="372" spans="8:10" ht="14.4" x14ac:dyDescent="0.3">
      <c r="H372" s="538"/>
      <c r="I372" s="539"/>
      <c r="J372"/>
    </row>
    <row r="373" spans="8:10" ht="14.4" x14ac:dyDescent="0.3">
      <c r="H373" s="538"/>
      <c r="I373" s="539"/>
      <c r="J373"/>
    </row>
    <row r="374" spans="8:10" ht="14.4" x14ac:dyDescent="0.3">
      <c r="H374" s="538"/>
      <c r="I374" s="539"/>
      <c r="J374"/>
    </row>
    <row r="375" spans="8:10" ht="14.4" x14ac:dyDescent="0.3">
      <c r="H375" s="538"/>
      <c r="I375" s="539"/>
      <c r="J375"/>
    </row>
    <row r="376" spans="8:10" ht="14.4" x14ac:dyDescent="0.3">
      <c r="H376" s="538"/>
      <c r="I376" s="539"/>
      <c r="J376"/>
    </row>
    <row r="377" spans="8:10" ht="14.4" x14ac:dyDescent="0.3">
      <c r="H377" s="538"/>
      <c r="I377" s="539"/>
      <c r="J377"/>
    </row>
    <row r="378" spans="8:10" ht="14.4" x14ac:dyDescent="0.3">
      <c r="H378" s="538"/>
      <c r="I378" s="539"/>
      <c r="J378"/>
    </row>
    <row r="379" spans="8:10" ht="14.4" x14ac:dyDescent="0.3">
      <c r="H379" s="538"/>
      <c r="I379" s="539"/>
      <c r="J379"/>
    </row>
    <row r="380" spans="8:10" ht="14.4" x14ac:dyDescent="0.3">
      <c r="H380" s="538"/>
      <c r="I380" s="539"/>
      <c r="J380"/>
    </row>
    <row r="381" spans="8:10" ht="14.4" x14ac:dyDescent="0.3">
      <c r="H381" s="538"/>
      <c r="I381" s="539"/>
      <c r="J381"/>
    </row>
    <row r="382" spans="8:10" ht="14.4" x14ac:dyDescent="0.3">
      <c r="H382" s="538"/>
      <c r="I382" s="539"/>
      <c r="J382"/>
    </row>
    <row r="383" spans="8:10" ht="14.4" x14ac:dyDescent="0.3">
      <c r="H383" s="538"/>
      <c r="I383" s="539"/>
      <c r="J383"/>
    </row>
    <row r="384" spans="8:10" ht="14.4" x14ac:dyDescent="0.3">
      <c r="H384" s="538"/>
      <c r="I384" s="539"/>
      <c r="J384"/>
    </row>
    <row r="385" spans="8:10" ht="14.4" x14ac:dyDescent="0.3">
      <c r="H385" s="538"/>
      <c r="I385" s="539"/>
      <c r="J385"/>
    </row>
    <row r="386" spans="8:10" ht="14.4" x14ac:dyDescent="0.3">
      <c r="H386" s="538"/>
      <c r="I386" s="539"/>
      <c r="J386"/>
    </row>
    <row r="387" spans="8:10" ht="14.4" x14ac:dyDescent="0.3">
      <c r="H387" s="538"/>
      <c r="I387" s="539"/>
      <c r="J387"/>
    </row>
    <row r="388" spans="8:10" ht="14.4" x14ac:dyDescent="0.3">
      <c r="H388" s="538"/>
      <c r="I388" s="539"/>
      <c r="J388"/>
    </row>
    <row r="389" spans="8:10" ht="14.4" x14ac:dyDescent="0.3">
      <c r="H389" s="538"/>
      <c r="I389" s="539"/>
      <c r="J389"/>
    </row>
    <row r="390" spans="8:10" ht="14.4" x14ac:dyDescent="0.3">
      <c r="H390" s="538"/>
      <c r="I390" s="539"/>
      <c r="J390"/>
    </row>
    <row r="391" spans="8:10" ht="14.4" x14ac:dyDescent="0.3">
      <c r="H391" s="538"/>
      <c r="I391" s="539"/>
      <c r="J391"/>
    </row>
    <row r="392" spans="8:10" ht="14.4" x14ac:dyDescent="0.3">
      <c r="H392" s="538"/>
      <c r="I392" s="539"/>
      <c r="J392"/>
    </row>
    <row r="393" spans="8:10" ht="14.4" x14ac:dyDescent="0.3">
      <c r="H393" s="538"/>
      <c r="I393" s="539"/>
      <c r="J393"/>
    </row>
    <row r="394" spans="8:10" ht="14.4" x14ac:dyDescent="0.3">
      <c r="H394" s="538"/>
      <c r="I394" s="539"/>
      <c r="J394"/>
    </row>
    <row r="395" spans="8:10" ht="14.4" x14ac:dyDescent="0.3">
      <c r="H395" s="538"/>
      <c r="I395" s="539"/>
      <c r="J395"/>
    </row>
    <row r="396" spans="8:10" ht="14.4" x14ac:dyDescent="0.3">
      <c r="H396" s="538"/>
      <c r="I396" s="539"/>
      <c r="J396"/>
    </row>
    <row r="397" spans="8:10" ht="14.4" x14ac:dyDescent="0.3">
      <c r="H397" s="538"/>
      <c r="I397" s="539"/>
      <c r="J397"/>
    </row>
    <row r="398" spans="8:10" ht="14.4" x14ac:dyDescent="0.3">
      <c r="H398" s="538"/>
      <c r="I398" s="539"/>
      <c r="J398"/>
    </row>
    <row r="399" spans="8:10" ht="14.4" x14ac:dyDescent="0.3">
      <c r="H399" s="538"/>
      <c r="I399" s="539"/>
      <c r="J399"/>
    </row>
    <row r="400" spans="8:10" ht="14.4" x14ac:dyDescent="0.3">
      <c r="H400" s="538"/>
      <c r="I400" s="539"/>
      <c r="J400"/>
    </row>
    <row r="401" spans="8:10" ht="14.4" x14ac:dyDescent="0.3">
      <c r="H401" s="538"/>
      <c r="I401" s="539"/>
      <c r="J401"/>
    </row>
    <row r="402" spans="8:10" ht="14.4" x14ac:dyDescent="0.3">
      <c r="H402" s="538"/>
      <c r="I402" s="539"/>
      <c r="J402"/>
    </row>
    <row r="403" spans="8:10" ht="14.4" x14ac:dyDescent="0.3">
      <c r="H403" s="538"/>
      <c r="I403" s="539"/>
      <c r="J403"/>
    </row>
    <row r="404" spans="8:10" ht="14.4" x14ac:dyDescent="0.3">
      <c r="H404" s="538"/>
      <c r="I404" s="539"/>
      <c r="J404"/>
    </row>
    <row r="405" spans="8:10" ht="14.4" x14ac:dyDescent="0.3">
      <c r="H405" s="538"/>
      <c r="I405" s="539"/>
      <c r="J405"/>
    </row>
    <row r="406" spans="8:10" ht="14.4" x14ac:dyDescent="0.3">
      <c r="H406" s="538"/>
      <c r="I406" s="539"/>
      <c r="J406"/>
    </row>
    <row r="407" spans="8:10" ht="14.4" x14ac:dyDescent="0.3">
      <c r="H407" s="538"/>
      <c r="I407" s="539"/>
      <c r="J407"/>
    </row>
    <row r="408" spans="8:10" ht="14.4" x14ac:dyDescent="0.3">
      <c r="H408" s="538"/>
      <c r="I408" s="539"/>
      <c r="J408"/>
    </row>
    <row r="409" spans="8:10" ht="14.4" x14ac:dyDescent="0.3">
      <c r="H409" s="538"/>
      <c r="I409" s="539"/>
      <c r="J409"/>
    </row>
    <row r="410" spans="8:10" ht="14.4" x14ac:dyDescent="0.3">
      <c r="H410" s="538"/>
      <c r="I410" s="539"/>
      <c r="J410"/>
    </row>
    <row r="411" spans="8:10" ht="14.4" x14ac:dyDescent="0.3">
      <c r="H411" s="538"/>
      <c r="I411" s="539"/>
      <c r="J411"/>
    </row>
    <row r="412" spans="8:10" ht="14.4" x14ac:dyDescent="0.3">
      <c r="H412" s="538"/>
      <c r="I412" s="539"/>
      <c r="J412"/>
    </row>
    <row r="413" spans="8:10" ht="14.4" x14ac:dyDescent="0.3">
      <c r="H413" s="538"/>
      <c r="I413" s="539"/>
      <c r="J413"/>
    </row>
    <row r="414" spans="8:10" ht="14.4" x14ac:dyDescent="0.3">
      <c r="H414" s="538"/>
      <c r="I414" s="539"/>
      <c r="J414"/>
    </row>
    <row r="415" spans="8:10" ht="14.4" x14ac:dyDescent="0.3">
      <c r="H415" s="538"/>
      <c r="I415" s="539"/>
      <c r="J415"/>
    </row>
    <row r="416" spans="8:10" ht="14.4" x14ac:dyDescent="0.3">
      <c r="H416" s="538"/>
      <c r="I416" s="539"/>
      <c r="J416"/>
    </row>
    <row r="417" spans="8:10" ht="14.4" x14ac:dyDescent="0.3">
      <c r="H417" s="538"/>
      <c r="I417" s="539"/>
      <c r="J417"/>
    </row>
    <row r="418" spans="8:10" ht="14.4" x14ac:dyDescent="0.3">
      <c r="H418" s="538"/>
      <c r="I418" s="539"/>
      <c r="J418"/>
    </row>
    <row r="419" spans="8:10" ht="14.4" x14ac:dyDescent="0.3">
      <c r="H419" s="538"/>
      <c r="I419" s="539"/>
      <c r="J419"/>
    </row>
    <row r="420" spans="8:10" ht="14.4" x14ac:dyDescent="0.3">
      <c r="H420" s="538"/>
      <c r="I420" s="539"/>
      <c r="J420"/>
    </row>
    <row r="421" spans="8:10" ht="14.4" x14ac:dyDescent="0.3">
      <c r="H421" s="538"/>
      <c r="I421" s="539"/>
      <c r="J421"/>
    </row>
    <row r="422" spans="8:10" ht="14.4" x14ac:dyDescent="0.3">
      <c r="H422" s="538"/>
      <c r="I422" s="539"/>
      <c r="J422"/>
    </row>
    <row r="423" spans="8:10" ht="14.4" x14ac:dyDescent="0.3">
      <c r="H423" s="538"/>
      <c r="I423" s="539"/>
      <c r="J423"/>
    </row>
    <row r="424" spans="8:10" ht="14.4" x14ac:dyDescent="0.3">
      <c r="H424" s="538"/>
      <c r="I424" s="539"/>
      <c r="J424"/>
    </row>
    <row r="425" spans="8:10" ht="14.4" x14ac:dyDescent="0.3">
      <c r="H425" s="538"/>
      <c r="I425" s="539"/>
      <c r="J425"/>
    </row>
    <row r="426" spans="8:10" ht="14.4" x14ac:dyDescent="0.3">
      <c r="H426" s="538"/>
      <c r="I426" s="539"/>
      <c r="J426"/>
    </row>
    <row r="427" spans="8:10" ht="14.4" x14ac:dyDescent="0.3">
      <c r="H427" s="538"/>
      <c r="I427" s="539"/>
      <c r="J427"/>
    </row>
    <row r="428" spans="8:10" ht="14.4" x14ac:dyDescent="0.3">
      <c r="H428" s="538"/>
      <c r="I428" s="539"/>
      <c r="J428"/>
    </row>
    <row r="429" spans="8:10" ht="14.4" x14ac:dyDescent="0.3">
      <c r="H429" s="538"/>
      <c r="I429" s="539"/>
      <c r="J429"/>
    </row>
    <row r="430" spans="8:10" ht="14.4" x14ac:dyDescent="0.3">
      <c r="H430" s="538"/>
      <c r="I430" s="539"/>
      <c r="J430"/>
    </row>
    <row r="431" spans="8:10" ht="14.4" x14ac:dyDescent="0.3">
      <c r="H431" s="538"/>
      <c r="I431" s="539"/>
      <c r="J431"/>
    </row>
    <row r="432" spans="8:10" ht="14.4" x14ac:dyDescent="0.3">
      <c r="H432"/>
      <c r="I432"/>
      <c r="J432"/>
    </row>
    <row r="433" spans="8:10" ht="14.4" x14ac:dyDescent="0.3">
      <c r="H433"/>
      <c r="I433"/>
      <c r="J433"/>
    </row>
    <row r="434" spans="8:10" ht="14.4" x14ac:dyDescent="0.3">
      <c r="H434"/>
      <c r="I434"/>
      <c r="J434"/>
    </row>
    <row r="435" spans="8:10" ht="14.4" x14ac:dyDescent="0.3">
      <c r="H435"/>
      <c r="I435"/>
      <c r="J435"/>
    </row>
    <row r="436" spans="8:10" ht="14.4" x14ac:dyDescent="0.3">
      <c r="H436"/>
      <c r="I436"/>
      <c r="J436"/>
    </row>
    <row r="437" spans="8:10" ht="14.4" x14ac:dyDescent="0.3">
      <c r="H437"/>
      <c r="I437"/>
      <c r="J437"/>
    </row>
    <row r="438" spans="8:10" ht="14.4" x14ac:dyDescent="0.3">
      <c r="H438"/>
      <c r="I438"/>
      <c r="J438"/>
    </row>
    <row r="439" spans="8:10" ht="14.4" x14ac:dyDescent="0.3">
      <c r="H439"/>
      <c r="I439"/>
      <c r="J439"/>
    </row>
    <row r="440" spans="8:10" ht="14.4" x14ac:dyDescent="0.3">
      <c r="H440"/>
      <c r="I440"/>
      <c r="J440"/>
    </row>
    <row r="441" spans="8:10" ht="14.4" x14ac:dyDescent="0.3">
      <c r="H441"/>
      <c r="I441"/>
      <c r="J441"/>
    </row>
    <row r="442" spans="8:10" ht="14.4" x14ac:dyDescent="0.3">
      <c r="H442"/>
      <c r="I442"/>
      <c r="J442"/>
    </row>
    <row r="443" spans="8:10" ht="14.4" x14ac:dyDescent="0.3">
      <c r="H443"/>
      <c r="I443"/>
      <c r="J443"/>
    </row>
    <row r="444" spans="8:10" ht="14.4" x14ac:dyDescent="0.3">
      <c r="H444"/>
      <c r="I444"/>
      <c r="J444"/>
    </row>
    <row r="445" spans="8:10" ht="14.4" x14ac:dyDescent="0.3">
      <c r="H445"/>
      <c r="I445"/>
      <c r="J445"/>
    </row>
    <row r="446" spans="8:10" ht="14.4" x14ac:dyDescent="0.3">
      <c r="H446"/>
      <c r="I446"/>
      <c r="J446"/>
    </row>
    <row r="447" spans="8:10" ht="14.4" x14ac:dyDescent="0.3">
      <c r="H447"/>
      <c r="I447"/>
      <c r="J447"/>
    </row>
    <row r="448" spans="8:10" ht="14.4" x14ac:dyDescent="0.3">
      <c r="H448"/>
      <c r="I448"/>
      <c r="J448"/>
    </row>
    <row r="449" spans="8:10" ht="14.4" x14ac:dyDescent="0.3">
      <c r="H449"/>
      <c r="I449"/>
      <c r="J449"/>
    </row>
    <row r="450" spans="8:10" ht="14.4" x14ac:dyDescent="0.3">
      <c r="H450"/>
      <c r="I450"/>
      <c r="J450"/>
    </row>
    <row r="451" spans="8:10" ht="14.4" x14ac:dyDescent="0.3">
      <c r="H451"/>
      <c r="I451"/>
      <c r="J451"/>
    </row>
    <row r="452" spans="8:10" ht="14.4" x14ac:dyDescent="0.3">
      <c r="H452"/>
      <c r="I452"/>
      <c r="J452"/>
    </row>
    <row r="453" spans="8:10" ht="14.4" x14ac:dyDescent="0.3">
      <c r="H453"/>
      <c r="I453"/>
      <c r="J453"/>
    </row>
    <row r="454" spans="8:10" ht="14.4" x14ac:dyDescent="0.3">
      <c r="H454"/>
      <c r="I454"/>
      <c r="J454"/>
    </row>
    <row r="455" spans="8:10" ht="14.4" x14ac:dyDescent="0.3">
      <c r="H455"/>
      <c r="I455"/>
      <c r="J455"/>
    </row>
    <row r="456" spans="8:10" ht="14.4" x14ac:dyDescent="0.3">
      <c r="H456"/>
      <c r="I456"/>
      <c r="J456"/>
    </row>
    <row r="457" spans="8:10" ht="14.4" x14ac:dyDescent="0.3">
      <c r="H457"/>
      <c r="I457"/>
      <c r="J457"/>
    </row>
    <row r="458" spans="8:10" ht="14.4" x14ac:dyDescent="0.3">
      <c r="H458"/>
      <c r="I458"/>
      <c r="J458"/>
    </row>
    <row r="459" spans="8:10" ht="14.4" x14ac:dyDescent="0.3">
      <c r="H459"/>
      <c r="I459"/>
      <c r="J459"/>
    </row>
    <row r="460" spans="8:10" ht="14.4" x14ac:dyDescent="0.3">
      <c r="H460"/>
      <c r="I460"/>
      <c r="J460"/>
    </row>
    <row r="461" spans="8:10" ht="14.4" x14ac:dyDescent="0.3">
      <c r="H461"/>
      <c r="I461"/>
      <c r="J461"/>
    </row>
    <row r="462" spans="8:10" ht="14.4" x14ac:dyDescent="0.3">
      <c r="H462"/>
      <c r="I462"/>
      <c r="J462"/>
    </row>
    <row r="463" spans="8:10" ht="14.4" x14ac:dyDescent="0.3">
      <c r="H463"/>
      <c r="I463"/>
      <c r="J463"/>
    </row>
    <row r="464" spans="8:10" ht="14.4" x14ac:dyDescent="0.3">
      <c r="H464"/>
      <c r="I464"/>
      <c r="J464"/>
    </row>
    <row r="465" spans="8:10" ht="14.4" x14ac:dyDescent="0.3">
      <c r="H465"/>
      <c r="I465"/>
      <c r="J465"/>
    </row>
    <row r="466" spans="8:10" ht="14.4" x14ac:dyDescent="0.3">
      <c r="H466"/>
      <c r="I466"/>
      <c r="J466"/>
    </row>
    <row r="467" spans="8:10" ht="14.4" x14ac:dyDescent="0.3">
      <c r="H467"/>
      <c r="I467"/>
      <c r="J467"/>
    </row>
    <row r="468" spans="8:10" ht="14.4" x14ac:dyDescent="0.3">
      <c r="H468"/>
      <c r="I468"/>
      <c r="J468"/>
    </row>
    <row r="469" spans="8:10" ht="14.4" x14ac:dyDescent="0.3">
      <c r="H469"/>
      <c r="I469"/>
      <c r="J469"/>
    </row>
    <row r="470" spans="8:10" ht="14.4" x14ac:dyDescent="0.3">
      <c r="H470"/>
      <c r="I470"/>
      <c r="J470"/>
    </row>
    <row r="471" spans="8:10" ht="14.4" x14ac:dyDescent="0.3">
      <c r="H471"/>
      <c r="I471"/>
      <c r="J471"/>
    </row>
    <row r="472" spans="8:10" ht="14.4" x14ac:dyDescent="0.3">
      <c r="H472"/>
      <c r="I472"/>
      <c r="J472"/>
    </row>
    <row r="473" spans="8:10" ht="14.4" x14ac:dyDescent="0.3">
      <c r="H473"/>
      <c r="I473"/>
      <c r="J473"/>
    </row>
    <row r="474" spans="8:10" ht="14.4" x14ac:dyDescent="0.3">
      <c r="H474"/>
      <c r="I474"/>
      <c r="J474"/>
    </row>
    <row r="475" spans="8:10" ht="14.4" x14ac:dyDescent="0.3">
      <c r="H475"/>
      <c r="I475"/>
      <c r="J475"/>
    </row>
    <row r="476" spans="8:10" ht="14.4" x14ac:dyDescent="0.3">
      <c r="H476"/>
      <c r="I476"/>
      <c r="J476"/>
    </row>
    <row r="477" spans="8:10" ht="14.4" x14ac:dyDescent="0.3">
      <c r="H477"/>
      <c r="I477"/>
      <c r="J477"/>
    </row>
    <row r="478" spans="8:10" ht="14.4" x14ac:dyDescent="0.3">
      <c r="H478"/>
      <c r="I478"/>
      <c r="J478"/>
    </row>
    <row r="479" spans="8:10" ht="14.4" x14ac:dyDescent="0.3">
      <c r="H479"/>
      <c r="I479"/>
      <c r="J479"/>
    </row>
    <row r="480" spans="8:10" ht="14.4" x14ac:dyDescent="0.3">
      <c r="H480"/>
      <c r="I480"/>
      <c r="J480"/>
    </row>
    <row r="481" spans="8:10" ht="14.4" x14ac:dyDescent="0.3">
      <c r="H481"/>
      <c r="I481"/>
      <c r="J481"/>
    </row>
    <row r="482" spans="8:10" ht="14.4" x14ac:dyDescent="0.3">
      <c r="H482"/>
      <c r="I482"/>
      <c r="J482"/>
    </row>
    <row r="483" spans="8:10" ht="14.4" x14ac:dyDescent="0.3">
      <c r="H483"/>
      <c r="I483"/>
      <c r="J483"/>
    </row>
    <row r="484" spans="8:10" ht="14.4" x14ac:dyDescent="0.3">
      <c r="H484"/>
      <c r="I484"/>
      <c r="J484"/>
    </row>
    <row r="485" spans="8:10" ht="14.4" x14ac:dyDescent="0.3">
      <c r="H485"/>
      <c r="I485"/>
      <c r="J485"/>
    </row>
    <row r="486" spans="8:10" ht="14.4" x14ac:dyDescent="0.3">
      <c r="H486"/>
      <c r="I486"/>
      <c r="J486"/>
    </row>
    <row r="487" spans="8:10" ht="14.4" x14ac:dyDescent="0.3">
      <c r="H487"/>
      <c r="I487"/>
      <c r="J487"/>
    </row>
    <row r="488" spans="8:10" ht="14.4" x14ac:dyDescent="0.3">
      <c r="H488"/>
      <c r="I488"/>
      <c r="J488"/>
    </row>
    <row r="489" spans="8:10" ht="14.4" x14ac:dyDescent="0.3">
      <c r="H489"/>
      <c r="I489"/>
      <c r="J489"/>
    </row>
    <row r="490" spans="8:10" ht="14.4" x14ac:dyDescent="0.3">
      <c r="H490"/>
      <c r="I490"/>
      <c r="J490"/>
    </row>
    <row r="491" spans="8:10" ht="14.4" x14ac:dyDescent="0.3">
      <c r="H491"/>
      <c r="I491"/>
      <c r="J491"/>
    </row>
    <row r="492" spans="8:10" ht="14.4" x14ac:dyDescent="0.3">
      <c r="H492"/>
      <c r="I492"/>
      <c r="J492"/>
    </row>
    <row r="493" spans="8:10" ht="14.4" x14ac:dyDescent="0.3">
      <c r="H493"/>
      <c r="I493"/>
      <c r="J493"/>
    </row>
    <row r="494" spans="8:10" ht="14.4" x14ac:dyDescent="0.3">
      <c r="H494"/>
      <c r="I494"/>
      <c r="J494"/>
    </row>
    <row r="495" spans="8:10" ht="14.4" x14ac:dyDescent="0.3">
      <c r="H495"/>
      <c r="I495"/>
      <c r="J495"/>
    </row>
    <row r="496" spans="8:10" ht="14.4" x14ac:dyDescent="0.3">
      <c r="H496"/>
      <c r="I496"/>
      <c r="J496"/>
    </row>
    <row r="497" spans="8:10" ht="14.4" x14ac:dyDescent="0.3">
      <c r="H497"/>
      <c r="I497"/>
      <c r="J497"/>
    </row>
    <row r="498" spans="8:10" ht="14.4" x14ac:dyDescent="0.3">
      <c r="H498"/>
      <c r="I498"/>
      <c r="J498"/>
    </row>
    <row r="499" spans="8:10" ht="14.4" x14ac:dyDescent="0.3">
      <c r="H499"/>
      <c r="I499"/>
      <c r="J499"/>
    </row>
    <row r="500" spans="8:10" ht="14.4" x14ac:dyDescent="0.3">
      <c r="H500"/>
      <c r="I500"/>
      <c r="J500"/>
    </row>
    <row r="501" spans="8:10" ht="14.4" x14ac:dyDescent="0.3">
      <c r="H501"/>
      <c r="I501"/>
      <c r="J501"/>
    </row>
    <row r="502" spans="8:10" ht="14.4" x14ac:dyDescent="0.3">
      <c r="H502"/>
      <c r="I502"/>
      <c r="J502"/>
    </row>
    <row r="503" spans="8:10" ht="14.4" x14ac:dyDescent="0.3">
      <c r="H503"/>
      <c r="I503"/>
      <c r="J503"/>
    </row>
    <row r="504" spans="8:10" ht="14.4" x14ac:dyDescent="0.3">
      <c r="H504"/>
      <c r="I504"/>
      <c r="J504"/>
    </row>
    <row r="505" spans="8:10" ht="14.4" x14ac:dyDescent="0.3">
      <c r="H505"/>
      <c r="I505"/>
      <c r="J505"/>
    </row>
    <row r="506" spans="8:10" ht="14.4" x14ac:dyDescent="0.3">
      <c r="H506"/>
      <c r="I506"/>
      <c r="J506"/>
    </row>
    <row r="507" spans="8:10" ht="14.4" x14ac:dyDescent="0.3">
      <c r="H507"/>
      <c r="I507"/>
      <c r="J507"/>
    </row>
    <row r="508" spans="8:10" ht="14.4" x14ac:dyDescent="0.3">
      <c r="H508"/>
      <c r="I508"/>
      <c r="J508"/>
    </row>
    <row r="509" spans="8:10" ht="14.4" x14ac:dyDescent="0.3">
      <c r="H509"/>
      <c r="I509"/>
      <c r="J509"/>
    </row>
    <row r="510" spans="8:10" ht="14.4" x14ac:dyDescent="0.3">
      <c r="H510"/>
      <c r="I510"/>
      <c r="J510"/>
    </row>
    <row r="511" spans="8:10" ht="14.4" x14ac:dyDescent="0.3">
      <c r="H511"/>
      <c r="I511"/>
      <c r="J511"/>
    </row>
    <row r="512" spans="8:10" ht="14.4" x14ac:dyDescent="0.3">
      <c r="H512"/>
      <c r="I512"/>
      <c r="J512"/>
    </row>
    <row r="513" spans="8:10" ht="14.4" x14ac:dyDescent="0.3">
      <c r="H513"/>
      <c r="I513"/>
      <c r="J513"/>
    </row>
    <row r="514" spans="8:10" ht="14.4" x14ac:dyDescent="0.3">
      <c r="H514"/>
      <c r="I514"/>
      <c r="J514"/>
    </row>
    <row r="515" spans="8:10" ht="14.4" x14ac:dyDescent="0.3">
      <c r="H515"/>
      <c r="I515"/>
      <c r="J515"/>
    </row>
    <row r="516" spans="8:10" ht="14.4" x14ac:dyDescent="0.3">
      <c r="H516"/>
      <c r="I516"/>
      <c r="J516"/>
    </row>
    <row r="517" spans="8:10" ht="14.4" x14ac:dyDescent="0.3">
      <c r="H517"/>
      <c r="I517"/>
      <c r="J517"/>
    </row>
    <row r="518" spans="8:10" ht="14.4" x14ac:dyDescent="0.3">
      <c r="H518"/>
      <c r="I518"/>
      <c r="J518"/>
    </row>
    <row r="519" spans="8:10" ht="14.4" x14ac:dyDescent="0.3">
      <c r="H519"/>
      <c r="I519"/>
      <c r="J519"/>
    </row>
    <row r="520" spans="8:10" ht="14.4" x14ac:dyDescent="0.3">
      <c r="H520"/>
      <c r="I520"/>
      <c r="J520"/>
    </row>
    <row r="521" spans="8:10" ht="14.4" x14ac:dyDescent="0.3">
      <c r="H521"/>
      <c r="I521"/>
      <c r="J521"/>
    </row>
    <row r="522" spans="8:10" ht="14.4" x14ac:dyDescent="0.3">
      <c r="H522"/>
      <c r="I522"/>
      <c r="J522"/>
    </row>
    <row r="523" spans="8:10" ht="14.4" x14ac:dyDescent="0.3">
      <c r="H523"/>
      <c r="I523"/>
      <c r="J523"/>
    </row>
    <row r="524" spans="8:10" ht="14.4" x14ac:dyDescent="0.3">
      <c r="H524"/>
      <c r="I524"/>
      <c r="J524"/>
    </row>
    <row r="525" spans="8:10" ht="14.4" x14ac:dyDescent="0.3">
      <c r="H525"/>
      <c r="I525"/>
      <c r="J525"/>
    </row>
    <row r="526" spans="8:10" ht="14.4" x14ac:dyDescent="0.3">
      <c r="H526"/>
      <c r="I526"/>
      <c r="J526"/>
    </row>
    <row r="527" spans="8:10" ht="14.4" x14ac:dyDescent="0.3">
      <c r="H527"/>
      <c r="I527"/>
      <c r="J527"/>
    </row>
    <row r="528" spans="8:10" ht="14.4" x14ac:dyDescent="0.3">
      <c r="H528"/>
      <c r="I528"/>
      <c r="J528"/>
    </row>
    <row r="529" spans="8:10" ht="14.4" x14ac:dyDescent="0.3">
      <c r="H529"/>
      <c r="I529"/>
      <c r="J529"/>
    </row>
    <row r="530" spans="8:10" ht="14.4" x14ac:dyDescent="0.3">
      <c r="H530"/>
      <c r="I530"/>
      <c r="J530"/>
    </row>
    <row r="531" spans="8:10" ht="14.4" x14ac:dyDescent="0.3">
      <c r="H531"/>
      <c r="I531"/>
      <c r="J531"/>
    </row>
    <row r="532" spans="8:10" ht="14.4" x14ac:dyDescent="0.3">
      <c r="H532"/>
      <c r="I532"/>
      <c r="J532"/>
    </row>
    <row r="533" spans="8:10" ht="14.4" x14ac:dyDescent="0.3">
      <c r="H533"/>
      <c r="I533"/>
      <c r="J533"/>
    </row>
    <row r="534" spans="8:10" ht="14.4" x14ac:dyDescent="0.3">
      <c r="H534"/>
      <c r="I534"/>
      <c r="J534"/>
    </row>
    <row r="535" spans="8:10" ht="14.4" x14ac:dyDescent="0.3">
      <c r="H535"/>
      <c r="I535"/>
      <c r="J535"/>
    </row>
    <row r="536" spans="8:10" ht="14.4" x14ac:dyDescent="0.3">
      <c r="H536"/>
      <c r="I536"/>
      <c r="J536"/>
    </row>
    <row r="537" spans="8:10" ht="14.4" x14ac:dyDescent="0.3">
      <c r="H537"/>
      <c r="I537"/>
      <c r="J537"/>
    </row>
    <row r="538" spans="8:10" ht="14.4" x14ac:dyDescent="0.3">
      <c r="H538"/>
      <c r="I538"/>
      <c r="J538"/>
    </row>
    <row r="539" spans="8:10" ht="14.4" x14ac:dyDescent="0.3">
      <c r="H539"/>
      <c r="I539"/>
      <c r="J539"/>
    </row>
    <row r="540" spans="8:10" ht="14.4" x14ac:dyDescent="0.3">
      <c r="H540"/>
      <c r="I540"/>
      <c r="J540"/>
    </row>
    <row r="541" spans="8:10" ht="14.4" x14ac:dyDescent="0.3">
      <c r="H541"/>
      <c r="I541"/>
      <c r="J541"/>
    </row>
    <row r="542" spans="8:10" ht="14.4" x14ac:dyDescent="0.3">
      <c r="H542"/>
      <c r="I542"/>
      <c r="J542"/>
    </row>
    <row r="543" spans="8:10" ht="14.4" x14ac:dyDescent="0.3">
      <c r="H543"/>
      <c r="I543"/>
      <c r="J543"/>
    </row>
    <row r="544" spans="8:10" ht="14.4" x14ac:dyDescent="0.3">
      <c r="H544"/>
      <c r="I544"/>
      <c r="J544"/>
    </row>
    <row r="545" spans="8:10" ht="14.4" x14ac:dyDescent="0.3">
      <c r="H545"/>
      <c r="I545"/>
      <c r="J545"/>
    </row>
    <row r="546" spans="8:10" ht="14.4" x14ac:dyDescent="0.3">
      <c r="H546"/>
      <c r="I546"/>
      <c r="J546"/>
    </row>
    <row r="547" spans="8:10" ht="14.4" x14ac:dyDescent="0.3">
      <c r="H547"/>
      <c r="I547"/>
      <c r="J547"/>
    </row>
    <row r="548" spans="8:10" ht="14.4" x14ac:dyDescent="0.3">
      <c r="H548"/>
      <c r="I548"/>
      <c r="J548"/>
    </row>
    <row r="549" spans="8:10" ht="14.4" x14ac:dyDescent="0.3">
      <c r="H549"/>
      <c r="I549"/>
      <c r="J549"/>
    </row>
    <row r="550" spans="8:10" ht="14.4" x14ac:dyDescent="0.3">
      <c r="H550"/>
      <c r="I550"/>
      <c r="J550"/>
    </row>
    <row r="551" spans="8:10" ht="14.4" x14ac:dyDescent="0.3">
      <c r="H551"/>
      <c r="I551"/>
      <c r="J551"/>
    </row>
    <row r="552" spans="8:10" ht="14.4" x14ac:dyDescent="0.3">
      <c r="H552"/>
      <c r="I552"/>
      <c r="J552"/>
    </row>
    <row r="553" spans="8:10" ht="14.4" x14ac:dyDescent="0.3">
      <c r="H553"/>
      <c r="I553"/>
      <c r="J553"/>
    </row>
    <row r="554" spans="8:10" ht="14.4" x14ac:dyDescent="0.3">
      <c r="H554"/>
      <c r="I554"/>
      <c r="J554"/>
    </row>
    <row r="555" spans="8:10" ht="14.4" x14ac:dyDescent="0.3">
      <c r="H555"/>
      <c r="I555"/>
      <c r="J555"/>
    </row>
    <row r="556" spans="8:10" ht="14.4" x14ac:dyDescent="0.3">
      <c r="H556"/>
      <c r="I556"/>
      <c r="J556"/>
    </row>
    <row r="557" spans="8:10" ht="14.4" x14ac:dyDescent="0.3">
      <c r="H557"/>
      <c r="I557"/>
      <c r="J557"/>
    </row>
    <row r="558" spans="8:10" ht="14.4" x14ac:dyDescent="0.3">
      <c r="H558"/>
      <c r="I558"/>
      <c r="J558"/>
    </row>
    <row r="559" spans="8:10" ht="14.4" x14ac:dyDescent="0.3">
      <c r="H559"/>
      <c r="I559"/>
      <c r="J559"/>
    </row>
    <row r="560" spans="8:10" ht="14.4" x14ac:dyDescent="0.3">
      <c r="H560"/>
      <c r="I560"/>
      <c r="J560"/>
    </row>
  </sheetData>
  <mergeCells count="4">
    <mergeCell ref="C5:F5"/>
    <mergeCell ref="C31:F31"/>
    <mergeCell ref="A32:B32"/>
    <mergeCell ref="A86:F86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H258"/>
  <sheetViews>
    <sheetView showGridLines="0" topLeftCell="A37" zoomScaleNormal="100" zoomScaleSheetLayoutView="50" workbookViewId="0">
      <selection activeCell="B84" sqref="B84"/>
    </sheetView>
  </sheetViews>
  <sheetFormatPr baseColWidth="10" defaultColWidth="11.5546875" defaultRowHeight="14.4" x14ac:dyDescent="0.3"/>
  <cols>
    <col min="1" max="1" width="58.33203125" style="368" bestFit="1" customWidth="1"/>
    <col min="2" max="2" width="13.6640625" style="368" customWidth="1"/>
    <col min="3" max="3" width="13.109375" bestFit="1" customWidth="1"/>
    <col min="4" max="4" width="8.6640625" customWidth="1"/>
    <col min="5" max="5" width="7.6640625" bestFit="1" customWidth="1"/>
    <col min="6" max="6" width="13.88671875" bestFit="1" customWidth="1"/>
    <col min="7" max="7" width="11.88671875" customWidth="1"/>
    <col min="8" max="8" width="13.88671875" bestFit="1" customWidth="1"/>
  </cols>
  <sheetData>
    <row r="1" spans="1:8" x14ac:dyDescent="0.3">
      <c r="A1" s="540" t="s">
        <v>339</v>
      </c>
      <c r="B1" s="541"/>
      <c r="C1" s="541"/>
      <c r="D1" s="541"/>
      <c r="E1" s="541"/>
    </row>
    <row r="2" spans="1:8" ht="15.6" x14ac:dyDescent="0.3">
      <c r="A2" s="503" t="s">
        <v>303</v>
      </c>
      <c r="B2" s="541"/>
      <c r="C2" s="541"/>
      <c r="D2" s="541"/>
      <c r="E2" s="541"/>
    </row>
    <row r="3" spans="1:8" x14ac:dyDescent="0.3">
      <c r="A3" s="65"/>
      <c r="B3" s="541"/>
      <c r="C3" s="541"/>
      <c r="D3" s="541"/>
      <c r="E3" s="541"/>
    </row>
    <row r="4" spans="1:8" ht="15" thickBot="1" x14ac:dyDescent="0.35">
      <c r="A4" s="542" t="s">
        <v>340</v>
      </c>
      <c r="B4" s="541"/>
      <c r="C4" s="541"/>
      <c r="D4" s="541"/>
      <c r="E4" s="541"/>
    </row>
    <row r="5" spans="1:8" ht="15" thickBot="1" x14ac:dyDescent="0.35">
      <c r="B5" s="773" t="s">
        <v>101</v>
      </c>
      <c r="C5" s="774"/>
      <c r="D5" s="774"/>
      <c r="E5" s="775"/>
    </row>
    <row r="6" spans="1:8" x14ac:dyDescent="0.3">
      <c r="A6" s="543" t="s">
        <v>341</v>
      </c>
      <c r="B6" s="544">
        <v>2020</v>
      </c>
      <c r="C6" s="545">
        <v>2021</v>
      </c>
      <c r="D6" s="546" t="s">
        <v>105</v>
      </c>
      <c r="E6" s="547" t="s">
        <v>114</v>
      </c>
    </row>
    <row r="7" spans="1:8" x14ac:dyDescent="0.3">
      <c r="A7" s="548" t="s">
        <v>304</v>
      </c>
      <c r="B7" s="549">
        <f>+SUM(B8:B18)</f>
        <v>107656286</v>
      </c>
      <c r="C7" s="550">
        <f>+SUM(C8:C18)</f>
        <v>89379337</v>
      </c>
      <c r="D7" s="551">
        <f>C7/B7-1</f>
        <v>-0.16977131274991231</v>
      </c>
      <c r="E7" s="552">
        <f>C7/C7</f>
        <v>1</v>
      </c>
      <c r="G7" s="477"/>
      <c r="H7" s="477"/>
    </row>
    <row r="8" spans="1:8" x14ac:dyDescent="0.3">
      <c r="A8" s="553" t="s">
        <v>317</v>
      </c>
      <c r="B8" s="554">
        <v>23218386</v>
      </c>
      <c r="C8" s="555">
        <v>15911566</v>
      </c>
      <c r="D8" s="528">
        <f t="shared" ref="D8:D70" si="0">C8/B8-1</f>
        <v>-0.31469973838836174</v>
      </c>
      <c r="E8" s="528">
        <f>+C8/$C$7</f>
        <v>0.1780228689769762</v>
      </c>
    </row>
    <row r="9" spans="1:8" x14ac:dyDescent="0.3">
      <c r="A9" s="553" t="s">
        <v>116</v>
      </c>
      <c r="B9" s="554">
        <v>15996382</v>
      </c>
      <c r="C9" s="555">
        <v>15609725</v>
      </c>
      <c r="D9" s="528">
        <f t="shared" si="0"/>
        <v>-2.4171528286833888E-2</v>
      </c>
      <c r="E9" s="528">
        <f t="shared" ref="E9:E18" si="1">+C9/$C$7</f>
        <v>0.17464579089460017</v>
      </c>
    </row>
    <row r="10" spans="1:8" x14ac:dyDescent="0.3">
      <c r="A10" s="553" t="s">
        <v>316</v>
      </c>
      <c r="B10" s="554">
        <v>10840572</v>
      </c>
      <c r="C10" s="555">
        <v>12604719</v>
      </c>
      <c r="D10" s="528">
        <f t="shared" si="0"/>
        <v>0.16273560103655038</v>
      </c>
      <c r="E10" s="528">
        <f t="shared" si="1"/>
        <v>0.14102497761870844</v>
      </c>
    </row>
    <row r="11" spans="1:8" x14ac:dyDescent="0.3">
      <c r="A11" s="556" t="s">
        <v>121</v>
      </c>
      <c r="B11" s="554">
        <v>26483410</v>
      </c>
      <c r="C11" s="555">
        <v>11658777</v>
      </c>
      <c r="D11" s="528">
        <f t="shared" si="0"/>
        <v>-0.5597705506956997</v>
      </c>
      <c r="E11" s="528">
        <f t="shared" si="1"/>
        <v>0.13044152475644344</v>
      </c>
    </row>
    <row r="12" spans="1:8" x14ac:dyDescent="0.3">
      <c r="A12" s="556" t="s">
        <v>118</v>
      </c>
      <c r="B12" s="554">
        <v>3577475</v>
      </c>
      <c r="C12" s="555">
        <v>5962746</v>
      </c>
      <c r="D12" s="528">
        <f t="shared" si="0"/>
        <v>0.66674707719830328</v>
      </c>
      <c r="E12" s="528">
        <f t="shared" si="1"/>
        <v>6.6712801863813329E-2</v>
      </c>
    </row>
    <row r="13" spans="1:8" x14ac:dyDescent="0.3">
      <c r="A13" s="556" t="s">
        <v>143</v>
      </c>
      <c r="B13" s="554">
        <v>0</v>
      </c>
      <c r="C13" s="555">
        <v>4117125</v>
      </c>
      <c r="D13" s="528" t="s">
        <v>154</v>
      </c>
      <c r="E13" s="528">
        <f t="shared" si="1"/>
        <v>4.6063498994180274E-2</v>
      </c>
    </row>
    <row r="14" spans="1:8" x14ac:dyDescent="0.3">
      <c r="A14" s="557" t="s">
        <v>152</v>
      </c>
      <c r="B14" s="558">
        <v>3222461</v>
      </c>
      <c r="C14" s="559">
        <v>4075257</v>
      </c>
      <c r="D14" s="528">
        <f t="shared" si="0"/>
        <v>0.26464121675948915</v>
      </c>
      <c r="E14" s="560">
        <f t="shared" si="1"/>
        <v>4.5595068578322524E-2</v>
      </c>
    </row>
    <row r="15" spans="1:8" x14ac:dyDescent="0.3">
      <c r="A15" s="557" t="s">
        <v>119</v>
      </c>
      <c r="B15" s="558">
        <v>4993661</v>
      </c>
      <c r="C15" s="559">
        <v>3108855</v>
      </c>
      <c r="D15" s="528">
        <f t="shared" si="0"/>
        <v>-0.37743971807457499</v>
      </c>
      <c r="E15" s="560">
        <f t="shared" si="1"/>
        <v>3.4782703747287813E-2</v>
      </c>
    </row>
    <row r="16" spans="1:8" x14ac:dyDescent="0.3">
      <c r="A16" s="557" t="s">
        <v>147</v>
      </c>
      <c r="B16" s="558">
        <v>1895854</v>
      </c>
      <c r="C16" s="559">
        <v>2537598</v>
      </c>
      <c r="D16" s="528">
        <f t="shared" si="0"/>
        <v>0.33849863966318083</v>
      </c>
      <c r="E16" s="560">
        <f t="shared" si="1"/>
        <v>2.8391327181135836E-2</v>
      </c>
    </row>
    <row r="17" spans="1:8" x14ac:dyDescent="0.3">
      <c r="A17" s="561" t="s">
        <v>117</v>
      </c>
      <c r="B17" s="562">
        <v>6636353</v>
      </c>
      <c r="C17" s="563">
        <v>2411343</v>
      </c>
      <c r="D17" s="528">
        <f t="shared" si="0"/>
        <v>-0.63664636284417053</v>
      </c>
      <c r="E17" s="514">
        <f t="shared" si="1"/>
        <v>2.6978752370919915E-2</v>
      </c>
    </row>
    <row r="18" spans="1:8" x14ac:dyDescent="0.3">
      <c r="A18" s="561" t="s">
        <v>342</v>
      </c>
      <c r="B18" s="562">
        <v>10791732</v>
      </c>
      <c r="C18" s="563">
        <v>11381626</v>
      </c>
      <c r="D18" s="528">
        <f t="shared" si="0"/>
        <v>5.4661661353339719E-2</v>
      </c>
      <c r="E18" s="514">
        <f t="shared" si="1"/>
        <v>0.12734068501761206</v>
      </c>
    </row>
    <row r="19" spans="1:8" x14ac:dyDescent="0.3">
      <c r="A19" s="564" t="s">
        <v>305</v>
      </c>
      <c r="B19" s="565">
        <f>+SUM(B20:B30)</f>
        <v>64704754</v>
      </c>
      <c r="C19" s="566">
        <f>+SUM(C20:C30)</f>
        <v>23431420</v>
      </c>
      <c r="D19" s="567">
        <f t="shared" si="0"/>
        <v>-0.63787173968700972</v>
      </c>
      <c r="E19" s="568">
        <f>C19/C19</f>
        <v>1</v>
      </c>
      <c r="G19" s="477"/>
      <c r="H19" s="477"/>
    </row>
    <row r="20" spans="1:8" x14ac:dyDescent="0.3">
      <c r="A20" s="569" t="s">
        <v>118</v>
      </c>
      <c r="B20" s="562">
        <v>2790993</v>
      </c>
      <c r="C20" s="563">
        <v>5166729</v>
      </c>
      <c r="D20" s="514">
        <f t="shared" si="0"/>
        <v>0.85121532013874623</v>
      </c>
      <c r="E20" s="514">
        <f t="shared" ref="E20:E30" si="2">+C20/$C$19</f>
        <v>0.22050430575697078</v>
      </c>
    </row>
    <row r="21" spans="1:8" x14ac:dyDescent="0.3">
      <c r="A21" s="570" t="s">
        <v>316</v>
      </c>
      <c r="B21" s="558">
        <v>13990942</v>
      </c>
      <c r="C21" s="559">
        <v>4370502</v>
      </c>
      <c r="D21" s="514">
        <f t="shared" si="0"/>
        <v>-0.68761917532071815</v>
      </c>
      <c r="E21" s="560">
        <f t="shared" si="2"/>
        <v>0.1865231385891252</v>
      </c>
    </row>
    <row r="22" spans="1:8" x14ac:dyDescent="0.3">
      <c r="A22" s="570" t="s">
        <v>117</v>
      </c>
      <c r="B22" s="558">
        <v>18380965</v>
      </c>
      <c r="C22" s="559">
        <v>3802590</v>
      </c>
      <c r="D22" s="514">
        <f t="shared" si="0"/>
        <v>-0.79312348399553556</v>
      </c>
      <c r="E22" s="560">
        <f t="shared" si="2"/>
        <v>0.1622859391364245</v>
      </c>
    </row>
    <row r="23" spans="1:8" x14ac:dyDescent="0.3">
      <c r="A23" s="557" t="s">
        <v>116</v>
      </c>
      <c r="B23" s="558">
        <v>2591127</v>
      </c>
      <c r="C23" s="559">
        <v>2688119</v>
      </c>
      <c r="D23" s="514">
        <f t="shared" si="0"/>
        <v>3.7432360513398155E-2</v>
      </c>
      <c r="E23" s="560">
        <f t="shared" si="2"/>
        <v>0.11472283796713985</v>
      </c>
    </row>
    <row r="24" spans="1:8" x14ac:dyDescent="0.3">
      <c r="A24" s="557" t="s">
        <v>142</v>
      </c>
      <c r="B24" s="558">
        <v>140790</v>
      </c>
      <c r="C24" s="559">
        <v>1640000</v>
      </c>
      <c r="D24" s="514" t="s">
        <v>154</v>
      </c>
      <c r="E24" s="560">
        <f t="shared" si="2"/>
        <v>6.9991490059074526E-2</v>
      </c>
    </row>
    <row r="25" spans="1:8" x14ac:dyDescent="0.3">
      <c r="A25" s="557" t="s">
        <v>121</v>
      </c>
      <c r="B25" s="558">
        <v>5670717</v>
      </c>
      <c r="C25" s="559">
        <v>1429503</v>
      </c>
      <c r="D25" s="514">
        <f t="shared" si="0"/>
        <v>-0.74791494620521526</v>
      </c>
      <c r="E25" s="560">
        <f t="shared" si="2"/>
        <v>6.1007954276778784E-2</v>
      </c>
    </row>
    <row r="26" spans="1:8" x14ac:dyDescent="0.3">
      <c r="A26" s="557" t="s">
        <v>146</v>
      </c>
      <c r="B26" s="558">
        <v>0</v>
      </c>
      <c r="C26" s="559">
        <v>539640</v>
      </c>
      <c r="D26" s="514" t="s">
        <v>154</v>
      </c>
      <c r="E26" s="560">
        <f t="shared" si="2"/>
        <v>2.3030614448462789E-2</v>
      </c>
    </row>
    <row r="27" spans="1:8" x14ac:dyDescent="0.3">
      <c r="A27" s="561" t="s">
        <v>128</v>
      </c>
      <c r="B27" s="562">
        <v>1073632</v>
      </c>
      <c r="C27" s="563">
        <v>536479</v>
      </c>
      <c r="D27" s="514">
        <f t="shared" si="0"/>
        <v>-0.5003138878125839</v>
      </c>
      <c r="E27" s="514">
        <f t="shared" si="2"/>
        <v>2.2895710119147709E-2</v>
      </c>
    </row>
    <row r="28" spans="1:8" x14ac:dyDescent="0.3">
      <c r="A28" s="561" t="s">
        <v>119</v>
      </c>
      <c r="B28" s="562">
        <v>4519361</v>
      </c>
      <c r="C28" s="563">
        <v>379423</v>
      </c>
      <c r="D28" s="514">
        <f t="shared" si="0"/>
        <v>-0.91604498954608848</v>
      </c>
      <c r="E28" s="514">
        <f t="shared" si="2"/>
        <v>1.6192915324807461E-2</v>
      </c>
    </row>
    <row r="29" spans="1:8" x14ac:dyDescent="0.3">
      <c r="A29" s="561" t="s">
        <v>129</v>
      </c>
      <c r="B29" s="562">
        <v>937894</v>
      </c>
      <c r="C29" s="563">
        <v>378959</v>
      </c>
      <c r="D29" s="514">
        <f t="shared" si="0"/>
        <v>-0.59594687672594127</v>
      </c>
      <c r="E29" s="514">
        <f t="shared" si="2"/>
        <v>1.6173112854449282E-2</v>
      </c>
    </row>
    <row r="30" spans="1:8" x14ac:dyDescent="0.3">
      <c r="A30" s="561" t="s">
        <v>343</v>
      </c>
      <c r="B30" s="562">
        <v>14608333</v>
      </c>
      <c r="C30" s="563">
        <v>2499476</v>
      </c>
      <c r="D30" s="514">
        <f t="shared" si="0"/>
        <v>-0.82890066922762506</v>
      </c>
      <c r="E30" s="514">
        <f t="shared" si="2"/>
        <v>0.10667198146761912</v>
      </c>
    </row>
    <row r="31" spans="1:8" x14ac:dyDescent="0.3">
      <c r="A31" s="564" t="s">
        <v>7</v>
      </c>
      <c r="B31" s="565">
        <f>+SUM(B32:B42)</f>
        <v>19851789</v>
      </c>
      <c r="C31" s="566">
        <f>+SUM(C32:C42)</f>
        <v>16265385</v>
      </c>
      <c r="D31" s="567">
        <f>C31/B31-1</f>
        <v>-0.1806589824221887</v>
      </c>
      <c r="E31" s="568">
        <f>C31/C31</f>
        <v>1</v>
      </c>
      <c r="G31" s="477"/>
      <c r="H31" s="477"/>
    </row>
    <row r="32" spans="1:8" x14ac:dyDescent="0.3">
      <c r="A32" s="569" t="s">
        <v>129</v>
      </c>
      <c r="B32" s="562">
        <v>3659442</v>
      </c>
      <c r="C32" s="563">
        <v>2793672</v>
      </c>
      <c r="D32" s="514">
        <f t="shared" si="0"/>
        <v>-0.23658524988235907</v>
      </c>
      <c r="E32" s="514">
        <f t="shared" ref="E32:E42" si="3">+C32/$C$31</f>
        <v>0.17175566394524322</v>
      </c>
    </row>
    <row r="33" spans="1:8" x14ac:dyDescent="0.3">
      <c r="A33" s="570" t="s">
        <v>131</v>
      </c>
      <c r="B33" s="558">
        <v>1187607</v>
      </c>
      <c r="C33" s="559">
        <v>1331567</v>
      </c>
      <c r="D33" s="514">
        <f t="shared" si="0"/>
        <v>0.12121855125475012</v>
      </c>
      <c r="E33" s="560">
        <f t="shared" si="3"/>
        <v>8.1865077279142176E-2</v>
      </c>
    </row>
    <row r="34" spans="1:8" x14ac:dyDescent="0.3">
      <c r="A34" s="557" t="s">
        <v>146</v>
      </c>
      <c r="B34" s="558">
        <v>679173</v>
      </c>
      <c r="C34" s="559">
        <v>971084</v>
      </c>
      <c r="D34" s="514">
        <f t="shared" si="0"/>
        <v>0.42980359937747825</v>
      </c>
      <c r="E34" s="560">
        <f t="shared" si="3"/>
        <v>5.9702490903227927E-2</v>
      </c>
    </row>
    <row r="35" spans="1:8" x14ac:dyDescent="0.3">
      <c r="A35" s="557" t="s">
        <v>326</v>
      </c>
      <c r="B35" s="558">
        <v>1847729</v>
      </c>
      <c r="C35" s="559">
        <v>733244</v>
      </c>
      <c r="D35" s="514">
        <f t="shared" si="0"/>
        <v>-0.60316474980908996</v>
      </c>
      <c r="E35" s="560">
        <f t="shared" si="3"/>
        <v>4.5080027309528793E-2</v>
      </c>
    </row>
    <row r="36" spans="1:8" x14ac:dyDescent="0.3">
      <c r="A36" s="570" t="s">
        <v>116</v>
      </c>
      <c r="B36" s="558">
        <v>417653</v>
      </c>
      <c r="C36" s="559">
        <v>695401</v>
      </c>
      <c r="D36" s="514">
        <f t="shared" si="0"/>
        <v>0.66502096237785913</v>
      </c>
      <c r="E36" s="560">
        <f t="shared" si="3"/>
        <v>4.2753430060216834E-2</v>
      </c>
    </row>
    <row r="37" spans="1:8" x14ac:dyDescent="0.3">
      <c r="A37" s="557" t="s">
        <v>133</v>
      </c>
      <c r="B37" s="558">
        <v>0</v>
      </c>
      <c r="C37" s="559">
        <v>589628</v>
      </c>
      <c r="D37" s="514" t="s">
        <v>154</v>
      </c>
      <c r="E37" s="560">
        <f t="shared" si="3"/>
        <v>3.6250479161729035E-2</v>
      </c>
    </row>
    <row r="38" spans="1:8" x14ac:dyDescent="0.3">
      <c r="A38" s="557" t="s">
        <v>329</v>
      </c>
      <c r="B38" s="558">
        <v>7196</v>
      </c>
      <c r="C38" s="559">
        <v>571309</v>
      </c>
      <c r="D38" s="514" t="s">
        <v>154</v>
      </c>
      <c r="E38" s="560">
        <f t="shared" si="3"/>
        <v>3.5124222390063319E-2</v>
      </c>
    </row>
    <row r="39" spans="1:8" x14ac:dyDescent="0.3">
      <c r="A39" s="557" t="s">
        <v>319</v>
      </c>
      <c r="B39" s="558">
        <v>252</v>
      </c>
      <c r="C39" s="559">
        <v>535309</v>
      </c>
      <c r="D39" s="514" t="s">
        <v>154</v>
      </c>
      <c r="E39" s="560">
        <f t="shared" si="3"/>
        <v>3.2910933248736507E-2</v>
      </c>
    </row>
    <row r="40" spans="1:8" x14ac:dyDescent="0.3">
      <c r="A40" s="561" t="s">
        <v>328</v>
      </c>
      <c r="B40" s="562">
        <v>347962</v>
      </c>
      <c r="C40" s="563">
        <v>509625</v>
      </c>
      <c r="D40" s="514">
        <f t="shared" si="0"/>
        <v>0.4645995827130549</v>
      </c>
      <c r="E40" s="514">
        <f t="shared" si="3"/>
        <v>3.1331874406907677E-2</v>
      </c>
    </row>
    <row r="41" spans="1:8" x14ac:dyDescent="0.3">
      <c r="A41" s="561" t="s">
        <v>317</v>
      </c>
      <c r="B41" s="562">
        <v>788773</v>
      </c>
      <c r="C41" s="563">
        <v>417894</v>
      </c>
      <c r="D41" s="514">
        <f t="shared" si="0"/>
        <v>-0.47019738251689647</v>
      </c>
      <c r="E41" s="514">
        <f t="shared" si="3"/>
        <v>2.5692229234045183E-2</v>
      </c>
    </row>
    <row r="42" spans="1:8" x14ac:dyDescent="0.3">
      <c r="A42" s="561" t="s">
        <v>344</v>
      </c>
      <c r="B42" s="562">
        <v>10916002</v>
      </c>
      <c r="C42" s="563">
        <v>7116652</v>
      </c>
      <c r="D42" s="514">
        <f t="shared" si="0"/>
        <v>-0.34805325246367669</v>
      </c>
      <c r="E42" s="514">
        <f t="shared" si="3"/>
        <v>0.43753357206115934</v>
      </c>
    </row>
    <row r="43" spans="1:8" x14ac:dyDescent="0.3">
      <c r="A43" s="564" t="s">
        <v>306</v>
      </c>
      <c r="B43" s="565">
        <f>+SUM(B44:B54)</f>
        <v>42648763</v>
      </c>
      <c r="C43" s="566">
        <f>+SUM(C44:C54)</f>
        <v>52072311</v>
      </c>
      <c r="D43" s="567">
        <f t="shared" si="0"/>
        <v>0.22095712365678688</v>
      </c>
      <c r="E43" s="568">
        <f>C43/C43</f>
        <v>1</v>
      </c>
      <c r="G43" s="477"/>
      <c r="H43" s="477"/>
    </row>
    <row r="44" spans="1:8" x14ac:dyDescent="0.3">
      <c r="A44" s="570" t="s">
        <v>316</v>
      </c>
      <c r="B44" s="558">
        <v>10465488</v>
      </c>
      <c r="C44" s="559">
        <v>14898363</v>
      </c>
      <c r="D44" s="560">
        <f t="shared" si="0"/>
        <v>0.42357078809894011</v>
      </c>
      <c r="E44" s="560">
        <f>+C44/$C$43</f>
        <v>0.28610911852942345</v>
      </c>
    </row>
    <row r="45" spans="1:8" x14ac:dyDescent="0.3">
      <c r="A45" s="570" t="s">
        <v>118</v>
      </c>
      <c r="B45" s="558">
        <v>-184420</v>
      </c>
      <c r="C45" s="559">
        <v>7353252</v>
      </c>
      <c r="D45" s="560" t="s">
        <v>154</v>
      </c>
      <c r="E45" s="560">
        <f t="shared" ref="E45:E54" si="4">+C45/$C$43</f>
        <v>0.14121232299446054</v>
      </c>
    </row>
    <row r="46" spans="1:8" x14ac:dyDescent="0.3">
      <c r="A46" s="570" t="s">
        <v>129</v>
      </c>
      <c r="B46" s="558">
        <v>2658898</v>
      </c>
      <c r="C46" s="559">
        <v>4818936</v>
      </c>
      <c r="D46" s="560">
        <f t="shared" si="0"/>
        <v>0.81238091871143614</v>
      </c>
      <c r="E46" s="560">
        <f t="shared" si="4"/>
        <v>9.2543155997051874E-2</v>
      </c>
    </row>
    <row r="47" spans="1:8" x14ac:dyDescent="0.3">
      <c r="A47" s="557" t="s">
        <v>121</v>
      </c>
      <c r="B47" s="558">
        <v>7243479</v>
      </c>
      <c r="C47" s="559">
        <v>3129585</v>
      </c>
      <c r="D47" s="560">
        <f t="shared" si="0"/>
        <v>-0.56794449186640839</v>
      </c>
      <c r="E47" s="560">
        <f t="shared" si="4"/>
        <v>6.0100751049823771E-2</v>
      </c>
    </row>
    <row r="48" spans="1:8" x14ac:dyDescent="0.3">
      <c r="A48" s="557" t="s">
        <v>152</v>
      </c>
      <c r="B48" s="558">
        <v>13211</v>
      </c>
      <c r="C48" s="559">
        <v>2374287</v>
      </c>
      <c r="D48" s="560" t="s">
        <v>154</v>
      </c>
      <c r="E48" s="560">
        <f t="shared" si="4"/>
        <v>4.5595959818261186E-2</v>
      </c>
    </row>
    <row r="49" spans="1:8" x14ac:dyDescent="0.3">
      <c r="A49" s="557" t="s">
        <v>116</v>
      </c>
      <c r="B49" s="558">
        <v>298802</v>
      </c>
      <c r="C49" s="559">
        <v>2359954</v>
      </c>
      <c r="D49" s="560">
        <f t="shared" si="0"/>
        <v>6.8980528912122407</v>
      </c>
      <c r="E49" s="560">
        <f t="shared" si="4"/>
        <v>4.5320707967042219E-2</v>
      </c>
    </row>
    <row r="50" spans="1:8" x14ac:dyDescent="0.3">
      <c r="A50" s="557" t="s">
        <v>134</v>
      </c>
      <c r="B50" s="558">
        <v>1279829</v>
      </c>
      <c r="C50" s="559">
        <v>2230411</v>
      </c>
      <c r="D50" s="560">
        <f t="shared" si="0"/>
        <v>0.74274141311065778</v>
      </c>
      <c r="E50" s="560">
        <f t="shared" si="4"/>
        <v>4.2832955887054831E-2</v>
      </c>
    </row>
    <row r="51" spans="1:8" x14ac:dyDescent="0.3">
      <c r="A51" s="557" t="s">
        <v>125</v>
      </c>
      <c r="B51" s="558">
        <v>2950269</v>
      </c>
      <c r="C51" s="559">
        <v>1942093</v>
      </c>
      <c r="D51" s="560">
        <f t="shared" si="0"/>
        <v>-0.34172341572920972</v>
      </c>
      <c r="E51" s="560">
        <f t="shared" si="4"/>
        <v>3.7296078524342816E-2</v>
      </c>
    </row>
    <row r="52" spans="1:8" x14ac:dyDescent="0.3">
      <c r="A52" s="557" t="s">
        <v>123</v>
      </c>
      <c r="B52" s="558">
        <v>167976</v>
      </c>
      <c r="C52" s="559">
        <v>1619870</v>
      </c>
      <c r="D52" s="560">
        <f t="shared" si="0"/>
        <v>8.64346097061485</v>
      </c>
      <c r="E52" s="560">
        <f t="shared" si="4"/>
        <v>3.1108087367199815E-2</v>
      </c>
    </row>
    <row r="53" spans="1:8" x14ac:dyDescent="0.3">
      <c r="A53" s="561" t="s">
        <v>150</v>
      </c>
      <c r="B53" s="562">
        <v>1172956</v>
      </c>
      <c r="C53" s="563">
        <v>1134829</v>
      </c>
      <c r="D53" s="560">
        <f t="shared" si="0"/>
        <v>-3.2505055603108679E-2</v>
      </c>
      <c r="E53" s="514">
        <f t="shared" si="4"/>
        <v>2.1793328896042276E-2</v>
      </c>
    </row>
    <row r="54" spans="1:8" x14ac:dyDescent="0.3">
      <c r="A54" s="561" t="s">
        <v>345</v>
      </c>
      <c r="B54" s="562">
        <v>16582275</v>
      </c>
      <c r="C54" s="563">
        <v>10210731</v>
      </c>
      <c r="D54" s="560">
        <f t="shared" si="0"/>
        <v>-0.38423823027901782</v>
      </c>
      <c r="E54" s="514">
        <f t="shared" si="4"/>
        <v>0.19608753296929726</v>
      </c>
    </row>
    <row r="55" spans="1:8" x14ac:dyDescent="0.3">
      <c r="A55" s="564" t="s">
        <v>307</v>
      </c>
      <c r="B55" s="565">
        <f>+SUM(B56:B66)</f>
        <v>29671564</v>
      </c>
      <c r="C55" s="566">
        <f>+SUM(C56:C66)</f>
        <v>28845869</v>
      </c>
      <c r="D55" s="567">
        <f t="shared" si="0"/>
        <v>-2.7827821951010079E-2</v>
      </c>
      <c r="E55" s="568">
        <f>C55/C55</f>
        <v>1</v>
      </c>
      <c r="F55" s="477"/>
      <c r="G55" s="477"/>
      <c r="H55" s="477"/>
    </row>
    <row r="56" spans="1:8" x14ac:dyDescent="0.3">
      <c r="A56" s="569" t="s">
        <v>317</v>
      </c>
      <c r="B56" s="562">
        <v>3311629</v>
      </c>
      <c r="C56" s="563">
        <v>5849027</v>
      </c>
      <c r="D56" s="514">
        <f t="shared" si="0"/>
        <v>0.76620841283851537</v>
      </c>
      <c r="E56" s="514">
        <f t="shared" ref="E56:E66" si="5">+C56/$C$55</f>
        <v>0.20276827160242597</v>
      </c>
    </row>
    <row r="57" spans="1:8" x14ac:dyDescent="0.3">
      <c r="A57" s="570" t="s">
        <v>133</v>
      </c>
      <c r="B57" s="558">
        <v>3482918</v>
      </c>
      <c r="C57" s="559">
        <v>3107642</v>
      </c>
      <c r="D57" s="560">
        <f t="shared" si="0"/>
        <v>-0.10774758406600438</v>
      </c>
      <c r="E57" s="560">
        <f t="shared" si="5"/>
        <v>0.10773265315737238</v>
      </c>
    </row>
    <row r="58" spans="1:8" x14ac:dyDescent="0.3">
      <c r="A58" s="557" t="s">
        <v>138</v>
      </c>
      <c r="B58" s="558">
        <v>3533809</v>
      </c>
      <c r="C58" s="559">
        <v>2657571</v>
      </c>
      <c r="D58" s="560">
        <f t="shared" si="0"/>
        <v>-0.2479585059633953</v>
      </c>
      <c r="E58" s="560">
        <f t="shared" si="5"/>
        <v>9.2130037753412802E-2</v>
      </c>
    </row>
    <row r="59" spans="1:8" x14ac:dyDescent="0.3">
      <c r="A59" s="570" t="s">
        <v>128</v>
      </c>
      <c r="B59" s="558">
        <v>2146700</v>
      </c>
      <c r="C59" s="559">
        <v>2323531</v>
      </c>
      <c r="D59" s="560">
        <f t="shared" si="0"/>
        <v>8.2373410350770948E-2</v>
      </c>
      <c r="E59" s="560">
        <f t="shared" si="5"/>
        <v>8.0549870069783647E-2</v>
      </c>
    </row>
    <row r="60" spans="1:8" x14ac:dyDescent="0.3">
      <c r="A60" s="557" t="s">
        <v>322</v>
      </c>
      <c r="B60" s="558">
        <v>1233904</v>
      </c>
      <c r="C60" s="559">
        <v>1475320</v>
      </c>
      <c r="D60" s="560">
        <f t="shared" si="0"/>
        <v>0.19565217391304346</v>
      </c>
      <c r="E60" s="560">
        <f t="shared" si="5"/>
        <v>5.114493170581895E-2</v>
      </c>
    </row>
    <row r="61" spans="1:8" x14ac:dyDescent="0.3">
      <c r="A61" s="557" t="s">
        <v>129</v>
      </c>
      <c r="B61" s="558">
        <v>2321933</v>
      </c>
      <c r="C61" s="559">
        <v>1441970</v>
      </c>
      <c r="D61" s="560">
        <f t="shared" si="0"/>
        <v>-0.37897863547311661</v>
      </c>
      <c r="E61" s="560">
        <f t="shared" si="5"/>
        <v>4.9988786955941597E-2</v>
      </c>
    </row>
    <row r="62" spans="1:8" x14ac:dyDescent="0.3">
      <c r="A62" s="557" t="s">
        <v>318</v>
      </c>
      <c r="B62" s="558">
        <v>0</v>
      </c>
      <c r="C62" s="559">
        <v>1322000</v>
      </c>
      <c r="D62" s="560" t="s">
        <v>154</v>
      </c>
      <c r="E62" s="560">
        <f t="shared" si="5"/>
        <v>4.5829785887192373E-2</v>
      </c>
    </row>
    <row r="63" spans="1:8" x14ac:dyDescent="0.3">
      <c r="A63" s="561" t="s">
        <v>142</v>
      </c>
      <c r="B63" s="562">
        <v>42872</v>
      </c>
      <c r="C63" s="563">
        <v>1218486</v>
      </c>
      <c r="D63" s="514" t="s">
        <v>154</v>
      </c>
      <c r="E63" s="514">
        <f t="shared" si="5"/>
        <v>4.224126511841262E-2</v>
      </c>
    </row>
    <row r="64" spans="1:8" x14ac:dyDescent="0.3">
      <c r="A64" s="561" t="s">
        <v>131</v>
      </c>
      <c r="B64" s="562">
        <v>766725</v>
      </c>
      <c r="C64" s="563">
        <v>1212442</v>
      </c>
      <c r="D64" s="514">
        <f t="shared" si="0"/>
        <v>0.58132576869151253</v>
      </c>
      <c r="E64" s="514">
        <f t="shared" si="5"/>
        <v>4.2031737716066032E-2</v>
      </c>
    </row>
    <row r="65" spans="1:8" x14ac:dyDescent="0.3">
      <c r="A65" s="561" t="s">
        <v>140</v>
      </c>
      <c r="B65" s="562">
        <v>1207812</v>
      </c>
      <c r="C65" s="563">
        <v>953811</v>
      </c>
      <c r="D65" s="514">
        <f t="shared" si="0"/>
        <v>-0.21029845704463945</v>
      </c>
      <c r="E65" s="514">
        <f t="shared" si="5"/>
        <v>3.3065774513501393E-2</v>
      </c>
    </row>
    <row r="66" spans="1:8" x14ac:dyDescent="0.3">
      <c r="A66" s="561" t="s">
        <v>346</v>
      </c>
      <c r="B66" s="562">
        <v>11623262</v>
      </c>
      <c r="C66" s="563">
        <v>7284069</v>
      </c>
      <c r="D66" s="514">
        <f t="shared" si="0"/>
        <v>-0.37331972728481899</v>
      </c>
      <c r="E66" s="514">
        <f t="shared" si="5"/>
        <v>0.25251688552007223</v>
      </c>
    </row>
    <row r="67" spans="1:8" x14ac:dyDescent="0.3">
      <c r="A67" s="564" t="s">
        <v>126</v>
      </c>
      <c r="B67" s="565">
        <f>+SUM(B68:B78)</f>
        <v>46911239</v>
      </c>
      <c r="C67" s="566">
        <f>+SUM(C68:C78)</f>
        <v>64910601</v>
      </c>
      <c r="D67" s="567">
        <f t="shared" si="0"/>
        <v>0.38368975929201099</v>
      </c>
      <c r="E67" s="568">
        <f>C67/C67</f>
        <v>1</v>
      </c>
      <c r="G67" s="477"/>
      <c r="H67" s="477"/>
    </row>
    <row r="68" spans="1:8" x14ac:dyDescent="0.3">
      <c r="A68" s="570" t="s">
        <v>316</v>
      </c>
      <c r="B68" s="558">
        <v>28409943</v>
      </c>
      <c r="C68" s="559">
        <v>35824261</v>
      </c>
      <c r="D68" s="560">
        <f t="shared" si="0"/>
        <v>0.26097616598526785</v>
      </c>
      <c r="E68" s="560">
        <f t="shared" ref="E68:E78" si="6">+C68/$C$67</f>
        <v>0.55190154532693358</v>
      </c>
      <c r="G68" s="571"/>
      <c r="H68" s="571"/>
    </row>
    <row r="69" spans="1:8" x14ac:dyDescent="0.3">
      <c r="A69" s="570" t="s">
        <v>317</v>
      </c>
      <c r="B69" s="558">
        <v>8563091</v>
      </c>
      <c r="C69" s="559">
        <v>11382850</v>
      </c>
      <c r="D69" s="560">
        <f t="shared" si="0"/>
        <v>0.32929219133604914</v>
      </c>
      <c r="E69" s="560">
        <f t="shared" si="6"/>
        <v>0.17536195667022095</v>
      </c>
      <c r="G69" s="571"/>
      <c r="H69" s="571"/>
    </row>
    <row r="70" spans="1:8" x14ac:dyDescent="0.3">
      <c r="A70" s="570" t="s">
        <v>119</v>
      </c>
      <c r="B70" s="558">
        <v>1436819</v>
      </c>
      <c r="C70" s="559">
        <v>4461221</v>
      </c>
      <c r="D70" s="560">
        <f t="shared" si="0"/>
        <v>2.1049290133273573</v>
      </c>
      <c r="E70" s="560">
        <f t="shared" si="6"/>
        <v>6.872869656529601E-2</v>
      </c>
      <c r="G70" s="571"/>
      <c r="H70" s="571"/>
    </row>
    <row r="71" spans="1:8" x14ac:dyDescent="0.3">
      <c r="A71" s="557" t="s">
        <v>124</v>
      </c>
      <c r="B71" s="558">
        <v>20588</v>
      </c>
      <c r="C71" s="559">
        <v>1944298</v>
      </c>
      <c r="D71" s="560" t="s">
        <v>154</v>
      </c>
      <c r="E71" s="560">
        <f t="shared" si="6"/>
        <v>2.9953474009584351E-2</v>
      </c>
      <c r="G71" s="571"/>
      <c r="H71" s="571"/>
    </row>
    <row r="72" spans="1:8" x14ac:dyDescent="0.3">
      <c r="A72" s="557" t="s">
        <v>116</v>
      </c>
      <c r="B72" s="558">
        <v>354882</v>
      </c>
      <c r="C72" s="559">
        <v>1883066</v>
      </c>
      <c r="D72" s="560">
        <f t="shared" ref="D72:D79" si="7">C72/B72-1</f>
        <v>4.3061750102851093</v>
      </c>
      <c r="E72" s="560">
        <f t="shared" si="6"/>
        <v>2.9010145815781308E-2</v>
      </c>
      <c r="G72" s="571"/>
      <c r="H72" s="571"/>
    </row>
    <row r="73" spans="1:8" x14ac:dyDescent="0.3">
      <c r="A73" s="557" t="s">
        <v>321</v>
      </c>
      <c r="B73" s="558">
        <v>1808289</v>
      </c>
      <c r="C73" s="559">
        <v>1826721</v>
      </c>
      <c r="D73" s="560">
        <f t="shared" si="7"/>
        <v>1.01930609543055E-2</v>
      </c>
      <c r="E73" s="560">
        <f t="shared" si="6"/>
        <v>2.814210578638765E-2</v>
      </c>
      <c r="G73" s="571"/>
      <c r="H73" s="571"/>
    </row>
    <row r="74" spans="1:8" x14ac:dyDescent="0.3">
      <c r="A74" s="557" t="s">
        <v>117</v>
      </c>
      <c r="B74" s="558">
        <v>1643515</v>
      </c>
      <c r="C74" s="559">
        <v>1564334</v>
      </c>
      <c r="D74" s="560">
        <f t="shared" si="7"/>
        <v>-4.8177838352555291E-2</v>
      </c>
      <c r="E74" s="560">
        <f t="shared" si="6"/>
        <v>2.409982307820567E-2</v>
      </c>
      <c r="G74" s="571"/>
      <c r="H74" s="571"/>
    </row>
    <row r="75" spans="1:8" x14ac:dyDescent="0.3">
      <c r="A75" s="561" t="s">
        <v>118</v>
      </c>
      <c r="B75" s="562">
        <v>26580</v>
      </c>
      <c r="C75" s="563">
        <v>1049232</v>
      </c>
      <c r="D75" s="560" t="s">
        <v>154</v>
      </c>
      <c r="E75" s="514">
        <f t="shared" si="6"/>
        <v>1.6164262598647023E-2</v>
      </c>
      <c r="G75" s="571"/>
      <c r="H75" s="571"/>
    </row>
    <row r="76" spans="1:8" x14ac:dyDescent="0.3">
      <c r="A76" s="561" t="s">
        <v>152</v>
      </c>
      <c r="B76" s="562">
        <v>121798</v>
      </c>
      <c r="C76" s="563">
        <v>734766</v>
      </c>
      <c r="D76" s="560">
        <f t="shared" si="7"/>
        <v>5.0326606348215899</v>
      </c>
      <c r="E76" s="514">
        <f t="shared" si="6"/>
        <v>1.1319661021163554E-2</v>
      </c>
      <c r="G76" s="571"/>
      <c r="H76" s="571"/>
    </row>
    <row r="77" spans="1:8" x14ac:dyDescent="0.3">
      <c r="A77" s="561" t="s">
        <v>128</v>
      </c>
      <c r="B77" s="562">
        <v>448460</v>
      </c>
      <c r="C77" s="563">
        <v>683874</v>
      </c>
      <c r="D77" s="560">
        <f t="shared" si="7"/>
        <v>0.52493867903491953</v>
      </c>
      <c r="E77" s="514">
        <f t="shared" si="6"/>
        <v>1.0535628841273554E-2</v>
      </c>
      <c r="G77" s="571"/>
      <c r="H77" s="571"/>
    </row>
    <row r="78" spans="1:8" x14ac:dyDescent="0.3">
      <c r="A78" s="561" t="s">
        <v>347</v>
      </c>
      <c r="B78" s="562">
        <v>4077274</v>
      </c>
      <c r="C78" s="563">
        <v>3555978</v>
      </c>
      <c r="D78" s="560">
        <f t="shared" si="7"/>
        <v>-0.12785405150598173</v>
      </c>
      <c r="E78" s="514">
        <f t="shared" si="6"/>
        <v>5.4782700286506357E-2</v>
      </c>
    </row>
    <row r="79" spans="1:8" s="368" customFormat="1" ht="16.5" customHeight="1" thickBot="1" x14ac:dyDescent="0.35">
      <c r="A79" s="564" t="s">
        <v>24</v>
      </c>
      <c r="B79" s="572">
        <f>(B7+B19+B31+B43+B55+B67)</f>
        <v>311444395</v>
      </c>
      <c r="C79" s="660">
        <f>(C7+C19+C31+C43+C55+C67)</f>
        <v>274904923</v>
      </c>
      <c r="D79" s="573">
        <f t="shared" si="7"/>
        <v>-0.11732261869731198</v>
      </c>
      <c r="E79" s="568">
        <f>C79/C79</f>
        <v>1</v>
      </c>
    </row>
    <row r="80" spans="1:8" s="368" customFormat="1" x14ac:dyDescent="0.3">
      <c r="B80" s="541"/>
      <c r="C80" s="541"/>
      <c r="D80" s="541"/>
      <c r="E80" s="541"/>
    </row>
    <row r="81" spans="1:5" s="368" customFormat="1" ht="45.75" customHeight="1" x14ac:dyDescent="0.3">
      <c r="A81" s="766" t="s">
        <v>311</v>
      </c>
      <c r="B81" s="766"/>
      <c r="C81" s="766"/>
      <c r="D81" s="766"/>
      <c r="E81" s="766"/>
    </row>
    <row r="82" spans="1:5" s="368" customFormat="1" x14ac:dyDescent="0.3">
      <c r="B82" s="574"/>
      <c r="C82" s="574"/>
      <c r="D82" s="574"/>
      <c r="E82" s="574"/>
    </row>
    <row r="83" spans="1:5" s="368" customFormat="1" x14ac:dyDescent="0.3"/>
    <row r="84" spans="1:5" s="368" customFormat="1" x14ac:dyDescent="0.3"/>
    <row r="85" spans="1:5" s="368" customFormat="1" x14ac:dyDescent="0.3"/>
    <row r="86" spans="1:5" s="368" customFormat="1" x14ac:dyDescent="0.3"/>
    <row r="87" spans="1:5" s="368" customFormat="1" x14ac:dyDescent="0.3"/>
    <row r="88" spans="1:5" s="368" customFormat="1" x14ac:dyDescent="0.3"/>
    <row r="89" spans="1:5" s="368" customFormat="1" x14ac:dyDescent="0.3"/>
    <row r="90" spans="1:5" s="368" customFormat="1" x14ac:dyDescent="0.3"/>
    <row r="91" spans="1:5" s="368" customFormat="1" x14ac:dyDescent="0.3"/>
    <row r="92" spans="1:5" s="368" customFormat="1" x14ac:dyDescent="0.3"/>
    <row r="93" spans="1:5" s="368" customFormat="1" x14ac:dyDescent="0.3"/>
    <row r="94" spans="1:5" s="368" customFormat="1" x14ac:dyDescent="0.3"/>
    <row r="95" spans="1:5" s="368" customFormat="1" x14ac:dyDescent="0.3"/>
    <row r="96" spans="1:5" s="368" customFormat="1" x14ac:dyDescent="0.3"/>
    <row r="97" s="368" customFormat="1" x14ac:dyDescent="0.3"/>
    <row r="98" s="368" customFormat="1" x14ac:dyDescent="0.3"/>
    <row r="99" s="368" customFormat="1" x14ac:dyDescent="0.3"/>
    <row r="100" s="368" customFormat="1" x14ac:dyDescent="0.3"/>
    <row r="101" s="368" customFormat="1" x14ac:dyDescent="0.3"/>
    <row r="102" s="368" customFormat="1" x14ac:dyDescent="0.3"/>
    <row r="103" s="368" customFormat="1" x14ac:dyDescent="0.3"/>
    <row r="104" s="368" customFormat="1" x14ac:dyDescent="0.3"/>
    <row r="105" s="368" customFormat="1" x14ac:dyDescent="0.3"/>
    <row r="106" s="368" customFormat="1" x14ac:dyDescent="0.3"/>
    <row r="107" s="368" customFormat="1" x14ac:dyDescent="0.3"/>
    <row r="108" s="368" customFormat="1" x14ac:dyDescent="0.3"/>
    <row r="109" s="368" customFormat="1" x14ac:dyDescent="0.3"/>
    <row r="110" s="368" customFormat="1" x14ac:dyDescent="0.3"/>
    <row r="111" s="368" customFormat="1" x14ac:dyDescent="0.3"/>
    <row r="112" s="368" customFormat="1" x14ac:dyDescent="0.3"/>
    <row r="113" s="368" customFormat="1" x14ac:dyDescent="0.3"/>
    <row r="114" s="368" customFormat="1" x14ac:dyDescent="0.3"/>
    <row r="115" s="368" customFormat="1" x14ac:dyDescent="0.3"/>
    <row r="116" s="368" customFormat="1" x14ac:dyDescent="0.3"/>
    <row r="117" s="368" customFormat="1" x14ac:dyDescent="0.3"/>
    <row r="118" s="368" customFormat="1" x14ac:dyDescent="0.3"/>
    <row r="119" s="368" customFormat="1" x14ac:dyDescent="0.3"/>
    <row r="120" s="368" customFormat="1" x14ac:dyDescent="0.3"/>
    <row r="121" s="368" customFormat="1" x14ac:dyDescent="0.3"/>
    <row r="122" s="368" customFormat="1" x14ac:dyDescent="0.3"/>
    <row r="123" s="368" customFormat="1" x14ac:dyDescent="0.3"/>
    <row r="124" s="368" customFormat="1" x14ac:dyDescent="0.3"/>
    <row r="125" s="368" customFormat="1" x14ac:dyDescent="0.3"/>
    <row r="126" s="368" customFormat="1" x14ac:dyDescent="0.3"/>
    <row r="127" s="368" customFormat="1" x14ac:dyDescent="0.3"/>
    <row r="128" s="368" customFormat="1" x14ac:dyDescent="0.3"/>
    <row r="129" s="368" customFormat="1" x14ac:dyDescent="0.3"/>
    <row r="130" s="368" customFormat="1" x14ac:dyDescent="0.3"/>
    <row r="131" s="368" customFormat="1" x14ac:dyDescent="0.3"/>
    <row r="132" s="368" customFormat="1" x14ac:dyDescent="0.3"/>
    <row r="133" s="368" customFormat="1" x14ac:dyDescent="0.3"/>
    <row r="134" s="368" customFormat="1" x14ac:dyDescent="0.3"/>
    <row r="135" s="368" customFormat="1" x14ac:dyDescent="0.3"/>
    <row r="136" s="368" customFormat="1" x14ac:dyDescent="0.3"/>
    <row r="137" s="368" customFormat="1" x14ac:dyDescent="0.3"/>
    <row r="138" s="368" customFormat="1" x14ac:dyDescent="0.3"/>
    <row r="139" s="368" customFormat="1" x14ac:dyDescent="0.3"/>
    <row r="140" s="368" customFormat="1" x14ac:dyDescent="0.3"/>
    <row r="141" s="368" customFormat="1" x14ac:dyDescent="0.3"/>
    <row r="142" s="368" customFormat="1" x14ac:dyDescent="0.3"/>
    <row r="143" s="368" customFormat="1" x14ac:dyDescent="0.3"/>
    <row r="144" s="368" customFormat="1" x14ac:dyDescent="0.3"/>
    <row r="145" s="368" customFormat="1" x14ac:dyDescent="0.3"/>
    <row r="146" s="368" customFormat="1" x14ac:dyDescent="0.3"/>
    <row r="147" s="368" customFormat="1" x14ac:dyDescent="0.3"/>
    <row r="148" s="368" customFormat="1" x14ac:dyDescent="0.3"/>
    <row r="149" s="368" customFormat="1" x14ac:dyDescent="0.3"/>
    <row r="150" s="368" customFormat="1" x14ac:dyDescent="0.3"/>
    <row r="151" s="368" customFormat="1" x14ac:dyDescent="0.3"/>
    <row r="152" s="368" customFormat="1" x14ac:dyDescent="0.3"/>
    <row r="153" s="368" customFormat="1" x14ac:dyDescent="0.3"/>
    <row r="154" s="368" customFormat="1" x14ac:dyDescent="0.3"/>
    <row r="155" s="368" customFormat="1" x14ac:dyDescent="0.3"/>
    <row r="156" s="368" customFormat="1" x14ac:dyDescent="0.3"/>
    <row r="157" s="368" customFormat="1" x14ac:dyDescent="0.3"/>
    <row r="158" s="368" customFormat="1" x14ac:dyDescent="0.3"/>
    <row r="159" s="368" customFormat="1" x14ac:dyDescent="0.3"/>
    <row r="160" s="368" customFormat="1" x14ac:dyDescent="0.3"/>
    <row r="161" spans="3:4" s="368" customFormat="1" x14ac:dyDescent="0.3"/>
    <row r="162" spans="3:4" s="368" customFormat="1" x14ac:dyDescent="0.3"/>
    <row r="163" spans="3:4" s="368" customFormat="1" x14ac:dyDescent="0.3"/>
    <row r="164" spans="3:4" s="368" customFormat="1" x14ac:dyDescent="0.3"/>
    <row r="165" spans="3:4" s="368" customFormat="1" x14ac:dyDescent="0.3"/>
    <row r="166" spans="3:4" s="368" customFormat="1" x14ac:dyDescent="0.3"/>
    <row r="167" spans="3:4" s="368" customFormat="1" x14ac:dyDescent="0.3"/>
    <row r="168" spans="3:4" s="368" customFormat="1" x14ac:dyDescent="0.3"/>
    <row r="169" spans="3:4" s="368" customFormat="1" x14ac:dyDescent="0.3"/>
    <row r="170" spans="3:4" s="368" customFormat="1" x14ac:dyDescent="0.3"/>
    <row r="171" spans="3:4" s="368" customFormat="1" x14ac:dyDescent="0.3"/>
    <row r="172" spans="3:4" s="368" customFormat="1" x14ac:dyDescent="0.3"/>
    <row r="173" spans="3:4" s="368" customFormat="1" x14ac:dyDescent="0.3">
      <c r="C173"/>
      <c r="D173"/>
    </row>
    <row r="174" spans="3:4" s="368" customFormat="1" x14ac:dyDescent="0.3">
      <c r="C174"/>
      <c r="D174"/>
    </row>
    <row r="175" spans="3:4" s="368" customFormat="1" x14ac:dyDescent="0.3">
      <c r="C175"/>
      <c r="D175"/>
    </row>
    <row r="176" spans="3:4" s="368" customFormat="1" x14ac:dyDescent="0.3">
      <c r="C176"/>
      <c r="D176"/>
    </row>
    <row r="177" spans="3:4" s="368" customFormat="1" x14ac:dyDescent="0.3">
      <c r="C177"/>
      <c r="D177"/>
    </row>
    <row r="178" spans="3:4" s="368" customFormat="1" x14ac:dyDescent="0.3">
      <c r="C178"/>
      <c r="D178"/>
    </row>
    <row r="179" spans="3:4" s="368" customFormat="1" x14ac:dyDescent="0.3">
      <c r="C179"/>
      <c r="D179"/>
    </row>
    <row r="180" spans="3:4" s="368" customFormat="1" x14ac:dyDescent="0.3">
      <c r="C180"/>
      <c r="D180"/>
    </row>
    <row r="181" spans="3:4" s="368" customFormat="1" x14ac:dyDescent="0.3">
      <c r="C181"/>
      <c r="D181"/>
    </row>
    <row r="182" spans="3:4" s="368" customFormat="1" x14ac:dyDescent="0.3">
      <c r="C182"/>
      <c r="D182"/>
    </row>
    <row r="183" spans="3:4" s="368" customFormat="1" x14ac:dyDescent="0.3">
      <c r="C183"/>
      <c r="D183"/>
    </row>
    <row r="184" spans="3:4" s="368" customFormat="1" x14ac:dyDescent="0.3">
      <c r="C184"/>
      <c r="D184"/>
    </row>
    <row r="185" spans="3:4" s="368" customFormat="1" x14ac:dyDescent="0.3">
      <c r="C185"/>
      <c r="D185"/>
    </row>
    <row r="186" spans="3:4" s="368" customFormat="1" x14ac:dyDescent="0.3">
      <c r="C186"/>
      <c r="D186"/>
    </row>
    <row r="187" spans="3:4" s="368" customFormat="1" x14ac:dyDescent="0.3">
      <c r="C187"/>
      <c r="D187"/>
    </row>
    <row r="188" spans="3:4" s="368" customFormat="1" x14ac:dyDescent="0.3">
      <c r="C188"/>
      <c r="D188"/>
    </row>
    <row r="189" spans="3:4" s="368" customFormat="1" x14ac:dyDescent="0.3">
      <c r="C189"/>
      <c r="D189"/>
    </row>
    <row r="190" spans="3:4" s="368" customFormat="1" x14ac:dyDescent="0.3">
      <c r="C190"/>
      <c r="D190"/>
    </row>
    <row r="191" spans="3:4" s="368" customFormat="1" x14ac:dyDescent="0.3">
      <c r="C191"/>
      <c r="D191"/>
    </row>
    <row r="192" spans="3:4" s="368" customFormat="1" x14ac:dyDescent="0.3">
      <c r="C192"/>
      <c r="D192"/>
    </row>
    <row r="193" spans="3:4" s="368" customFormat="1" x14ac:dyDescent="0.3">
      <c r="C193"/>
      <c r="D193"/>
    </row>
    <row r="194" spans="3:4" s="368" customFormat="1" x14ac:dyDescent="0.3">
      <c r="C194"/>
      <c r="D194"/>
    </row>
    <row r="195" spans="3:4" s="368" customFormat="1" x14ac:dyDescent="0.3">
      <c r="C195"/>
      <c r="D195"/>
    </row>
    <row r="196" spans="3:4" s="368" customFormat="1" x14ac:dyDescent="0.3">
      <c r="C196"/>
      <c r="D196"/>
    </row>
    <row r="197" spans="3:4" s="368" customFormat="1" x14ac:dyDescent="0.3">
      <c r="C197"/>
      <c r="D197"/>
    </row>
    <row r="198" spans="3:4" s="368" customFormat="1" x14ac:dyDescent="0.3">
      <c r="C198"/>
      <c r="D198"/>
    </row>
    <row r="199" spans="3:4" s="368" customFormat="1" x14ac:dyDescent="0.3">
      <c r="C199"/>
      <c r="D199"/>
    </row>
    <row r="200" spans="3:4" s="368" customFormat="1" x14ac:dyDescent="0.3">
      <c r="C200"/>
      <c r="D200"/>
    </row>
    <row r="201" spans="3:4" s="368" customFormat="1" x14ac:dyDescent="0.3">
      <c r="C201"/>
      <c r="D201"/>
    </row>
    <row r="202" spans="3:4" s="368" customFormat="1" x14ac:dyDescent="0.3">
      <c r="C202"/>
      <c r="D202"/>
    </row>
    <row r="203" spans="3:4" s="368" customFormat="1" x14ac:dyDescent="0.3">
      <c r="C203"/>
      <c r="D203"/>
    </row>
    <row r="204" spans="3:4" s="368" customFormat="1" x14ac:dyDescent="0.3">
      <c r="C204"/>
      <c r="D204"/>
    </row>
    <row r="205" spans="3:4" s="368" customFormat="1" x14ac:dyDescent="0.3">
      <c r="C205"/>
      <c r="D205"/>
    </row>
    <row r="206" spans="3:4" s="368" customFormat="1" x14ac:dyDescent="0.3">
      <c r="C206"/>
      <c r="D206"/>
    </row>
    <row r="207" spans="3:4" s="368" customFormat="1" x14ac:dyDescent="0.3">
      <c r="C207"/>
      <c r="D207"/>
    </row>
    <row r="208" spans="3:4" s="368" customFormat="1" x14ac:dyDescent="0.3">
      <c r="C208"/>
      <c r="D208"/>
    </row>
    <row r="209" spans="3:4" s="368" customFormat="1" x14ac:dyDescent="0.3">
      <c r="C209"/>
      <c r="D209"/>
    </row>
    <row r="210" spans="3:4" s="368" customFormat="1" x14ac:dyDescent="0.3">
      <c r="C210"/>
      <c r="D210"/>
    </row>
    <row r="211" spans="3:4" s="368" customFormat="1" x14ac:dyDescent="0.3">
      <c r="C211"/>
      <c r="D211"/>
    </row>
    <row r="212" spans="3:4" s="368" customFormat="1" x14ac:dyDescent="0.3">
      <c r="C212"/>
      <c r="D212"/>
    </row>
    <row r="213" spans="3:4" s="368" customFormat="1" x14ac:dyDescent="0.3">
      <c r="C213"/>
      <c r="D213"/>
    </row>
    <row r="214" spans="3:4" s="368" customFormat="1" x14ac:dyDescent="0.3">
      <c r="C214"/>
      <c r="D214"/>
    </row>
    <row r="215" spans="3:4" s="368" customFormat="1" x14ac:dyDescent="0.3">
      <c r="C215"/>
      <c r="D215"/>
    </row>
    <row r="216" spans="3:4" s="368" customFormat="1" x14ac:dyDescent="0.3">
      <c r="C216"/>
      <c r="D216"/>
    </row>
    <row r="217" spans="3:4" s="368" customFormat="1" x14ac:dyDescent="0.3">
      <c r="C217"/>
      <c r="D217"/>
    </row>
    <row r="218" spans="3:4" s="368" customFormat="1" x14ac:dyDescent="0.3">
      <c r="C218"/>
      <c r="D218"/>
    </row>
    <row r="219" spans="3:4" s="368" customFormat="1" x14ac:dyDescent="0.3">
      <c r="C219"/>
      <c r="D219"/>
    </row>
    <row r="220" spans="3:4" s="368" customFormat="1" x14ac:dyDescent="0.3">
      <c r="C220"/>
      <c r="D220"/>
    </row>
    <row r="221" spans="3:4" s="368" customFormat="1" x14ac:dyDescent="0.3">
      <c r="C221"/>
      <c r="D221"/>
    </row>
    <row r="222" spans="3:4" s="368" customFormat="1" x14ac:dyDescent="0.3">
      <c r="C222"/>
      <c r="D222"/>
    </row>
    <row r="223" spans="3:4" s="368" customFormat="1" x14ac:dyDescent="0.3">
      <c r="C223"/>
      <c r="D223"/>
    </row>
    <row r="224" spans="3:4" s="368" customFormat="1" x14ac:dyDescent="0.3">
      <c r="C224"/>
      <c r="D224"/>
    </row>
    <row r="225" spans="3:4" s="368" customFormat="1" x14ac:dyDescent="0.3">
      <c r="C225"/>
      <c r="D225"/>
    </row>
    <row r="226" spans="3:4" s="368" customFormat="1" x14ac:dyDescent="0.3">
      <c r="C226"/>
      <c r="D226"/>
    </row>
    <row r="227" spans="3:4" s="368" customFormat="1" x14ac:dyDescent="0.3">
      <c r="C227"/>
      <c r="D227"/>
    </row>
    <row r="228" spans="3:4" s="368" customFormat="1" x14ac:dyDescent="0.3">
      <c r="C228"/>
      <c r="D228"/>
    </row>
    <row r="229" spans="3:4" s="368" customFormat="1" x14ac:dyDescent="0.3">
      <c r="C229"/>
      <c r="D229"/>
    </row>
    <row r="230" spans="3:4" s="368" customFormat="1" x14ac:dyDescent="0.3">
      <c r="C230"/>
      <c r="D230"/>
    </row>
    <row r="231" spans="3:4" s="368" customFormat="1" x14ac:dyDescent="0.3">
      <c r="C231"/>
      <c r="D231"/>
    </row>
    <row r="232" spans="3:4" s="368" customFormat="1" x14ac:dyDescent="0.3">
      <c r="C232"/>
      <c r="D232"/>
    </row>
    <row r="233" spans="3:4" s="368" customFormat="1" x14ac:dyDescent="0.3">
      <c r="C233"/>
      <c r="D233"/>
    </row>
    <row r="234" spans="3:4" s="368" customFormat="1" x14ac:dyDescent="0.3">
      <c r="C234"/>
      <c r="D234"/>
    </row>
    <row r="235" spans="3:4" s="368" customFormat="1" x14ac:dyDescent="0.3">
      <c r="C235"/>
      <c r="D235"/>
    </row>
    <row r="236" spans="3:4" s="368" customFormat="1" x14ac:dyDescent="0.3">
      <c r="C236"/>
      <c r="D236"/>
    </row>
    <row r="237" spans="3:4" s="368" customFormat="1" x14ac:dyDescent="0.3">
      <c r="C237"/>
      <c r="D237"/>
    </row>
    <row r="238" spans="3:4" s="368" customFormat="1" x14ac:dyDescent="0.3">
      <c r="C238"/>
      <c r="D238"/>
    </row>
    <row r="239" spans="3:4" s="368" customFormat="1" x14ac:dyDescent="0.3">
      <c r="C239"/>
      <c r="D239"/>
    </row>
    <row r="240" spans="3:4" s="368" customFormat="1" x14ac:dyDescent="0.3">
      <c r="C240"/>
      <c r="D240"/>
    </row>
    <row r="241" spans="3:4" s="368" customFormat="1" x14ac:dyDescent="0.3">
      <c r="C241"/>
      <c r="D241"/>
    </row>
    <row r="242" spans="3:4" s="368" customFormat="1" x14ac:dyDescent="0.3">
      <c r="C242"/>
      <c r="D242"/>
    </row>
    <row r="243" spans="3:4" s="368" customFormat="1" x14ac:dyDescent="0.3">
      <c r="C243"/>
      <c r="D243"/>
    </row>
    <row r="244" spans="3:4" s="368" customFormat="1" x14ac:dyDescent="0.3">
      <c r="C244"/>
      <c r="D244"/>
    </row>
    <row r="245" spans="3:4" s="368" customFormat="1" x14ac:dyDescent="0.3">
      <c r="C245"/>
      <c r="D245"/>
    </row>
    <row r="246" spans="3:4" s="368" customFormat="1" x14ac:dyDescent="0.3">
      <c r="C246"/>
      <c r="D246"/>
    </row>
    <row r="247" spans="3:4" s="368" customFormat="1" x14ac:dyDescent="0.3">
      <c r="C247"/>
      <c r="D247"/>
    </row>
    <row r="248" spans="3:4" s="368" customFormat="1" x14ac:dyDescent="0.3">
      <c r="C248"/>
      <c r="D248"/>
    </row>
    <row r="249" spans="3:4" s="368" customFormat="1" x14ac:dyDescent="0.3">
      <c r="C249"/>
      <c r="D249"/>
    </row>
    <row r="250" spans="3:4" s="368" customFormat="1" x14ac:dyDescent="0.3">
      <c r="C250"/>
      <c r="D250"/>
    </row>
    <row r="251" spans="3:4" s="368" customFormat="1" x14ac:dyDescent="0.3">
      <c r="C251"/>
      <c r="D251"/>
    </row>
    <row r="252" spans="3:4" s="368" customFormat="1" x14ac:dyDescent="0.3">
      <c r="C252"/>
      <c r="D252"/>
    </row>
    <row r="253" spans="3:4" s="368" customFormat="1" x14ac:dyDescent="0.3">
      <c r="C253"/>
      <c r="D253"/>
    </row>
    <row r="254" spans="3:4" s="368" customFormat="1" x14ac:dyDescent="0.3">
      <c r="C254"/>
      <c r="D254"/>
    </row>
    <row r="255" spans="3:4" s="368" customFormat="1" x14ac:dyDescent="0.3">
      <c r="C255"/>
      <c r="D255"/>
    </row>
    <row r="256" spans="3:4" s="368" customFormat="1" x14ac:dyDescent="0.3">
      <c r="C256"/>
      <c r="D256"/>
    </row>
    <row r="257" spans="3:4" s="368" customFormat="1" x14ac:dyDescent="0.3">
      <c r="C257"/>
      <c r="D257"/>
    </row>
    <row r="258" spans="3:4" s="368" customFormat="1" x14ac:dyDescent="0.3">
      <c r="C258"/>
      <c r="D258"/>
    </row>
  </sheetData>
  <mergeCells count="2">
    <mergeCell ref="B5:E5"/>
    <mergeCell ref="A81:E81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O61"/>
  <sheetViews>
    <sheetView showGridLines="0" zoomScale="115" zoomScaleNormal="115" workbookViewId="0">
      <selection activeCell="G31" sqref="G31"/>
    </sheetView>
  </sheetViews>
  <sheetFormatPr baseColWidth="10" defaultColWidth="11.44140625" defaultRowHeight="13.8" x14ac:dyDescent="0.3"/>
  <cols>
    <col min="1" max="2" width="13.88671875" style="43" customWidth="1"/>
    <col min="3" max="5" width="13.5546875" style="43" customWidth="1"/>
    <col min="6" max="6" width="21.33203125" style="43" bestFit="1" customWidth="1"/>
    <col min="7" max="9" width="13.5546875" style="43" customWidth="1"/>
    <col min="10" max="13" width="9.109375" style="43" customWidth="1"/>
    <col min="14" max="16384" width="11.44140625" style="43"/>
  </cols>
  <sheetData>
    <row r="1" spans="1:15" x14ac:dyDescent="0.3">
      <c r="A1" s="38" t="s">
        <v>17</v>
      </c>
      <c r="B1" s="39"/>
      <c r="C1" s="39"/>
      <c r="D1" s="40"/>
      <c r="E1" s="41"/>
      <c r="F1" s="41"/>
      <c r="G1" s="42"/>
      <c r="H1" s="42"/>
    </row>
    <row r="2" spans="1:15" ht="15.6" x14ac:dyDescent="0.3">
      <c r="A2" s="777" t="s">
        <v>18</v>
      </c>
      <c r="B2" s="777"/>
      <c r="C2" s="777"/>
      <c r="D2" s="777"/>
      <c r="E2" s="41"/>
      <c r="F2" s="41"/>
      <c r="G2" s="42"/>
      <c r="H2" s="42"/>
    </row>
    <row r="3" spans="1:15" x14ac:dyDescent="0.3">
      <c r="A3" s="44"/>
      <c r="B3" s="44"/>
      <c r="C3" s="44"/>
      <c r="D3" s="44"/>
      <c r="E3" s="41"/>
      <c r="F3" s="41"/>
      <c r="G3" s="42"/>
      <c r="H3" s="42"/>
    </row>
    <row r="4" spans="1:15" ht="15" customHeight="1" x14ac:dyDescent="0.3">
      <c r="A4" s="778" t="s">
        <v>19</v>
      </c>
      <c r="B4" s="778"/>
      <c r="C4" s="778"/>
      <c r="D4" s="778"/>
      <c r="F4" s="778" t="s">
        <v>20</v>
      </c>
      <c r="G4" s="778"/>
      <c r="H4" s="778"/>
      <c r="L4"/>
      <c r="M4"/>
      <c r="N4"/>
      <c r="O4"/>
    </row>
    <row r="5" spans="1:15" ht="14.4" x14ac:dyDescent="0.3">
      <c r="A5" s="45" t="s">
        <v>21</v>
      </c>
      <c r="B5" s="45" t="s">
        <v>22</v>
      </c>
      <c r="C5" s="45" t="s">
        <v>23</v>
      </c>
      <c r="D5" s="45" t="s">
        <v>24</v>
      </c>
      <c r="F5" s="46" t="s">
        <v>25</v>
      </c>
      <c r="G5" s="47" t="s">
        <v>26</v>
      </c>
      <c r="H5" s="47" t="s">
        <v>27</v>
      </c>
      <c r="I5" s="48"/>
      <c r="L5"/>
      <c r="M5"/>
      <c r="N5"/>
      <c r="O5"/>
    </row>
    <row r="6" spans="1:15" ht="14.4" x14ac:dyDescent="0.3">
      <c r="A6" s="49">
        <v>2010</v>
      </c>
      <c r="B6" s="50">
        <v>67570</v>
      </c>
      <c r="C6" s="50">
        <v>92309</v>
      </c>
      <c r="D6" s="50">
        <v>159879</v>
      </c>
      <c r="E6" s="51"/>
      <c r="F6" s="43" t="s">
        <v>28</v>
      </c>
      <c r="G6" s="48">
        <v>24972</v>
      </c>
      <c r="H6" s="52">
        <f t="shared" ref="H6:H29" si="0">G6/$G$31</f>
        <v>0.12398959305674168</v>
      </c>
      <c r="I6" s="53"/>
      <c r="J6" s="53"/>
      <c r="K6" s="54"/>
      <c r="L6"/>
      <c r="M6"/>
      <c r="N6"/>
      <c r="O6"/>
    </row>
    <row r="7" spans="1:15" ht="14.4" x14ac:dyDescent="0.3">
      <c r="A7" s="49">
        <v>2011</v>
      </c>
      <c r="B7" s="50">
        <v>73672</v>
      </c>
      <c r="C7" s="50">
        <v>96564</v>
      </c>
      <c r="D7" s="50">
        <v>170236</v>
      </c>
      <c r="E7" s="51"/>
      <c r="F7" s="43" t="s">
        <v>29</v>
      </c>
      <c r="G7" s="48">
        <v>22887</v>
      </c>
      <c r="H7" s="52">
        <f t="shared" si="0"/>
        <v>0.11363726638994261</v>
      </c>
      <c r="I7" s="53"/>
      <c r="J7" s="53"/>
      <c r="K7" s="54"/>
      <c r="L7"/>
      <c r="M7"/>
      <c r="N7"/>
      <c r="O7"/>
    </row>
    <row r="8" spans="1:15" ht="14.4" x14ac:dyDescent="0.3">
      <c r="A8" s="49">
        <v>2012</v>
      </c>
      <c r="B8" s="50">
        <v>85569</v>
      </c>
      <c r="C8" s="50">
        <v>128437</v>
      </c>
      <c r="D8" s="50">
        <v>214006</v>
      </c>
      <c r="E8" s="51"/>
      <c r="F8" s="43" t="s">
        <v>30</v>
      </c>
      <c r="G8" s="48">
        <v>22651</v>
      </c>
      <c r="H8" s="52">
        <f t="shared" si="0"/>
        <v>0.11246549224444401</v>
      </c>
      <c r="I8" s="53"/>
      <c r="J8" s="53"/>
      <c r="K8" s="54"/>
      <c r="L8"/>
      <c r="M8"/>
      <c r="N8"/>
      <c r="O8"/>
    </row>
    <row r="9" spans="1:15" ht="14.4" x14ac:dyDescent="0.3">
      <c r="A9" s="49">
        <v>2013</v>
      </c>
      <c r="B9" s="50">
        <v>81643</v>
      </c>
      <c r="C9" s="50">
        <v>101659</v>
      </c>
      <c r="D9" s="50">
        <v>183302</v>
      </c>
      <c r="E9" s="51"/>
      <c r="F9" s="43" t="s">
        <v>31</v>
      </c>
      <c r="G9" s="48">
        <v>17961</v>
      </c>
      <c r="H9" s="52">
        <f t="shared" si="0"/>
        <v>8.9178963675001485E-2</v>
      </c>
      <c r="I9" s="53"/>
      <c r="J9" s="53"/>
      <c r="K9" s="54"/>
      <c r="L9"/>
      <c r="M9"/>
      <c r="N9"/>
      <c r="O9"/>
    </row>
    <row r="10" spans="1:15" ht="14.4" x14ac:dyDescent="0.3">
      <c r="A10" s="49">
        <v>2014</v>
      </c>
      <c r="B10" s="50">
        <v>81086</v>
      </c>
      <c r="C10" s="50">
        <v>93151</v>
      </c>
      <c r="D10" s="50">
        <v>174237</v>
      </c>
      <c r="E10" s="51"/>
      <c r="F10" s="43" t="s">
        <v>32</v>
      </c>
      <c r="G10" s="48">
        <v>14587</v>
      </c>
      <c r="H10" s="52">
        <f t="shared" si="0"/>
        <v>7.2426565510118959E-2</v>
      </c>
      <c r="I10" s="53"/>
      <c r="L10"/>
      <c r="M10"/>
      <c r="N10"/>
      <c r="O10"/>
    </row>
    <row r="11" spans="1:15" ht="14.4" x14ac:dyDescent="0.3">
      <c r="A11" s="49">
        <v>2015</v>
      </c>
      <c r="B11" s="50">
        <v>74677</v>
      </c>
      <c r="C11" s="50">
        <v>109359</v>
      </c>
      <c r="D11" s="50">
        <v>184036</v>
      </c>
      <c r="E11" s="51"/>
      <c r="F11" s="43" t="s">
        <v>33</v>
      </c>
      <c r="G11" s="48">
        <v>13517</v>
      </c>
      <c r="H11" s="52">
        <f t="shared" si="0"/>
        <v>6.7113860697900735E-2</v>
      </c>
      <c r="I11" s="53"/>
      <c r="L11"/>
      <c r="M11"/>
      <c r="N11"/>
      <c r="O11"/>
    </row>
    <row r="12" spans="1:15" ht="14.4" x14ac:dyDescent="0.3">
      <c r="A12" s="49">
        <v>2016</v>
      </c>
      <c r="B12" s="50">
        <v>75836</v>
      </c>
      <c r="C12" s="50">
        <v>97629</v>
      </c>
      <c r="D12" s="50">
        <v>173465</v>
      </c>
      <c r="E12" s="51"/>
      <c r="F12" s="43" t="s">
        <v>34</v>
      </c>
      <c r="G12" s="48">
        <v>13500</v>
      </c>
      <c r="H12" s="52">
        <f t="shared" si="0"/>
        <v>6.7029453238267367E-2</v>
      </c>
      <c r="I12" s="53"/>
      <c r="L12"/>
      <c r="M12"/>
      <c r="N12"/>
      <c r="O12"/>
    </row>
    <row r="13" spans="1:15" ht="14.4" x14ac:dyDescent="0.3">
      <c r="A13" s="55">
        <v>2017</v>
      </c>
      <c r="B13" s="53">
        <v>82070</v>
      </c>
      <c r="C13" s="50">
        <v>102094</v>
      </c>
      <c r="D13" s="50">
        <v>184164</v>
      </c>
      <c r="E13" s="51"/>
      <c r="F13" s="43" t="s">
        <v>35</v>
      </c>
      <c r="G13" s="48">
        <v>13036</v>
      </c>
      <c r="H13" s="52">
        <f t="shared" si="0"/>
        <v>6.4725626104744693E-2</v>
      </c>
      <c r="I13" s="53"/>
      <c r="L13"/>
      <c r="M13"/>
      <c r="N13"/>
      <c r="O13"/>
    </row>
    <row r="14" spans="1:15" ht="14.4" x14ac:dyDescent="0.3">
      <c r="A14" s="55">
        <v>2018</v>
      </c>
      <c r="B14" s="53">
        <v>90834</v>
      </c>
      <c r="C14" s="50">
        <v>118615</v>
      </c>
      <c r="D14" s="50">
        <v>209449</v>
      </c>
      <c r="E14" s="51"/>
      <c r="F14" s="43" t="s">
        <v>36</v>
      </c>
      <c r="G14" s="48">
        <v>12695</v>
      </c>
      <c r="H14" s="52">
        <f t="shared" si="0"/>
        <v>6.3032511767392899E-2</v>
      </c>
      <c r="I14" s="53"/>
      <c r="L14"/>
      <c r="M14"/>
      <c r="N14"/>
      <c r="O14"/>
    </row>
    <row r="15" spans="1:15" ht="14.4" x14ac:dyDescent="0.3">
      <c r="A15" s="56" t="s">
        <v>37</v>
      </c>
      <c r="B15" s="57">
        <v>66918.666666666672</v>
      </c>
      <c r="C15" s="58">
        <v>141796.83333333334</v>
      </c>
      <c r="D15" s="58">
        <v>208715.5</v>
      </c>
      <c r="E15" s="51"/>
      <c r="F15" s="43" t="s">
        <v>38</v>
      </c>
      <c r="G15" s="48">
        <v>8823</v>
      </c>
      <c r="H15" s="52">
        <f t="shared" si="0"/>
        <v>4.3807471549720957E-2</v>
      </c>
      <c r="I15" s="53"/>
      <c r="J15" s="48"/>
      <c r="L15"/>
      <c r="M15"/>
      <c r="N15"/>
      <c r="O15"/>
    </row>
    <row r="16" spans="1:15" x14ac:dyDescent="0.3">
      <c r="A16" s="43" t="s">
        <v>39</v>
      </c>
      <c r="B16" s="59">
        <v>62116.083333333336</v>
      </c>
      <c r="C16" s="59">
        <v>115575.58333333333</v>
      </c>
      <c r="D16" s="59">
        <v>177691.66666666701</v>
      </c>
      <c r="E16" s="51"/>
      <c r="F16" s="43" t="s">
        <v>40</v>
      </c>
      <c r="G16" s="48">
        <v>8102</v>
      </c>
      <c r="H16" s="52">
        <f t="shared" si="0"/>
        <v>4.0227602232329053E-2</v>
      </c>
      <c r="I16" s="53"/>
      <c r="J16" s="48"/>
    </row>
    <row r="17" spans="1:13" x14ac:dyDescent="0.3">
      <c r="A17" s="60" t="s">
        <v>41</v>
      </c>
      <c r="B17" s="61">
        <f>AVERAGE(B18)</f>
        <v>60634</v>
      </c>
      <c r="C17" s="61">
        <f>AVERAGE(C18)</f>
        <v>140770</v>
      </c>
      <c r="D17" s="61">
        <f>AVERAGE(D18)</f>
        <v>201404</v>
      </c>
      <c r="E17" s="51"/>
      <c r="F17" s="43" t="s">
        <v>42</v>
      </c>
      <c r="G17" s="48">
        <v>7738</v>
      </c>
      <c r="H17" s="52">
        <f t="shared" si="0"/>
        <v>3.8420289567237989E-2</v>
      </c>
      <c r="I17" s="53"/>
    </row>
    <row r="18" spans="1:13" x14ac:dyDescent="0.3">
      <c r="A18" s="62" t="s">
        <v>43</v>
      </c>
      <c r="B18" s="53">
        <v>60634</v>
      </c>
      <c r="C18" s="53">
        <v>140770</v>
      </c>
      <c r="D18" s="63">
        <f>+SUM(B18:C18)</f>
        <v>201404</v>
      </c>
      <c r="E18" s="64"/>
      <c r="F18" s="43" t="s">
        <v>44</v>
      </c>
      <c r="G18" s="48">
        <v>6674</v>
      </c>
      <c r="H18" s="52">
        <f t="shared" si="0"/>
        <v>3.3137375623125659E-2</v>
      </c>
      <c r="I18" s="53"/>
    </row>
    <row r="19" spans="1:13" x14ac:dyDescent="0.3">
      <c r="A19" s="62"/>
      <c r="B19" s="53"/>
      <c r="C19" s="53"/>
      <c r="D19" s="63"/>
      <c r="E19" s="64"/>
      <c r="F19" s="43" t="s">
        <v>45</v>
      </c>
      <c r="G19" s="48">
        <v>6455</v>
      </c>
      <c r="H19" s="52">
        <f t="shared" si="0"/>
        <v>3.2050008937260434E-2</v>
      </c>
      <c r="I19" s="53"/>
    </row>
    <row r="20" spans="1:13" x14ac:dyDescent="0.3">
      <c r="A20" s="62"/>
      <c r="B20" s="53"/>
      <c r="C20" s="53"/>
      <c r="D20" s="63"/>
      <c r="E20" s="64"/>
      <c r="F20" s="43" t="s">
        <v>46</v>
      </c>
      <c r="G20" s="48">
        <v>2768</v>
      </c>
      <c r="H20" s="52">
        <f t="shared" si="0"/>
        <v>1.3743520486186968E-2</v>
      </c>
      <c r="I20" s="53"/>
    </row>
    <row r="21" spans="1:13" x14ac:dyDescent="0.3">
      <c r="A21" s="65" t="s">
        <v>47</v>
      </c>
      <c r="B21" s="44"/>
      <c r="C21" s="44"/>
      <c r="D21" s="44"/>
      <c r="E21" s="64"/>
      <c r="F21" s="43" t="s">
        <v>48</v>
      </c>
      <c r="G21" s="48">
        <v>2369</v>
      </c>
      <c r="H21" s="52">
        <f t="shared" si="0"/>
        <v>1.1762427757144844E-2</v>
      </c>
      <c r="I21" s="53"/>
    </row>
    <row r="22" spans="1:13" x14ac:dyDescent="0.3">
      <c r="A22" s="66">
        <v>43831</v>
      </c>
      <c r="B22" s="53">
        <v>69734</v>
      </c>
      <c r="C22" s="53">
        <v>139027</v>
      </c>
      <c r="D22" s="63">
        <f>+SUM(B22:C22)</f>
        <v>208761</v>
      </c>
      <c r="E22" s="64"/>
      <c r="F22" s="43" t="s">
        <v>49</v>
      </c>
      <c r="G22" s="48">
        <v>946</v>
      </c>
      <c r="H22" s="52">
        <f t="shared" si="0"/>
        <v>4.6970268713630312E-3</v>
      </c>
      <c r="I22" s="53"/>
    </row>
    <row r="23" spans="1:13" x14ac:dyDescent="0.3">
      <c r="A23" s="66">
        <v>44197</v>
      </c>
      <c r="B23" s="53">
        <f>+B18</f>
        <v>60634</v>
      </c>
      <c r="C23" s="53">
        <f>+C18</f>
        <v>140770</v>
      </c>
      <c r="D23" s="63">
        <f>+SUM(B23:C23)</f>
        <v>201404</v>
      </c>
      <c r="F23" s="43" t="s">
        <v>50</v>
      </c>
      <c r="G23" s="48">
        <v>918</v>
      </c>
      <c r="H23" s="52">
        <f t="shared" si="0"/>
        <v>4.5580028202021807E-3</v>
      </c>
      <c r="I23" s="53"/>
    </row>
    <row r="24" spans="1:13" ht="15.75" customHeight="1" x14ac:dyDescent="0.3">
      <c r="A24" s="67" t="s">
        <v>51</v>
      </c>
      <c r="B24" s="68">
        <f>+B23/B22-1</f>
        <v>-0.13049588436057014</v>
      </c>
      <c r="C24" s="68">
        <f>+C23/C22-1</f>
        <v>1.2537133074870255E-2</v>
      </c>
      <c r="D24" s="68">
        <f>+D23/D22-1</f>
        <v>-3.5241256748147376E-2</v>
      </c>
      <c r="E24" s="54"/>
      <c r="F24" s="43" t="s">
        <v>52</v>
      </c>
      <c r="G24" s="48">
        <v>688</v>
      </c>
      <c r="H24" s="52">
        <f t="shared" si="0"/>
        <v>3.4160195428094777E-3</v>
      </c>
      <c r="I24" s="53"/>
    </row>
    <row r="25" spans="1:13" x14ac:dyDescent="0.3">
      <c r="A25" s="62"/>
      <c r="B25" s="53"/>
      <c r="C25" s="53"/>
      <c r="D25" s="63"/>
      <c r="F25" s="43" t="s">
        <v>53</v>
      </c>
      <c r="G25" s="48">
        <v>62</v>
      </c>
      <c r="H25" s="52">
        <f t="shared" si="0"/>
        <v>3.0783897042759825E-4</v>
      </c>
      <c r="I25" s="53"/>
    </row>
    <row r="26" spans="1:13" x14ac:dyDescent="0.3">
      <c r="A26" s="62"/>
      <c r="B26" s="53"/>
      <c r="C26" s="53"/>
      <c r="D26" s="63"/>
      <c r="E26" s="54"/>
      <c r="F26" s="43" t="s">
        <v>54</v>
      </c>
      <c r="G26" s="48">
        <v>26</v>
      </c>
      <c r="H26" s="52">
        <f t="shared" si="0"/>
        <v>1.2909376179221863E-4</v>
      </c>
      <c r="I26" s="53"/>
    </row>
    <row r="27" spans="1:13" x14ac:dyDescent="0.3">
      <c r="A27" s="62"/>
      <c r="B27" s="53"/>
      <c r="C27" s="53"/>
      <c r="D27" s="63"/>
      <c r="F27" s="43" t="s">
        <v>55</v>
      </c>
      <c r="G27" s="48">
        <v>25</v>
      </c>
      <c r="H27" s="52">
        <f t="shared" si="0"/>
        <v>1.2412861710790253E-4</v>
      </c>
      <c r="I27" s="53"/>
    </row>
    <row r="28" spans="1:13" x14ac:dyDescent="0.3">
      <c r="A28" s="62"/>
      <c r="B28" s="53"/>
      <c r="C28" s="53"/>
      <c r="D28" s="63"/>
      <c r="F28" s="43" t="s">
        <v>56</v>
      </c>
      <c r="G28" s="48">
        <v>3</v>
      </c>
      <c r="H28" s="52">
        <f t="shared" si="0"/>
        <v>1.4895434052948303E-5</v>
      </c>
      <c r="I28" s="53"/>
    </row>
    <row r="29" spans="1:13" x14ac:dyDescent="0.3">
      <c r="A29" s="62"/>
      <c r="B29" s="63"/>
      <c r="C29" s="63"/>
      <c r="D29" s="63"/>
      <c r="F29" s="43" t="s">
        <v>57</v>
      </c>
      <c r="G29" s="48">
        <v>1</v>
      </c>
      <c r="H29" s="52">
        <f t="shared" si="0"/>
        <v>4.9651446843161008E-6</v>
      </c>
      <c r="I29" s="53"/>
    </row>
    <row r="30" spans="1:13" x14ac:dyDescent="0.3">
      <c r="G30" s="48"/>
      <c r="H30" s="52"/>
      <c r="I30" s="53"/>
    </row>
    <row r="31" spans="1:13" x14ac:dyDescent="0.3">
      <c r="F31" s="69" t="s">
        <v>24</v>
      </c>
      <c r="G31" s="70">
        <f>+SUM(G6:G29)</f>
        <v>201404</v>
      </c>
      <c r="H31" s="71">
        <f>G31/$G$31</f>
        <v>1</v>
      </c>
      <c r="I31" s="53"/>
      <c r="M31" s="59"/>
    </row>
    <row r="32" spans="1:13" ht="0.6" customHeight="1" x14ac:dyDescent="0.3">
      <c r="I32" s="53"/>
      <c r="J32" s="59"/>
    </row>
    <row r="33" spans="1:14" ht="12.75" customHeight="1" x14ac:dyDescent="0.3">
      <c r="E33" s="72"/>
      <c r="I33" s="53"/>
    </row>
    <row r="34" spans="1:14" ht="52.5" customHeight="1" x14ac:dyDescent="0.3">
      <c r="A34" s="776" t="s">
        <v>58</v>
      </c>
      <c r="B34" s="776"/>
      <c r="C34" s="776"/>
      <c r="D34" s="776"/>
      <c r="E34" s="776"/>
      <c r="F34" s="776"/>
      <c r="G34" s="776"/>
      <c r="H34" s="776"/>
      <c r="I34" s="776"/>
    </row>
    <row r="36" spans="1:14" x14ac:dyDescent="0.3">
      <c r="A36" s="779" t="s">
        <v>59</v>
      </c>
      <c r="B36" s="779"/>
      <c r="C36" s="779"/>
      <c r="D36" s="779"/>
      <c r="E36" s="779"/>
      <c r="F36" s="779"/>
      <c r="G36" s="779"/>
      <c r="H36" s="779"/>
      <c r="I36" s="779"/>
      <c r="J36" s="779"/>
    </row>
    <row r="37" spans="1:14" x14ac:dyDescent="0.3">
      <c r="A37" s="780"/>
      <c r="B37" s="781"/>
      <c r="C37" s="781"/>
      <c r="D37" s="781"/>
      <c r="E37" s="781"/>
      <c r="F37" s="781"/>
      <c r="G37" s="781"/>
      <c r="H37" s="781"/>
      <c r="I37" s="781"/>
      <c r="J37" s="781"/>
    </row>
    <row r="38" spans="1:14" ht="27.6" x14ac:dyDescent="0.3">
      <c r="A38" s="73" t="s">
        <v>60</v>
      </c>
      <c r="B38" s="73" t="s">
        <v>61</v>
      </c>
      <c r="C38" s="73" t="s">
        <v>62</v>
      </c>
      <c r="D38" s="73" t="s">
        <v>63</v>
      </c>
      <c r="E38" s="73" t="s">
        <v>64</v>
      </c>
      <c r="F38" s="73" t="s">
        <v>65</v>
      </c>
      <c r="G38" s="73" t="s">
        <v>66</v>
      </c>
      <c r="H38" s="73" t="s">
        <v>67</v>
      </c>
      <c r="I38" s="73" t="s">
        <v>68</v>
      </c>
      <c r="J38" s="73" t="s">
        <v>69</v>
      </c>
      <c r="K38" s="73" t="s">
        <v>70</v>
      </c>
      <c r="L38" s="73" t="s">
        <v>71</v>
      </c>
      <c r="M38" s="73" t="s">
        <v>72</v>
      </c>
      <c r="N38" s="73" t="s">
        <v>24</v>
      </c>
    </row>
    <row r="39" spans="1:14" x14ac:dyDescent="0.3">
      <c r="A39" s="74">
        <v>2000</v>
      </c>
      <c r="B39" s="75">
        <v>6</v>
      </c>
      <c r="C39" s="75">
        <v>4</v>
      </c>
      <c r="D39" s="75">
        <v>2</v>
      </c>
      <c r="E39" s="75">
        <v>3</v>
      </c>
      <c r="F39" s="75">
        <v>3</v>
      </c>
      <c r="G39" s="75">
        <v>6</v>
      </c>
      <c r="H39" s="75">
        <v>8</v>
      </c>
      <c r="I39" s="75">
        <v>0</v>
      </c>
      <c r="J39" s="43">
        <v>0</v>
      </c>
      <c r="K39" s="43">
        <v>7</v>
      </c>
      <c r="L39" s="43">
        <v>8</v>
      </c>
      <c r="M39" s="43">
        <v>7</v>
      </c>
      <c r="N39" s="76">
        <v>54</v>
      </c>
    </row>
    <row r="40" spans="1:14" x14ac:dyDescent="0.3">
      <c r="A40" s="74">
        <v>2001</v>
      </c>
      <c r="B40" s="75">
        <v>2</v>
      </c>
      <c r="C40" s="75">
        <v>9</v>
      </c>
      <c r="D40" s="75">
        <v>5</v>
      </c>
      <c r="E40" s="75">
        <v>5</v>
      </c>
      <c r="F40" s="75">
        <v>8</v>
      </c>
      <c r="G40" s="75">
        <v>3</v>
      </c>
      <c r="H40" s="75">
        <v>8</v>
      </c>
      <c r="I40" s="75">
        <v>8</v>
      </c>
      <c r="J40" s="43">
        <v>4</v>
      </c>
      <c r="K40" s="43">
        <v>5</v>
      </c>
      <c r="L40" s="43">
        <v>4</v>
      </c>
      <c r="M40" s="43">
        <v>5</v>
      </c>
      <c r="N40" s="76">
        <v>66</v>
      </c>
    </row>
    <row r="41" spans="1:14" x14ac:dyDescent="0.3">
      <c r="A41" s="74">
        <v>2002</v>
      </c>
      <c r="B41" s="75">
        <v>20</v>
      </c>
      <c r="C41" s="75">
        <v>2</v>
      </c>
      <c r="D41" s="75">
        <v>4</v>
      </c>
      <c r="E41" s="75">
        <v>6</v>
      </c>
      <c r="F41" s="75">
        <v>5</v>
      </c>
      <c r="G41" s="75">
        <v>5</v>
      </c>
      <c r="H41" s="75">
        <v>4</v>
      </c>
      <c r="I41" s="75">
        <v>6</v>
      </c>
      <c r="J41" s="43">
        <v>4</v>
      </c>
      <c r="K41" s="43">
        <v>8</v>
      </c>
      <c r="L41" s="43">
        <v>8</v>
      </c>
      <c r="M41" s="43">
        <v>1</v>
      </c>
      <c r="N41" s="76">
        <v>73</v>
      </c>
    </row>
    <row r="42" spans="1:14" x14ac:dyDescent="0.3">
      <c r="A42" s="74">
        <v>2003</v>
      </c>
      <c r="B42" s="75">
        <v>4</v>
      </c>
      <c r="C42" s="75">
        <v>8</v>
      </c>
      <c r="D42" s="75">
        <v>5</v>
      </c>
      <c r="E42" s="75">
        <v>7</v>
      </c>
      <c r="F42" s="75">
        <v>5</v>
      </c>
      <c r="G42" s="75">
        <v>3</v>
      </c>
      <c r="H42" s="75">
        <v>4</v>
      </c>
      <c r="I42" s="75">
        <v>5</v>
      </c>
      <c r="J42" s="43">
        <v>3</v>
      </c>
      <c r="K42" s="43">
        <v>3</v>
      </c>
      <c r="L42" s="43">
        <v>4</v>
      </c>
      <c r="M42" s="43">
        <v>3</v>
      </c>
      <c r="N42" s="76">
        <v>54</v>
      </c>
    </row>
    <row r="43" spans="1:14" x14ac:dyDescent="0.3">
      <c r="A43" s="74">
        <v>2004</v>
      </c>
      <c r="B43" s="75">
        <v>2</v>
      </c>
      <c r="C43" s="75">
        <v>9</v>
      </c>
      <c r="D43" s="75">
        <v>8</v>
      </c>
      <c r="E43" s="75">
        <v>5</v>
      </c>
      <c r="F43" s="75">
        <v>2</v>
      </c>
      <c r="G43" s="75">
        <v>9</v>
      </c>
      <c r="H43" s="75">
        <v>1</v>
      </c>
      <c r="I43" s="75">
        <v>3</v>
      </c>
      <c r="J43" s="43">
        <v>4</v>
      </c>
      <c r="K43" s="43">
        <v>7</v>
      </c>
      <c r="L43" s="43">
        <v>5</v>
      </c>
      <c r="M43" s="43">
        <v>1</v>
      </c>
      <c r="N43" s="76">
        <v>56</v>
      </c>
    </row>
    <row r="44" spans="1:14" x14ac:dyDescent="0.3">
      <c r="A44" s="74">
        <v>2005</v>
      </c>
      <c r="B44" s="75">
        <v>3</v>
      </c>
      <c r="C44" s="75">
        <v>8</v>
      </c>
      <c r="D44" s="75">
        <v>6</v>
      </c>
      <c r="E44" s="75">
        <v>6</v>
      </c>
      <c r="F44" s="75">
        <v>6</v>
      </c>
      <c r="G44" s="75">
        <v>3</v>
      </c>
      <c r="H44" s="75">
        <v>5</v>
      </c>
      <c r="I44" s="75">
        <v>3</v>
      </c>
      <c r="J44" s="43">
        <v>7</v>
      </c>
      <c r="K44" s="43">
        <v>5</v>
      </c>
      <c r="L44" s="43">
        <v>8</v>
      </c>
      <c r="M44" s="43">
        <v>9</v>
      </c>
      <c r="N44" s="76">
        <v>69</v>
      </c>
    </row>
    <row r="45" spans="1:14" x14ac:dyDescent="0.3">
      <c r="A45" s="74">
        <v>2006</v>
      </c>
      <c r="B45" s="75">
        <v>6</v>
      </c>
      <c r="C45" s="75">
        <v>7</v>
      </c>
      <c r="D45" s="75">
        <v>6</v>
      </c>
      <c r="E45" s="75">
        <v>3</v>
      </c>
      <c r="F45" s="75">
        <v>6</v>
      </c>
      <c r="G45" s="75">
        <v>5</v>
      </c>
      <c r="H45" s="75">
        <v>6</v>
      </c>
      <c r="I45" s="75">
        <v>5</v>
      </c>
      <c r="J45" s="43">
        <v>4</v>
      </c>
      <c r="K45" s="43">
        <v>9</v>
      </c>
      <c r="L45" s="43">
        <v>4</v>
      </c>
      <c r="M45" s="43">
        <v>4</v>
      </c>
      <c r="N45" s="76">
        <v>65</v>
      </c>
    </row>
    <row r="46" spans="1:14" x14ac:dyDescent="0.3">
      <c r="A46" s="74">
        <v>2007</v>
      </c>
      <c r="B46" s="75">
        <v>5</v>
      </c>
      <c r="C46" s="75">
        <v>6</v>
      </c>
      <c r="D46" s="75">
        <v>7</v>
      </c>
      <c r="E46" s="75">
        <v>3</v>
      </c>
      <c r="F46" s="75">
        <v>7</v>
      </c>
      <c r="G46" s="75">
        <v>6</v>
      </c>
      <c r="H46" s="75">
        <v>4</v>
      </c>
      <c r="I46" s="75">
        <v>6</v>
      </c>
      <c r="J46" s="43">
        <v>5</v>
      </c>
      <c r="K46" s="43">
        <v>6</v>
      </c>
      <c r="L46" s="43">
        <v>5</v>
      </c>
      <c r="M46" s="43">
        <v>2</v>
      </c>
      <c r="N46" s="76">
        <v>62</v>
      </c>
    </row>
    <row r="47" spans="1:14" x14ac:dyDescent="0.3">
      <c r="A47" s="74">
        <v>2008</v>
      </c>
      <c r="B47" s="75">
        <v>12</v>
      </c>
      <c r="C47" s="75">
        <v>5</v>
      </c>
      <c r="D47" s="75">
        <v>7</v>
      </c>
      <c r="E47" s="75">
        <v>6</v>
      </c>
      <c r="F47" s="75">
        <v>3</v>
      </c>
      <c r="G47" s="75">
        <v>5</v>
      </c>
      <c r="H47" s="75">
        <v>6</v>
      </c>
      <c r="I47" s="75">
        <v>6</v>
      </c>
      <c r="J47" s="43">
        <v>5</v>
      </c>
      <c r="K47" s="43">
        <v>3</v>
      </c>
      <c r="L47" s="43">
        <v>3</v>
      </c>
      <c r="M47" s="43">
        <v>3</v>
      </c>
      <c r="N47" s="76">
        <v>64</v>
      </c>
    </row>
    <row r="48" spans="1:14" x14ac:dyDescent="0.3">
      <c r="A48" s="74">
        <v>2009</v>
      </c>
      <c r="B48" s="75">
        <v>4</v>
      </c>
      <c r="C48" s="75">
        <v>14</v>
      </c>
      <c r="D48" s="75">
        <v>6</v>
      </c>
      <c r="E48" s="75">
        <v>2</v>
      </c>
      <c r="F48" s="75">
        <v>3</v>
      </c>
      <c r="G48" s="75">
        <v>8</v>
      </c>
      <c r="H48" s="75">
        <v>6</v>
      </c>
      <c r="I48" s="75">
        <v>4</v>
      </c>
      <c r="J48" s="43">
        <v>2</v>
      </c>
      <c r="K48" s="43">
        <v>1</v>
      </c>
      <c r="L48" s="43">
        <v>4</v>
      </c>
      <c r="M48" s="43">
        <v>2</v>
      </c>
      <c r="N48" s="76">
        <v>56</v>
      </c>
    </row>
    <row r="49" spans="1:15" x14ac:dyDescent="0.3">
      <c r="A49" s="74">
        <v>2010</v>
      </c>
      <c r="B49" s="75">
        <v>5</v>
      </c>
      <c r="C49" s="75">
        <v>13</v>
      </c>
      <c r="D49" s="75">
        <v>1</v>
      </c>
      <c r="E49" s="75">
        <v>6</v>
      </c>
      <c r="F49" s="75">
        <v>5</v>
      </c>
      <c r="G49" s="75">
        <v>9</v>
      </c>
      <c r="H49" s="75">
        <v>6</v>
      </c>
      <c r="I49" s="75">
        <v>4</v>
      </c>
      <c r="J49" s="43">
        <v>3</v>
      </c>
      <c r="K49" s="43">
        <v>4</v>
      </c>
      <c r="L49" s="43">
        <v>4</v>
      </c>
      <c r="M49" s="43">
        <v>6</v>
      </c>
      <c r="N49" s="76">
        <f t="shared" ref="N49:N55" si="1">SUM(B49:M49)</f>
        <v>66</v>
      </c>
    </row>
    <row r="50" spans="1:15" x14ac:dyDescent="0.3">
      <c r="A50" s="74">
        <v>2011</v>
      </c>
      <c r="B50" s="75">
        <v>4</v>
      </c>
      <c r="C50" s="75">
        <v>8</v>
      </c>
      <c r="D50" s="75">
        <v>2</v>
      </c>
      <c r="E50" s="75">
        <v>5</v>
      </c>
      <c r="F50" s="75">
        <v>6</v>
      </c>
      <c r="G50" s="75">
        <v>5</v>
      </c>
      <c r="H50" s="75">
        <v>4</v>
      </c>
      <c r="I50" s="75">
        <v>5</v>
      </c>
      <c r="J50" s="43">
        <v>4</v>
      </c>
      <c r="K50" s="43">
        <v>5</v>
      </c>
      <c r="L50" s="43">
        <v>1</v>
      </c>
      <c r="M50" s="43">
        <v>3</v>
      </c>
      <c r="N50" s="76">
        <f t="shared" si="1"/>
        <v>52</v>
      </c>
    </row>
    <row r="51" spans="1:15" x14ac:dyDescent="0.3">
      <c r="A51" s="74">
        <v>2012</v>
      </c>
      <c r="B51" s="75">
        <v>2</v>
      </c>
      <c r="C51" s="75">
        <v>6</v>
      </c>
      <c r="D51" s="75">
        <v>9</v>
      </c>
      <c r="E51" s="75">
        <v>2</v>
      </c>
      <c r="F51" s="75">
        <v>4</v>
      </c>
      <c r="G51" s="75">
        <v>2</v>
      </c>
      <c r="H51" s="75">
        <v>5</v>
      </c>
      <c r="I51" s="75">
        <v>5</v>
      </c>
      <c r="J51" s="43">
        <v>3</v>
      </c>
      <c r="K51" s="43">
        <v>8</v>
      </c>
      <c r="L51" s="43">
        <v>4</v>
      </c>
      <c r="M51" s="43">
        <v>4</v>
      </c>
      <c r="N51" s="76">
        <f t="shared" si="1"/>
        <v>54</v>
      </c>
      <c r="O51" s="77"/>
    </row>
    <row r="52" spans="1:15" x14ac:dyDescent="0.3">
      <c r="A52" s="74">
        <v>2013</v>
      </c>
      <c r="B52" s="75">
        <v>4</v>
      </c>
      <c r="C52" s="75">
        <v>6</v>
      </c>
      <c r="D52" s="75">
        <v>5</v>
      </c>
      <c r="E52" s="75">
        <v>6</v>
      </c>
      <c r="F52" s="75">
        <v>1</v>
      </c>
      <c r="G52" s="75">
        <v>4</v>
      </c>
      <c r="H52" s="75">
        <v>4</v>
      </c>
      <c r="I52" s="75">
        <v>4</v>
      </c>
      <c r="J52" s="43">
        <v>5</v>
      </c>
      <c r="K52" s="43">
        <v>2</v>
      </c>
      <c r="L52" s="43">
        <v>4</v>
      </c>
      <c r="M52" s="43">
        <v>2</v>
      </c>
      <c r="N52" s="76">
        <f t="shared" si="1"/>
        <v>47</v>
      </c>
      <c r="O52" s="77"/>
    </row>
    <row r="53" spans="1:15" x14ac:dyDescent="0.3">
      <c r="A53" s="74">
        <v>2014</v>
      </c>
      <c r="B53" s="75">
        <v>6</v>
      </c>
      <c r="C53" s="75">
        <v>1</v>
      </c>
      <c r="D53" s="75">
        <v>1</v>
      </c>
      <c r="E53" s="75">
        <v>1</v>
      </c>
      <c r="F53" s="75">
        <v>1</v>
      </c>
      <c r="G53" s="75">
        <v>3</v>
      </c>
      <c r="H53" s="75">
        <v>7</v>
      </c>
      <c r="I53" s="75">
        <v>2</v>
      </c>
      <c r="J53" s="43">
        <v>2</v>
      </c>
      <c r="K53" s="43">
        <v>0</v>
      </c>
      <c r="L53" s="43">
        <v>1</v>
      </c>
      <c r="M53" s="43">
        <v>7</v>
      </c>
      <c r="N53" s="76">
        <f t="shared" si="1"/>
        <v>32</v>
      </c>
      <c r="O53" s="77"/>
    </row>
    <row r="54" spans="1:15" x14ac:dyDescent="0.3">
      <c r="A54" s="74">
        <v>2015</v>
      </c>
      <c r="B54" s="75">
        <v>5</v>
      </c>
      <c r="C54" s="75">
        <v>2</v>
      </c>
      <c r="D54" s="75">
        <v>7</v>
      </c>
      <c r="E54" s="75">
        <v>2</v>
      </c>
      <c r="F54" s="75">
        <v>0</v>
      </c>
      <c r="G54" s="75">
        <v>2</v>
      </c>
      <c r="H54" s="75">
        <v>1</v>
      </c>
      <c r="I54" s="75">
        <v>2</v>
      </c>
      <c r="J54" s="43">
        <v>2</v>
      </c>
      <c r="K54" s="43">
        <v>3</v>
      </c>
      <c r="L54" s="43">
        <v>3</v>
      </c>
      <c r="N54" s="76">
        <f t="shared" si="1"/>
        <v>29</v>
      </c>
      <c r="O54" s="77"/>
    </row>
    <row r="55" spans="1:15" x14ac:dyDescent="0.3">
      <c r="A55" s="74">
        <v>2016</v>
      </c>
      <c r="B55" s="75">
        <v>4</v>
      </c>
      <c r="C55" s="75">
        <v>3</v>
      </c>
      <c r="D55" s="75">
        <v>3</v>
      </c>
      <c r="E55" s="75">
        <v>1</v>
      </c>
      <c r="F55" s="75">
        <v>6</v>
      </c>
      <c r="G55" s="75">
        <v>2</v>
      </c>
      <c r="H55" s="75">
        <v>2</v>
      </c>
      <c r="I55" s="75">
        <v>3</v>
      </c>
      <c r="J55" s="43">
        <v>4</v>
      </c>
      <c r="K55" s="43">
        <v>1</v>
      </c>
      <c r="L55" s="43">
        <v>2</v>
      </c>
      <c r="M55" s="43">
        <v>3</v>
      </c>
      <c r="N55" s="76">
        <f t="shared" si="1"/>
        <v>34</v>
      </c>
      <c r="O55" s="77"/>
    </row>
    <row r="56" spans="1:15" x14ac:dyDescent="0.3">
      <c r="A56" s="74">
        <v>2017</v>
      </c>
      <c r="B56" s="75">
        <v>5</v>
      </c>
      <c r="C56" s="75">
        <v>5</v>
      </c>
      <c r="D56" s="75">
        <v>3</v>
      </c>
      <c r="E56" s="75">
        <v>2</v>
      </c>
      <c r="F56" s="75">
        <v>5</v>
      </c>
      <c r="G56" s="75">
        <v>2</v>
      </c>
      <c r="H56" s="75">
        <v>3</v>
      </c>
      <c r="I56" s="75">
        <v>4</v>
      </c>
      <c r="J56" s="43">
        <v>1</v>
      </c>
      <c r="K56" s="43">
        <v>8</v>
      </c>
      <c r="L56" s="43">
        <v>0</v>
      </c>
      <c r="M56" s="43">
        <v>2</v>
      </c>
      <c r="N56" s="76">
        <f>SUM(B56:M56)</f>
        <v>40</v>
      </c>
      <c r="O56" s="77"/>
    </row>
    <row r="57" spans="1:15" x14ac:dyDescent="0.3">
      <c r="A57" s="74">
        <v>2018</v>
      </c>
      <c r="B57" s="75">
        <v>2</v>
      </c>
      <c r="C57" s="75">
        <v>1</v>
      </c>
      <c r="D57" s="75">
        <v>2</v>
      </c>
      <c r="E57" s="75">
        <v>5</v>
      </c>
      <c r="F57" s="75">
        <v>3</v>
      </c>
      <c r="G57" s="75">
        <v>2</v>
      </c>
      <c r="H57" s="75">
        <v>1</v>
      </c>
      <c r="I57" s="75">
        <v>3</v>
      </c>
      <c r="J57" s="43">
        <v>2</v>
      </c>
      <c r="K57" s="43">
        <v>2</v>
      </c>
      <c r="L57" s="43">
        <v>3</v>
      </c>
      <c r="M57" s="43">
        <v>1</v>
      </c>
      <c r="N57" s="76">
        <f>SUM(B57:M57)</f>
        <v>27</v>
      </c>
      <c r="O57" s="77"/>
    </row>
    <row r="58" spans="1:15" x14ac:dyDescent="0.3">
      <c r="A58" s="74">
        <v>2019</v>
      </c>
      <c r="B58" s="75">
        <v>4</v>
      </c>
      <c r="C58" s="75">
        <v>2</v>
      </c>
      <c r="D58" s="75">
        <v>1</v>
      </c>
      <c r="E58" s="75">
        <v>4</v>
      </c>
      <c r="F58" s="75">
        <v>4</v>
      </c>
      <c r="G58" s="75">
        <v>3</v>
      </c>
      <c r="H58" s="75">
        <v>3</v>
      </c>
      <c r="I58" s="75">
        <v>3</v>
      </c>
      <c r="J58" s="43">
        <v>3</v>
      </c>
      <c r="K58" s="43">
        <v>1</v>
      </c>
      <c r="L58" s="43">
        <v>6</v>
      </c>
      <c r="M58" s="43">
        <v>6</v>
      </c>
      <c r="N58" s="76">
        <f>SUM(B58:M58)</f>
        <v>40</v>
      </c>
      <c r="O58" s="77"/>
    </row>
    <row r="59" spans="1:15" x14ac:dyDescent="0.3">
      <c r="A59" s="74">
        <v>2020</v>
      </c>
      <c r="B59" s="75">
        <v>2</v>
      </c>
      <c r="C59" s="75">
        <v>5</v>
      </c>
      <c r="D59" s="75">
        <v>3</v>
      </c>
      <c r="E59" s="75">
        <v>0</v>
      </c>
      <c r="F59" s="75">
        <v>2</v>
      </c>
      <c r="G59" s="75">
        <v>1</v>
      </c>
      <c r="H59" s="75">
        <v>1</v>
      </c>
      <c r="I59" s="75">
        <v>0</v>
      </c>
      <c r="J59" s="43">
        <v>0</v>
      </c>
      <c r="K59" s="43">
        <v>0</v>
      </c>
      <c r="L59" s="43">
        <v>0</v>
      </c>
      <c r="M59" s="43">
        <v>5</v>
      </c>
      <c r="N59" s="76">
        <f>+SUM(B59:M59)</f>
        <v>19</v>
      </c>
    </row>
    <row r="60" spans="1:15" x14ac:dyDescent="0.3">
      <c r="A60" s="78">
        <v>2021</v>
      </c>
      <c r="B60" s="79">
        <v>1</v>
      </c>
      <c r="C60" s="79">
        <v>1</v>
      </c>
      <c r="D60" s="79"/>
      <c r="E60" s="79"/>
      <c r="F60" s="79"/>
      <c r="G60" s="79"/>
      <c r="H60" s="79"/>
      <c r="I60" s="79"/>
      <c r="J60" s="80"/>
      <c r="K60" s="80"/>
      <c r="L60" s="80"/>
      <c r="M60" s="80"/>
      <c r="N60" s="79">
        <f>+SUM(B60:M60)</f>
        <v>2</v>
      </c>
    </row>
    <row r="61" spans="1:15" ht="31.95" customHeight="1" x14ac:dyDescent="0.3">
      <c r="A61" s="776" t="s">
        <v>73</v>
      </c>
      <c r="B61" s="776"/>
      <c r="C61" s="776"/>
      <c r="D61" s="776"/>
      <c r="E61" s="776"/>
      <c r="F61" s="776"/>
      <c r="G61" s="776"/>
      <c r="H61" s="776"/>
      <c r="I61" s="776"/>
      <c r="K61" s="75"/>
      <c r="L61" s="75"/>
      <c r="M61" s="75"/>
      <c r="N61" s="75"/>
    </row>
  </sheetData>
  <mergeCells count="7">
    <mergeCell ref="A61:I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42"/>
  <sheetViews>
    <sheetView showGridLines="0" topLeftCell="A4" zoomScale="90" zoomScaleNormal="90" zoomScaleSheetLayoutView="100" workbookViewId="0">
      <selection activeCell="H32" sqref="H32"/>
    </sheetView>
  </sheetViews>
  <sheetFormatPr baseColWidth="10" defaultColWidth="11.5546875" defaultRowHeight="12" x14ac:dyDescent="0.25"/>
  <cols>
    <col min="1" max="1" width="17" style="407" customWidth="1"/>
    <col min="2" max="3" width="17.33203125" style="664" customWidth="1"/>
    <col min="4" max="11" width="17.33203125" style="406" customWidth="1"/>
    <col min="12" max="13" width="17.33203125" style="407" customWidth="1"/>
    <col min="14" max="16384" width="11.5546875" style="407"/>
  </cols>
  <sheetData>
    <row r="1" spans="1:13" ht="13.8" x14ac:dyDescent="0.3">
      <c r="A1" s="632" t="s">
        <v>419</v>
      </c>
      <c r="B1" s="661"/>
      <c r="C1" s="661"/>
      <c r="D1" s="662"/>
      <c r="E1" s="662"/>
      <c r="F1" s="662"/>
      <c r="G1" s="662"/>
      <c r="H1" s="662"/>
      <c r="I1" s="662"/>
      <c r="J1" s="662"/>
      <c r="K1" s="662"/>
    </row>
    <row r="2" spans="1:13" ht="31.5" customHeight="1" x14ac:dyDescent="0.3">
      <c r="A2" s="782" t="s">
        <v>420</v>
      </c>
      <c r="B2" s="782"/>
      <c r="C2" s="782"/>
      <c r="D2" s="782"/>
      <c r="E2" s="782"/>
      <c r="F2" s="782"/>
      <c r="G2" s="782"/>
      <c r="H2" s="782"/>
      <c r="I2" s="782"/>
      <c r="J2" s="663"/>
      <c r="K2" s="663"/>
    </row>
    <row r="3" spans="1:13" x14ac:dyDescent="0.25">
      <c r="C3" s="406"/>
    </row>
    <row r="4" spans="1:13" ht="13.8" x14ac:dyDescent="0.3">
      <c r="A4" s="665" t="s">
        <v>421</v>
      </c>
      <c r="B4" s="717">
        <v>2010</v>
      </c>
      <c r="C4" s="717">
        <v>2011</v>
      </c>
      <c r="D4" s="717">
        <v>2012</v>
      </c>
      <c r="E4" s="717">
        <v>2013</v>
      </c>
      <c r="F4" s="717">
        <v>2014</v>
      </c>
      <c r="G4" s="717">
        <v>2015</v>
      </c>
      <c r="H4" s="717">
        <v>2016</v>
      </c>
      <c r="I4" s="717">
        <v>2017</v>
      </c>
      <c r="J4" s="718">
        <v>2018</v>
      </c>
      <c r="K4" s="718">
        <v>2019</v>
      </c>
      <c r="L4" s="718">
        <v>2020</v>
      </c>
      <c r="M4" s="718">
        <v>2021</v>
      </c>
    </row>
    <row r="5" spans="1:13" ht="13.8" x14ac:dyDescent="0.3">
      <c r="A5" s="666" t="s">
        <v>422</v>
      </c>
      <c r="B5" s="667">
        <v>2917749.7190824146</v>
      </c>
      <c r="C5" s="667">
        <v>2885886.5143818362</v>
      </c>
      <c r="D5" s="667">
        <v>2599069.3519712551</v>
      </c>
      <c r="E5" s="667">
        <v>1825852.0229200001</v>
      </c>
      <c r="F5" s="667">
        <v>1957001.2064799997</v>
      </c>
      <c r="G5" s="667">
        <v>2181241.04</v>
      </c>
      <c r="H5" s="667">
        <v>1553578.77</v>
      </c>
      <c r="I5" s="667">
        <v>1936562.98459</v>
      </c>
      <c r="J5" s="667">
        <v>1963366.5351999998</v>
      </c>
      <c r="K5" s="667">
        <v>3408772.7281570458</v>
      </c>
      <c r="L5" s="667">
        <v>3236894.3039723476</v>
      </c>
      <c r="M5" s="668">
        <v>1638.8999999999999</v>
      </c>
    </row>
    <row r="6" spans="1:13" ht="13.8" x14ac:dyDescent="0.3">
      <c r="A6" s="666" t="s">
        <v>423</v>
      </c>
      <c r="B6" s="667">
        <v>794731907.03502786</v>
      </c>
      <c r="C6" s="667">
        <v>770582075.2986815</v>
      </c>
      <c r="D6" s="667">
        <v>1015864460.7110069</v>
      </c>
      <c r="E6" s="667">
        <v>1019235893.7081801</v>
      </c>
      <c r="F6" s="667">
        <v>748108985.37879992</v>
      </c>
      <c r="G6" s="667">
        <v>434978723.07999998</v>
      </c>
      <c r="H6" s="667">
        <v>397241204.52999997</v>
      </c>
      <c r="I6" s="667">
        <v>750902788.65413082</v>
      </c>
      <c r="J6" s="667">
        <v>1516816729.6351998</v>
      </c>
      <c r="K6" s="667">
        <v>1324474844.8843265</v>
      </c>
      <c r="L6" s="667">
        <v>917457219.35911989</v>
      </c>
      <c r="M6" s="668">
        <v>314815016.87511998</v>
      </c>
    </row>
    <row r="7" spans="1:13" ht="13.8" x14ac:dyDescent="0.3">
      <c r="A7" s="666" t="s">
        <v>424</v>
      </c>
      <c r="B7" s="667">
        <v>7456590.0871504145</v>
      </c>
      <c r="C7" s="667">
        <v>10352473.908096461</v>
      </c>
      <c r="D7" s="667">
        <v>16258265.793091137</v>
      </c>
      <c r="E7" s="667">
        <v>23194328.631980002</v>
      </c>
      <c r="F7" s="667">
        <v>12359816.467359999</v>
      </c>
      <c r="G7" s="667">
        <v>12761019.199999999</v>
      </c>
      <c r="H7" s="667">
        <v>108657238.78999999</v>
      </c>
      <c r="I7" s="667">
        <v>312005052.26177514</v>
      </c>
      <c r="J7" s="667">
        <v>274351742.08719999</v>
      </c>
      <c r="K7" s="667">
        <v>222108214.90848729</v>
      </c>
      <c r="L7" s="667">
        <v>246358985.35469979</v>
      </c>
      <c r="M7" s="668">
        <v>28394071.941419996</v>
      </c>
    </row>
    <row r="8" spans="1:13" ht="13.8" x14ac:dyDescent="0.3">
      <c r="A8" s="666" t="s">
        <v>425</v>
      </c>
      <c r="B8" s="667">
        <v>412482426.79868722</v>
      </c>
      <c r="C8" s="667">
        <v>743425104.30328166</v>
      </c>
      <c r="D8" s="667">
        <v>834558660.0002594</v>
      </c>
      <c r="E8" s="667">
        <v>495471646.73208004</v>
      </c>
      <c r="F8" s="667">
        <v>466127959.44327992</v>
      </c>
      <c r="G8" s="667">
        <v>453708276.44</v>
      </c>
      <c r="H8" s="667">
        <v>399551676.36000001</v>
      </c>
      <c r="I8" s="667">
        <v>528519880.00192571</v>
      </c>
      <c r="J8" s="667">
        <v>853908303.20840001</v>
      </c>
      <c r="K8" s="667">
        <v>1000683645.8412294</v>
      </c>
      <c r="L8" s="667">
        <v>734950453.22938454</v>
      </c>
      <c r="M8" s="668">
        <v>89193186.56592001</v>
      </c>
    </row>
    <row r="9" spans="1:13" ht="13.8" x14ac:dyDescent="0.3">
      <c r="A9" s="666" t="s">
        <v>426</v>
      </c>
      <c r="B9" s="667">
        <v>56291528.187267631</v>
      </c>
      <c r="C9" s="667">
        <v>93335995.644704983</v>
      </c>
      <c r="D9" s="667">
        <v>103933365.26069061</v>
      </c>
      <c r="E9" s="667">
        <v>35571156.517959997</v>
      </c>
      <c r="F9" s="667">
        <v>22621632.429839998</v>
      </c>
      <c r="G9" s="667">
        <v>31112361.829999998</v>
      </c>
      <c r="H9" s="667">
        <v>39934273.920000002</v>
      </c>
      <c r="I9" s="667">
        <v>39870273.374913946</v>
      </c>
      <c r="J9" s="667">
        <v>64304295.1052</v>
      </c>
      <c r="K9" s="667">
        <v>46329386.645281509</v>
      </c>
      <c r="L9" s="667">
        <v>79687756.621754453</v>
      </c>
      <c r="M9" s="668">
        <v>13339223.602879999</v>
      </c>
    </row>
    <row r="10" spans="1:13" ht="13.8" x14ac:dyDescent="0.3">
      <c r="A10" s="666" t="s">
        <v>427</v>
      </c>
      <c r="B10" s="667">
        <v>578828906.18651068</v>
      </c>
      <c r="C10" s="667">
        <v>618864290.54276061</v>
      </c>
      <c r="D10" s="667">
        <v>655256210.66507769</v>
      </c>
      <c r="E10" s="667">
        <v>708936866.67443991</v>
      </c>
      <c r="F10" s="667">
        <v>440433262.44224</v>
      </c>
      <c r="G10" s="667">
        <v>355183970.54999995</v>
      </c>
      <c r="H10" s="667">
        <v>321085333.85000002</v>
      </c>
      <c r="I10" s="667">
        <v>269863128.85069102</v>
      </c>
      <c r="J10" s="667">
        <v>191059453.63999999</v>
      </c>
      <c r="K10" s="667">
        <v>159874471.79378659</v>
      </c>
      <c r="L10" s="667">
        <v>265367666.45165724</v>
      </c>
      <c r="M10" s="668">
        <v>51026425.077040002</v>
      </c>
    </row>
    <row r="11" spans="1:13" ht="13.8" x14ac:dyDescent="0.3">
      <c r="A11" s="666" t="s">
        <v>428</v>
      </c>
      <c r="B11" s="667">
        <v>22442.175658171251</v>
      </c>
      <c r="C11" s="667">
        <v>5142.9157128230454</v>
      </c>
      <c r="D11" s="667">
        <v>8691.0249344109852</v>
      </c>
      <c r="E11" s="667">
        <v>17994.093239999998</v>
      </c>
      <c r="F11" s="667">
        <v>16281.536479999999</v>
      </c>
      <c r="G11" s="667">
        <v>47933.94</v>
      </c>
      <c r="H11" s="667">
        <v>33929.919999999998</v>
      </c>
      <c r="I11" s="667">
        <v>24759.048299999999</v>
      </c>
      <c r="J11" s="667">
        <v>31494.890800000001</v>
      </c>
      <c r="K11" s="667">
        <v>47243.701773796158</v>
      </c>
      <c r="L11" s="667">
        <v>66382.008094191769</v>
      </c>
      <c r="M11" s="668">
        <v>978.78750000000002</v>
      </c>
    </row>
    <row r="12" spans="1:13" ht="13.8" x14ac:dyDescent="0.3">
      <c r="A12" s="666" t="s">
        <v>429</v>
      </c>
      <c r="B12" s="667">
        <v>130630809.76498613</v>
      </c>
      <c r="C12" s="667">
        <v>219739294.43000156</v>
      </c>
      <c r="D12" s="667">
        <v>396420696.80841982</v>
      </c>
      <c r="E12" s="667">
        <v>68682450.3002</v>
      </c>
      <c r="F12" s="667">
        <v>150877029.19295999</v>
      </c>
      <c r="G12" s="667">
        <v>241732042.68000001</v>
      </c>
      <c r="H12" s="667">
        <v>174060577.88</v>
      </c>
      <c r="I12" s="667">
        <v>220807925.0292407</v>
      </c>
      <c r="J12" s="667">
        <v>379695784.07879996</v>
      </c>
      <c r="K12" s="667">
        <v>367864058.25397438</v>
      </c>
      <c r="L12" s="667">
        <v>342168099.30820286</v>
      </c>
      <c r="M12" s="668">
        <v>71759112.052319989</v>
      </c>
    </row>
    <row r="13" spans="1:13" ht="13.8" x14ac:dyDescent="0.3">
      <c r="A13" s="666" t="s">
        <v>430</v>
      </c>
      <c r="B13" s="667">
        <v>22869908.83790103</v>
      </c>
      <c r="C13" s="667">
        <v>37913552.780751623</v>
      </c>
      <c r="D13" s="667">
        <v>33372077.099185344</v>
      </c>
      <c r="E13" s="667">
        <v>24907916.53678</v>
      </c>
      <c r="F13" s="667">
        <v>18203655.44184</v>
      </c>
      <c r="G13" s="667">
        <v>19226095.850000001</v>
      </c>
      <c r="H13" s="667">
        <v>15202766.92</v>
      </c>
      <c r="I13" s="667">
        <v>15521295.794381678</v>
      </c>
      <c r="J13" s="667">
        <v>18083554.416000001</v>
      </c>
      <c r="K13" s="667">
        <v>18127228.654280372</v>
      </c>
      <c r="L13" s="667">
        <v>18132666.995074894</v>
      </c>
      <c r="M13" s="668">
        <v>898031.38957999996</v>
      </c>
    </row>
    <row r="14" spans="1:13" ht="13.8" x14ac:dyDescent="0.3">
      <c r="A14" s="666" t="s">
        <v>431</v>
      </c>
      <c r="B14" s="667">
        <v>4586447.4102538563</v>
      </c>
      <c r="C14" s="667">
        <v>8485729.9313526191</v>
      </c>
      <c r="D14" s="667">
        <v>7778782.4031547066</v>
      </c>
      <c r="E14" s="667">
        <v>5030770.7491999995</v>
      </c>
      <c r="F14" s="667">
        <v>4481267.1912000002</v>
      </c>
      <c r="G14" s="667">
        <v>6282684.9800000004</v>
      </c>
      <c r="H14" s="667">
        <v>5384865.1400000006</v>
      </c>
      <c r="I14" s="667">
        <v>11058731.944498029</v>
      </c>
      <c r="J14" s="667">
        <v>23232458.770800002</v>
      </c>
      <c r="K14" s="667">
        <v>15436696.207857491</v>
      </c>
      <c r="L14" s="667">
        <v>8987515.8372104354</v>
      </c>
      <c r="M14" s="668">
        <v>1176941.3999999999</v>
      </c>
    </row>
    <row r="15" spans="1:13" ht="13.8" x14ac:dyDescent="0.3">
      <c r="A15" s="666" t="s">
        <v>432</v>
      </c>
      <c r="B15" s="667">
        <v>83859562.307208538</v>
      </c>
      <c r="C15" s="667">
        <v>235060437.44280097</v>
      </c>
      <c r="D15" s="667">
        <v>401195537.72356755</v>
      </c>
      <c r="E15" s="667">
        <v>230490249.6651406</v>
      </c>
      <c r="F15" s="667">
        <v>288055484.15719998</v>
      </c>
      <c r="G15" s="667">
        <v>145700263.68000001</v>
      </c>
      <c r="H15" s="667">
        <v>73677188.570000008</v>
      </c>
      <c r="I15" s="667">
        <v>121724599.81236839</v>
      </c>
      <c r="J15" s="667">
        <v>185775481.55600002</v>
      </c>
      <c r="K15" s="667">
        <v>134651816.35524708</v>
      </c>
      <c r="L15" s="667">
        <v>233010923.77529031</v>
      </c>
      <c r="M15" s="668">
        <v>98620812.965100005</v>
      </c>
    </row>
    <row r="16" spans="1:13" ht="13.8" x14ac:dyDescent="0.3">
      <c r="A16" s="666" t="s">
        <v>433</v>
      </c>
      <c r="B16" s="667">
        <v>104704001.50625034</v>
      </c>
      <c r="C16" s="667">
        <v>136496760.66062248</v>
      </c>
      <c r="D16" s="667">
        <v>129925948.67495766</v>
      </c>
      <c r="E16" s="667">
        <v>93695808.049779996</v>
      </c>
      <c r="F16" s="667">
        <v>45498783.514799997</v>
      </c>
      <c r="G16" s="667">
        <v>66478640.479999997</v>
      </c>
      <c r="H16" s="667">
        <v>60847155.50999999</v>
      </c>
      <c r="I16" s="667">
        <v>102871017.98461364</v>
      </c>
      <c r="J16" s="667">
        <v>186019535.89359999</v>
      </c>
      <c r="K16" s="667">
        <v>143848686.16073012</v>
      </c>
      <c r="L16" s="667">
        <v>63413081.150949307</v>
      </c>
      <c r="M16" s="668">
        <v>9978098.1785199996</v>
      </c>
    </row>
    <row r="17" spans="1:13" ht="13.8" x14ac:dyDescent="0.3">
      <c r="A17" s="666" t="s">
        <v>434</v>
      </c>
      <c r="B17" s="667">
        <v>475092520.04335213</v>
      </c>
      <c r="C17" s="667">
        <v>533515484.93588352</v>
      </c>
      <c r="D17" s="667">
        <v>607324121.99845195</v>
      </c>
      <c r="E17" s="667">
        <v>601975758.16471994</v>
      </c>
      <c r="F17" s="667">
        <v>408796725.38536</v>
      </c>
      <c r="G17" s="667">
        <v>345426174.19</v>
      </c>
      <c r="H17" s="667">
        <v>310235381.41000003</v>
      </c>
      <c r="I17" s="667">
        <v>317733876.33502603</v>
      </c>
      <c r="J17" s="667">
        <v>313451982.47080004</v>
      </c>
      <c r="K17" s="667">
        <v>276102432.38118786</v>
      </c>
      <c r="L17" s="667">
        <v>242994447.03946793</v>
      </c>
      <c r="M17" s="668">
        <v>91683723.830259994</v>
      </c>
    </row>
    <row r="18" spans="1:13" ht="13.8" x14ac:dyDescent="0.3">
      <c r="A18" s="666" t="s">
        <v>435</v>
      </c>
      <c r="B18" s="667">
        <v>1663173.2381679008</v>
      </c>
      <c r="C18" s="667">
        <v>2417239.194722211</v>
      </c>
      <c r="D18" s="667">
        <v>2208583.4198764423</v>
      </c>
      <c r="E18" s="667">
        <v>1739908.2035400001</v>
      </c>
      <c r="F18" s="667">
        <v>2045578.206</v>
      </c>
      <c r="G18" s="667">
        <v>2821838.08</v>
      </c>
      <c r="H18" s="667">
        <v>2970444.14</v>
      </c>
      <c r="I18" s="667">
        <v>2901145.3169399998</v>
      </c>
      <c r="J18" s="667">
        <v>2468555.1771999998</v>
      </c>
      <c r="K18" s="667">
        <v>2371169.08519891</v>
      </c>
      <c r="L18" s="667">
        <v>2725409.8561216169</v>
      </c>
      <c r="M18" s="668">
        <v>10652.85</v>
      </c>
    </row>
    <row r="19" spans="1:13" ht="13.8" x14ac:dyDescent="0.3">
      <c r="A19" s="666" t="s">
        <v>436</v>
      </c>
      <c r="B19" s="667">
        <v>117783126.9414579</v>
      </c>
      <c r="C19" s="667">
        <v>186330859.10603899</v>
      </c>
      <c r="D19" s="667">
        <v>199901479.13317117</v>
      </c>
      <c r="E19" s="667">
        <v>145750026.01084</v>
      </c>
      <c r="F19" s="667">
        <v>91464145.697760001</v>
      </c>
      <c r="G19" s="667">
        <v>132132732.88</v>
      </c>
      <c r="H19" s="667">
        <v>87032168.520000011</v>
      </c>
      <c r="I19" s="667">
        <v>130941148.43981849</v>
      </c>
      <c r="J19" s="667">
        <v>161592327.90439999</v>
      </c>
      <c r="K19" s="667">
        <v>152859362.28971255</v>
      </c>
      <c r="L19" s="667">
        <v>114427493.60552755</v>
      </c>
      <c r="M19" s="668">
        <v>34894934.799240001</v>
      </c>
    </row>
    <row r="20" spans="1:13" ht="13.8" x14ac:dyDescent="0.3">
      <c r="A20" s="666" t="s">
        <v>437</v>
      </c>
      <c r="B20" s="667">
        <v>114580.23345233868</v>
      </c>
      <c r="C20" s="667">
        <v>488981.38280839717</v>
      </c>
      <c r="D20" s="667">
        <v>589887.75891903555</v>
      </c>
      <c r="E20" s="667">
        <v>414056.74178000004</v>
      </c>
      <c r="F20" s="667">
        <v>465466.93167999998</v>
      </c>
      <c r="G20" s="667">
        <v>486813</v>
      </c>
      <c r="H20" s="667">
        <v>105507</v>
      </c>
      <c r="I20" s="667">
        <v>137411.74225000001</v>
      </c>
      <c r="J20" s="667">
        <v>51408</v>
      </c>
      <c r="K20" s="667">
        <v>816223.78526587901</v>
      </c>
      <c r="L20" s="667">
        <v>269871.92775999999</v>
      </c>
      <c r="M20" s="668">
        <v>1638.8999999999999</v>
      </c>
    </row>
    <row r="21" spans="1:13" ht="13.8" x14ac:dyDescent="0.3">
      <c r="A21" s="666" t="s">
        <v>438</v>
      </c>
      <c r="B21" s="667">
        <v>1986445.1567431935</v>
      </c>
      <c r="C21" s="667">
        <v>2207435.8189031449</v>
      </c>
      <c r="D21" s="667">
        <v>3050291.1766951731</v>
      </c>
      <c r="E21" s="667">
        <v>5120161.9310600003</v>
      </c>
      <c r="F21" s="667">
        <v>4484740.0181599995</v>
      </c>
      <c r="G21" s="667">
        <v>5576767.3899999997</v>
      </c>
      <c r="H21" s="667">
        <v>7070180.7599999998</v>
      </c>
      <c r="I21" s="667">
        <v>6498758.7072200002</v>
      </c>
      <c r="J21" s="667">
        <v>6204970.2739999993</v>
      </c>
      <c r="K21" s="667">
        <v>6105040.026890236</v>
      </c>
      <c r="L21" s="667">
        <v>7885246.3756776359</v>
      </c>
      <c r="M21" s="668">
        <v>269523.98499999999</v>
      </c>
    </row>
    <row r="22" spans="1:13" ht="13.8" x14ac:dyDescent="0.3">
      <c r="A22" s="666" t="s">
        <v>439</v>
      </c>
      <c r="B22" s="667">
        <v>345257084.74441558</v>
      </c>
      <c r="C22" s="667">
        <v>500118580.71051222</v>
      </c>
      <c r="D22" s="667">
        <v>421321618.06921977</v>
      </c>
      <c r="E22" s="667">
        <v>362196812.37268001</v>
      </c>
      <c r="F22" s="667">
        <v>303773208.22975999</v>
      </c>
      <c r="G22" s="667">
        <v>287963588.88</v>
      </c>
      <c r="H22" s="667">
        <v>225809459.65000001</v>
      </c>
      <c r="I22" s="667">
        <v>129278778.82423852</v>
      </c>
      <c r="J22" s="667">
        <v>216967621.866</v>
      </c>
      <c r="K22" s="667">
        <v>257255152.8171145</v>
      </c>
      <c r="L22" s="667">
        <v>239710847.48301131</v>
      </c>
      <c r="M22" s="668">
        <v>86088505.605000004</v>
      </c>
    </row>
    <row r="23" spans="1:13" ht="13.8" x14ac:dyDescent="0.3">
      <c r="A23" s="666" t="s">
        <v>440</v>
      </c>
      <c r="B23" s="667">
        <v>206278602.87626642</v>
      </c>
      <c r="C23" s="667">
        <v>261270046.13078004</v>
      </c>
      <c r="D23" s="667">
        <v>227450185.27691138</v>
      </c>
      <c r="E23" s="667">
        <v>128872727.13410001</v>
      </c>
      <c r="F23" s="667">
        <v>85954084.441439986</v>
      </c>
      <c r="G23" s="667">
        <v>93811156.810000002</v>
      </c>
      <c r="H23" s="667">
        <v>43139786.120000005</v>
      </c>
      <c r="I23" s="667">
        <v>80428379.951815233</v>
      </c>
      <c r="J23" s="667">
        <v>110838151.89879999</v>
      </c>
      <c r="K23" s="667">
        <v>102846059.23860985</v>
      </c>
      <c r="L23" s="667">
        <v>58488126.359217241</v>
      </c>
      <c r="M23" s="668">
        <v>19679351.584280003</v>
      </c>
    </row>
    <row r="24" spans="1:13" ht="13.8" x14ac:dyDescent="0.3">
      <c r="A24" s="666" t="s">
        <v>441</v>
      </c>
      <c r="B24" s="667">
        <v>5306423.1324795112</v>
      </c>
      <c r="C24" s="667">
        <v>5455625.2764978996</v>
      </c>
      <c r="D24" s="667">
        <v>6632227.9950636607</v>
      </c>
      <c r="E24" s="667">
        <v>12665687.461540002</v>
      </c>
      <c r="F24" s="667">
        <v>11693265.65992</v>
      </c>
      <c r="G24" s="667">
        <v>8850417.8399999999</v>
      </c>
      <c r="H24" s="667">
        <v>40099774.140000001</v>
      </c>
      <c r="I24" s="667">
        <v>13834884.511889234</v>
      </c>
      <c r="J24" s="667">
        <v>9555499.3039999995</v>
      </c>
      <c r="K24" s="667">
        <v>9733246.2106782626</v>
      </c>
      <c r="L24" s="667">
        <v>16213960.13873934</v>
      </c>
      <c r="M24" s="668">
        <v>467289.61168000003</v>
      </c>
    </row>
    <row r="25" spans="1:13" ht="12" customHeight="1" x14ac:dyDescent="0.3">
      <c r="A25" s="666" t="s">
        <v>442</v>
      </c>
      <c r="B25" s="667">
        <v>260812911.4911198</v>
      </c>
      <c r="C25" s="667">
        <v>397361014.50526154</v>
      </c>
      <c r="D25" s="667">
        <v>377115469.72351629</v>
      </c>
      <c r="E25" s="667">
        <v>275624663.42460001</v>
      </c>
      <c r="F25" s="667">
        <v>237485100.12136</v>
      </c>
      <c r="G25" s="667">
        <v>177276591.92000002</v>
      </c>
      <c r="H25" s="667">
        <v>122134194.34999999</v>
      </c>
      <c r="I25" s="667">
        <v>136613880.79370436</v>
      </c>
      <c r="J25" s="667">
        <v>134045877.25479999</v>
      </c>
      <c r="K25" s="667">
        <v>102898811.16868363</v>
      </c>
      <c r="L25" s="667">
        <v>137976386.3851988</v>
      </c>
      <c r="M25" s="668">
        <v>46314949.305499993</v>
      </c>
    </row>
    <row r="26" spans="1:13" ht="13.8" x14ac:dyDescent="0.3">
      <c r="A26" s="666" t="s">
        <v>443</v>
      </c>
      <c r="B26" s="667">
        <v>1383843.2131051037</v>
      </c>
      <c r="C26" s="667">
        <v>1561706.4410984239</v>
      </c>
      <c r="D26" s="667">
        <v>2013543.8280217585</v>
      </c>
      <c r="E26" s="667">
        <v>1576367.9918800001</v>
      </c>
      <c r="F26" s="667">
        <v>3115735.1436799997</v>
      </c>
      <c r="G26" s="667">
        <v>2117818.94</v>
      </c>
      <c r="H26" s="667">
        <v>2559411.2400000002</v>
      </c>
      <c r="I26" s="667">
        <v>2436367.1838600002</v>
      </c>
      <c r="J26" s="667">
        <v>2276929.5</v>
      </c>
      <c r="K26" s="667">
        <v>2843165.4888105169</v>
      </c>
      <c r="L26" s="667">
        <v>2568172.8975817706</v>
      </c>
      <c r="M26" s="668">
        <v>473891.05892000004</v>
      </c>
    </row>
    <row r="27" spans="1:13" ht="13.8" x14ac:dyDescent="0.3">
      <c r="A27" s="666" t="s">
        <v>444</v>
      </c>
      <c r="B27" s="667">
        <v>278801911.78170145</v>
      </c>
      <c r="C27" s="667">
        <v>459989093.80042839</v>
      </c>
      <c r="D27" s="667">
        <v>386564323.60621232</v>
      </c>
      <c r="E27" s="667">
        <v>304535228.34421998</v>
      </c>
      <c r="F27" s="667">
        <v>279236762.76184005</v>
      </c>
      <c r="G27" s="667">
        <v>259060548.84</v>
      </c>
      <c r="H27" s="667">
        <v>214765362.41</v>
      </c>
      <c r="I27" s="667">
        <v>134555988.48519117</v>
      </c>
      <c r="J27" s="667">
        <v>221975636.05399999</v>
      </c>
      <c r="K27" s="667">
        <v>292677296.77498013</v>
      </c>
      <c r="L27" s="667">
        <v>428007837.48909283</v>
      </c>
      <c r="M27" s="668">
        <v>113463318.605</v>
      </c>
    </row>
    <row r="28" spans="1:13" ht="13.8" x14ac:dyDescent="0.3">
      <c r="A28" s="666" t="s">
        <v>445</v>
      </c>
      <c r="B28" s="667">
        <v>19463.666679419461</v>
      </c>
      <c r="C28" s="667">
        <v>19455.877442696172</v>
      </c>
      <c r="D28" s="667">
        <v>43553.030509609976</v>
      </c>
      <c r="E28" s="667">
        <v>55096.25740000001</v>
      </c>
      <c r="F28" s="667">
        <v>56406.394079999998</v>
      </c>
      <c r="G28" s="667">
        <v>56161</v>
      </c>
      <c r="H28" s="667">
        <v>68216</v>
      </c>
      <c r="I28" s="667">
        <v>130264.1</v>
      </c>
      <c r="J28" s="667">
        <v>70426.5</v>
      </c>
      <c r="K28" s="667">
        <v>87353.445000000007</v>
      </c>
      <c r="L28" s="667">
        <v>127894.05298755187</v>
      </c>
      <c r="M28" s="668">
        <v>3827.8</v>
      </c>
    </row>
    <row r="29" spans="1:13" ht="13.8" x14ac:dyDescent="0.3">
      <c r="A29" s="666" t="s">
        <v>446</v>
      </c>
      <c r="B29" s="667">
        <v>46904.923492221176</v>
      </c>
      <c r="C29" s="667">
        <v>35251.343504267919</v>
      </c>
      <c r="D29" s="667">
        <v>74048.562939078285</v>
      </c>
      <c r="E29" s="667">
        <v>37294.849779999997</v>
      </c>
      <c r="F29" s="667">
        <v>40275</v>
      </c>
      <c r="G29" s="667">
        <v>41360</v>
      </c>
      <c r="H29" s="667">
        <v>20882</v>
      </c>
      <c r="I29" s="667">
        <v>11613.72387</v>
      </c>
      <c r="J29" s="667">
        <v>4536</v>
      </c>
      <c r="K29" s="667">
        <v>100950.3</v>
      </c>
      <c r="L29" s="667">
        <v>152382.32651863317</v>
      </c>
      <c r="M29" s="668">
        <v>11472.3</v>
      </c>
    </row>
    <row r="30" spans="1:13" ht="13.8" x14ac:dyDescent="0.3">
      <c r="A30" s="669"/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</row>
    <row r="31" spans="1:13" ht="13.8" x14ac:dyDescent="0.3">
      <c r="A31" s="670" t="s">
        <v>24</v>
      </c>
      <c r="B31" s="671">
        <f>SUM(B5:B29)</f>
        <v>3893929271.4584174</v>
      </c>
      <c r="C31" s="671">
        <f>SUM(C5:C29)</f>
        <v>5227917518.8970299</v>
      </c>
      <c r="D31" s="671">
        <f t="shared" ref="D31:K31" si="0">SUM(D5:D29)</f>
        <v>5831461099.0958252</v>
      </c>
      <c r="E31" s="671">
        <f t="shared" si="0"/>
        <v>4547624722.5700397</v>
      </c>
      <c r="F31" s="671">
        <f t="shared" si="0"/>
        <v>3627352652.3935204</v>
      </c>
      <c r="G31" s="671">
        <f t="shared" si="0"/>
        <v>3085015223.5200005</v>
      </c>
      <c r="H31" s="671">
        <f>SUM(H5:H29)</f>
        <v>2653240557.8999996</v>
      </c>
      <c r="I31" s="671">
        <f t="shared" si="0"/>
        <v>3330608513.8572516</v>
      </c>
      <c r="J31" s="671">
        <f t="shared" si="0"/>
        <v>4874746122.0211992</v>
      </c>
      <c r="K31" s="671">
        <f t="shared" si="0"/>
        <v>4643551329.1472635</v>
      </c>
      <c r="L31" s="671">
        <f>SUM(L5:L29)</f>
        <v>4164385720.3323116</v>
      </c>
      <c r="M31" s="671">
        <f>SUM(M5:M29)</f>
        <v>1072566617.9702801</v>
      </c>
    </row>
    <row r="32" spans="1:13" ht="13.8" x14ac:dyDescent="0.3">
      <c r="A32" s="672"/>
      <c r="B32" s="673"/>
      <c r="C32" s="673"/>
      <c r="D32" s="673"/>
      <c r="E32" s="673"/>
      <c r="F32" s="673"/>
      <c r="G32" s="673"/>
      <c r="H32" s="673"/>
      <c r="I32" s="673"/>
      <c r="J32" s="673"/>
      <c r="K32" s="673"/>
      <c r="L32" s="674"/>
      <c r="M32" s="675"/>
    </row>
    <row r="33" spans="1:13" ht="72.75" customHeight="1" x14ac:dyDescent="0.25">
      <c r="A33" s="783" t="s">
        <v>447</v>
      </c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</row>
    <row r="34" spans="1:13" ht="13.8" x14ac:dyDescent="0.3">
      <c r="I34" s="676"/>
      <c r="J34" s="676"/>
      <c r="K34" s="676"/>
      <c r="L34" s="667"/>
    </row>
    <row r="35" spans="1:13" ht="13.8" x14ac:dyDescent="0.3">
      <c r="G35" s="677"/>
      <c r="I35" s="676"/>
      <c r="J35" s="676"/>
      <c r="K35" s="676"/>
      <c r="L35" s="667"/>
    </row>
    <row r="36" spans="1:13" ht="13.8" x14ac:dyDescent="0.3">
      <c r="I36" s="676"/>
      <c r="J36" s="676"/>
      <c r="K36" s="676"/>
      <c r="L36" s="52"/>
    </row>
    <row r="37" spans="1:13" ht="13.8" x14ac:dyDescent="0.3">
      <c r="I37" s="676"/>
      <c r="J37" s="676"/>
      <c r="K37" s="676"/>
      <c r="L37" s="667"/>
    </row>
    <row r="38" spans="1:13" ht="13.8" x14ac:dyDescent="0.3">
      <c r="I38" s="676"/>
      <c r="J38" s="676"/>
      <c r="K38" s="676"/>
      <c r="L38" s="667"/>
    </row>
    <row r="39" spans="1:13" ht="13.8" x14ac:dyDescent="0.3">
      <c r="I39" s="676"/>
      <c r="J39" s="676"/>
      <c r="K39" s="676"/>
      <c r="L39" s="667"/>
    </row>
    <row r="40" spans="1:13" ht="13.8" x14ac:dyDescent="0.3">
      <c r="I40" s="676"/>
      <c r="J40" s="676"/>
      <c r="K40" s="676"/>
      <c r="L40" s="667"/>
    </row>
    <row r="41" spans="1:13" ht="13.8" x14ac:dyDescent="0.3">
      <c r="I41" s="676"/>
      <c r="J41" s="676"/>
      <c r="K41" s="676"/>
      <c r="L41" s="667"/>
    </row>
    <row r="42" spans="1:13" ht="13.8" x14ac:dyDescent="0.3">
      <c r="I42" s="676"/>
      <c r="J42" s="676"/>
      <c r="K42" s="676"/>
      <c r="L42" s="667"/>
    </row>
  </sheetData>
  <mergeCells count="2">
    <mergeCell ref="A2:I2"/>
    <mergeCell ref="A33:M33"/>
  </mergeCells>
  <printOptions horizontalCentered="1" verticalCentered="1"/>
  <pageMargins left="0" right="0" top="0" bottom="0" header="0.31496062992125984" footer="0.31496062992125984"/>
  <pageSetup paperSize="9" scale="62" orientation="landscape" r:id="rId1"/>
  <ignoredErrors>
    <ignoredError sqref="B31:G31 I31:K3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M91"/>
  <sheetViews>
    <sheetView showGridLines="0" view="pageBreakPreview" topLeftCell="A28" zoomScale="80" zoomScaleNormal="80" zoomScaleSheetLayoutView="80" workbookViewId="0">
      <selection activeCell="L57" sqref="L57"/>
    </sheetView>
  </sheetViews>
  <sheetFormatPr baseColWidth="10" defaultColWidth="11.5546875" defaultRowHeight="12" x14ac:dyDescent="0.25"/>
  <cols>
    <col min="1" max="1" width="24.6640625" style="407" customWidth="1"/>
    <col min="2" max="2" width="15.44140625" style="701" bestFit="1" customWidth="1"/>
    <col min="3" max="3" width="14.5546875" style="701" bestFit="1" customWidth="1"/>
    <col min="4" max="6" width="15.6640625" style="701" bestFit="1" customWidth="1"/>
    <col min="7" max="7" width="15" style="701" bestFit="1" customWidth="1"/>
    <col min="8" max="8" width="15.44140625" style="701" bestFit="1" customWidth="1"/>
    <col min="9" max="9" width="15.44140625" style="407" bestFit="1" customWidth="1"/>
    <col min="10" max="11" width="16.6640625" style="678" customWidth="1"/>
    <col min="12" max="12" width="16.5546875" style="407" customWidth="1"/>
    <col min="13" max="16384" width="11.5546875" style="407"/>
  </cols>
  <sheetData>
    <row r="1" spans="1:12" ht="13.8" x14ac:dyDescent="0.3">
      <c r="A1" s="632" t="s">
        <v>448</v>
      </c>
      <c r="B1" s="667"/>
      <c r="C1" s="667"/>
      <c r="D1" s="667"/>
      <c r="E1" s="667"/>
      <c r="F1" s="667"/>
      <c r="G1" s="667"/>
      <c r="H1" s="667"/>
    </row>
    <row r="2" spans="1:12" ht="31.5" customHeight="1" x14ac:dyDescent="0.3">
      <c r="A2" s="782" t="s">
        <v>420</v>
      </c>
      <c r="B2" s="782"/>
      <c r="C2" s="782"/>
      <c r="D2" s="782"/>
      <c r="E2" s="782"/>
      <c r="F2" s="782"/>
      <c r="G2" s="782"/>
      <c r="H2" s="782"/>
      <c r="J2" s="679"/>
      <c r="K2" s="679"/>
    </row>
    <row r="3" spans="1:12" ht="13.8" x14ac:dyDescent="0.3">
      <c r="A3" s="680"/>
      <c r="B3" s="667"/>
      <c r="C3" s="667"/>
      <c r="D3" s="667"/>
      <c r="E3" s="667"/>
      <c r="F3" s="667"/>
      <c r="G3" s="667"/>
      <c r="H3" s="667"/>
      <c r="J3" s="681"/>
      <c r="K3" s="681"/>
    </row>
    <row r="4" spans="1:12" ht="14.4" thickBot="1" x14ac:dyDescent="0.35">
      <c r="A4" s="665" t="s">
        <v>421</v>
      </c>
      <c r="B4" s="682">
        <v>2011</v>
      </c>
      <c r="C4" s="682">
        <v>2012</v>
      </c>
      <c r="D4" s="682">
        <v>2013</v>
      </c>
      <c r="E4" s="682">
        <v>2014</v>
      </c>
      <c r="F4" s="682">
        <v>2015</v>
      </c>
      <c r="G4" s="682">
        <v>2016</v>
      </c>
      <c r="H4" s="682">
        <v>2017</v>
      </c>
      <c r="I4" s="682">
        <v>2018</v>
      </c>
      <c r="J4" s="682">
        <v>2019</v>
      </c>
      <c r="K4" s="682">
        <v>2020</v>
      </c>
      <c r="L4" s="682">
        <v>2021</v>
      </c>
    </row>
    <row r="5" spans="1:12" ht="14.4" thickBot="1" x14ac:dyDescent="0.35">
      <c r="A5" s="683" t="s">
        <v>449</v>
      </c>
      <c r="B5" s="684">
        <f t="shared" ref="B5:L5" si="0">SUM(B6:B30)</f>
        <v>4253541800.1999998</v>
      </c>
      <c r="C5" s="684">
        <f>SUM(C6:C30)</f>
        <v>5170174910.0200005</v>
      </c>
      <c r="D5" s="684">
        <f t="shared" si="0"/>
        <v>3896354895.1399999</v>
      </c>
      <c r="E5" s="684">
        <f t="shared" si="0"/>
        <v>3007558571.54</v>
      </c>
      <c r="F5" s="684">
        <f t="shared" si="0"/>
        <v>2349928988.7900004</v>
      </c>
      <c r="G5" s="684">
        <f t="shared" si="0"/>
        <v>1539174853.1900003</v>
      </c>
      <c r="H5" s="684">
        <f t="shared" si="0"/>
        <v>1890777102.5599999</v>
      </c>
      <c r="I5" s="684">
        <f t="shared" si="0"/>
        <v>3185578835.4299998</v>
      </c>
      <c r="J5" s="684">
        <f t="shared" si="0"/>
        <v>2897602461.3299999</v>
      </c>
      <c r="K5" s="685">
        <f t="shared" si="0"/>
        <v>2619082706.6999998</v>
      </c>
      <c r="L5" s="685">
        <f t="shared" si="0"/>
        <v>737755996</v>
      </c>
    </row>
    <row r="6" spans="1:12" ht="13.8" x14ac:dyDescent="0.3">
      <c r="A6" s="676" t="s">
        <v>422</v>
      </c>
      <c r="B6" s="667">
        <v>126051.05</v>
      </c>
      <c r="C6" s="667">
        <v>92.62</v>
      </c>
      <c r="D6" s="667">
        <v>12.48</v>
      </c>
      <c r="E6" s="667">
        <v>7.12</v>
      </c>
      <c r="F6" s="667">
        <v>89.12</v>
      </c>
      <c r="G6" s="667">
        <v>14.989999999999998</v>
      </c>
      <c r="H6" s="667">
        <v>0</v>
      </c>
      <c r="I6" s="667">
        <v>0</v>
      </c>
      <c r="J6" s="667">
        <v>6.9499999999999993</v>
      </c>
      <c r="K6" s="667">
        <v>2053.8000000000002</v>
      </c>
      <c r="L6" s="668">
        <v>0</v>
      </c>
    </row>
    <row r="7" spans="1:12" ht="13.8" x14ac:dyDescent="0.3">
      <c r="A7" s="676" t="s">
        <v>423</v>
      </c>
      <c r="B7" s="667">
        <v>756045883.97000003</v>
      </c>
      <c r="C7" s="667">
        <v>1003300317.11</v>
      </c>
      <c r="D7" s="667">
        <v>1003366246.96</v>
      </c>
      <c r="E7" s="667">
        <v>731629442.54999995</v>
      </c>
      <c r="F7" s="667">
        <v>415256250.88999999</v>
      </c>
      <c r="G7" s="667">
        <v>313663812.89999998</v>
      </c>
      <c r="H7" s="667">
        <v>494474963.68000001</v>
      </c>
      <c r="I7" s="667">
        <v>1085384780.1799998</v>
      </c>
      <c r="J7" s="667">
        <v>1031284773.38</v>
      </c>
      <c r="K7" s="668">
        <v>762972221.68000007</v>
      </c>
      <c r="L7" s="668">
        <v>238447144</v>
      </c>
    </row>
    <row r="8" spans="1:12" ht="13.8" x14ac:dyDescent="0.3">
      <c r="A8" s="676" t="s">
        <v>424</v>
      </c>
      <c r="B8" s="667">
        <v>2003181.67</v>
      </c>
      <c r="C8" s="667">
        <v>7035996.9500000002</v>
      </c>
      <c r="D8" s="667">
        <v>11641850.82</v>
      </c>
      <c r="E8" s="667">
        <v>2259338.4299999997</v>
      </c>
      <c r="F8" s="667">
        <v>659.47</v>
      </c>
      <c r="G8" s="667">
        <v>3207066.32</v>
      </c>
      <c r="H8" s="667">
        <v>16469485.630000001</v>
      </c>
      <c r="I8" s="667">
        <v>11708222.23</v>
      </c>
      <c r="J8" s="667">
        <v>12646510.309999999</v>
      </c>
      <c r="K8" s="668">
        <v>17097515.369999997</v>
      </c>
      <c r="L8" s="668">
        <v>890690</v>
      </c>
    </row>
    <row r="9" spans="1:12" ht="13.8" x14ac:dyDescent="0.3">
      <c r="A9" s="676" t="s">
        <v>425</v>
      </c>
      <c r="B9" s="667">
        <v>662649336.91999996</v>
      </c>
      <c r="C9" s="667">
        <v>781587277</v>
      </c>
      <c r="D9" s="667">
        <v>445771506.77000004</v>
      </c>
      <c r="E9" s="667">
        <v>383204568.28999996</v>
      </c>
      <c r="F9" s="667">
        <v>356823875.94999999</v>
      </c>
      <c r="G9" s="667">
        <v>21985207.27</v>
      </c>
      <c r="H9" s="667">
        <v>258608519.87</v>
      </c>
      <c r="I9" s="667">
        <v>531759344.56</v>
      </c>
      <c r="J9" s="667">
        <v>409620300.06999999</v>
      </c>
      <c r="K9" s="668">
        <v>248719168.84999999</v>
      </c>
      <c r="L9" s="668">
        <v>37795919</v>
      </c>
    </row>
    <row r="10" spans="1:12" ht="13.8" x14ac:dyDescent="0.3">
      <c r="A10" s="676" t="s">
        <v>426</v>
      </c>
      <c r="B10" s="667">
        <v>57453332.809999995</v>
      </c>
      <c r="C10" s="667">
        <v>83545774.930000007</v>
      </c>
      <c r="D10" s="667">
        <v>16803539.789999999</v>
      </c>
      <c r="E10" s="667">
        <v>3308871.21</v>
      </c>
      <c r="F10" s="667">
        <v>9649463.5899999999</v>
      </c>
      <c r="G10" s="667">
        <v>15023096.52</v>
      </c>
      <c r="H10" s="667">
        <v>10813574.67</v>
      </c>
      <c r="I10" s="667">
        <v>32699667.59</v>
      </c>
      <c r="J10" s="667">
        <v>20710318.760000002</v>
      </c>
      <c r="K10" s="668">
        <v>54078141.359999999</v>
      </c>
      <c r="L10" s="668">
        <v>6594566</v>
      </c>
    </row>
    <row r="11" spans="1:12" ht="13.8" x14ac:dyDescent="0.3">
      <c r="A11" s="666" t="s">
        <v>427</v>
      </c>
      <c r="B11" s="668">
        <v>513843795.47999996</v>
      </c>
      <c r="C11" s="668">
        <v>584763866.48000002</v>
      </c>
      <c r="D11" s="668">
        <v>607648730.89999998</v>
      </c>
      <c r="E11" s="668">
        <v>380280803.22000003</v>
      </c>
      <c r="F11" s="668">
        <v>299686816.41999996</v>
      </c>
      <c r="G11" s="668">
        <v>259240025.05000001</v>
      </c>
      <c r="H11" s="668">
        <v>213290981.33000001</v>
      </c>
      <c r="I11" s="668">
        <v>137435110.44999999</v>
      </c>
      <c r="J11" s="668">
        <v>100126251.73999999</v>
      </c>
      <c r="K11" s="668">
        <v>189692315.34</v>
      </c>
      <c r="L11" s="668">
        <v>32178091</v>
      </c>
    </row>
    <row r="12" spans="1:12" ht="13.8" x14ac:dyDescent="0.3">
      <c r="A12" s="676" t="s">
        <v>428</v>
      </c>
      <c r="B12" s="667">
        <v>54.879999999999995</v>
      </c>
      <c r="C12" s="667">
        <v>1111.96</v>
      </c>
      <c r="D12" s="667">
        <v>477.55</v>
      </c>
      <c r="E12" s="667">
        <v>2637.24</v>
      </c>
      <c r="F12" s="667">
        <v>15468.939999999999</v>
      </c>
      <c r="G12" s="667">
        <v>5134.92</v>
      </c>
      <c r="H12" s="667">
        <v>8256.16</v>
      </c>
      <c r="I12" s="667">
        <v>2401.39</v>
      </c>
      <c r="J12" s="667">
        <v>4502.2299999999996</v>
      </c>
      <c r="K12" s="668">
        <v>10984.09</v>
      </c>
      <c r="L12" s="668">
        <v>0</v>
      </c>
    </row>
    <row r="13" spans="1:12" ht="13.8" x14ac:dyDescent="0.3">
      <c r="A13" s="676" t="s">
        <v>429</v>
      </c>
      <c r="B13" s="667">
        <v>170082899.13</v>
      </c>
      <c r="C13" s="667">
        <v>357199502.73000002</v>
      </c>
      <c r="D13" s="667">
        <v>34983511.259999998</v>
      </c>
      <c r="E13" s="667">
        <v>100854933.39999999</v>
      </c>
      <c r="F13" s="667">
        <v>137066946.16</v>
      </c>
      <c r="G13" s="667">
        <v>49043314.479999997</v>
      </c>
      <c r="H13" s="667">
        <v>81305449.939999998</v>
      </c>
      <c r="I13" s="667">
        <v>211561342.28</v>
      </c>
      <c r="J13" s="667">
        <v>227958678.31</v>
      </c>
      <c r="K13" s="668">
        <v>221747391.53</v>
      </c>
      <c r="L13" s="668">
        <v>42532536</v>
      </c>
    </row>
    <row r="14" spans="1:12" ht="13.8" x14ac:dyDescent="0.3">
      <c r="A14" s="676" t="s">
        <v>430</v>
      </c>
      <c r="B14" s="667">
        <v>8536206.0899999999</v>
      </c>
      <c r="C14" s="667">
        <v>18430940.420000002</v>
      </c>
      <c r="D14" s="667">
        <v>9866148.8900000006</v>
      </c>
      <c r="E14" s="667">
        <v>3403180.4899999998</v>
      </c>
      <c r="F14" s="667">
        <v>1919372.6</v>
      </c>
      <c r="G14" s="667">
        <v>95516.83</v>
      </c>
      <c r="H14" s="667">
        <v>980189.5</v>
      </c>
      <c r="I14" s="667">
        <v>2789100.56</v>
      </c>
      <c r="J14" s="667">
        <v>2264132.0499999998</v>
      </c>
      <c r="K14" s="667">
        <v>3445190.3499999996</v>
      </c>
      <c r="L14" s="668">
        <v>53929</v>
      </c>
    </row>
    <row r="15" spans="1:12" ht="13.8" x14ac:dyDescent="0.3">
      <c r="A15" s="676" t="s">
        <v>431</v>
      </c>
      <c r="B15" s="667">
        <v>4322956.87</v>
      </c>
      <c r="C15" s="667">
        <v>4139210.03</v>
      </c>
      <c r="D15" s="667">
        <v>1098254.94</v>
      </c>
      <c r="E15" s="667">
        <v>125513.64</v>
      </c>
      <c r="F15" s="667">
        <v>805950.03</v>
      </c>
      <c r="G15" s="667">
        <v>22759.97</v>
      </c>
      <c r="H15" s="667">
        <v>3631134.7199999997</v>
      </c>
      <c r="I15" s="667">
        <v>12422326.800000001</v>
      </c>
      <c r="J15" s="667">
        <v>7546069.5999999996</v>
      </c>
      <c r="K15" s="667">
        <v>2381333.91</v>
      </c>
      <c r="L15" s="668">
        <v>1161645</v>
      </c>
    </row>
    <row r="16" spans="1:12" ht="13.8" x14ac:dyDescent="0.3">
      <c r="A16" s="676" t="s">
        <v>432</v>
      </c>
      <c r="B16" s="667">
        <v>201987826.62</v>
      </c>
      <c r="C16" s="667">
        <v>347064086</v>
      </c>
      <c r="D16" s="667">
        <v>185986109.46000001</v>
      </c>
      <c r="E16" s="667">
        <v>234651200.10999998</v>
      </c>
      <c r="F16" s="667">
        <v>126136074.55</v>
      </c>
      <c r="G16" s="667">
        <v>56638874.040000007</v>
      </c>
      <c r="H16" s="667">
        <v>93245662.599999994</v>
      </c>
      <c r="I16" s="667">
        <v>166903539.21000001</v>
      </c>
      <c r="J16" s="667">
        <v>99776063.209999993</v>
      </c>
      <c r="K16" s="667">
        <v>177605902.91</v>
      </c>
      <c r="L16" s="668">
        <v>71429595</v>
      </c>
    </row>
    <row r="17" spans="1:12" ht="13.8" x14ac:dyDescent="0.3">
      <c r="A17" s="676" t="s">
        <v>433</v>
      </c>
      <c r="B17" s="667">
        <v>78663596.210000008</v>
      </c>
      <c r="C17" s="667">
        <v>108067124.84</v>
      </c>
      <c r="D17" s="667">
        <v>63627363.269999996</v>
      </c>
      <c r="E17" s="667">
        <v>32192362.059999999</v>
      </c>
      <c r="F17" s="667">
        <v>15536481.15</v>
      </c>
      <c r="G17" s="667">
        <v>25434253.299999997</v>
      </c>
      <c r="H17" s="667">
        <v>62385858.5</v>
      </c>
      <c r="I17" s="667">
        <v>138938998.34999999</v>
      </c>
      <c r="J17" s="667">
        <v>106827611.59</v>
      </c>
      <c r="K17" s="667">
        <v>34468898.82</v>
      </c>
      <c r="L17" s="668">
        <v>4501640</v>
      </c>
    </row>
    <row r="18" spans="1:12" ht="13.8" x14ac:dyDescent="0.3">
      <c r="A18" s="676" t="s">
        <v>434</v>
      </c>
      <c r="B18" s="667">
        <v>459340507.74000001</v>
      </c>
      <c r="C18" s="667">
        <v>547675206.03999996</v>
      </c>
      <c r="D18" s="667">
        <v>545255309.13999999</v>
      </c>
      <c r="E18" s="667">
        <v>358192493.45999998</v>
      </c>
      <c r="F18" s="667">
        <v>288802646.45999998</v>
      </c>
      <c r="G18" s="667">
        <v>253360992.87</v>
      </c>
      <c r="H18" s="667">
        <v>254956497.04999998</v>
      </c>
      <c r="I18" s="667">
        <v>259096897.83000001</v>
      </c>
      <c r="J18" s="667">
        <v>223779154.97999999</v>
      </c>
      <c r="K18" s="667">
        <v>173015567.05000001</v>
      </c>
      <c r="L18" s="668">
        <v>81265881</v>
      </c>
    </row>
    <row r="19" spans="1:12" ht="13.8" x14ac:dyDescent="0.3">
      <c r="A19" s="676" t="s">
        <v>435</v>
      </c>
      <c r="B19" s="667">
        <v>501828.61</v>
      </c>
      <c r="C19" s="667">
        <v>444450.51</v>
      </c>
      <c r="D19" s="667">
        <v>95383.06</v>
      </c>
      <c r="E19" s="667">
        <v>1078.8699999999999</v>
      </c>
      <c r="F19" s="667">
        <v>1429.08</v>
      </c>
      <c r="G19" s="667">
        <v>4315.1399999999994</v>
      </c>
      <c r="H19" s="667">
        <v>6720.92</v>
      </c>
      <c r="I19" s="667">
        <v>5439.07</v>
      </c>
      <c r="J19" s="667">
        <v>2607.8199999999997</v>
      </c>
      <c r="K19" s="667">
        <v>1950.37</v>
      </c>
      <c r="L19" s="668">
        <v>0</v>
      </c>
    </row>
    <row r="20" spans="1:12" ht="13.8" x14ac:dyDescent="0.3">
      <c r="A20" s="676" t="s">
        <v>436</v>
      </c>
      <c r="B20" s="667">
        <v>105630074.91999999</v>
      </c>
      <c r="C20" s="667">
        <v>161777753.31</v>
      </c>
      <c r="D20" s="667">
        <v>103733678.28</v>
      </c>
      <c r="E20" s="667">
        <v>53900588.590000004</v>
      </c>
      <c r="F20" s="667">
        <v>75878391.219999999</v>
      </c>
      <c r="G20" s="667">
        <v>41111915.07</v>
      </c>
      <c r="H20" s="667">
        <v>75575204.480000004</v>
      </c>
      <c r="I20" s="667">
        <v>101580341.20999999</v>
      </c>
      <c r="J20" s="667">
        <v>105260682.23999999</v>
      </c>
      <c r="K20" s="667">
        <v>71001110.250000015</v>
      </c>
      <c r="L20" s="668">
        <v>26069092</v>
      </c>
    </row>
    <row r="21" spans="1:12" ht="13.8" x14ac:dyDescent="0.3">
      <c r="A21" s="676" t="s">
        <v>437</v>
      </c>
      <c r="B21" s="667">
        <v>0</v>
      </c>
      <c r="C21" s="667">
        <v>0</v>
      </c>
      <c r="D21" s="667">
        <v>0</v>
      </c>
      <c r="E21" s="667">
        <v>0</v>
      </c>
      <c r="F21" s="667">
        <v>0</v>
      </c>
      <c r="G21" s="667">
        <v>0</v>
      </c>
      <c r="H21" s="667">
        <v>0</v>
      </c>
      <c r="I21" s="667">
        <v>0</v>
      </c>
      <c r="J21" s="667">
        <v>0</v>
      </c>
      <c r="K21" s="667">
        <v>554.11</v>
      </c>
      <c r="L21" s="668">
        <v>0</v>
      </c>
    </row>
    <row r="22" spans="1:12" ht="13.8" x14ac:dyDescent="0.3">
      <c r="A22" s="676" t="s">
        <v>438</v>
      </c>
      <c r="B22" s="667">
        <v>120121.37</v>
      </c>
      <c r="C22" s="667">
        <v>710522.33</v>
      </c>
      <c r="D22" s="667">
        <v>1670990.4700000002</v>
      </c>
      <c r="E22" s="667">
        <v>789063.23</v>
      </c>
      <c r="F22" s="667">
        <v>99562.389999999985</v>
      </c>
      <c r="G22" s="667">
        <v>582873.76</v>
      </c>
      <c r="H22" s="667">
        <v>884570.42999999993</v>
      </c>
      <c r="I22" s="667">
        <v>1462575.0499999998</v>
      </c>
      <c r="J22" s="667">
        <v>1546136.0499999998</v>
      </c>
      <c r="K22" s="667">
        <v>2197856.73</v>
      </c>
      <c r="L22" s="668">
        <v>253366</v>
      </c>
    </row>
    <row r="23" spans="1:12" ht="13.8" x14ac:dyDescent="0.3">
      <c r="A23" s="676" t="s">
        <v>439</v>
      </c>
      <c r="B23" s="667">
        <v>392507454.75</v>
      </c>
      <c r="C23" s="667">
        <v>325421341.69</v>
      </c>
      <c r="D23" s="667">
        <v>297492036.81999999</v>
      </c>
      <c r="E23" s="667">
        <v>249401909.13</v>
      </c>
      <c r="F23" s="667">
        <v>233544864.59999999</v>
      </c>
      <c r="G23" s="667">
        <v>189395284.74000001</v>
      </c>
      <c r="H23" s="667">
        <v>87391273.040000007</v>
      </c>
      <c r="I23" s="667">
        <v>162314150.38</v>
      </c>
      <c r="J23" s="667">
        <v>193952100.26999998</v>
      </c>
      <c r="K23" s="667">
        <v>179542675.66</v>
      </c>
      <c r="L23" s="668">
        <v>61552406</v>
      </c>
    </row>
    <row r="24" spans="1:12" ht="13.8" x14ac:dyDescent="0.3">
      <c r="A24" s="676" t="s">
        <v>440</v>
      </c>
      <c r="B24" s="667">
        <v>181704859.61000001</v>
      </c>
      <c r="C24" s="667">
        <v>197004847.94</v>
      </c>
      <c r="D24" s="667">
        <v>90142507.200000003</v>
      </c>
      <c r="E24" s="667">
        <v>64108014.82</v>
      </c>
      <c r="F24" s="667">
        <v>45275011.489999995</v>
      </c>
      <c r="G24" s="667">
        <v>12959532.629999999</v>
      </c>
      <c r="H24" s="667">
        <v>44307510.899999999</v>
      </c>
      <c r="I24" s="667">
        <v>69258149.189999998</v>
      </c>
      <c r="J24" s="667">
        <v>65758505.040000007</v>
      </c>
      <c r="K24" s="667">
        <v>28264960.719999999</v>
      </c>
      <c r="L24" s="668">
        <v>13171974</v>
      </c>
    </row>
    <row r="25" spans="1:12" ht="13.8" x14ac:dyDescent="0.3">
      <c r="A25" s="676" t="s">
        <v>441</v>
      </c>
      <c r="B25" s="667">
        <v>128027.83</v>
      </c>
      <c r="C25" s="667">
        <v>182005.68</v>
      </c>
      <c r="D25" s="667">
        <v>6206028.790000001</v>
      </c>
      <c r="E25" s="667">
        <v>4140435.82</v>
      </c>
      <c r="F25" s="667">
        <v>1851.9</v>
      </c>
      <c r="G25" s="667">
        <v>31623008.73</v>
      </c>
      <c r="H25" s="667">
        <v>5204824.2</v>
      </c>
      <c r="I25" s="667">
        <v>697580.33000000007</v>
      </c>
      <c r="J25" s="667">
        <v>818638.28</v>
      </c>
      <c r="K25" s="667">
        <v>6200096.8000000007</v>
      </c>
      <c r="L25" s="668">
        <v>245509</v>
      </c>
    </row>
    <row r="26" spans="1:12" ht="13.8" x14ac:dyDescent="0.3">
      <c r="A26" s="676" t="s">
        <v>442</v>
      </c>
      <c r="B26" s="667">
        <v>307169985.73000002</v>
      </c>
      <c r="C26" s="667">
        <v>304315338.49000001</v>
      </c>
      <c r="D26" s="667">
        <v>218491749.28</v>
      </c>
      <c r="E26" s="667">
        <v>177457561.19999999</v>
      </c>
      <c r="F26" s="667">
        <v>136941189.25</v>
      </c>
      <c r="G26" s="667">
        <v>87174903.689999998</v>
      </c>
      <c r="H26" s="667">
        <v>91418285.570000008</v>
      </c>
      <c r="I26" s="667">
        <v>91765736.769999996</v>
      </c>
      <c r="J26" s="667">
        <v>67626909.479999989</v>
      </c>
      <c r="K26" s="667">
        <v>104601597.10000001</v>
      </c>
      <c r="L26" s="668">
        <v>41403321</v>
      </c>
    </row>
    <row r="27" spans="1:12" ht="13.8" x14ac:dyDescent="0.3">
      <c r="A27" s="676" t="s">
        <v>443</v>
      </c>
      <c r="B27" s="667">
        <v>622210.17000000004</v>
      </c>
      <c r="C27" s="667">
        <v>960723.89999999991</v>
      </c>
      <c r="D27" s="667">
        <v>554779.19999999995</v>
      </c>
      <c r="E27" s="667">
        <v>853012.37</v>
      </c>
      <c r="F27" s="667">
        <v>806841.22</v>
      </c>
      <c r="G27" s="667">
        <v>943407.78</v>
      </c>
      <c r="H27" s="667">
        <v>1055998.03</v>
      </c>
      <c r="I27" s="667">
        <v>1077439.94</v>
      </c>
      <c r="J27" s="667">
        <v>1062264.6599999999</v>
      </c>
      <c r="K27" s="667">
        <v>999648.52</v>
      </c>
      <c r="L27" s="668">
        <v>438751</v>
      </c>
    </row>
    <row r="28" spans="1:12" ht="13.8" x14ac:dyDescent="0.3">
      <c r="A28" s="676" t="s">
        <v>444</v>
      </c>
      <c r="B28" s="667">
        <v>350101607.76999998</v>
      </c>
      <c r="C28" s="667">
        <v>336547419.06</v>
      </c>
      <c r="D28" s="667">
        <v>251918679.81</v>
      </c>
      <c r="E28" s="667">
        <v>226801556.28999999</v>
      </c>
      <c r="F28" s="667">
        <v>205679752.31</v>
      </c>
      <c r="G28" s="667">
        <v>177659542.19</v>
      </c>
      <c r="H28" s="667">
        <v>94715680.090000004</v>
      </c>
      <c r="I28" s="667">
        <v>166692977.56</v>
      </c>
      <c r="J28" s="667">
        <v>219003987.89000002</v>
      </c>
      <c r="K28" s="667">
        <v>341034251.15999997</v>
      </c>
      <c r="L28" s="668">
        <v>77767570</v>
      </c>
    </row>
    <row r="29" spans="1:12" ht="13.8" x14ac:dyDescent="0.3">
      <c r="A29" s="676" t="s">
        <v>445</v>
      </c>
      <c r="B29" s="667">
        <v>0</v>
      </c>
      <c r="C29" s="667">
        <v>0</v>
      </c>
      <c r="D29" s="667">
        <v>0</v>
      </c>
      <c r="E29" s="667">
        <v>0</v>
      </c>
      <c r="F29" s="667">
        <v>0</v>
      </c>
      <c r="G29" s="667">
        <v>0</v>
      </c>
      <c r="H29" s="667">
        <v>46461.25</v>
      </c>
      <c r="I29" s="667">
        <v>22714.5</v>
      </c>
      <c r="J29" s="667">
        <v>26256.42</v>
      </c>
      <c r="K29" s="667">
        <v>1116.05</v>
      </c>
      <c r="L29" s="668">
        <v>2371</v>
      </c>
    </row>
    <row r="30" spans="1:12" ht="14.4" thickBot="1" x14ac:dyDescent="0.35">
      <c r="A30" s="676" t="s">
        <v>446</v>
      </c>
      <c r="B30" s="667">
        <v>0</v>
      </c>
      <c r="C30" s="667">
        <v>0</v>
      </c>
      <c r="D30" s="667">
        <v>0</v>
      </c>
      <c r="E30" s="667">
        <v>0</v>
      </c>
      <c r="F30" s="667">
        <v>0</v>
      </c>
      <c r="G30" s="667">
        <v>0</v>
      </c>
      <c r="H30" s="667">
        <v>0</v>
      </c>
      <c r="I30" s="667">
        <v>0</v>
      </c>
      <c r="J30" s="667">
        <v>0</v>
      </c>
      <c r="K30" s="667">
        <v>204.17</v>
      </c>
      <c r="L30" s="668">
        <v>0</v>
      </c>
    </row>
    <row r="31" spans="1:12" ht="14.4" thickBot="1" x14ac:dyDescent="0.35">
      <c r="A31" s="686" t="s">
        <v>450</v>
      </c>
      <c r="B31" s="684">
        <f t="shared" ref="B31:J31" si="1">SUM(B32:B56)</f>
        <v>821042472.25999999</v>
      </c>
      <c r="C31" s="684">
        <f t="shared" si="1"/>
        <v>496572184.80000007</v>
      </c>
      <c r="D31" s="684">
        <f t="shared" si="1"/>
        <v>478831009.96999997</v>
      </c>
      <c r="E31" s="684">
        <f t="shared" si="1"/>
        <v>438678534.47000003</v>
      </c>
      <c r="F31" s="684">
        <f t="shared" si="1"/>
        <v>527303728.73000002</v>
      </c>
      <c r="G31" s="684">
        <f t="shared" si="1"/>
        <v>875626109.70999992</v>
      </c>
      <c r="H31" s="684">
        <f t="shared" si="1"/>
        <v>1225004033.9799998</v>
      </c>
      <c r="I31" s="684">
        <f t="shared" si="1"/>
        <v>1474262099.4499998</v>
      </c>
      <c r="J31" s="684">
        <f t="shared" si="1"/>
        <v>1515911477.7500002</v>
      </c>
      <c r="K31" s="684">
        <f>SUM(K32:K56)</f>
        <v>1280386344.7800004</v>
      </c>
      <c r="L31" s="684">
        <f>SUM(L32:L56)</f>
        <v>333946652.04000002</v>
      </c>
    </row>
    <row r="32" spans="1:12" ht="13.8" x14ac:dyDescent="0.3">
      <c r="A32" s="680" t="s">
        <v>422</v>
      </c>
      <c r="B32" s="667">
        <v>923.38</v>
      </c>
      <c r="C32" s="667">
        <v>38.97</v>
      </c>
      <c r="D32" s="667">
        <v>47.9</v>
      </c>
      <c r="E32" s="667">
        <v>57.769999999999996</v>
      </c>
      <c r="F32" s="667">
        <v>74.92</v>
      </c>
      <c r="G32" s="667">
        <v>61.78</v>
      </c>
      <c r="H32" s="687">
        <v>63.230000000000004</v>
      </c>
      <c r="I32" s="687">
        <v>14.98</v>
      </c>
      <c r="J32" s="687">
        <v>472</v>
      </c>
      <c r="K32" s="688">
        <v>0</v>
      </c>
      <c r="L32" s="668">
        <v>0</v>
      </c>
    </row>
    <row r="33" spans="1:12" ht="13.8" x14ac:dyDescent="0.3">
      <c r="A33" s="680" t="s">
        <v>423</v>
      </c>
      <c r="B33" s="667">
        <v>5143777.1199999992</v>
      </c>
      <c r="C33" s="667">
        <v>2307836.48</v>
      </c>
      <c r="D33" s="667">
        <v>3591939.01</v>
      </c>
      <c r="E33" s="667">
        <v>2794536.88</v>
      </c>
      <c r="F33" s="667">
        <v>3593649.19</v>
      </c>
      <c r="G33" s="667">
        <v>64479376.629999995</v>
      </c>
      <c r="H33" s="687">
        <v>240450402.25</v>
      </c>
      <c r="I33" s="687">
        <v>415120782.35999995</v>
      </c>
      <c r="J33" s="687">
        <v>274653123.44999999</v>
      </c>
      <c r="K33" s="688">
        <v>134780056.65000001</v>
      </c>
      <c r="L33" s="668">
        <v>76298142.950000003</v>
      </c>
    </row>
    <row r="34" spans="1:12" ht="13.8" x14ac:dyDescent="0.3">
      <c r="A34" s="680" t="s">
        <v>424</v>
      </c>
      <c r="B34" s="667">
        <v>630929.86</v>
      </c>
      <c r="C34" s="667">
        <v>1467002.62</v>
      </c>
      <c r="D34" s="667">
        <v>2311447.73</v>
      </c>
      <c r="E34" s="667">
        <v>465200.91</v>
      </c>
      <c r="F34" s="667">
        <v>1873625.73</v>
      </c>
      <c r="G34" s="667">
        <v>92722444.469999999</v>
      </c>
      <c r="H34" s="687">
        <v>284070785.38</v>
      </c>
      <c r="I34" s="687">
        <v>249280680.82999998</v>
      </c>
      <c r="J34" s="687">
        <v>194921194.08999997</v>
      </c>
      <c r="K34" s="688">
        <v>213077717.68000001</v>
      </c>
      <c r="L34" s="668">
        <v>27425183.019999996</v>
      </c>
    </row>
    <row r="35" spans="1:12" ht="13.8" x14ac:dyDescent="0.3">
      <c r="A35" s="680" t="s">
        <v>425</v>
      </c>
      <c r="B35" s="667">
        <v>62327358.510000005</v>
      </c>
      <c r="C35" s="667">
        <v>34047457.600000001</v>
      </c>
      <c r="D35" s="667">
        <v>28469309.439999998</v>
      </c>
      <c r="E35" s="667">
        <v>62125280.140000001</v>
      </c>
      <c r="F35" s="667">
        <v>70970669.489999995</v>
      </c>
      <c r="G35" s="667">
        <v>346070142.09000003</v>
      </c>
      <c r="H35" s="687">
        <v>242193346.10000002</v>
      </c>
      <c r="I35" s="687">
        <v>293133900.72000003</v>
      </c>
      <c r="J35" s="687">
        <v>560290132.04999995</v>
      </c>
      <c r="K35" s="688">
        <v>433549909.94000006</v>
      </c>
      <c r="L35" s="668">
        <v>51284413.460000001</v>
      </c>
    </row>
    <row r="36" spans="1:12" ht="13.8" x14ac:dyDescent="0.3">
      <c r="A36" s="680" t="s">
        <v>426</v>
      </c>
      <c r="B36" s="667">
        <v>27428580.689999998</v>
      </c>
      <c r="C36" s="667">
        <v>11305524.5</v>
      </c>
      <c r="D36" s="667">
        <v>8838111.9100000001</v>
      </c>
      <c r="E36" s="667">
        <v>9143439.540000001</v>
      </c>
      <c r="F36" s="667">
        <v>10431709.24</v>
      </c>
      <c r="G36" s="667">
        <v>13828411.4</v>
      </c>
      <c r="H36" s="687">
        <v>17736873.469999999</v>
      </c>
      <c r="I36" s="687">
        <v>19852975.129999999</v>
      </c>
      <c r="J36" s="687">
        <v>14204320.98</v>
      </c>
      <c r="K36" s="688">
        <v>13347692.710000001</v>
      </c>
      <c r="L36" s="668">
        <v>6692771.3399999999</v>
      </c>
    </row>
    <row r="37" spans="1:12" ht="13.8" x14ac:dyDescent="0.3">
      <c r="A37" s="680" t="s">
        <v>427</v>
      </c>
      <c r="B37" s="667">
        <v>89462978.349999994</v>
      </c>
      <c r="C37" s="667">
        <v>54639954.950000003</v>
      </c>
      <c r="D37" s="667">
        <v>85457657.430000007</v>
      </c>
      <c r="E37" s="667">
        <v>43509723.259999998</v>
      </c>
      <c r="F37" s="667">
        <v>37939895.130000003</v>
      </c>
      <c r="G37" s="667">
        <v>39867955.800000004</v>
      </c>
      <c r="H37" s="687">
        <v>41237929.579999998</v>
      </c>
      <c r="I37" s="687">
        <v>38443327.390000001</v>
      </c>
      <c r="J37" s="687">
        <v>42222791.929999992</v>
      </c>
      <c r="K37" s="688">
        <v>61019284.179999992</v>
      </c>
      <c r="L37" s="668">
        <v>18826469.600000001</v>
      </c>
    </row>
    <row r="38" spans="1:12" ht="13.8" x14ac:dyDescent="0.3">
      <c r="A38" s="680" t="s">
        <v>428</v>
      </c>
      <c r="B38" s="667">
        <v>0</v>
      </c>
      <c r="C38" s="667">
        <v>0</v>
      </c>
      <c r="D38" s="667">
        <v>0</v>
      </c>
      <c r="E38" s="667">
        <v>0</v>
      </c>
      <c r="F38" s="667">
        <v>0</v>
      </c>
      <c r="G38" s="667">
        <v>0</v>
      </c>
      <c r="H38" s="687">
        <v>0</v>
      </c>
      <c r="I38" s="687">
        <v>0</v>
      </c>
      <c r="J38" s="687">
        <v>0</v>
      </c>
      <c r="K38" s="688">
        <v>0</v>
      </c>
      <c r="L38" s="668">
        <v>0</v>
      </c>
    </row>
    <row r="39" spans="1:12" ht="13.8" x14ac:dyDescent="0.3">
      <c r="A39" s="680" t="s">
        <v>429</v>
      </c>
      <c r="B39" s="667">
        <v>39996698.870000005</v>
      </c>
      <c r="C39" s="667">
        <v>28282071.580000002</v>
      </c>
      <c r="D39" s="667">
        <v>21311416.559999999</v>
      </c>
      <c r="E39" s="667">
        <v>38022771.68</v>
      </c>
      <c r="F39" s="667">
        <v>91040799.520000011</v>
      </c>
      <c r="G39" s="667">
        <v>108135667.40000001</v>
      </c>
      <c r="H39" s="687">
        <v>127249237.69</v>
      </c>
      <c r="I39" s="687">
        <v>154485514.75</v>
      </c>
      <c r="J39" s="687">
        <v>126792167.27000001</v>
      </c>
      <c r="K39" s="688">
        <v>106775941.43000001</v>
      </c>
      <c r="L39" s="668">
        <v>29197572.630000003</v>
      </c>
    </row>
    <row r="40" spans="1:12" ht="13.8" x14ac:dyDescent="0.3">
      <c r="A40" s="680" t="s">
        <v>430</v>
      </c>
      <c r="B40" s="667">
        <v>21536754.890000001</v>
      </c>
      <c r="C40" s="667">
        <v>7169661.9799999995</v>
      </c>
      <c r="D40" s="667">
        <v>6575703.8800000008</v>
      </c>
      <c r="E40" s="667">
        <v>6097305.04</v>
      </c>
      <c r="F40" s="667">
        <v>7386627.25</v>
      </c>
      <c r="G40" s="667">
        <v>4262079.09</v>
      </c>
      <c r="H40" s="687">
        <v>4695094.09</v>
      </c>
      <c r="I40" s="687">
        <v>4887753.33</v>
      </c>
      <c r="J40" s="687">
        <v>4667114.3100000005</v>
      </c>
      <c r="K40" s="688">
        <v>3298594.46</v>
      </c>
      <c r="L40" s="668">
        <v>843508.77999999991</v>
      </c>
    </row>
    <row r="41" spans="1:12" ht="13.8" x14ac:dyDescent="0.3">
      <c r="A41" s="680" t="s">
        <v>431</v>
      </c>
      <c r="B41" s="667">
        <v>2460403.2599999998</v>
      </c>
      <c r="C41" s="667">
        <v>1312787.3999999999</v>
      </c>
      <c r="D41" s="667">
        <v>1350610.03</v>
      </c>
      <c r="E41" s="667">
        <v>1417405.4</v>
      </c>
      <c r="F41" s="667">
        <v>1940862.95</v>
      </c>
      <c r="G41" s="667">
        <v>1996555.1700000002</v>
      </c>
      <c r="H41" s="687">
        <v>4386888.4800000004</v>
      </c>
      <c r="I41" s="687">
        <v>7614820.5800000001</v>
      </c>
      <c r="J41" s="687">
        <v>2726944.27</v>
      </c>
      <c r="K41" s="688">
        <v>1771568.83</v>
      </c>
      <c r="L41" s="668">
        <v>0</v>
      </c>
    </row>
    <row r="42" spans="1:12" ht="13.8" x14ac:dyDescent="0.3">
      <c r="A42" s="680" t="s">
        <v>432</v>
      </c>
      <c r="B42" s="667">
        <v>28657840.52</v>
      </c>
      <c r="C42" s="667">
        <v>50162705.790000007</v>
      </c>
      <c r="D42" s="667">
        <v>39303661.75</v>
      </c>
      <c r="E42" s="667">
        <v>48393448.119999997</v>
      </c>
      <c r="F42" s="667">
        <v>12316881.129999999</v>
      </c>
      <c r="G42" s="667">
        <v>10090881.529999999</v>
      </c>
      <c r="H42" s="687">
        <v>20748879.640000001</v>
      </c>
      <c r="I42" s="687">
        <v>12522019.559999999</v>
      </c>
      <c r="J42" s="687">
        <v>27835900.800000001</v>
      </c>
      <c r="K42" s="688">
        <v>48951725.390000001</v>
      </c>
      <c r="L42" s="668">
        <v>27169669.890000001</v>
      </c>
    </row>
    <row r="43" spans="1:12" ht="13.8" x14ac:dyDescent="0.3">
      <c r="A43" s="680" t="s">
        <v>433</v>
      </c>
      <c r="B43" s="667">
        <v>51439200.920000002</v>
      </c>
      <c r="C43" s="667">
        <v>14513337.109999999</v>
      </c>
      <c r="D43" s="667">
        <v>22211869.530000001</v>
      </c>
      <c r="E43" s="667">
        <v>4771452.43</v>
      </c>
      <c r="F43" s="667">
        <v>42233184.329999998</v>
      </c>
      <c r="G43" s="667">
        <v>23859437.209999997</v>
      </c>
      <c r="H43" s="687">
        <v>28572055.059999999</v>
      </c>
      <c r="I43" s="687">
        <v>36017177.030000001</v>
      </c>
      <c r="J43" s="687">
        <v>26168342.829999998</v>
      </c>
      <c r="K43" s="688">
        <v>17176608.890000001</v>
      </c>
      <c r="L43" s="668">
        <v>5462051.2300000004</v>
      </c>
    </row>
    <row r="44" spans="1:12" ht="13.8" x14ac:dyDescent="0.3">
      <c r="A44" s="680" t="s">
        <v>434</v>
      </c>
      <c r="B44" s="667">
        <v>62079461.420000002</v>
      </c>
      <c r="C44" s="667">
        <v>46281459.060000002</v>
      </c>
      <c r="D44" s="667">
        <v>43177064.25</v>
      </c>
      <c r="E44" s="667">
        <v>35976682.030000001</v>
      </c>
      <c r="F44" s="667">
        <v>40327207.729999997</v>
      </c>
      <c r="G44" s="667">
        <v>38962430.539999999</v>
      </c>
      <c r="H44" s="687">
        <v>45439583.25</v>
      </c>
      <c r="I44" s="687">
        <v>38929002.57</v>
      </c>
      <c r="J44" s="687">
        <v>36431591.93</v>
      </c>
      <c r="K44" s="688">
        <v>51317124.75</v>
      </c>
      <c r="L44" s="668">
        <v>10368837.789999999</v>
      </c>
    </row>
    <row r="45" spans="1:12" ht="13.8" x14ac:dyDescent="0.3">
      <c r="A45" s="680" t="s">
        <v>435</v>
      </c>
      <c r="B45" s="667">
        <v>124424.09</v>
      </c>
      <c r="C45" s="667">
        <v>29153.980000000003</v>
      </c>
      <c r="D45" s="667">
        <v>0</v>
      </c>
      <c r="E45" s="667">
        <v>0</v>
      </c>
      <c r="F45" s="667">
        <v>0</v>
      </c>
      <c r="G45" s="667">
        <v>0</v>
      </c>
      <c r="H45" s="687">
        <v>0</v>
      </c>
      <c r="I45" s="687">
        <v>0</v>
      </c>
      <c r="J45" s="687">
        <v>0</v>
      </c>
      <c r="K45" s="687">
        <v>0</v>
      </c>
      <c r="L45" s="668">
        <v>0</v>
      </c>
    </row>
    <row r="46" spans="1:12" ht="13.8" x14ac:dyDescent="0.3">
      <c r="A46" s="680" t="s">
        <v>436</v>
      </c>
      <c r="B46" s="667">
        <v>69320654.709999993</v>
      </c>
      <c r="C46" s="667">
        <v>26921423.359999999</v>
      </c>
      <c r="D46" s="667">
        <v>29843264.120000001</v>
      </c>
      <c r="E46" s="667">
        <v>24527570.390000001</v>
      </c>
      <c r="F46" s="667">
        <v>40962473.659999996</v>
      </c>
      <c r="G46" s="667">
        <v>28250435.450000003</v>
      </c>
      <c r="H46" s="687">
        <v>39867900.509999998</v>
      </c>
      <c r="I46" s="687">
        <v>45181109.799999997</v>
      </c>
      <c r="J46" s="687">
        <v>31360946.880000003</v>
      </c>
      <c r="K46" s="688">
        <v>27131117.82</v>
      </c>
      <c r="L46" s="668">
        <v>8604005.9900000002</v>
      </c>
    </row>
    <row r="47" spans="1:12" ht="13.8" x14ac:dyDescent="0.3">
      <c r="A47" s="680" t="s">
        <v>437</v>
      </c>
      <c r="B47" s="667">
        <v>0</v>
      </c>
      <c r="C47" s="667">
        <v>0</v>
      </c>
      <c r="D47" s="667">
        <v>0</v>
      </c>
      <c r="E47" s="667">
        <v>0</v>
      </c>
      <c r="F47" s="667">
        <v>0</v>
      </c>
      <c r="G47" s="667">
        <v>0</v>
      </c>
      <c r="H47" s="687">
        <v>0</v>
      </c>
      <c r="I47" s="687">
        <v>0</v>
      </c>
      <c r="J47" s="687">
        <v>0</v>
      </c>
      <c r="K47" s="687">
        <v>0</v>
      </c>
      <c r="L47" s="668">
        <v>0</v>
      </c>
    </row>
    <row r="48" spans="1:12" ht="13.8" x14ac:dyDescent="0.3">
      <c r="A48" s="680" t="s">
        <v>438</v>
      </c>
      <c r="B48" s="667">
        <v>0</v>
      </c>
      <c r="C48" s="667">
        <v>0</v>
      </c>
      <c r="D48" s="667">
        <v>0</v>
      </c>
      <c r="E48" s="667">
        <v>0</v>
      </c>
      <c r="F48" s="667">
        <v>0</v>
      </c>
      <c r="G48" s="667">
        <v>0</v>
      </c>
      <c r="H48" s="687">
        <v>0</v>
      </c>
      <c r="I48" s="687">
        <v>0</v>
      </c>
      <c r="J48" s="687">
        <v>0</v>
      </c>
      <c r="K48" s="687">
        <v>0</v>
      </c>
      <c r="L48" s="668">
        <v>0</v>
      </c>
    </row>
    <row r="49" spans="1:13" ht="13.8" x14ac:dyDescent="0.3">
      <c r="A49" s="680" t="s">
        <v>439</v>
      </c>
      <c r="B49" s="667">
        <v>102567807.25</v>
      </c>
      <c r="C49" s="667">
        <v>88816446.790000007</v>
      </c>
      <c r="D49" s="667">
        <v>58598498.910000004</v>
      </c>
      <c r="E49" s="667">
        <v>49229991.390000001</v>
      </c>
      <c r="F49" s="667">
        <v>50191725.279999994</v>
      </c>
      <c r="G49" s="667">
        <v>31014915.91</v>
      </c>
      <c r="H49" s="687">
        <v>35169008.460000001</v>
      </c>
      <c r="I49" s="687">
        <v>48486206.149999999</v>
      </c>
      <c r="J49" s="687">
        <v>55940906.149999999</v>
      </c>
      <c r="K49" s="688">
        <v>51185662.210000001</v>
      </c>
      <c r="L49" s="668">
        <v>24525783.640000001</v>
      </c>
    </row>
    <row r="50" spans="1:13" ht="13.8" x14ac:dyDescent="0.3">
      <c r="A50" s="680" t="s">
        <v>440</v>
      </c>
      <c r="B50" s="667">
        <v>75166609.329999998</v>
      </c>
      <c r="C50" s="667">
        <v>24788149.420000002</v>
      </c>
      <c r="D50" s="667">
        <v>32663589.809999999</v>
      </c>
      <c r="E50" s="667">
        <v>15509637.279999999</v>
      </c>
      <c r="F50" s="667">
        <v>41367240.32</v>
      </c>
      <c r="G50" s="667">
        <v>21140128.490000002</v>
      </c>
      <c r="H50" s="687">
        <v>29268180.289999999</v>
      </c>
      <c r="I50" s="687">
        <v>34976217.259999998</v>
      </c>
      <c r="J50" s="687">
        <v>27821987.16</v>
      </c>
      <c r="K50" s="688">
        <v>20396991.050000001</v>
      </c>
      <c r="L50" s="668">
        <v>6502357.6699999999</v>
      </c>
    </row>
    <row r="51" spans="1:13" ht="13.8" x14ac:dyDescent="0.3">
      <c r="A51" s="680" t="s">
        <v>441</v>
      </c>
      <c r="B51" s="667">
        <v>168583.92</v>
      </c>
      <c r="C51" s="667">
        <v>127077.22</v>
      </c>
      <c r="D51" s="667">
        <v>172334.72</v>
      </c>
      <c r="E51" s="667">
        <v>288122.63</v>
      </c>
      <c r="F51" s="667">
        <v>296383.94</v>
      </c>
      <c r="G51" s="667">
        <v>617143.41</v>
      </c>
      <c r="H51" s="687">
        <v>433589.57</v>
      </c>
      <c r="I51" s="687">
        <v>730236.75</v>
      </c>
      <c r="J51" s="687">
        <v>973582.39999999991</v>
      </c>
      <c r="K51" s="688">
        <v>709586.29</v>
      </c>
      <c r="L51" s="668">
        <v>125237.16</v>
      </c>
    </row>
    <row r="52" spans="1:13" ht="13.8" x14ac:dyDescent="0.3">
      <c r="A52" s="680" t="s">
        <v>442</v>
      </c>
      <c r="B52" s="667">
        <v>76674844.609999999</v>
      </c>
      <c r="C52" s="667">
        <v>59113704.18</v>
      </c>
      <c r="D52" s="667">
        <v>46641568.82</v>
      </c>
      <c r="E52" s="667">
        <v>49023864.790000007</v>
      </c>
      <c r="F52" s="667">
        <v>26760661.670000002</v>
      </c>
      <c r="G52" s="667">
        <v>19687433.66</v>
      </c>
      <c r="H52" s="689">
        <v>30125057.299999997</v>
      </c>
      <c r="I52" s="689">
        <v>26169499.949999999</v>
      </c>
      <c r="J52" s="689">
        <v>21756712.259999998</v>
      </c>
      <c r="K52" s="690">
        <v>14660158.459999999</v>
      </c>
      <c r="L52" s="668">
        <v>4898312.41</v>
      </c>
    </row>
    <row r="53" spans="1:13" ht="13.8" x14ac:dyDescent="0.3">
      <c r="A53" s="680" t="s">
        <v>443</v>
      </c>
      <c r="B53" s="667">
        <v>70113.84</v>
      </c>
      <c r="C53" s="667">
        <v>103083.9</v>
      </c>
      <c r="D53" s="667">
        <v>108145.15000000001</v>
      </c>
      <c r="E53" s="667">
        <v>159647.85</v>
      </c>
      <c r="F53" s="667">
        <v>293277.71999999997</v>
      </c>
      <c r="G53" s="667">
        <v>252898.46</v>
      </c>
      <c r="H53" s="687">
        <v>254147.06</v>
      </c>
      <c r="I53" s="687">
        <v>236171.68</v>
      </c>
      <c r="J53" s="687">
        <v>224796.77000000002</v>
      </c>
      <c r="K53" s="688">
        <v>119273.41</v>
      </c>
      <c r="L53" s="668">
        <v>34370.65</v>
      </c>
    </row>
    <row r="54" spans="1:13" ht="13.8" x14ac:dyDescent="0.3">
      <c r="A54" s="680" t="s">
        <v>444</v>
      </c>
      <c r="B54" s="667">
        <v>105784526.72</v>
      </c>
      <c r="C54" s="667">
        <v>45183307.909999996</v>
      </c>
      <c r="D54" s="667">
        <v>48204769.019999996</v>
      </c>
      <c r="E54" s="667">
        <v>47222396.940000005</v>
      </c>
      <c r="F54" s="667">
        <v>47376779.530000001</v>
      </c>
      <c r="G54" s="667">
        <v>30387711.219999999</v>
      </c>
      <c r="H54" s="687">
        <v>33105012.57</v>
      </c>
      <c r="I54" s="687">
        <v>48194688.630000003</v>
      </c>
      <c r="J54" s="687">
        <v>66918450.219999999</v>
      </c>
      <c r="K54" s="688">
        <v>81117330.63000001</v>
      </c>
      <c r="L54" s="668">
        <v>35687963.829999998</v>
      </c>
    </row>
    <row r="55" spans="1:13" ht="13.8" x14ac:dyDescent="0.3">
      <c r="A55" s="680" t="s">
        <v>445</v>
      </c>
      <c r="B55" s="667">
        <v>0</v>
      </c>
      <c r="C55" s="667">
        <v>0</v>
      </c>
      <c r="D55" s="667">
        <v>0</v>
      </c>
      <c r="E55" s="667">
        <v>0</v>
      </c>
      <c r="F55" s="667">
        <v>0</v>
      </c>
      <c r="G55" s="667">
        <v>0</v>
      </c>
      <c r="H55" s="687">
        <v>0</v>
      </c>
      <c r="I55" s="687">
        <v>0</v>
      </c>
      <c r="J55" s="687">
        <v>0</v>
      </c>
      <c r="K55" s="687">
        <v>0</v>
      </c>
      <c r="L55" s="668">
        <v>0</v>
      </c>
    </row>
    <row r="56" spans="1:13" ht="14.4" thickBot="1" x14ac:dyDescent="0.35">
      <c r="A56" s="680" t="s">
        <v>446</v>
      </c>
      <c r="B56" s="667">
        <v>0</v>
      </c>
      <c r="C56" s="667">
        <v>0</v>
      </c>
      <c r="D56" s="667">
        <v>0</v>
      </c>
      <c r="E56" s="667">
        <v>0</v>
      </c>
      <c r="F56" s="667">
        <v>0</v>
      </c>
      <c r="G56" s="667">
        <v>0</v>
      </c>
      <c r="H56" s="687">
        <v>0</v>
      </c>
      <c r="I56" s="687">
        <v>0</v>
      </c>
      <c r="J56" s="687">
        <v>0</v>
      </c>
      <c r="K56" s="688">
        <v>0</v>
      </c>
      <c r="L56" s="668">
        <v>0</v>
      </c>
    </row>
    <row r="57" spans="1:13" ht="14.4" thickBot="1" x14ac:dyDescent="0.35">
      <c r="A57" s="686" t="s">
        <v>451</v>
      </c>
      <c r="B57" s="684">
        <f t="shared" ref="B57:J57" si="2">SUM(B58:B82)</f>
        <v>153333246.43703079</v>
      </c>
      <c r="C57" s="684">
        <f t="shared" si="2"/>
        <v>164714004.27582407</v>
      </c>
      <c r="D57" s="684">
        <f t="shared" si="2"/>
        <v>172438817.46004063</v>
      </c>
      <c r="E57" s="684">
        <f t="shared" si="2"/>
        <v>181115546.38351998</v>
      </c>
      <c r="F57" s="684">
        <f t="shared" si="2"/>
        <v>207782506</v>
      </c>
      <c r="G57" s="684">
        <f t="shared" si="2"/>
        <v>238439595</v>
      </c>
      <c r="H57" s="684">
        <f t="shared" si="2"/>
        <v>214827377.31725195</v>
      </c>
      <c r="I57" s="684">
        <f t="shared" si="2"/>
        <v>214905187.14119998</v>
      </c>
      <c r="J57" s="684">
        <f t="shared" si="2"/>
        <v>230037390.06726429</v>
      </c>
      <c r="K57" s="684">
        <f>SUM(K58:K82)</f>
        <v>264916668.85231236</v>
      </c>
      <c r="L57" s="684">
        <f>SUM(L58:L82)</f>
        <v>863969.93028000009</v>
      </c>
    </row>
    <row r="58" spans="1:13" ht="13.8" x14ac:dyDescent="0.3">
      <c r="A58" s="680" t="s">
        <v>422</v>
      </c>
      <c r="B58" s="667">
        <v>2758912.084381836</v>
      </c>
      <c r="C58" s="667">
        <v>2598937.7619712553</v>
      </c>
      <c r="D58" s="667">
        <v>1825791.6429200002</v>
      </c>
      <c r="E58" s="667">
        <v>1956936.3164799998</v>
      </c>
      <c r="F58" s="667">
        <v>2181077</v>
      </c>
      <c r="G58" s="667">
        <v>1553502</v>
      </c>
      <c r="H58" s="667">
        <v>1936499.75459</v>
      </c>
      <c r="I58" s="667">
        <v>1963351.5551999998</v>
      </c>
      <c r="J58" s="667">
        <v>3408293.7781570456</v>
      </c>
      <c r="K58" s="667">
        <v>3234840.5039723478</v>
      </c>
      <c r="L58" s="668">
        <v>1638.8999999999999</v>
      </c>
      <c r="M58" s="678"/>
    </row>
    <row r="59" spans="1:13" ht="13.8" x14ac:dyDescent="0.3">
      <c r="A59" s="680" t="s">
        <v>423</v>
      </c>
      <c r="B59" s="667">
        <v>9392414.2086814065</v>
      </c>
      <c r="C59" s="667">
        <v>10256307.121006878</v>
      </c>
      <c r="D59" s="667">
        <v>12277707.738180002</v>
      </c>
      <c r="E59" s="667">
        <v>13685005.948799999</v>
      </c>
      <c r="F59" s="667">
        <v>16128823</v>
      </c>
      <c r="G59" s="667">
        <v>19098015</v>
      </c>
      <c r="H59" s="667">
        <v>15977422.724130755</v>
      </c>
      <c r="I59" s="667">
        <v>16311167.095199998</v>
      </c>
      <c r="J59" s="667">
        <v>18536948.05432662</v>
      </c>
      <c r="K59" s="667">
        <v>19704941.029119894</v>
      </c>
      <c r="L59" s="668">
        <v>69729.92512</v>
      </c>
    </row>
    <row r="60" spans="1:13" ht="13.8" x14ac:dyDescent="0.3">
      <c r="A60" s="680" t="s">
        <v>424</v>
      </c>
      <c r="B60" s="667">
        <v>7718362.3780964613</v>
      </c>
      <c r="C60" s="667">
        <v>7755266.2230911357</v>
      </c>
      <c r="D60" s="667">
        <v>9241030.0819799993</v>
      </c>
      <c r="E60" s="667">
        <v>9635277.1273599993</v>
      </c>
      <c r="F60" s="667">
        <v>10886734</v>
      </c>
      <c r="G60" s="667">
        <v>12727728</v>
      </c>
      <c r="H60" s="667">
        <v>11464781.251775123</v>
      </c>
      <c r="I60" s="667">
        <v>13362839.027199998</v>
      </c>
      <c r="J60" s="667">
        <v>14540510.508487316</v>
      </c>
      <c r="K60" s="667">
        <v>16183752.304699775</v>
      </c>
      <c r="L60" s="668">
        <v>78198.921419999999</v>
      </c>
    </row>
    <row r="61" spans="1:13" ht="13.8" x14ac:dyDescent="0.3">
      <c r="A61" s="680" t="s">
        <v>425</v>
      </c>
      <c r="B61" s="667">
        <v>18448408.87328168</v>
      </c>
      <c r="C61" s="667">
        <v>18923925.400259413</v>
      </c>
      <c r="D61" s="667">
        <v>21230830.52208</v>
      </c>
      <c r="E61" s="667">
        <v>20798111.013280001</v>
      </c>
      <c r="F61" s="667">
        <v>25913731</v>
      </c>
      <c r="G61" s="667">
        <v>31496327</v>
      </c>
      <c r="H61" s="667">
        <v>27718014.031925693</v>
      </c>
      <c r="I61" s="667">
        <v>29015057.928399999</v>
      </c>
      <c r="J61" s="667">
        <v>30773213.72122959</v>
      </c>
      <c r="K61" s="667">
        <v>52681374.439384423</v>
      </c>
      <c r="L61" s="668">
        <v>112854.10592000002</v>
      </c>
    </row>
    <row r="62" spans="1:13" ht="13.8" x14ac:dyDescent="0.3">
      <c r="A62" s="680" t="s">
        <v>426</v>
      </c>
      <c r="B62" s="667">
        <v>8454082.1447049789</v>
      </c>
      <c r="C62" s="667">
        <v>9082065.8306906074</v>
      </c>
      <c r="D62" s="667">
        <v>9929504.8179599997</v>
      </c>
      <c r="E62" s="667">
        <v>10169321.679839998</v>
      </c>
      <c r="F62" s="667">
        <v>11031189</v>
      </c>
      <c r="G62" s="667">
        <v>11082766</v>
      </c>
      <c r="H62" s="667">
        <v>11319825.234913943</v>
      </c>
      <c r="I62" s="667">
        <v>11751652.385199999</v>
      </c>
      <c r="J62" s="667">
        <v>11414746.905281506</v>
      </c>
      <c r="K62" s="667">
        <v>12261922.551754456</v>
      </c>
      <c r="L62" s="668">
        <v>51886.262879999995</v>
      </c>
    </row>
    <row r="63" spans="1:13" ht="13.8" x14ac:dyDescent="0.3">
      <c r="A63" s="680" t="s">
        <v>427</v>
      </c>
      <c r="B63" s="667">
        <v>15557516.712760732</v>
      </c>
      <c r="C63" s="667">
        <v>15852389.235077644</v>
      </c>
      <c r="D63" s="667">
        <v>15830478.344440002</v>
      </c>
      <c r="E63" s="667">
        <v>16642735.962239999</v>
      </c>
      <c r="F63" s="667">
        <v>17557259</v>
      </c>
      <c r="G63" s="667">
        <v>21977353</v>
      </c>
      <c r="H63" s="667">
        <v>15334217.940691018</v>
      </c>
      <c r="I63" s="667">
        <v>15181015.800000001</v>
      </c>
      <c r="J63" s="667">
        <v>17525428.123786613</v>
      </c>
      <c r="K63" s="667">
        <v>14656066.931657255</v>
      </c>
      <c r="L63" s="668">
        <v>21864.477040000002</v>
      </c>
    </row>
    <row r="64" spans="1:13" ht="13.8" x14ac:dyDescent="0.3">
      <c r="A64" s="680" t="s">
        <v>428</v>
      </c>
      <c r="B64" s="667">
        <v>5088.0357128230453</v>
      </c>
      <c r="C64" s="667">
        <v>7579.0649344109852</v>
      </c>
      <c r="D64" s="667">
        <v>17516.543239999999</v>
      </c>
      <c r="E64" s="667">
        <v>13644.296479999999</v>
      </c>
      <c r="F64" s="667">
        <v>32465</v>
      </c>
      <c r="G64" s="667">
        <v>28795</v>
      </c>
      <c r="H64" s="667">
        <v>16502.888299999999</v>
      </c>
      <c r="I64" s="667">
        <v>29093.500800000002</v>
      </c>
      <c r="J64" s="667">
        <v>42741.471773796155</v>
      </c>
      <c r="K64" s="667">
        <v>55397.918094191773</v>
      </c>
      <c r="L64" s="668">
        <v>978.78750000000002</v>
      </c>
    </row>
    <row r="65" spans="1:12" ht="13.8" x14ac:dyDescent="0.3">
      <c r="A65" s="680" t="s">
        <v>429</v>
      </c>
      <c r="B65" s="667">
        <v>9659696.4300015625</v>
      </c>
      <c r="C65" s="667">
        <v>10939122.498419806</v>
      </c>
      <c r="D65" s="667">
        <v>12387522.480200002</v>
      </c>
      <c r="E65" s="667">
        <v>11999324.112959998</v>
      </c>
      <c r="F65" s="667">
        <v>13624297</v>
      </c>
      <c r="G65" s="667">
        <v>16881596</v>
      </c>
      <c r="H65" s="667">
        <v>12253237.399240695</v>
      </c>
      <c r="I65" s="667">
        <v>13648927.048799999</v>
      </c>
      <c r="J65" s="667">
        <v>13113212.673974359</v>
      </c>
      <c r="K65" s="667">
        <v>13644766.348202845</v>
      </c>
      <c r="L65" s="668">
        <v>29003.422320000001</v>
      </c>
    </row>
    <row r="66" spans="1:12" ht="13.8" x14ac:dyDescent="0.3">
      <c r="A66" s="680" t="s">
        <v>430</v>
      </c>
      <c r="B66" s="667">
        <v>7840591.8007516256</v>
      </c>
      <c r="C66" s="667">
        <v>7771474.6991853416</v>
      </c>
      <c r="D66" s="667">
        <v>8466063.7667800002</v>
      </c>
      <c r="E66" s="667">
        <v>8703169.9118399993</v>
      </c>
      <c r="F66" s="667">
        <v>9920096</v>
      </c>
      <c r="G66" s="667">
        <v>10845171</v>
      </c>
      <c r="H66" s="667">
        <v>9846012.2043816783</v>
      </c>
      <c r="I66" s="667">
        <v>10406700.525999999</v>
      </c>
      <c r="J66" s="667">
        <v>11195982.294280371</v>
      </c>
      <c r="K66" s="667">
        <v>11388882.185074896</v>
      </c>
      <c r="L66" s="668">
        <v>593.60958000000005</v>
      </c>
    </row>
    <row r="67" spans="1:12" ht="13.8" x14ac:dyDescent="0.3">
      <c r="A67" s="680" t="s">
        <v>431</v>
      </c>
      <c r="B67" s="667">
        <v>1702369.8013526185</v>
      </c>
      <c r="C67" s="667">
        <v>2326784.9731547069</v>
      </c>
      <c r="D67" s="667">
        <v>2581905.7791999998</v>
      </c>
      <c r="E67" s="667">
        <v>2938348.1512000002</v>
      </c>
      <c r="F67" s="667">
        <v>3535872</v>
      </c>
      <c r="G67" s="667">
        <v>3365550</v>
      </c>
      <c r="H67" s="667">
        <v>3040708.7444980284</v>
      </c>
      <c r="I67" s="667">
        <v>3195311.3908000002</v>
      </c>
      <c r="J67" s="667">
        <v>5163682.3378574923</v>
      </c>
      <c r="K67" s="667">
        <v>4834613.0972104361</v>
      </c>
      <c r="L67" s="668">
        <v>15296.4</v>
      </c>
    </row>
    <row r="68" spans="1:12" ht="13.8" x14ac:dyDescent="0.3">
      <c r="A68" s="680" t="s">
        <v>432</v>
      </c>
      <c r="B68" s="667">
        <v>4414770.3028009674</v>
      </c>
      <c r="C68" s="667">
        <v>3968745.9335675007</v>
      </c>
      <c r="D68" s="667">
        <v>5200478.4551406</v>
      </c>
      <c r="E68" s="667">
        <v>5010835.9271999998</v>
      </c>
      <c r="F68" s="667">
        <v>7247308</v>
      </c>
      <c r="G68" s="667">
        <v>6947433</v>
      </c>
      <c r="H68" s="667">
        <v>7730057.5723683983</v>
      </c>
      <c r="I68" s="667">
        <v>6349922.7860000003</v>
      </c>
      <c r="J68" s="667">
        <v>7039852.3452470964</v>
      </c>
      <c r="K68" s="667">
        <v>6453295.475290304</v>
      </c>
      <c r="L68" s="668">
        <v>21548.075100000002</v>
      </c>
    </row>
    <row r="69" spans="1:12" ht="13.8" x14ac:dyDescent="0.3">
      <c r="A69" s="680" t="s">
        <v>433</v>
      </c>
      <c r="B69" s="667">
        <v>6393963.5306224655</v>
      </c>
      <c r="C69" s="667">
        <v>7345486.7249576561</v>
      </c>
      <c r="D69" s="667">
        <v>7856575.2497799993</v>
      </c>
      <c r="E69" s="667">
        <v>8534969.0248000007</v>
      </c>
      <c r="F69" s="667">
        <v>8708975</v>
      </c>
      <c r="G69" s="667">
        <v>11553465</v>
      </c>
      <c r="H69" s="667">
        <v>11913104.424613645</v>
      </c>
      <c r="I69" s="667">
        <v>11063360.513599999</v>
      </c>
      <c r="J69" s="667">
        <v>10852731.740730125</v>
      </c>
      <c r="K69" s="667">
        <v>11767573.440949306</v>
      </c>
      <c r="L69" s="668">
        <v>14406.94852</v>
      </c>
    </row>
    <row r="70" spans="1:12" ht="13.8" x14ac:dyDescent="0.3">
      <c r="A70" s="680" t="s">
        <v>434</v>
      </c>
      <c r="B70" s="667">
        <v>12095515.775883485</v>
      </c>
      <c r="C70" s="667">
        <v>13367456.898452088</v>
      </c>
      <c r="D70" s="667">
        <v>13543384.77472</v>
      </c>
      <c r="E70" s="667">
        <v>14627549.89536</v>
      </c>
      <c r="F70" s="667">
        <v>16296320</v>
      </c>
      <c r="G70" s="667">
        <v>17911958</v>
      </c>
      <c r="H70" s="667">
        <v>17337796.035026044</v>
      </c>
      <c r="I70" s="667">
        <v>15426082.070800001</v>
      </c>
      <c r="J70" s="667">
        <v>15891685.471187837</v>
      </c>
      <c r="K70" s="667">
        <v>18661755.239467923</v>
      </c>
      <c r="L70" s="668">
        <v>49005.040259999994</v>
      </c>
    </row>
    <row r="71" spans="1:12" ht="13.8" x14ac:dyDescent="0.3">
      <c r="A71" s="680" t="s">
        <v>435</v>
      </c>
      <c r="B71" s="667">
        <v>1790986.4947222113</v>
      </c>
      <c r="C71" s="667">
        <v>1734978.9298764425</v>
      </c>
      <c r="D71" s="667">
        <v>1644525.1435400001</v>
      </c>
      <c r="E71" s="667">
        <v>2044499.3359999999</v>
      </c>
      <c r="F71" s="667">
        <v>2820409</v>
      </c>
      <c r="G71" s="667">
        <v>2966129</v>
      </c>
      <c r="H71" s="667">
        <v>2894424.3969399999</v>
      </c>
      <c r="I71" s="667">
        <v>2463116.1072</v>
      </c>
      <c r="J71" s="667">
        <v>2368561.2651989101</v>
      </c>
      <c r="K71" s="667">
        <v>2723459.4861216168</v>
      </c>
      <c r="L71" s="668">
        <v>10652.85</v>
      </c>
    </row>
    <row r="72" spans="1:12" ht="13.8" x14ac:dyDescent="0.3">
      <c r="A72" s="680" t="s">
        <v>436</v>
      </c>
      <c r="B72" s="667">
        <v>11380129.476038987</v>
      </c>
      <c r="C72" s="667">
        <v>11202302.463171164</v>
      </c>
      <c r="D72" s="667">
        <v>12173083.610840002</v>
      </c>
      <c r="E72" s="667">
        <v>13035986.717759999</v>
      </c>
      <c r="F72" s="667">
        <v>15291868</v>
      </c>
      <c r="G72" s="667">
        <v>17669818</v>
      </c>
      <c r="H72" s="667">
        <v>15498043.449818473</v>
      </c>
      <c r="I72" s="667">
        <v>14830876.894399999</v>
      </c>
      <c r="J72" s="667">
        <v>16237733.169712534</v>
      </c>
      <c r="K72" s="667">
        <v>16295265.535527522</v>
      </c>
      <c r="L72" s="668">
        <v>221836.80924</v>
      </c>
    </row>
    <row r="73" spans="1:12" ht="13.8" x14ac:dyDescent="0.3">
      <c r="A73" s="680" t="s">
        <v>437</v>
      </c>
      <c r="B73" s="667">
        <v>488981.38280839717</v>
      </c>
      <c r="C73" s="667">
        <v>589887.75891903555</v>
      </c>
      <c r="D73" s="667">
        <v>414056.74178000004</v>
      </c>
      <c r="E73" s="667">
        <v>465466.93167999998</v>
      </c>
      <c r="F73" s="667">
        <v>486813</v>
      </c>
      <c r="G73" s="667">
        <v>105507</v>
      </c>
      <c r="H73" s="667">
        <v>137411.74225000001</v>
      </c>
      <c r="I73" s="667">
        <v>51408</v>
      </c>
      <c r="J73" s="667">
        <v>816223.78526587901</v>
      </c>
      <c r="K73" s="667">
        <v>269317.81776000001</v>
      </c>
      <c r="L73" s="668">
        <v>1638.8999999999999</v>
      </c>
    </row>
    <row r="74" spans="1:12" ht="13.8" x14ac:dyDescent="0.3">
      <c r="A74" s="680" t="s">
        <v>438</v>
      </c>
      <c r="B74" s="667">
        <v>2087314.4489031448</v>
      </c>
      <c r="C74" s="667">
        <v>2339768.8466951731</v>
      </c>
      <c r="D74" s="667">
        <v>3449171.4610600001</v>
      </c>
      <c r="E74" s="667">
        <v>3695676.7881599995</v>
      </c>
      <c r="F74" s="667">
        <v>5477205</v>
      </c>
      <c r="G74" s="667">
        <v>6487307</v>
      </c>
      <c r="H74" s="667">
        <v>5614188.2772200005</v>
      </c>
      <c r="I74" s="667">
        <v>4742395.2239999995</v>
      </c>
      <c r="J74" s="667">
        <v>4558903.9768902361</v>
      </c>
      <c r="K74" s="667">
        <v>5687389.6456776354</v>
      </c>
      <c r="L74" s="668">
        <v>16157.984999999997</v>
      </c>
    </row>
    <row r="75" spans="1:12" ht="13.8" x14ac:dyDescent="0.3">
      <c r="A75" s="680" t="s">
        <v>439</v>
      </c>
      <c r="B75" s="667">
        <v>5043318.7105122404</v>
      </c>
      <c r="C75" s="667">
        <v>7083829.589219776</v>
      </c>
      <c r="D75" s="667">
        <v>6106276.6426799996</v>
      </c>
      <c r="E75" s="667">
        <v>5141307.7097599991</v>
      </c>
      <c r="F75" s="667">
        <v>4226999</v>
      </c>
      <c r="G75" s="667">
        <v>5399259</v>
      </c>
      <c r="H75" s="667">
        <v>6718497.3242385183</v>
      </c>
      <c r="I75" s="667">
        <v>6167265.3360000001</v>
      </c>
      <c r="J75" s="667">
        <v>7362146.3971145209</v>
      </c>
      <c r="K75" s="667">
        <v>8982509.613011308</v>
      </c>
      <c r="L75" s="668">
        <v>10315.965</v>
      </c>
    </row>
    <row r="76" spans="1:12" ht="13.8" x14ac:dyDescent="0.3">
      <c r="A76" s="680" t="s">
        <v>440</v>
      </c>
      <c r="B76" s="667">
        <v>4398577.190780038</v>
      </c>
      <c r="C76" s="667">
        <v>5657187.9169113589</v>
      </c>
      <c r="D76" s="667">
        <v>6066630.1240999997</v>
      </c>
      <c r="E76" s="667">
        <v>6336432.3414399996</v>
      </c>
      <c r="F76" s="667">
        <v>7168905</v>
      </c>
      <c r="G76" s="667">
        <v>9040125</v>
      </c>
      <c r="H76" s="667">
        <v>6852688.7618152322</v>
      </c>
      <c r="I76" s="667">
        <v>6603785.4487999994</v>
      </c>
      <c r="J76" s="667">
        <v>9265567.0386098512</v>
      </c>
      <c r="K76" s="667">
        <v>9826174.5892172437</v>
      </c>
      <c r="L76" s="668">
        <v>5019.91428</v>
      </c>
    </row>
    <row r="77" spans="1:12" ht="13.8" x14ac:dyDescent="0.3">
      <c r="A77" s="680" t="s">
        <v>441</v>
      </c>
      <c r="B77" s="667">
        <v>5159013.5264978996</v>
      </c>
      <c r="C77" s="667">
        <v>6323145.0950636603</v>
      </c>
      <c r="D77" s="667">
        <v>6287323.9515400007</v>
      </c>
      <c r="E77" s="667">
        <v>7264707.2099199994</v>
      </c>
      <c r="F77" s="667">
        <v>8552182</v>
      </c>
      <c r="G77" s="667">
        <v>7859622</v>
      </c>
      <c r="H77" s="667">
        <v>8196470.7418892337</v>
      </c>
      <c r="I77" s="667">
        <v>8127682.2239999995</v>
      </c>
      <c r="J77" s="667">
        <v>7941025.5306782629</v>
      </c>
      <c r="K77" s="667">
        <v>9304277.0487393383</v>
      </c>
      <c r="L77" s="668">
        <v>96543.451679999998</v>
      </c>
    </row>
    <row r="78" spans="1:12" ht="16.5" customHeight="1" x14ac:dyDescent="0.3">
      <c r="A78" s="680" t="s">
        <v>442</v>
      </c>
      <c r="B78" s="667">
        <v>13516184.16526149</v>
      </c>
      <c r="C78" s="667">
        <v>13686427.053516259</v>
      </c>
      <c r="D78" s="667">
        <v>10491345.324599998</v>
      </c>
      <c r="E78" s="667">
        <v>11003674.13136</v>
      </c>
      <c r="F78" s="667">
        <v>13574741</v>
      </c>
      <c r="G78" s="667">
        <v>15271857</v>
      </c>
      <c r="H78" s="667">
        <v>15070537.92370435</v>
      </c>
      <c r="I78" s="667">
        <v>16110640.534799999</v>
      </c>
      <c r="J78" s="667">
        <v>13515189.42868365</v>
      </c>
      <c r="K78" s="667">
        <v>18714630.825198788</v>
      </c>
      <c r="L78" s="668">
        <v>13315.895500000001</v>
      </c>
    </row>
    <row r="79" spans="1:12" ht="13.8" x14ac:dyDescent="0.3">
      <c r="A79" s="680" t="s">
        <v>443</v>
      </c>
      <c r="B79" s="667">
        <v>869382.4310984239</v>
      </c>
      <c r="C79" s="667">
        <v>949736.02802175866</v>
      </c>
      <c r="D79" s="667">
        <v>913443.64188000001</v>
      </c>
      <c r="E79" s="667">
        <v>2103074.92368</v>
      </c>
      <c r="F79" s="667">
        <v>1017700</v>
      </c>
      <c r="G79" s="667">
        <v>1363105</v>
      </c>
      <c r="H79" s="667">
        <v>1126222.0938600001</v>
      </c>
      <c r="I79" s="667">
        <v>963317.88</v>
      </c>
      <c r="J79" s="667">
        <v>1556104.0588105167</v>
      </c>
      <c r="K79" s="667">
        <v>1449250.9675817706</v>
      </c>
      <c r="L79" s="668">
        <v>769.40891999999997</v>
      </c>
    </row>
    <row r="80" spans="1:12" ht="13.8" x14ac:dyDescent="0.3">
      <c r="A80" s="680" t="s">
        <v>444</v>
      </c>
      <c r="B80" s="667">
        <v>4102959.3104283637</v>
      </c>
      <c r="C80" s="667">
        <v>4833596.6362122968</v>
      </c>
      <c r="D80" s="667">
        <v>4411779.5142200002</v>
      </c>
      <c r="E80" s="667">
        <v>5212809.5318400003</v>
      </c>
      <c r="F80" s="667">
        <v>6004017</v>
      </c>
      <c r="G80" s="667">
        <v>6718109</v>
      </c>
      <c r="H80" s="667">
        <v>6735295.82519117</v>
      </c>
      <c r="I80" s="667">
        <v>7087969.8639999991</v>
      </c>
      <c r="J80" s="667">
        <v>6754858.6649801284</v>
      </c>
      <c r="K80" s="667">
        <v>5856255.6990928901</v>
      </c>
      <c r="L80" s="668">
        <v>7784.7749999999996</v>
      </c>
    </row>
    <row r="81" spans="1:12" ht="13.8" x14ac:dyDescent="0.3">
      <c r="A81" s="680" t="s">
        <v>445</v>
      </c>
      <c r="B81" s="667">
        <v>19455.877442696172</v>
      </c>
      <c r="C81" s="667">
        <v>43553.030509609976</v>
      </c>
      <c r="D81" s="667">
        <v>55096.25740000001</v>
      </c>
      <c r="E81" s="667">
        <v>56406.394079999998</v>
      </c>
      <c r="F81" s="667">
        <v>56161</v>
      </c>
      <c r="G81" s="667">
        <v>68216</v>
      </c>
      <c r="H81" s="667">
        <v>83802.850000000006</v>
      </c>
      <c r="I81" s="667">
        <v>47712</v>
      </c>
      <c r="J81" s="667">
        <v>61097.025000000001</v>
      </c>
      <c r="K81" s="667">
        <v>126778.00298755187</v>
      </c>
      <c r="L81" s="668">
        <v>1456.8</v>
      </c>
    </row>
    <row r="82" spans="1:12" ht="13.8" x14ac:dyDescent="0.3">
      <c r="A82" s="680" t="s">
        <v>446</v>
      </c>
      <c r="B82" s="667">
        <v>35251.343504267919</v>
      </c>
      <c r="C82" s="667">
        <v>74048.562939078285</v>
      </c>
      <c r="D82" s="667">
        <v>37294.849779999997</v>
      </c>
      <c r="E82" s="667">
        <v>40275</v>
      </c>
      <c r="F82" s="667">
        <v>41360</v>
      </c>
      <c r="G82" s="667">
        <v>20882</v>
      </c>
      <c r="H82" s="667">
        <v>11613.72387</v>
      </c>
      <c r="I82" s="667">
        <v>4536</v>
      </c>
      <c r="J82" s="667">
        <v>100950.3</v>
      </c>
      <c r="K82" s="667">
        <v>152178.15651863316</v>
      </c>
      <c r="L82" s="668">
        <v>11472.3</v>
      </c>
    </row>
    <row r="83" spans="1:12" ht="13.8" x14ac:dyDescent="0.3">
      <c r="A83" s="680"/>
      <c r="B83" s="667"/>
      <c r="C83" s="667"/>
      <c r="D83" s="667"/>
      <c r="E83" s="667"/>
      <c r="F83" s="667"/>
      <c r="G83" s="667"/>
      <c r="H83" s="667"/>
      <c r="I83" s="667"/>
      <c r="J83" s="691"/>
      <c r="K83" s="667"/>
    </row>
    <row r="84" spans="1:12" ht="85.5" customHeight="1" x14ac:dyDescent="0.25">
      <c r="A84" s="784" t="s">
        <v>452</v>
      </c>
      <c r="B84" s="784"/>
      <c r="C84" s="784"/>
      <c r="D84" s="784"/>
      <c r="E84" s="784"/>
      <c r="F84" s="784"/>
      <c r="G84" s="784"/>
      <c r="H84" s="784"/>
      <c r="I84" s="784"/>
      <c r="K84" s="692"/>
      <c r="L84" s="693"/>
    </row>
    <row r="85" spans="1:12" ht="13.8" x14ac:dyDescent="0.3">
      <c r="A85" s="694" t="s">
        <v>453</v>
      </c>
      <c r="B85" s="695"/>
      <c r="C85" s="695"/>
      <c r="D85" s="667"/>
      <c r="E85" s="667"/>
      <c r="F85" s="667"/>
      <c r="G85" s="667"/>
      <c r="H85" s="667"/>
      <c r="I85" s="667"/>
      <c r="K85" s="696"/>
    </row>
    <row r="86" spans="1:12" ht="18.75" customHeight="1" x14ac:dyDescent="0.3">
      <c r="A86" s="697" t="s">
        <v>454</v>
      </c>
      <c r="B86" s="698"/>
      <c r="C86" s="698"/>
      <c r="D86" s="691"/>
      <c r="E86" s="691"/>
      <c r="F86" s="691"/>
      <c r="G86" s="691"/>
      <c r="H86" s="691"/>
      <c r="I86" s="691"/>
      <c r="J86" s="699"/>
      <c r="K86" s="699"/>
      <c r="L86" s="700"/>
    </row>
    <row r="91" spans="1:12" ht="10.5" customHeight="1" x14ac:dyDescent="0.25"/>
  </sheetData>
  <mergeCells count="2">
    <mergeCell ref="A2:H2"/>
    <mergeCell ref="A84:I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N48"/>
  <sheetViews>
    <sheetView showGridLines="0" zoomScaleNormal="100" zoomScaleSheetLayoutView="85" workbookViewId="0">
      <selection activeCell="D39" sqref="D39"/>
    </sheetView>
  </sheetViews>
  <sheetFormatPr baseColWidth="10" defaultColWidth="11.44140625" defaultRowHeight="14.4" x14ac:dyDescent="0.3"/>
  <cols>
    <col min="2" max="14" width="10.5546875" customWidth="1"/>
  </cols>
  <sheetData>
    <row r="1" spans="1:14" x14ac:dyDescent="0.3">
      <c r="A1" s="632" t="s">
        <v>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1:14" ht="15.6" x14ac:dyDescent="0.3">
      <c r="A2" s="634" t="s">
        <v>402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14" ht="15.6" x14ac:dyDescent="0.3">
      <c r="A3" s="634" t="s">
        <v>403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</row>
    <row r="4" spans="1:14" ht="15" thickBot="1" x14ac:dyDescent="0.35">
      <c r="A4" s="580" t="s">
        <v>404</v>
      </c>
      <c r="B4" s="635" t="s">
        <v>405</v>
      </c>
      <c r="C4" s="635" t="s">
        <v>406</v>
      </c>
      <c r="D4" s="635" t="s">
        <v>407</v>
      </c>
      <c r="E4" s="635" t="s">
        <v>408</v>
      </c>
      <c r="F4" s="635" t="s">
        <v>409</v>
      </c>
      <c r="G4" s="635" t="s">
        <v>410</v>
      </c>
      <c r="H4" s="635" t="s">
        <v>411</v>
      </c>
      <c r="I4" s="635" t="s">
        <v>412</v>
      </c>
      <c r="J4" s="635" t="s">
        <v>413</v>
      </c>
      <c r="K4" s="635" t="s">
        <v>70</v>
      </c>
      <c r="L4" s="635" t="s">
        <v>71</v>
      </c>
      <c r="M4" s="635" t="s">
        <v>72</v>
      </c>
      <c r="N4" s="635" t="s">
        <v>24</v>
      </c>
    </row>
    <row r="5" spans="1:14" ht="15" thickBot="1" x14ac:dyDescent="0.35">
      <c r="A5" s="636" t="s">
        <v>414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8"/>
    </row>
    <row r="6" spans="1:14" x14ac:dyDescent="0.3">
      <c r="A6" s="639">
        <v>2009</v>
      </c>
      <c r="B6" s="640">
        <v>353</v>
      </c>
      <c r="C6" s="640">
        <v>717</v>
      </c>
      <c r="D6" s="640">
        <v>601</v>
      </c>
      <c r="E6" s="640">
        <v>338</v>
      </c>
      <c r="F6" s="640">
        <v>507</v>
      </c>
      <c r="G6" s="640">
        <v>281</v>
      </c>
      <c r="H6" s="640">
        <v>304</v>
      </c>
      <c r="I6" s="640">
        <v>586</v>
      </c>
      <c r="J6" s="640">
        <v>415</v>
      </c>
      <c r="K6" s="640">
        <v>439</v>
      </c>
      <c r="L6" s="640">
        <v>404</v>
      </c>
      <c r="M6" s="640">
        <v>290</v>
      </c>
      <c r="N6" s="640">
        <f t="shared" ref="N6:N18" si="0">SUM(B6:M6)</f>
        <v>5235</v>
      </c>
    </row>
    <row r="7" spans="1:14" x14ac:dyDescent="0.3">
      <c r="A7" s="639">
        <v>2010</v>
      </c>
      <c r="B7" s="640">
        <v>514</v>
      </c>
      <c r="C7" s="640">
        <v>1556</v>
      </c>
      <c r="D7" s="640">
        <v>512</v>
      </c>
      <c r="E7" s="640">
        <v>467</v>
      </c>
      <c r="F7" s="640">
        <v>697</v>
      </c>
      <c r="G7" s="640">
        <v>476</v>
      </c>
      <c r="H7" s="640">
        <v>686</v>
      </c>
      <c r="I7" s="640">
        <v>686</v>
      </c>
      <c r="J7" s="640">
        <v>526</v>
      </c>
      <c r="K7" s="640">
        <v>859</v>
      </c>
      <c r="L7" s="640">
        <v>949</v>
      </c>
      <c r="M7" s="640">
        <v>1710</v>
      </c>
      <c r="N7" s="640">
        <f t="shared" si="0"/>
        <v>9638</v>
      </c>
    </row>
    <row r="8" spans="1:14" x14ac:dyDescent="0.3">
      <c r="A8" s="639">
        <v>2011</v>
      </c>
      <c r="B8" s="640">
        <v>1388</v>
      </c>
      <c r="C8" s="640">
        <v>1930</v>
      </c>
      <c r="D8" s="640">
        <v>961</v>
      </c>
      <c r="E8" s="640">
        <v>782</v>
      </c>
      <c r="F8" s="640">
        <v>898</v>
      </c>
      <c r="G8" s="640">
        <v>494</v>
      </c>
      <c r="H8" s="640">
        <v>545</v>
      </c>
      <c r="I8" s="640">
        <v>600</v>
      </c>
      <c r="J8" s="640">
        <v>691</v>
      </c>
      <c r="K8" s="640">
        <v>451</v>
      </c>
      <c r="L8" s="640">
        <v>739</v>
      </c>
      <c r="M8" s="640">
        <v>463</v>
      </c>
      <c r="N8" s="640">
        <f t="shared" si="0"/>
        <v>9942</v>
      </c>
    </row>
    <row r="9" spans="1:14" x14ac:dyDescent="0.3">
      <c r="A9" s="639">
        <v>2012</v>
      </c>
      <c r="B9" s="640">
        <v>1391</v>
      </c>
      <c r="C9" s="640">
        <v>462</v>
      </c>
      <c r="D9" s="640">
        <v>474</v>
      </c>
      <c r="E9" s="640">
        <v>345</v>
      </c>
      <c r="F9" s="640">
        <v>1279</v>
      </c>
      <c r="G9" s="640">
        <v>523</v>
      </c>
      <c r="H9" s="640">
        <v>450</v>
      </c>
      <c r="I9" s="640">
        <v>611</v>
      </c>
      <c r="J9" s="640">
        <v>384</v>
      </c>
      <c r="K9" s="640">
        <v>371</v>
      </c>
      <c r="L9" s="640">
        <v>739</v>
      </c>
      <c r="M9" s="640">
        <v>218</v>
      </c>
      <c r="N9" s="640">
        <f t="shared" si="0"/>
        <v>7247</v>
      </c>
    </row>
    <row r="10" spans="1:14" x14ac:dyDescent="0.3">
      <c r="A10" s="639">
        <v>2013</v>
      </c>
      <c r="B10" s="640">
        <v>1121</v>
      </c>
      <c r="C10" s="640">
        <v>319</v>
      </c>
      <c r="D10" s="640">
        <v>318</v>
      </c>
      <c r="E10" s="640">
        <v>418</v>
      </c>
      <c r="F10" s="640">
        <v>1035</v>
      </c>
      <c r="G10" s="640">
        <v>376</v>
      </c>
      <c r="H10" s="640">
        <v>360</v>
      </c>
      <c r="I10" s="640">
        <v>451</v>
      </c>
      <c r="J10" s="640">
        <v>310</v>
      </c>
      <c r="K10" s="640">
        <v>271</v>
      </c>
      <c r="L10" s="640">
        <v>650</v>
      </c>
      <c r="M10" s="640">
        <v>168</v>
      </c>
      <c r="N10" s="640">
        <f t="shared" si="0"/>
        <v>5797</v>
      </c>
    </row>
    <row r="11" spans="1:14" x14ac:dyDescent="0.3">
      <c r="A11" s="639">
        <v>2014</v>
      </c>
      <c r="B11" s="640">
        <v>2039</v>
      </c>
      <c r="C11" s="640">
        <v>358</v>
      </c>
      <c r="D11" s="640">
        <v>236</v>
      </c>
      <c r="E11" s="640">
        <v>250</v>
      </c>
      <c r="F11" s="640">
        <v>670</v>
      </c>
      <c r="G11" s="640">
        <v>477</v>
      </c>
      <c r="H11" s="640">
        <v>206</v>
      </c>
      <c r="I11" s="640">
        <v>389</v>
      </c>
      <c r="J11" s="640">
        <v>403</v>
      </c>
      <c r="K11" s="640">
        <v>288</v>
      </c>
      <c r="L11" s="640">
        <v>402</v>
      </c>
      <c r="M11" s="640">
        <v>372</v>
      </c>
      <c r="N11" s="640">
        <f t="shared" si="0"/>
        <v>6090</v>
      </c>
    </row>
    <row r="12" spans="1:14" x14ac:dyDescent="0.3">
      <c r="A12" s="639">
        <v>2015</v>
      </c>
      <c r="B12" s="640">
        <v>2176</v>
      </c>
      <c r="C12" s="640">
        <v>325</v>
      </c>
      <c r="D12" s="640">
        <v>232</v>
      </c>
      <c r="E12" s="640">
        <v>246</v>
      </c>
      <c r="F12" s="640">
        <v>771</v>
      </c>
      <c r="G12" s="640">
        <v>353</v>
      </c>
      <c r="H12" s="640">
        <v>214</v>
      </c>
      <c r="I12" s="640">
        <v>571</v>
      </c>
      <c r="J12" s="640">
        <v>192</v>
      </c>
      <c r="K12" s="640">
        <v>184</v>
      </c>
      <c r="L12" s="640">
        <v>392</v>
      </c>
      <c r="M12" s="640">
        <v>140</v>
      </c>
      <c r="N12" s="640">
        <f t="shared" si="0"/>
        <v>5796</v>
      </c>
    </row>
    <row r="13" spans="1:14" x14ac:dyDescent="0.3">
      <c r="A13" s="639">
        <v>2016</v>
      </c>
      <c r="B13" s="640">
        <v>1917</v>
      </c>
      <c r="C13" s="640">
        <v>223</v>
      </c>
      <c r="D13" s="640">
        <v>205</v>
      </c>
      <c r="E13" s="640">
        <v>271</v>
      </c>
      <c r="F13" s="640">
        <v>0</v>
      </c>
      <c r="G13" s="640">
        <v>0</v>
      </c>
      <c r="H13" s="640">
        <v>879</v>
      </c>
      <c r="I13" s="640">
        <v>292</v>
      </c>
      <c r="J13" s="640">
        <v>330</v>
      </c>
      <c r="K13" s="640">
        <v>307</v>
      </c>
      <c r="L13" s="640">
        <v>582</v>
      </c>
      <c r="M13" s="640">
        <v>300</v>
      </c>
      <c r="N13" s="640">
        <f t="shared" si="0"/>
        <v>5306</v>
      </c>
    </row>
    <row r="14" spans="1:14" x14ac:dyDescent="0.3">
      <c r="A14" s="639">
        <v>2017</v>
      </c>
      <c r="B14" s="640">
        <v>2287</v>
      </c>
      <c r="C14" s="640">
        <v>70</v>
      </c>
      <c r="D14" s="640">
        <v>83</v>
      </c>
      <c r="E14" s="640">
        <v>55</v>
      </c>
      <c r="F14" s="640">
        <v>130</v>
      </c>
      <c r="G14" s="640">
        <v>34</v>
      </c>
      <c r="H14" s="640">
        <v>53</v>
      </c>
      <c r="I14" s="640">
        <v>98</v>
      </c>
      <c r="J14" s="640">
        <v>62</v>
      </c>
      <c r="K14" s="640">
        <v>1661</v>
      </c>
      <c r="L14" s="640">
        <v>895</v>
      </c>
      <c r="M14" s="640">
        <v>403</v>
      </c>
      <c r="N14" s="640">
        <f t="shared" si="0"/>
        <v>5831</v>
      </c>
    </row>
    <row r="15" spans="1:14" x14ac:dyDescent="0.3">
      <c r="A15" s="639">
        <v>2018</v>
      </c>
      <c r="B15" s="640">
        <v>699</v>
      </c>
      <c r="C15" s="640">
        <v>372</v>
      </c>
      <c r="D15" s="640">
        <v>349</v>
      </c>
      <c r="E15" s="640">
        <v>596</v>
      </c>
      <c r="F15" s="640">
        <v>1556</v>
      </c>
      <c r="G15" s="640">
        <v>403</v>
      </c>
      <c r="H15" s="640">
        <v>525</v>
      </c>
      <c r="I15" s="640">
        <v>876</v>
      </c>
      <c r="J15" s="640">
        <v>445</v>
      </c>
      <c r="K15" s="640">
        <v>328</v>
      </c>
      <c r="L15" s="640">
        <v>558</v>
      </c>
      <c r="M15" s="640">
        <v>237</v>
      </c>
      <c r="N15" s="640">
        <f t="shared" si="0"/>
        <v>6944</v>
      </c>
    </row>
    <row r="16" spans="1:14" x14ac:dyDescent="0.3">
      <c r="A16" s="639">
        <v>2019</v>
      </c>
      <c r="B16" s="640">
        <v>362</v>
      </c>
      <c r="C16" s="640">
        <v>586</v>
      </c>
      <c r="D16" s="640">
        <v>328</v>
      </c>
      <c r="E16" s="640">
        <v>388</v>
      </c>
      <c r="F16" s="640">
        <v>1488</v>
      </c>
      <c r="G16" s="640">
        <v>278</v>
      </c>
      <c r="H16" s="640">
        <v>403</v>
      </c>
      <c r="I16" s="640">
        <v>456</v>
      </c>
      <c r="J16" s="640">
        <v>340</v>
      </c>
      <c r="K16" s="640">
        <v>329</v>
      </c>
      <c r="L16" s="640">
        <v>1068</v>
      </c>
      <c r="M16" s="640">
        <v>272</v>
      </c>
      <c r="N16" s="640">
        <f t="shared" si="0"/>
        <v>6298</v>
      </c>
    </row>
    <row r="17" spans="1:14" x14ac:dyDescent="0.3">
      <c r="A17" s="639">
        <v>2020</v>
      </c>
      <c r="B17" s="640">
        <v>535</v>
      </c>
      <c r="C17" s="640">
        <v>287</v>
      </c>
      <c r="D17" s="640">
        <v>153</v>
      </c>
      <c r="E17" s="640">
        <v>0</v>
      </c>
      <c r="F17" s="640">
        <v>0</v>
      </c>
      <c r="G17" s="640">
        <v>0</v>
      </c>
      <c r="H17" s="640">
        <v>754</v>
      </c>
      <c r="I17" s="640">
        <v>374</v>
      </c>
      <c r="J17" s="640">
        <v>463</v>
      </c>
      <c r="K17" s="640">
        <v>560</v>
      </c>
      <c r="L17" s="640">
        <v>1979</v>
      </c>
      <c r="M17" s="640">
        <v>381</v>
      </c>
      <c r="N17" s="640">
        <f t="shared" si="0"/>
        <v>5486</v>
      </c>
    </row>
    <row r="18" spans="1:14" ht="15" thickBot="1" x14ac:dyDescent="0.35">
      <c r="A18" s="639">
        <v>2021</v>
      </c>
      <c r="B18" s="640">
        <v>371</v>
      </c>
      <c r="C18" s="640">
        <v>268</v>
      </c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>
        <f t="shared" si="0"/>
        <v>639</v>
      </c>
    </row>
    <row r="19" spans="1:14" ht="15" thickBot="1" x14ac:dyDescent="0.35">
      <c r="A19" s="641" t="s">
        <v>415</v>
      </c>
      <c r="B19" s="642"/>
      <c r="C19" s="642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3"/>
    </row>
    <row r="20" spans="1:14" x14ac:dyDescent="0.3">
      <c r="A20" s="639">
        <v>2009</v>
      </c>
      <c r="B20" s="644">
        <v>137</v>
      </c>
      <c r="C20" s="644">
        <v>418</v>
      </c>
      <c r="D20" s="644">
        <v>429</v>
      </c>
      <c r="E20" s="644">
        <v>93</v>
      </c>
      <c r="F20" s="644">
        <v>208</v>
      </c>
      <c r="G20" s="644">
        <v>423</v>
      </c>
      <c r="H20" s="644">
        <v>487</v>
      </c>
      <c r="I20" s="644">
        <v>121</v>
      </c>
      <c r="J20" s="644">
        <v>281</v>
      </c>
      <c r="K20" s="644">
        <v>332</v>
      </c>
      <c r="L20" s="644">
        <v>443</v>
      </c>
      <c r="M20" s="644">
        <v>490</v>
      </c>
      <c r="N20" s="640">
        <f t="shared" ref="N20:N31" si="1">SUM(B20:M20)</f>
        <v>3862</v>
      </c>
    </row>
    <row r="21" spans="1:14" x14ac:dyDescent="0.3">
      <c r="A21" s="639">
        <v>2010</v>
      </c>
      <c r="B21" s="644">
        <v>215</v>
      </c>
      <c r="C21" s="644">
        <v>261</v>
      </c>
      <c r="D21" s="644">
        <v>195</v>
      </c>
      <c r="E21" s="644">
        <v>236</v>
      </c>
      <c r="F21" s="644">
        <v>251</v>
      </c>
      <c r="G21" s="644">
        <v>244</v>
      </c>
      <c r="H21" s="644">
        <v>352</v>
      </c>
      <c r="I21" s="644">
        <v>216</v>
      </c>
      <c r="J21" s="644">
        <v>450</v>
      </c>
      <c r="K21" s="644">
        <v>301</v>
      </c>
      <c r="L21" s="644">
        <v>582</v>
      </c>
      <c r="M21" s="644">
        <v>688</v>
      </c>
      <c r="N21" s="640">
        <f t="shared" si="1"/>
        <v>3991</v>
      </c>
    </row>
    <row r="22" spans="1:14" ht="12.75" hidden="1" customHeight="1" x14ac:dyDescent="0.3">
      <c r="A22" s="639">
        <v>2011</v>
      </c>
      <c r="B22" s="644">
        <v>242</v>
      </c>
      <c r="C22" s="644">
        <v>292</v>
      </c>
      <c r="D22" s="644">
        <v>623</v>
      </c>
      <c r="E22" s="644">
        <v>481</v>
      </c>
      <c r="F22" s="644">
        <v>550</v>
      </c>
      <c r="G22" s="644">
        <v>332</v>
      </c>
      <c r="H22" s="644">
        <v>491</v>
      </c>
      <c r="I22" s="644">
        <v>455</v>
      </c>
      <c r="J22" s="644">
        <v>300</v>
      </c>
      <c r="K22" s="644">
        <v>179</v>
      </c>
      <c r="L22" s="644">
        <v>135</v>
      </c>
      <c r="M22" s="644">
        <v>175</v>
      </c>
      <c r="N22" s="640">
        <f t="shared" si="1"/>
        <v>4255</v>
      </c>
    </row>
    <row r="23" spans="1:14" hidden="1" x14ac:dyDescent="0.3">
      <c r="A23" s="639">
        <v>2012</v>
      </c>
      <c r="B23" s="644">
        <v>0</v>
      </c>
      <c r="C23" s="644">
        <v>0</v>
      </c>
      <c r="D23" s="644">
        <v>507</v>
      </c>
      <c r="E23" s="644">
        <v>1002</v>
      </c>
      <c r="F23" s="644">
        <v>517</v>
      </c>
      <c r="G23" s="644">
        <v>318</v>
      </c>
      <c r="H23" s="644">
        <v>347</v>
      </c>
      <c r="I23" s="644">
        <v>346</v>
      </c>
      <c r="J23" s="644">
        <v>196</v>
      </c>
      <c r="K23" s="644">
        <v>444</v>
      </c>
      <c r="L23" s="644">
        <v>336</v>
      </c>
      <c r="M23" s="644">
        <v>363</v>
      </c>
      <c r="N23" s="640">
        <f t="shared" si="1"/>
        <v>4376</v>
      </c>
    </row>
    <row r="24" spans="1:14" x14ac:dyDescent="0.3">
      <c r="A24" s="639">
        <v>2013</v>
      </c>
      <c r="B24" s="644">
        <v>125</v>
      </c>
      <c r="C24" s="644">
        <v>331</v>
      </c>
      <c r="D24" s="644">
        <v>330</v>
      </c>
      <c r="E24" s="644">
        <v>339</v>
      </c>
      <c r="F24" s="644">
        <v>326</v>
      </c>
      <c r="G24" s="644">
        <v>223</v>
      </c>
      <c r="H24" s="644">
        <v>420</v>
      </c>
      <c r="I24" s="644">
        <v>266</v>
      </c>
      <c r="J24" s="644">
        <v>390</v>
      </c>
      <c r="K24" s="644">
        <v>304</v>
      </c>
      <c r="L24" s="644">
        <v>317</v>
      </c>
      <c r="M24" s="644">
        <v>351</v>
      </c>
      <c r="N24" s="640">
        <f t="shared" si="1"/>
        <v>3722</v>
      </c>
    </row>
    <row r="25" spans="1:14" x14ac:dyDescent="0.3">
      <c r="A25" s="639">
        <v>2014</v>
      </c>
      <c r="B25" s="644">
        <v>220</v>
      </c>
      <c r="C25" s="644">
        <v>284</v>
      </c>
      <c r="D25" s="644">
        <v>253</v>
      </c>
      <c r="E25" s="644">
        <v>237</v>
      </c>
      <c r="F25" s="644">
        <v>357</v>
      </c>
      <c r="G25" s="644">
        <v>275</v>
      </c>
      <c r="H25" s="644">
        <v>278</v>
      </c>
      <c r="I25" s="644">
        <v>88</v>
      </c>
      <c r="J25" s="644">
        <v>244</v>
      </c>
      <c r="K25" s="644">
        <v>245</v>
      </c>
      <c r="L25" s="644">
        <v>145</v>
      </c>
      <c r="M25" s="644">
        <v>342</v>
      </c>
      <c r="N25" s="640">
        <f t="shared" si="1"/>
        <v>2968</v>
      </c>
    </row>
    <row r="26" spans="1:14" x14ac:dyDescent="0.3">
      <c r="A26" s="639">
        <v>2015</v>
      </c>
      <c r="B26" s="644">
        <v>225</v>
      </c>
      <c r="C26" s="644">
        <v>112</v>
      </c>
      <c r="D26" s="644">
        <v>155</v>
      </c>
      <c r="E26" s="644">
        <v>388</v>
      </c>
      <c r="F26" s="644">
        <v>364</v>
      </c>
      <c r="G26" s="644">
        <v>208</v>
      </c>
      <c r="H26" s="644">
        <v>393</v>
      </c>
      <c r="I26" s="644">
        <v>166</v>
      </c>
      <c r="J26" s="644">
        <v>474</v>
      </c>
      <c r="K26" s="640">
        <v>0</v>
      </c>
      <c r="L26" s="640">
        <v>0</v>
      </c>
      <c r="M26" s="640">
        <v>0</v>
      </c>
      <c r="N26" s="640">
        <f t="shared" si="1"/>
        <v>2485</v>
      </c>
    </row>
    <row r="27" spans="1:14" x14ac:dyDescent="0.3">
      <c r="A27" s="639">
        <v>2016</v>
      </c>
      <c r="B27" s="640">
        <v>0</v>
      </c>
      <c r="C27" s="640">
        <v>0</v>
      </c>
      <c r="D27" s="640">
        <v>0</v>
      </c>
      <c r="E27" s="640">
        <v>74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4">
        <v>908</v>
      </c>
      <c r="L27" s="644">
        <v>179</v>
      </c>
      <c r="M27" s="644">
        <v>285</v>
      </c>
      <c r="N27" s="640">
        <f t="shared" si="1"/>
        <v>1446</v>
      </c>
    </row>
    <row r="28" spans="1:14" x14ac:dyDescent="0.3">
      <c r="A28" s="639">
        <v>2017</v>
      </c>
      <c r="B28" s="640">
        <v>0</v>
      </c>
      <c r="C28" s="640">
        <v>61</v>
      </c>
      <c r="D28" s="640">
        <v>247</v>
      </c>
      <c r="E28" s="640">
        <v>81</v>
      </c>
      <c r="F28" s="640">
        <v>110</v>
      </c>
      <c r="G28" s="640">
        <v>213</v>
      </c>
      <c r="H28" s="640">
        <v>108</v>
      </c>
      <c r="I28" s="640">
        <v>148</v>
      </c>
      <c r="J28" s="640">
        <v>325</v>
      </c>
      <c r="K28" s="644">
        <v>217</v>
      </c>
      <c r="L28" s="644">
        <v>130</v>
      </c>
      <c r="M28" s="644">
        <v>490</v>
      </c>
      <c r="N28" s="640">
        <f t="shared" si="1"/>
        <v>2130</v>
      </c>
    </row>
    <row r="29" spans="1:14" x14ac:dyDescent="0.3">
      <c r="A29" s="639">
        <v>2018</v>
      </c>
      <c r="B29" s="644">
        <v>134</v>
      </c>
      <c r="C29" s="644">
        <v>202</v>
      </c>
      <c r="D29" s="644">
        <v>178</v>
      </c>
      <c r="E29" s="644">
        <v>150</v>
      </c>
      <c r="F29" s="644">
        <v>119</v>
      </c>
      <c r="G29" s="644">
        <v>129</v>
      </c>
      <c r="H29" s="644">
        <v>22</v>
      </c>
      <c r="I29" s="644">
        <v>261</v>
      </c>
      <c r="J29" s="644">
        <v>177</v>
      </c>
      <c r="K29" s="644">
        <v>204</v>
      </c>
      <c r="L29" s="644">
        <v>519</v>
      </c>
      <c r="M29" s="644">
        <v>241</v>
      </c>
      <c r="N29" s="640">
        <f t="shared" si="1"/>
        <v>2336</v>
      </c>
    </row>
    <row r="30" spans="1:14" x14ac:dyDescent="0.3">
      <c r="A30" s="639">
        <v>2019</v>
      </c>
      <c r="B30" s="644">
        <v>199</v>
      </c>
      <c r="C30" s="644">
        <v>314</v>
      </c>
      <c r="D30" s="644">
        <v>164</v>
      </c>
      <c r="E30" s="644">
        <v>319</v>
      </c>
      <c r="F30" s="644">
        <v>249</v>
      </c>
      <c r="G30" s="644">
        <v>206</v>
      </c>
      <c r="H30" s="644">
        <v>301</v>
      </c>
      <c r="I30" s="644">
        <v>316</v>
      </c>
      <c r="J30" s="644">
        <v>104</v>
      </c>
      <c r="K30" s="644">
        <v>302</v>
      </c>
      <c r="L30" s="644">
        <v>147</v>
      </c>
      <c r="M30" s="644">
        <v>433</v>
      </c>
      <c r="N30" s="640">
        <f t="shared" si="1"/>
        <v>3054</v>
      </c>
    </row>
    <row r="31" spans="1:14" x14ac:dyDescent="0.3">
      <c r="A31" s="639">
        <v>2020</v>
      </c>
      <c r="B31" s="644">
        <v>241</v>
      </c>
      <c r="C31" s="644">
        <v>187</v>
      </c>
      <c r="D31" s="640">
        <v>157</v>
      </c>
      <c r="E31" s="640">
        <v>0</v>
      </c>
      <c r="F31" s="640">
        <v>0</v>
      </c>
      <c r="G31" s="640">
        <v>0</v>
      </c>
      <c r="H31" s="640">
        <v>102</v>
      </c>
      <c r="I31" s="640">
        <v>297</v>
      </c>
      <c r="J31" s="640">
        <v>169</v>
      </c>
      <c r="K31" s="640">
        <v>213</v>
      </c>
      <c r="L31" s="640">
        <v>350</v>
      </c>
      <c r="M31" s="640">
        <v>179</v>
      </c>
      <c r="N31" s="640">
        <f t="shared" si="1"/>
        <v>1895</v>
      </c>
    </row>
    <row r="32" spans="1:14" ht="15" thickBot="1" x14ac:dyDescent="0.35">
      <c r="A32" s="639">
        <v>2021</v>
      </c>
      <c r="B32" s="644">
        <v>219</v>
      </c>
      <c r="C32" s="644">
        <v>203</v>
      </c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>
        <f>SUM(B32:M32)</f>
        <v>422</v>
      </c>
    </row>
    <row r="33" spans="1:14" ht="15" thickBot="1" x14ac:dyDescent="0.35">
      <c r="A33" s="641" t="s">
        <v>416</v>
      </c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3"/>
    </row>
    <row r="34" spans="1:14" x14ac:dyDescent="0.3">
      <c r="A34" s="639">
        <v>2009</v>
      </c>
      <c r="B34" s="644">
        <v>79054</v>
      </c>
      <c r="C34" s="640">
        <v>233271</v>
      </c>
      <c r="D34" s="640">
        <v>245697</v>
      </c>
      <c r="E34" s="640">
        <v>49862</v>
      </c>
      <c r="F34" s="644">
        <v>128089</v>
      </c>
      <c r="G34" s="640">
        <v>262520</v>
      </c>
      <c r="H34" s="640">
        <v>287412</v>
      </c>
      <c r="I34" s="640">
        <v>58346</v>
      </c>
      <c r="J34" s="644">
        <v>184683</v>
      </c>
      <c r="K34" s="640">
        <v>187909</v>
      </c>
      <c r="L34" s="640">
        <v>239235</v>
      </c>
      <c r="M34" s="640">
        <v>252290</v>
      </c>
      <c r="N34" s="640">
        <f t="shared" ref="N34:N46" si="2">SUM(B34:M34)</f>
        <v>2208368</v>
      </c>
    </row>
    <row r="35" spans="1:14" x14ac:dyDescent="0.3">
      <c r="A35" s="639">
        <v>2010</v>
      </c>
      <c r="B35" s="644">
        <v>105549</v>
      </c>
      <c r="C35" s="640">
        <v>186481</v>
      </c>
      <c r="D35" s="640">
        <v>113138</v>
      </c>
      <c r="E35" s="640">
        <v>126981</v>
      </c>
      <c r="F35" s="644">
        <v>144408</v>
      </c>
      <c r="G35" s="640">
        <v>153551</v>
      </c>
      <c r="H35" s="640">
        <v>236173</v>
      </c>
      <c r="I35" s="640">
        <v>117965</v>
      </c>
      <c r="J35" s="644">
        <v>274273</v>
      </c>
      <c r="K35" s="640">
        <v>201597</v>
      </c>
      <c r="L35" s="640">
        <v>391211</v>
      </c>
      <c r="M35" s="640">
        <v>445154</v>
      </c>
      <c r="N35" s="640">
        <f t="shared" si="2"/>
        <v>2496481</v>
      </c>
    </row>
    <row r="36" spans="1:14" x14ac:dyDescent="0.3">
      <c r="A36" s="639">
        <v>2011</v>
      </c>
      <c r="B36" s="644">
        <v>161710</v>
      </c>
      <c r="C36" s="640">
        <v>170715</v>
      </c>
      <c r="D36" s="640">
        <v>432702</v>
      </c>
      <c r="E36" s="640">
        <v>390251</v>
      </c>
      <c r="F36" s="644">
        <v>437382</v>
      </c>
      <c r="G36" s="640">
        <v>220084</v>
      </c>
      <c r="H36" s="640">
        <v>342824</v>
      </c>
      <c r="I36" s="640">
        <v>299026</v>
      </c>
      <c r="J36" s="644">
        <v>171908</v>
      </c>
      <c r="K36" s="640">
        <v>171167</v>
      </c>
      <c r="L36" s="640">
        <v>101514</v>
      </c>
      <c r="M36" s="640">
        <v>113158</v>
      </c>
      <c r="N36" s="640">
        <f t="shared" si="2"/>
        <v>3012441</v>
      </c>
    </row>
    <row r="37" spans="1:14" x14ac:dyDescent="0.3">
      <c r="A37" s="639">
        <v>2012</v>
      </c>
      <c r="B37" s="640">
        <v>0</v>
      </c>
      <c r="C37" s="640">
        <v>0</v>
      </c>
      <c r="D37" s="640">
        <v>344770</v>
      </c>
      <c r="E37" s="640">
        <v>600417</v>
      </c>
      <c r="F37" s="644">
        <v>306692</v>
      </c>
      <c r="G37" s="640">
        <v>200734</v>
      </c>
      <c r="H37" s="640">
        <v>230042</v>
      </c>
      <c r="I37" s="640">
        <v>200873</v>
      </c>
      <c r="J37" s="644">
        <v>133315</v>
      </c>
      <c r="K37" s="640">
        <v>287218</v>
      </c>
      <c r="L37" s="640">
        <v>214813</v>
      </c>
      <c r="M37" s="640">
        <v>220432</v>
      </c>
      <c r="N37" s="640">
        <f t="shared" si="2"/>
        <v>2739306</v>
      </c>
    </row>
    <row r="38" spans="1:14" x14ac:dyDescent="0.3">
      <c r="A38" s="639">
        <v>2013</v>
      </c>
      <c r="B38" s="644">
        <v>58586</v>
      </c>
      <c r="C38" s="640">
        <v>147664</v>
      </c>
      <c r="D38" s="640">
        <v>152719</v>
      </c>
      <c r="E38" s="640">
        <v>169137</v>
      </c>
      <c r="F38" s="644">
        <v>158259</v>
      </c>
      <c r="G38" s="640">
        <v>117696</v>
      </c>
      <c r="H38" s="640">
        <v>226659</v>
      </c>
      <c r="I38" s="640">
        <v>141609</v>
      </c>
      <c r="J38" s="644">
        <v>204049</v>
      </c>
      <c r="K38" s="640">
        <v>160318</v>
      </c>
      <c r="L38" s="640">
        <v>150143</v>
      </c>
      <c r="M38" s="640">
        <v>173860</v>
      </c>
      <c r="N38" s="640">
        <f t="shared" si="2"/>
        <v>1860699</v>
      </c>
    </row>
    <row r="39" spans="1:14" x14ac:dyDescent="0.3">
      <c r="A39" s="639">
        <v>2014</v>
      </c>
      <c r="B39" s="644">
        <v>98436.3</v>
      </c>
      <c r="C39" s="640">
        <v>133326</v>
      </c>
      <c r="D39" s="640">
        <v>132626.29999999999</v>
      </c>
      <c r="E39" s="640">
        <v>139241</v>
      </c>
      <c r="F39" s="644">
        <v>190666</v>
      </c>
      <c r="G39" s="640">
        <v>126401</v>
      </c>
      <c r="H39" s="640">
        <v>133390</v>
      </c>
      <c r="I39" s="640">
        <v>41694</v>
      </c>
      <c r="J39" s="644">
        <v>127290.4</v>
      </c>
      <c r="K39" s="640">
        <v>127743</v>
      </c>
      <c r="L39" s="640">
        <v>68142</v>
      </c>
      <c r="M39" s="640">
        <v>180040</v>
      </c>
      <c r="N39" s="640">
        <f t="shared" si="2"/>
        <v>1498996</v>
      </c>
    </row>
    <row r="40" spans="1:14" x14ac:dyDescent="0.3">
      <c r="A40" s="639">
        <v>2015</v>
      </c>
      <c r="B40" s="644">
        <v>110934</v>
      </c>
      <c r="C40" s="640">
        <v>53376</v>
      </c>
      <c r="D40" s="640">
        <v>106585</v>
      </c>
      <c r="E40" s="640">
        <v>228911</v>
      </c>
      <c r="F40" s="644">
        <v>208849</v>
      </c>
      <c r="G40" s="640">
        <v>117497</v>
      </c>
      <c r="H40" s="640">
        <v>210342</v>
      </c>
      <c r="I40" s="640">
        <v>97422</v>
      </c>
      <c r="J40" s="644">
        <v>253813</v>
      </c>
      <c r="K40" s="640">
        <v>0</v>
      </c>
      <c r="L40" s="640">
        <v>0</v>
      </c>
      <c r="M40" s="640">
        <v>0</v>
      </c>
      <c r="N40" s="640">
        <f t="shared" si="2"/>
        <v>1387729</v>
      </c>
    </row>
    <row r="41" spans="1:14" x14ac:dyDescent="0.3">
      <c r="A41" s="639">
        <v>2016</v>
      </c>
      <c r="B41" s="640">
        <v>0</v>
      </c>
      <c r="C41" s="640">
        <v>0</v>
      </c>
      <c r="D41" s="640">
        <v>0</v>
      </c>
      <c r="E41" s="640">
        <v>35313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427494</v>
      </c>
      <c r="L41" s="640">
        <v>84556</v>
      </c>
      <c r="M41" s="640">
        <v>138372</v>
      </c>
      <c r="N41" s="640">
        <f t="shared" si="2"/>
        <v>685735</v>
      </c>
    </row>
    <row r="42" spans="1:14" x14ac:dyDescent="0.3">
      <c r="A42" s="639">
        <v>2017</v>
      </c>
      <c r="B42" s="640">
        <v>0</v>
      </c>
      <c r="C42" s="640">
        <v>32699</v>
      </c>
      <c r="D42" s="640">
        <v>119341</v>
      </c>
      <c r="E42" s="640">
        <v>39632</v>
      </c>
      <c r="F42" s="644">
        <v>52597</v>
      </c>
      <c r="G42" s="640">
        <v>103011</v>
      </c>
      <c r="H42" s="640">
        <v>58147</v>
      </c>
      <c r="I42" s="640">
        <v>71465</v>
      </c>
      <c r="J42" s="644">
        <v>169386</v>
      </c>
      <c r="K42" s="640">
        <v>116649</v>
      </c>
      <c r="L42" s="640">
        <v>66266</v>
      </c>
      <c r="M42" s="640">
        <v>248824</v>
      </c>
      <c r="N42" s="640">
        <f t="shared" si="2"/>
        <v>1078017</v>
      </c>
    </row>
    <row r="43" spans="1:14" x14ac:dyDescent="0.3">
      <c r="A43" s="639">
        <v>2018</v>
      </c>
      <c r="B43" s="644">
        <v>77037.951400000005</v>
      </c>
      <c r="C43" s="640">
        <v>101004.1557</v>
      </c>
      <c r="D43" s="640">
        <v>87581.926600000006</v>
      </c>
      <c r="E43" s="640">
        <v>65305.583700000003</v>
      </c>
      <c r="F43" s="644">
        <v>56652.629000000001</v>
      </c>
      <c r="G43" s="640">
        <v>60121.993999999999</v>
      </c>
      <c r="H43" s="640">
        <v>8299.4192999999996</v>
      </c>
      <c r="I43" s="640">
        <v>140270</v>
      </c>
      <c r="J43" s="644">
        <v>96581.507800000007</v>
      </c>
      <c r="K43" s="640">
        <v>92298.494099999996</v>
      </c>
      <c r="L43" s="640">
        <v>298058.84769999998</v>
      </c>
      <c r="M43" s="640">
        <v>134142.55230000001</v>
      </c>
      <c r="N43" s="640">
        <f t="shared" si="2"/>
        <v>1217355.0616000001</v>
      </c>
    </row>
    <row r="44" spans="1:14" x14ac:dyDescent="0.3">
      <c r="A44" s="639">
        <v>2019</v>
      </c>
      <c r="B44" s="644">
        <v>113674.3042</v>
      </c>
      <c r="C44" s="640">
        <v>163856.00839999999</v>
      </c>
      <c r="D44" s="640">
        <v>82299.246799999994</v>
      </c>
      <c r="E44" s="640">
        <v>168104.20209999999</v>
      </c>
      <c r="F44" s="640">
        <v>123100</v>
      </c>
      <c r="G44" s="640">
        <v>109500</v>
      </c>
      <c r="H44" s="640">
        <v>156221.7782</v>
      </c>
      <c r="I44" s="640">
        <v>147464.70670000001</v>
      </c>
      <c r="J44" s="640">
        <v>40886.7673</v>
      </c>
      <c r="K44" s="640">
        <v>140394.4111</v>
      </c>
      <c r="L44" s="640">
        <v>73818.002699999997</v>
      </c>
      <c r="M44" s="640">
        <v>250455.20490000001</v>
      </c>
      <c r="N44" s="640">
        <f t="shared" si="2"/>
        <v>1569774.6324</v>
      </c>
    </row>
    <row r="45" spans="1:14" x14ac:dyDescent="0.3">
      <c r="A45" s="639">
        <v>2020</v>
      </c>
      <c r="B45" s="644">
        <v>130443.2118</v>
      </c>
      <c r="C45" s="640">
        <v>103099.0327</v>
      </c>
      <c r="D45" s="640">
        <v>73948.434899999993</v>
      </c>
      <c r="E45" s="640">
        <v>0</v>
      </c>
      <c r="F45" s="640">
        <v>0</v>
      </c>
      <c r="G45" s="640">
        <v>0</v>
      </c>
      <c r="H45" s="640">
        <v>51938.995300000002</v>
      </c>
      <c r="I45" s="640">
        <v>170409.80780000001</v>
      </c>
      <c r="J45" s="640">
        <v>72232.071899999995</v>
      </c>
      <c r="K45" s="640">
        <v>112837.5545</v>
      </c>
      <c r="L45" s="640">
        <v>198928.77929999999</v>
      </c>
      <c r="M45" s="640">
        <v>95960</v>
      </c>
      <c r="N45" s="640">
        <f t="shared" si="2"/>
        <v>1009797.8881999999</v>
      </c>
    </row>
    <row r="46" spans="1:14" x14ac:dyDescent="0.3">
      <c r="A46" s="639">
        <v>2021</v>
      </c>
      <c r="B46" s="644">
        <v>118360.9504</v>
      </c>
      <c r="C46" s="640">
        <v>116461.18919999999</v>
      </c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>
        <f t="shared" si="2"/>
        <v>234822.13959999999</v>
      </c>
    </row>
    <row r="47" spans="1:14" ht="15.75" customHeight="1" x14ac:dyDescent="0.3">
      <c r="A47" s="785" t="s">
        <v>456</v>
      </c>
      <c r="B47" s="785"/>
      <c r="C47" s="785"/>
      <c r="D47" s="785"/>
      <c r="E47" s="785"/>
      <c r="F47" s="785"/>
      <c r="G47" s="785"/>
      <c r="H47" s="785"/>
      <c r="I47" s="785"/>
      <c r="J47" s="645"/>
      <c r="K47" s="645"/>
      <c r="L47" s="645"/>
      <c r="M47" s="645"/>
      <c r="N47" s="645"/>
    </row>
    <row r="48" spans="1:14" ht="16.5" customHeight="1" x14ac:dyDescent="0.3">
      <c r="A48" s="646" t="s">
        <v>417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K100"/>
  <sheetViews>
    <sheetView showGridLines="0" zoomScale="115" zoomScaleNormal="115" workbookViewId="0">
      <selection activeCell="C13" sqref="C13"/>
    </sheetView>
  </sheetViews>
  <sheetFormatPr baseColWidth="10" defaultColWidth="14.44140625" defaultRowHeight="14.4" x14ac:dyDescent="0.3"/>
  <cols>
    <col min="1" max="1" width="14.6640625" style="37" customWidth="1"/>
    <col min="2" max="2" width="53.6640625" style="37" customWidth="1"/>
    <col min="3" max="3" width="20.5546875" style="37" customWidth="1"/>
    <col min="4" max="4" width="15.5546875" style="37" customWidth="1"/>
    <col min="5" max="5" width="11.5546875" style="4" customWidth="1"/>
    <col min="6" max="6" width="29.44140625" style="4" customWidth="1"/>
    <col min="7" max="7" width="13.44140625" style="4" customWidth="1"/>
    <col min="8" max="11" width="11.5546875" style="4" customWidth="1"/>
    <col min="12" max="16384" width="14.44140625" style="4"/>
  </cols>
  <sheetData>
    <row r="1" spans="1:11" ht="13.5" customHeight="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3.5" customHeight="1" x14ac:dyDescent="0.3">
      <c r="A2" s="5" t="s">
        <v>1</v>
      </c>
      <c r="B2" s="6"/>
      <c r="C2" s="7"/>
      <c r="D2" s="7"/>
      <c r="E2" s="3"/>
      <c r="I2" s="3"/>
      <c r="J2" s="3"/>
      <c r="K2" s="3"/>
    </row>
    <row r="3" spans="1:11" ht="13.5" customHeight="1" x14ac:dyDescent="0.3">
      <c r="A3" s="5"/>
      <c r="B3" s="6"/>
      <c r="C3" s="7"/>
      <c r="D3" s="7"/>
      <c r="E3" s="3"/>
      <c r="I3" s="3"/>
      <c r="J3" s="3"/>
      <c r="K3" s="3"/>
    </row>
    <row r="4" spans="1:11" ht="13.5" customHeight="1" x14ac:dyDescent="0.3">
      <c r="A4" s="8" t="s">
        <v>2</v>
      </c>
      <c r="B4" s="8" t="s">
        <v>3</v>
      </c>
      <c r="C4" s="9" t="s">
        <v>4</v>
      </c>
      <c r="D4" s="9" t="s">
        <v>5</v>
      </c>
      <c r="E4" s="3"/>
      <c r="I4" s="3"/>
      <c r="J4" s="3"/>
      <c r="K4" s="3"/>
    </row>
    <row r="5" spans="1:11" ht="13.5" customHeight="1" x14ac:dyDescent="0.3">
      <c r="A5" s="10">
        <v>598</v>
      </c>
      <c r="B5" s="10" t="s">
        <v>6</v>
      </c>
      <c r="C5" s="11">
        <v>1293206.2823999999</v>
      </c>
      <c r="D5" s="12">
        <f>C5/128521500.6</f>
        <v>1.0062178517700873E-2</v>
      </c>
      <c r="E5" s="13"/>
      <c r="F5" s="14"/>
      <c r="G5" s="15"/>
      <c r="I5" s="3"/>
      <c r="J5" s="3"/>
      <c r="K5" s="3"/>
    </row>
    <row r="6" spans="1:11" ht="13.5" customHeight="1" x14ac:dyDescent="0.3">
      <c r="A6" s="10">
        <v>313</v>
      </c>
      <c r="B6" s="10" t="s">
        <v>7</v>
      </c>
      <c r="C6" s="11">
        <v>280409.06759999995</v>
      </c>
      <c r="D6" s="12">
        <f t="shared" ref="D6:D13" si="0">C6/128521500.6</f>
        <v>2.1818066727428169E-3</v>
      </c>
      <c r="E6" s="16"/>
      <c r="F6" s="14"/>
      <c r="G6" s="17"/>
      <c r="I6" s="3"/>
      <c r="J6" s="3"/>
      <c r="K6" s="3"/>
    </row>
    <row r="7" spans="1:11" ht="13.5" customHeight="1" x14ac:dyDescent="0.3">
      <c r="A7" s="18">
        <v>79</v>
      </c>
      <c r="B7" s="18" t="s">
        <v>8</v>
      </c>
      <c r="C7" s="19">
        <v>50058.484299999996</v>
      </c>
      <c r="D7" s="20">
        <f t="shared" si="0"/>
        <v>3.8949501885912461E-4</v>
      </c>
      <c r="E7" s="16"/>
      <c r="F7" s="21"/>
      <c r="G7" s="17"/>
      <c r="I7" s="3"/>
      <c r="J7" s="3"/>
      <c r="K7" s="3"/>
    </row>
    <row r="8" spans="1:11" ht="13.5" customHeight="1" x14ac:dyDescent="0.3">
      <c r="A8" s="18">
        <v>24</v>
      </c>
      <c r="B8" s="18" t="s">
        <v>9</v>
      </c>
      <c r="C8" s="19">
        <v>43837.147499999999</v>
      </c>
      <c r="D8" s="20">
        <f t="shared" si="0"/>
        <v>3.4108804593275968E-4</v>
      </c>
      <c r="E8" s="16"/>
      <c r="F8" s="14"/>
      <c r="G8" s="17"/>
      <c r="I8" s="3"/>
      <c r="J8" s="3"/>
      <c r="K8" s="3"/>
    </row>
    <row r="9" spans="1:11" ht="13.5" customHeight="1" x14ac:dyDescent="0.3">
      <c r="A9" s="18">
        <v>9</v>
      </c>
      <c r="B9" s="18" t="s">
        <v>10</v>
      </c>
      <c r="C9" s="19">
        <v>16056.5085</v>
      </c>
      <c r="D9" s="20">
        <f t="shared" si="0"/>
        <v>1.249324698594439E-4</v>
      </c>
      <c r="E9" s="16"/>
      <c r="F9" s="14"/>
      <c r="G9" s="15"/>
      <c r="I9" s="3"/>
      <c r="J9" s="3"/>
      <c r="K9" s="3"/>
    </row>
    <row r="10" spans="1:11" ht="13.5" customHeight="1" x14ac:dyDescent="0.3">
      <c r="A10" s="18">
        <v>31</v>
      </c>
      <c r="B10" s="18" t="s">
        <v>11</v>
      </c>
      <c r="C10" s="19">
        <v>29118.510000000002</v>
      </c>
      <c r="D10" s="20">
        <f t="shared" si="0"/>
        <v>2.2656528179379196E-4</v>
      </c>
      <c r="E10" s="16"/>
      <c r="F10" s="14"/>
      <c r="G10" s="15"/>
      <c r="I10" s="3"/>
      <c r="J10" s="3"/>
      <c r="K10" s="3"/>
    </row>
    <row r="11" spans="1:11" ht="13.5" customHeight="1" x14ac:dyDescent="0.3">
      <c r="A11" s="18">
        <v>4</v>
      </c>
      <c r="B11" s="18" t="s">
        <v>12</v>
      </c>
      <c r="C11" s="19">
        <v>94258.310599999997</v>
      </c>
      <c r="D11" s="20">
        <f t="shared" si="0"/>
        <v>7.3340499573967778E-4</v>
      </c>
      <c r="E11" s="16"/>
      <c r="F11" s="3"/>
      <c r="G11" s="3"/>
      <c r="H11" s="3"/>
      <c r="I11" s="3"/>
      <c r="J11" s="3"/>
      <c r="K11" s="3"/>
    </row>
    <row r="12" spans="1:11" ht="13.5" customHeight="1" x14ac:dyDescent="0.3">
      <c r="A12" s="18">
        <v>125</v>
      </c>
      <c r="B12" s="18" t="s">
        <v>13</v>
      </c>
      <c r="C12" s="19">
        <v>53119.929999999978</v>
      </c>
      <c r="D12" s="20">
        <f t="shared" si="0"/>
        <v>4.1331551337333189E-4</v>
      </c>
      <c r="E12" s="16"/>
      <c r="F12" s="3"/>
      <c r="G12" s="3"/>
      <c r="H12" s="3"/>
      <c r="I12" s="3"/>
      <c r="J12" s="3"/>
      <c r="K12" s="3"/>
    </row>
    <row r="13" spans="1:11" ht="13.5" customHeight="1" x14ac:dyDescent="0.3">
      <c r="A13" s="22">
        <f>SUM(A5:A12)</f>
        <v>1183</v>
      </c>
      <c r="B13" s="23" t="s">
        <v>14</v>
      </c>
      <c r="C13" s="22">
        <f>SUM(C5:C12)</f>
        <v>1860064.2408999996</v>
      </c>
      <c r="D13" s="24">
        <f t="shared" si="0"/>
        <v>1.4472786516001819E-2</v>
      </c>
      <c r="E13" s="3"/>
      <c r="F13" s="3"/>
      <c r="G13" s="3"/>
      <c r="H13" s="3"/>
      <c r="I13" s="3"/>
      <c r="J13" s="3"/>
      <c r="K13" s="3"/>
    </row>
    <row r="14" spans="1:11" ht="13.5" customHeight="1" x14ac:dyDescent="0.3">
      <c r="A14" s="5"/>
      <c r="B14" s="7"/>
      <c r="C14" s="7"/>
      <c r="D14" s="7"/>
      <c r="E14" s="3"/>
      <c r="F14" s="3"/>
      <c r="G14" s="3"/>
      <c r="H14" s="3"/>
      <c r="I14" s="3"/>
      <c r="J14" s="3"/>
      <c r="K14" s="3"/>
    </row>
    <row r="15" spans="1:11" ht="13.5" customHeight="1" x14ac:dyDescent="0.3">
      <c r="A15" s="786" t="s">
        <v>15</v>
      </c>
      <c r="B15" s="787"/>
      <c r="C15" s="787"/>
      <c r="D15" s="787"/>
      <c r="E15" s="3"/>
      <c r="F15" s="3"/>
      <c r="G15" s="3"/>
      <c r="H15" s="3"/>
      <c r="I15" s="3"/>
      <c r="J15" s="3"/>
      <c r="K15" s="3"/>
    </row>
    <row r="16" spans="1:11" ht="87" customHeight="1" x14ac:dyDescent="0.3">
      <c r="A16" s="788" t="s">
        <v>16</v>
      </c>
      <c r="B16" s="789"/>
      <c r="C16" s="789"/>
      <c r="D16" s="789"/>
      <c r="E16" s="25"/>
      <c r="F16" s="3"/>
      <c r="G16" s="3"/>
      <c r="H16" s="3"/>
      <c r="I16" s="25"/>
      <c r="J16" s="25"/>
      <c r="K16" s="25"/>
    </row>
    <row r="17" spans="1:11" ht="13.5" customHeight="1" x14ac:dyDescent="0.3">
      <c r="A17" s="26"/>
      <c r="B17" s="27"/>
      <c r="C17" s="7"/>
      <c r="D17" s="7"/>
      <c r="E17" s="3"/>
      <c r="I17" s="3"/>
      <c r="J17" s="3"/>
      <c r="K17" s="3"/>
    </row>
    <row r="18" spans="1:11" ht="13.5" customHeight="1" x14ac:dyDescent="0.3">
      <c r="A18" s="28"/>
      <c r="B18" s="27"/>
      <c r="C18" s="7"/>
      <c r="D18" s="7"/>
      <c r="E18" s="3"/>
      <c r="I18" s="3"/>
      <c r="J18" s="3"/>
      <c r="K18" s="3"/>
    </row>
    <row r="19" spans="1:11" ht="13.5" customHeight="1" x14ac:dyDescent="0.3">
      <c r="A19" s="26"/>
      <c r="B19" s="7"/>
      <c r="C19" s="29"/>
      <c r="D19" s="7"/>
      <c r="E19" s="3"/>
      <c r="I19" s="3"/>
      <c r="J19" s="3"/>
      <c r="K19" s="3"/>
    </row>
    <row r="20" spans="1:11" ht="13.5" customHeight="1" x14ac:dyDescent="0.3">
      <c r="A20" s="26"/>
      <c r="B20" s="27"/>
      <c r="C20" s="7"/>
      <c r="D20" s="7"/>
      <c r="E20" s="3"/>
      <c r="F20" s="3"/>
      <c r="G20" s="3"/>
      <c r="H20" s="3"/>
      <c r="I20" s="3"/>
      <c r="J20" s="3"/>
      <c r="K20" s="3"/>
    </row>
    <row r="21" spans="1:11" ht="13.5" customHeight="1" x14ac:dyDescent="0.3">
      <c r="A21" s="26"/>
      <c r="B21" s="27"/>
      <c r="C21" s="30"/>
      <c r="D21" s="7"/>
      <c r="E21" s="3"/>
      <c r="F21" s="3"/>
      <c r="G21" s="3"/>
      <c r="H21" s="3"/>
      <c r="I21" s="3"/>
      <c r="J21" s="3"/>
      <c r="K21" s="3"/>
    </row>
    <row r="22" spans="1:11" ht="13.5" customHeight="1" x14ac:dyDescent="0.3">
      <c r="A22" s="26"/>
      <c r="B22" s="31"/>
      <c r="C22" s="7"/>
      <c r="D22" s="7"/>
      <c r="E22" s="3"/>
      <c r="F22" s="3"/>
      <c r="G22" s="3"/>
      <c r="H22" s="3"/>
      <c r="I22" s="3"/>
      <c r="J22" s="3"/>
      <c r="K22" s="3"/>
    </row>
    <row r="23" spans="1:11" ht="13.5" customHeight="1" x14ac:dyDescent="0.3">
      <c r="A23" s="26"/>
      <c r="B23" s="27"/>
      <c r="C23" s="31"/>
      <c r="D23" s="7"/>
      <c r="E23" s="3"/>
      <c r="F23" s="3"/>
      <c r="G23" s="3"/>
      <c r="H23" s="3"/>
      <c r="I23" s="3"/>
      <c r="J23" s="3"/>
      <c r="K23" s="3"/>
    </row>
    <row r="24" spans="1:11" ht="13.5" customHeight="1" x14ac:dyDescent="0.3">
      <c r="A24" s="32"/>
      <c r="B24" s="27"/>
      <c r="C24" s="7"/>
      <c r="D24" s="7"/>
      <c r="E24" s="3"/>
      <c r="F24" s="3"/>
      <c r="G24" s="3"/>
      <c r="H24" s="3"/>
      <c r="I24" s="3"/>
      <c r="J24" s="3"/>
      <c r="K24" s="3"/>
    </row>
    <row r="25" spans="1:11" ht="13.5" customHeight="1" x14ac:dyDescent="0.3">
      <c r="A25" s="26"/>
      <c r="B25" s="27"/>
      <c r="C25" s="7"/>
      <c r="D25" s="7"/>
      <c r="E25" s="3"/>
      <c r="F25" s="3"/>
      <c r="G25" s="3"/>
      <c r="H25" s="3"/>
      <c r="I25" s="3"/>
      <c r="J25" s="3"/>
      <c r="K25" s="3"/>
    </row>
    <row r="26" spans="1:11" ht="13.5" customHeight="1" x14ac:dyDescent="0.3">
      <c r="A26" s="26"/>
      <c r="B26" s="27"/>
      <c r="C26" s="7"/>
      <c r="D26" s="7"/>
      <c r="E26" s="3"/>
      <c r="F26" s="3"/>
      <c r="G26" s="3"/>
      <c r="H26" s="3"/>
      <c r="I26" s="3"/>
      <c r="J26" s="3"/>
      <c r="K26" s="3"/>
    </row>
    <row r="27" spans="1:11" ht="13.5" customHeight="1" x14ac:dyDescent="0.3">
      <c r="A27" s="33"/>
      <c r="B27" s="34"/>
      <c r="C27" s="35"/>
      <c r="D27" s="35"/>
      <c r="E27" s="3"/>
      <c r="F27" s="3"/>
      <c r="G27" s="3"/>
      <c r="H27" s="3"/>
      <c r="I27" s="3"/>
      <c r="J27" s="3"/>
      <c r="K27" s="3"/>
    </row>
    <row r="28" spans="1:11" ht="13.5" customHeight="1" x14ac:dyDescent="0.3">
      <c r="A28" s="33"/>
      <c r="B28" s="34"/>
      <c r="C28" s="35"/>
      <c r="D28" s="35"/>
      <c r="E28" s="3"/>
      <c r="F28" s="3"/>
      <c r="G28" s="3"/>
      <c r="H28" s="3"/>
      <c r="I28" s="3"/>
      <c r="J28" s="3"/>
      <c r="K28" s="3"/>
    </row>
    <row r="29" spans="1:11" ht="13.5" customHeight="1" x14ac:dyDescent="0.3">
      <c r="A29" s="26"/>
      <c r="B29" s="27"/>
      <c r="C29" s="7"/>
      <c r="D29" s="7"/>
      <c r="E29" s="3"/>
      <c r="F29" s="3"/>
      <c r="G29" s="3"/>
      <c r="H29" s="3"/>
      <c r="I29" s="3"/>
      <c r="J29" s="3"/>
      <c r="K29" s="3"/>
    </row>
    <row r="30" spans="1:11" ht="13.5" customHeight="1" x14ac:dyDescent="0.3">
      <c r="A30" s="26"/>
      <c r="B30" s="27"/>
      <c r="C30" s="7"/>
      <c r="D30" s="7"/>
      <c r="E30" s="3"/>
      <c r="F30" s="3"/>
      <c r="G30" s="3"/>
      <c r="H30" s="3"/>
      <c r="I30" s="3"/>
      <c r="J30" s="3"/>
      <c r="K30" s="3"/>
    </row>
    <row r="31" spans="1:11" ht="13.5" customHeight="1" x14ac:dyDescent="0.3">
      <c r="A31" s="26"/>
      <c r="B31" s="27"/>
      <c r="C31" s="7"/>
      <c r="D31" s="7"/>
      <c r="E31" s="3"/>
      <c r="F31" s="3"/>
      <c r="G31" s="3"/>
      <c r="H31" s="3"/>
      <c r="I31" s="3"/>
      <c r="J31" s="3"/>
      <c r="K31" s="3"/>
    </row>
    <row r="32" spans="1:11" ht="13.5" customHeight="1" x14ac:dyDescent="0.3">
      <c r="A32" s="26"/>
      <c r="B32" s="27"/>
      <c r="C32" s="7"/>
      <c r="D32" s="7"/>
      <c r="E32" s="3"/>
      <c r="F32" s="3"/>
      <c r="G32" s="3"/>
      <c r="H32" s="3"/>
      <c r="I32" s="3"/>
      <c r="J32" s="3"/>
      <c r="K32" s="3"/>
    </row>
    <row r="33" spans="1:11" ht="13.5" customHeight="1" x14ac:dyDescent="0.3">
      <c r="A33" s="26"/>
      <c r="B33" s="27"/>
      <c r="C33" s="7"/>
      <c r="D33" s="7"/>
      <c r="E33" s="3"/>
      <c r="F33" s="3"/>
      <c r="G33" s="3"/>
      <c r="H33" s="3"/>
      <c r="I33" s="3"/>
      <c r="J33" s="3"/>
      <c r="K33" s="3"/>
    </row>
    <row r="34" spans="1:11" ht="13.5" customHeight="1" x14ac:dyDescent="0.3">
      <c r="A34" s="26"/>
      <c r="B34" s="27"/>
      <c r="C34" s="7"/>
      <c r="D34" s="7"/>
      <c r="E34" s="3"/>
      <c r="F34" s="3"/>
      <c r="G34" s="3"/>
      <c r="H34" s="3"/>
      <c r="I34" s="3"/>
      <c r="J34" s="3"/>
      <c r="K34" s="3"/>
    </row>
    <row r="35" spans="1:11" ht="13.5" customHeight="1" x14ac:dyDescent="0.3">
      <c r="A35" s="26"/>
      <c r="B35" s="27"/>
      <c r="C35" s="7"/>
      <c r="D35" s="7"/>
      <c r="E35" s="3"/>
      <c r="F35" s="3"/>
      <c r="G35" s="3"/>
      <c r="H35" s="3"/>
      <c r="I35" s="3"/>
      <c r="J35" s="3"/>
      <c r="K35" s="3"/>
    </row>
    <row r="36" spans="1:11" ht="13.5" customHeight="1" x14ac:dyDescent="0.3">
      <c r="A36" s="26"/>
      <c r="B36" s="27"/>
      <c r="C36" s="31"/>
      <c r="D36" s="7"/>
      <c r="E36" s="3"/>
      <c r="F36" s="3"/>
      <c r="G36" s="3"/>
      <c r="H36" s="3"/>
      <c r="I36" s="3"/>
      <c r="J36" s="3"/>
      <c r="K36" s="3"/>
    </row>
    <row r="37" spans="1:11" ht="13.5" customHeight="1" x14ac:dyDescent="0.3">
      <c r="A37" s="26"/>
      <c r="B37" s="27"/>
      <c r="C37" s="7"/>
      <c r="D37" s="7"/>
      <c r="E37" s="3"/>
      <c r="F37" s="3"/>
      <c r="G37" s="3"/>
      <c r="H37" s="3"/>
      <c r="I37" s="3"/>
      <c r="J37" s="3"/>
      <c r="K37" s="3"/>
    </row>
    <row r="38" spans="1:11" ht="13.5" customHeight="1" x14ac:dyDescent="0.3">
      <c r="A38" s="33"/>
      <c r="B38" s="34"/>
      <c r="C38" s="35"/>
      <c r="D38" s="35"/>
      <c r="E38" s="3"/>
      <c r="F38" s="3"/>
      <c r="G38" s="3"/>
      <c r="H38" s="3"/>
      <c r="I38" s="3"/>
      <c r="J38" s="3"/>
      <c r="K38" s="3"/>
    </row>
    <row r="39" spans="1:11" ht="13.5" customHeight="1" x14ac:dyDescent="0.3">
      <c r="A39" s="26"/>
      <c r="B39" s="27"/>
      <c r="C39" s="7"/>
      <c r="D39" s="7"/>
      <c r="E39" s="3"/>
      <c r="F39" s="3"/>
      <c r="G39" s="3"/>
      <c r="H39" s="3"/>
      <c r="I39" s="3"/>
      <c r="J39" s="3"/>
      <c r="K39" s="3"/>
    </row>
    <row r="40" spans="1:11" ht="13.5" customHeight="1" x14ac:dyDescent="0.3">
      <c r="A40" s="36"/>
      <c r="B40" s="27"/>
      <c r="C40" s="7"/>
      <c r="D40" s="7"/>
      <c r="E40" s="3"/>
      <c r="F40" s="3"/>
      <c r="G40" s="3"/>
      <c r="H40" s="3"/>
      <c r="I40" s="3"/>
      <c r="J40" s="3"/>
      <c r="K40" s="3"/>
    </row>
    <row r="41" spans="1:11" ht="13.5" customHeight="1" x14ac:dyDescent="0.3">
      <c r="A41" s="26"/>
      <c r="B41" s="27"/>
      <c r="C41" s="7"/>
      <c r="D41" s="7"/>
      <c r="E41" s="3"/>
      <c r="F41" s="3"/>
      <c r="G41" s="3"/>
      <c r="H41" s="3"/>
      <c r="I41" s="3"/>
      <c r="J41" s="3"/>
      <c r="K41" s="3"/>
    </row>
    <row r="42" spans="1:11" ht="13.5" customHeight="1" x14ac:dyDescent="0.3">
      <c r="A42" s="26"/>
      <c r="B42" s="27"/>
      <c r="C42" s="7"/>
      <c r="D42" s="7"/>
      <c r="E42" s="3"/>
      <c r="F42" s="3"/>
      <c r="G42" s="3"/>
      <c r="H42" s="3"/>
      <c r="I42" s="3"/>
      <c r="J42" s="3"/>
      <c r="K42" s="3"/>
    </row>
    <row r="43" spans="1:11" ht="13.5" customHeight="1" x14ac:dyDescent="0.3">
      <c r="A43" s="26"/>
      <c r="B43" s="27"/>
      <c r="C43" s="7"/>
      <c r="D43" s="7"/>
      <c r="E43" s="3"/>
      <c r="F43" s="3"/>
      <c r="G43" s="3"/>
      <c r="H43" s="3"/>
      <c r="I43" s="3"/>
      <c r="J43" s="3"/>
      <c r="K43" s="3"/>
    </row>
    <row r="44" spans="1:11" ht="13.5" customHeight="1" x14ac:dyDescent="0.3">
      <c r="A44" s="26"/>
      <c r="B44" s="27"/>
      <c r="C44" s="7"/>
      <c r="D44" s="7"/>
      <c r="E44" s="3"/>
      <c r="F44" s="3"/>
      <c r="G44" s="3"/>
      <c r="H44" s="3"/>
      <c r="I44" s="3"/>
      <c r="J44" s="3"/>
      <c r="K44" s="3"/>
    </row>
    <row r="45" spans="1:11" ht="13.5" customHeight="1" x14ac:dyDescent="0.3">
      <c r="A45" s="26"/>
      <c r="B45" s="27"/>
      <c r="C45" s="7"/>
      <c r="D45" s="7"/>
      <c r="E45" s="3"/>
      <c r="F45" s="3"/>
      <c r="G45" s="3"/>
      <c r="H45" s="3"/>
      <c r="I45" s="3"/>
      <c r="J45" s="3"/>
      <c r="K45" s="3"/>
    </row>
    <row r="46" spans="1:11" ht="13.5" customHeight="1" x14ac:dyDescent="0.3">
      <c r="A46" s="26"/>
      <c r="B46" s="27"/>
      <c r="C46" s="7"/>
      <c r="D46" s="7"/>
      <c r="E46" s="3"/>
      <c r="F46" s="3"/>
      <c r="G46" s="3"/>
      <c r="H46" s="3"/>
      <c r="I46" s="3"/>
      <c r="J46" s="3"/>
      <c r="K46" s="3"/>
    </row>
    <row r="47" spans="1:11" ht="13.5" customHeight="1" x14ac:dyDescent="0.3">
      <c r="A47" s="26"/>
      <c r="B47" s="27"/>
      <c r="C47" s="7"/>
      <c r="D47" s="7"/>
      <c r="E47" s="3"/>
      <c r="F47" s="3"/>
      <c r="G47" s="3"/>
      <c r="H47" s="3"/>
      <c r="I47" s="3"/>
      <c r="J47" s="3"/>
      <c r="K47" s="3"/>
    </row>
    <row r="48" spans="1:11" ht="13.5" customHeight="1" x14ac:dyDescent="0.3">
      <c r="A48" s="26"/>
      <c r="B48" s="27"/>
      <c r="C48" s="7"/>
      <c r="D48" s="7"/>
      <c r="E48" s="3"/>
      <c r="F48" s="3"/>
      <c r="G48" s="3"/>
      <c r="H48" s="3"/>
      <c r="I48" s="3"/>
      <c r="J48" s="3"/>
      <c r="K48" s="3"/>
    </row>
    <row r="49" spans="1:11" ht="13.5" customHeight="1" x14ac:dyDescent="0.3">
      <c r="A49" s="26"/>
      <c r="B49" s="27"/>
      <c r="C49" s="7"/>
      <c r="D49" s="7"/>
      <c r="E49" s="3"/>
      <c r="F49" s="3"/>
      <c r="G49" s="3"/>
      <c r="H49" s="3"/>
      <c r="I49" s="3"/>
      <c r="J49" s="3"/>
      <c r="K49" s="3"/>
    </row>
    <row r="50" spans="1:11" ht="13.5" customHeight="1" x14ac:dyDescent="0.3">
      <c r="A50" s="26"/>
      <c r="B50" s="27"/>
      <c r="C50" s="7"/>
      <c r="D50" s="7"/>
      <c r="E50" s="3"/>
      <c r="F50" s="3"/>
      <c r="G50" s="3"/>
      <c r="H50" s="3"/>
      <c r="I50" s="3"/>
      <c r="J50" s="3"/>
      <c r="K50" s="3"/>
    </row>
    <row r="51" spans="1:11" ht="13.5" customHeight="1" x14ac:dyDescent="0.3">
      <c r="A51" s="26"/>
      <c r="B51" s="27"/>
      <c r="C51" s="7"/>
      <c r="D51" s="7"/>
      <c r="E51" s="3"/>
      <c r="F51" s="3"/>
      <c r="G51" s="3"/>
      <c r="H51" s="3"/>
      <c r="I51" s="3"/>
      <c r="J51" s="3"/>
      <c r="K51" s="3"/>
    </row>
    <row r="52" spans="1:11" ht="13.5" customHeight="1" x14ac:dyDescent="0.3">
      <c r="A52" s="26"/>
      <c r="B52" s="27"/>
      <c r="C52" s="7"/>
      <c r="D52" s="7"/>
      <c r="E52" s="3"/>
      <c r="F52" s="3"/>
      <c r="G52" s="3"/>
      <c r="H52" s="3"/>
      <c r="I52" s="3"/>
      <c r="J52" s="3"/>
      <c r="K52" s="3"/>
    </row>
    <row r="53" spans="1:11" ht="13.5" customHeight="1" x14ac:dyDescent="0.3">
      <c r="A53" s="26"/>
      <c r="B53" s="27"/>
      <c r="C53" s="7"/>
      <c r="D53" s="7"/>
      <c r="E53" s="3"/>
      <c r="F53" s="3"/>
      <c r="G53" s="3"/>
      <c r="H53" s="3"/>
      <c r="I53" s="3"/>
      <c r="J53" s="3"/>
      <c r="K53" s="3"/>
    </row>
    <row r="54" spans="1:11" ht="13.5" customHeight="1" x14ac:dyDescent="0.3">
      <c r="A54" s="26"/>
      <c r="B54" s="27"/>
      <c r="C54" s="7"/>
      <c r="D54" s="7"/>
      <c r="E54" s="3"/>
      <c r="F54" s="3"/>
      <c r="G54" s="3"/>
      <c r="H54" s="3"/>
      <c r="I54" s="3"/>
      <c r="J54" s="3"/>
      <c r="K54" s="3"/>
    </row>
    <row r="55" spans="1:11" ht="13.5" customHeight="1" x14ac:dyDescent="0.3">
      <c r="A55" s="26"/>
      <c r="B55" s="27"/>
      <c r="C55" s="7"/>
      <c r="D55" s="7"/>
      <c r="E55" s="3"/>
      <c r="F55" s="3"/>
      <c r="G55" s="3"/>
      <c r="H55" s="3"/>
      <c r="I55" s="3"/>
      <c r="J55" s="3"/>
      <c r="K55" s="3"/>
    </row>
    <row r="56" spans="1:11" ht="13.5" customHeight="1" x14ac:dyDescent="0.3">
      <c r="A56" s="26"/>
      <c r="B56" s="27"/>
      <c r="C56" s="7"/>
      <c r="D56" s="7"/>
      <c r="E56" s="3"/>
      <c r="F56" s="3"/>
      <c r="G56" s="3"/>
      <c r="H56" s="3"/>
      <c r="I56" s="3"/>
      <c r="J56" s="3"/>
      <c r="K56" s="3"/>
    </row>
    <row r="57" spans="1:11" ht="13.5" customHeight="1" x14ac:dyDescent="0.3">
      <c r="A57" s="26"/>
      <c r="B57" s="27"/>
      <c r="C57" s="7"/>
      <c r="D57" s="7"/>
      <c r="E57" s="3"/>
      <c r="F57" s="3"/>
      <c r="G57" s="3"/>
      <c r="H57" s="3"/>
      <c r="I57" s="3"/>
      <c r="J57" s="3"/>
      <c r="K57" s="3"/>
    </row>
    <row r="58" spans="1:11" ht="13.5" customHeight="1" x14ac:dyDescent="0.3">
      <c r="A58" s="26"/>
      <c r="B58" s="27"/>
      <c r="C58" s="7"/>
      <c r="D58" s="7"/>
      <c r="E58" s="3"/>
      <c r="F58" s="3"/>
      <c r="G58" s="3"/>
      <c r="H58" s="3"/>
      <c r="I58" s="3"/>
      <c r="J58" s="3"/>
      <c r="K58" s="3"/>
    </row>
    <row r="59" spans="1:11" ht="13.5" customHeight="1" x14ac:dyDescent="0.3">
      <c r="A59" s="26"/>
      <c r="B59" s="27"/>
      <c r="C59" s="7"/>
      <c r="D59" s="7"/>
      <c r="E59" s="3"/>
      <c r="F59" s="3"/>
      <c r="G59" s="3"/>
      <c r="H59" s="3"/>
      <c r="I59" s="3"/>
      <c r="J59" s="3"/>
      <c r="K59" s="3"/>
    </row>
    <row r="60" spans="1:11" ht="13.5" customHeight="1" x14ac:dyDescent="0.3">
      <c r="A60" s="26"/>
      <c r="B60" s="27"/>
      <c r="C60" s="7"/>
      <c r="D60" s="7"/>
      <c r="E60" s="3"/>
      <c r="F60" s="3"/>
      <c r="G60" s="3"/>
      <c r="H60" s="3"/>
      <c r="I60" s="3"/>
      <c r="J60" s="3"/>
      <c r="K60" s="3"/>
    </row>
    <row r="61" spans="1:11" ht="13.5" customHeight="1" x14ac:dyDescent="0.3">
      <c r="A61" s="26"/>
      <c r="B61" s="27"/>
      <c r="C61" s="7"/>
      <c r="D61" s="7"/>
      <c r="E61" s="3"/>
      <c r="F61" s="3"/>
      <c r="G61" s="3"/>
      <c r="H61" s="3"/>
      <c r="I61" s="3"/>
      <c r="J61" s="3"/>
      <c r="K61" s="3"/>
    </row>
    <row r="62" spans="1:11" ht="13.5" customHeight="1" x14ac:dyDescent="0.3">
      <c r="A62" s="26"/>
      <c r="B62" s="27"/>
      <c r="C62" s="7"/>
      <c r="D62" s="7"/>
      <c r="E62" s="3"/>
      <c r="F62" s="3"/>
      <c r="G62" s="3"/>
      <c r="H62" s="3"/>
      <c r="I62" s="3"/>
      <c r="J62" s="3"/>
      <c r="K62" s="3"/>
    </row>
    <row r="63" spans="1:11" ht="13.5" customHeight="1" x14ac:dyDescent="0.3">
      <c r="A63" s="26"/>
      <c r="B63" s="27"/>
      <c r="C63" s="7"/>
      <c r="D63" s="7"/>
      <c r="E63" s="3"/>
      <c r="F63" s="3"/>
      <c r="G63" s="3"/>
      <c r="H63" s="3"/>
      <c r="I63" s="3"/>
      <c r="J63" s="3"/>
      <c r="K63" s="3"/>
    </row>
    <row r="64" spans="1:11" ht="13.5" customHeight="1" x14ac:dyDescent="0.3">
      <c r="A64" s="26"/>
      <c r="B64" s="27"/>
      <c r="C64" s="7"/>
      <c r="D64" s="7"/>
      <c r="E64" s="3"/>
      <c r="F64" s="3"/>
      <c r="G64" s="3"/>
      <c r="H64" s="3"/>
      <c r="I64" s="3"/>
      <c r="J64" s="3"/>
      <c r="K64" s="3"/>
    </row>
    <row r="65" spans="1:11" ht="13.5" customHeight="1" x14ac:dyDescent="0.3">
      <c r="A65" s="26"/>
      <c r="B65" s="27"/>
      <c r="C65" s="7"/>
      <c r="D65" s="7"/>
      <c r="E65" s="3"/>
      <c r="F65" s="3"/>
      <c r="G65" s="3"/>
      <c r="H65" s="3"/>
      <c r="I65" s="3"/>
      <c r="J65" s="3"/>
      <c r="K65" s="3"/>
    </row>
    <row r="66" spans="1:11" ht="13.5" customHeight="1" x14ac:dyDescent="0.3">
      <c r="A66" s="26"/>
      <c r="B66" s="27"/>
      <c r="C66" s="7"/>
      <c r="D66" s="7"/>
      <c r="E66" s="3"/>
      <c r="F66" s="3"/>
      <c r="G66" s="3"/>
      <c r="H66" s="3"/>
      <c r="I66" s="3"/>
      <c r="J66" s="3"/>
      <c r="K66" s="3"/>
    </row>
    <row r="67" spans="1:11" ht="13.5" customHeight="1" x14ac:dyDescent="0.3">
      <c r="A67" s="26"/>
      <c r="B67" s="27"/>
      <c r="C67" s="7"/>
      <c r="D67" s="7"/>
      <c r="E67" s="3"/>
      <c r="F67" s="3"/>
      <c r="G67" s="3"/>
      <c r="H67" s="3"/>
      <c r="I67" s="3"/>
      <c r="J67" s="3"/>
      <c r="K67" s="3"/>
    </row>
    <row r="68" spans="1:11" ht="13.5" customHeight="1" x14ac:dyDescent="0.3">
      <c r="A68" s="26"/>
      <c r="B68" s="27"/>
      <c r="C68" s="7"/>
      <c r="D68" s="7"/>
      <c r="E68" s="3"/>
      <c r="F68" s="3"/>
      <c r="G68" s="3"/>
      <c r="H68" s="3"/>
      <c r="I68" s="3"/>
      <c r="J68" s="3"/>
      <c r="K68" s="3"/>
    </row>
    <row r="69" spans="1:11" ht="13.5" customHeight="1" x14ac:dyDescent="0.3">
      <c r="A69" s="26"/>
      <c r="B69" s="27"/>
      <c r="C69" s="7"/>
      <c r="D69" s="7"/>
      <c r="E69" s="3"/>
      <c r="F69" s="3"/>
      <c r="G69" s="3"/>
      <c r="H69" s="3"/>
      <c r="I69" s="3"/>
      <c r="J69" s="3"/>
      <c r="K69" s="3"/>
    </row>
    <row r="70" spans="1:11" ht="13.5" customHeight="1" x14ac:dyDescent="0.3">
      <c r="A70" s="26"/>
      <c r="B70" s="27"/>
      <c r="C70" s="7"/>
      <c r="D70" s="7"/>
      <c r="E70" s="3"/>
      <c r="F70" s="3"/>
      <c r="G70" s="3"/>
      <c r="H70" s="3"/>
      <c r="I70" s="3"/>
      <c r="J70" s="3"/>
      <c r="K70" s="3"/>
    </row>
    <row r="71" spans="1:11" ht="13.5" customHeight="1" x14ac:dyDescent="0.3">
      <c r="A71" s="26"/>
      <c r="B71" s="27"/>
      <c r="C71" s="7"/>
      <c r="D71" s="7"/>
      <c r="E71" s="3"/>
      <c r="F71" s="3"/>
      <c r="G71" s="3"/>
      <c r="H71" s="3"/>
      <c r="I71" s="3"/>
      <c r="J71" s="3"/>
      <c r="K71" s="3"/>
    </row>
    <row r="72" spans="1:11" ht="13.5" customHeight="1" x14ac:dyDescent="0.3">
      <c r="A72" s="26"/>
      <c r="B72" s="27"/>
      <c r="C72" s="7"/>
      <c r="D72" s="7"/>
      <c r="E72" s="3"/>
      <c r="F72" s="3"/>
      <c r="G72" s="3"/>
      <c r="H72" s="3"/>
      <c r="I72" s="3"/>
      <c r="J72" s="3"/>
      <c r="K72" s="3"/>
    </row>
    <row r="73" spans="1:11" ht="13.5" customHeight="1" x14ac:dyDescent="0.3">
      <c r="A73" s="26"/>
      <c r="B73" s="27"/>
      <c r="C73" s="7"/>
      <c r="D73" s="7"/>
      <c r="E73" s="3"/>
      <c r="F73" s="3"/>
      <c r="G73" s="3"/>
      <c r="H73" s="3"/>
      <c r="I73" s="3"/>
      <c r="J73" s="3"/>
      <c r="K73" s="3"/>
    </row>
    <row r="74" spans="1:11" ht="13.5" customHeight="1" x14ac:dyDescent="0.3">
      <c r="A74" s="26"/>
      <c r="B74" s="27"/>
      <c r="C74" s="7"/>
      <c r="D74" s="7"/>
      <c r="E74" s="3"/>
      <c r="F74" s="3"/>
      <c r="G74" s="3"/>
      <c r="H74" s="3"/>
      <c r="I74" s="3"/>
      <c r="J74" s="3"/>
      <c r="K74" s="3"/>
    </row>
    <row r="75" spans="1:11" ht="13.5" customHeight="1" x14ac:dyDescent="0.3">
      <c r="A75" s="26"/>
      <c r="B75" s="27"/>
      <c r="C75" s="7"/>
      <c r="D75" s="7"/>
      <c r="E75" s="3"/>
      <c r="F75" s="3"/>
      <c r="G75" s="3"/>
      <c r="H75" s="3"/>
      <c r="I75" s="3"/>
      <c r="J75" s="3"/>
      <c r="K75" s="3"/>
    </row>
    <row r="76" spans="1:11" ht="13.5" customHeight="1" x14ac:dyDescent="0.3">
      <c r="A76" s="26"/>
      <c r="B76" s="27"/>
      <c r="C76" s="7"/>
      <c r="D76" s="7"/>
      <c r="E76" s="3"/>
      <c r="F76" s="3"/>
      <c r="G76" s="3"/>
      <c r="H76" s="3"/>
      <c r="I76" s="3"/>
      <c r="J76" s="3"/>
      <c r="K76" s="3"/>
    </row>
    <row r="77" spans="1:11" ht="13.5" customHeight="1" x14ac:dyDescent="0.3">
      <c r="A77" s="26"/>
      <c r="B77" s="27"/>
      <c r="C77" s="7"/>
      <c r="D77" s="7"/>
      <c r="E77" s="3"/>
      <c r="F77" s="3"/>
      <c r="G77" s="3"/>
      <c r="H77" s="3"/>
      <c r="I77" s="3"/>
      <c r="J77" s="3"/>
      <c r="K77" s="3"/>
    </row>
    <row r="78" spans="1:11" ht="13.5" customHeight="1" x14ac:dyDescent="0.3">
      <c r="A78" s="26"/>
      <c r="B78" s="27"/>
      <c r="C78" s="7"/>
      <c r="D78" s="7"/>
      <c r="E78" s="3"/>
      <c r="F78" s="3"/>
      <c r="G78" s="3"/>
      <c r="H78" s="3"/>
      <c r="I78" s="3"/>
      <c r="J78" s="3"/>
      <c r="K78" s="3"/>
    </row>
    <row r="79" spans="1:11" ht="13.5" customHeight="1" x14ac:dyDescent="0.3">
      <c r="A79" s="26"/>
      <c r="B79" s="27"/>
      <c r="C79" s="7"/>
      <c r="D79" s="7"/>
      <c r="E79" s="3"/>
      <c r="F79" s="3"/>
      <c r="G79" s="3"/>
      <c r="H79" s="3"/>
      <c r="I79" s="3"/>
      <c r="J79" s="3"/>
      <c r="K79" s="3"/>
    </row>
    <row r="80" spans="1:11" ht="13.5" customHeight="1" x14ac:dyDescent="0.3">
      <c r="A80" s="26"/>
      <c r="B80" s="27"/>
      <c r="C80" s="7"/>
      <c r="D80" s="7"/>
      <c r="E80" s="3"/>
      <c r="F80" s="3"/>
      <c r="G80" s="3"/>
      <c r="H80" s="3"/>
      <c r="I80" s="3"/>
      <c r="J80" s="3"/>
      <c r="K80" s="3"/>
    </row>
    <row r="81" spans="1:11" ht="13.5" customHeight="1" x14ac:dyDescent="0.3">
      <c r="A81" s="26"/>
      <c r="B81" s="27"/>
      <c r="C81" s="7"/>
      <c r="D81" s="7"/>
      <c r="E81" s="3"/>
      <c r="F81" s="3"/>
      <c r="G81" s="3"/>
      <c r="H81" s="3"/>
      <c r="I81" s="3"/>
      <c r="J81" s="3"/>
      <c r="K81" s="3"/>
    </row>
    <row r="82" spans="1:11" ht="13.5" customHeight="1" x14ac:dyDescent="0.3">
      <c r="A82" s="26"/>
      <c r="B82" s="27"/>
      <c r="C82" s="7"/>
      <c r="D82" s="7"/>
      <c r="E82" s="3"/>
      <c r="F82" s="3"/>
      <c r="G82" s="3"/>
      <c r="H82" s="3"/>
      <c r="I82" s="3"/>
      <c r="J82" s="3"/>
      <c r="K82" s="3"/>
    </row>
    <row r="83" spans="1:11" ht="13.5" customHeight="1" x14ac:dyDescent="0.3">
      <c r="A83" s="26"/>
      <c r="B83" s="27"/>
      <c r="C83" s="7"/>
      <c r="D83" s="7"/>
      <c r="E83" s="3"/>
      <c r="F83" s="3"/>
      <c r="G83" s="3"/>
      <c r="H83" s="3"/>
      <c r="I83" s="3"/>
      <c r="J83" s="3"/>
      <c r="K83" s="3"/>
    </row>
    <row r="84" spans="1:11" ht="13.5" customHeight="1" x14ac:dyDescent="0.3">
      <c r="A84" s="26"/>
      <c r="B84" s="27"/>
      <c r="C84" s="7"/>
      <c r="D84" s="7"/>
      <c r="E84" s="3"/>
      <c r="F84" s="3"/>
      <c r="G84" s="3"/>
      <c r="H84" s="3"/>
      <c r="I84" s="3"/>
      <c r="J84" s="3"/>
      <c r="K84" s="3"/>
    </row>
    <row r="85" spans="1:11" ht="13.5" customHeight="1" x14ac:dyDescent="0.3">
      <c r="A85" s="26"/>
      <c r="B85" s="27"/>
      <c r="C85" s="7"/>
      <c r="D85" s="7"/>
      <c r="E85" s="3"/>
      <c r="F85" s="3"/>
      <c r="G85" s="3"/>
      <c r="H85" s="3"/>
      <c r="I85" s="3"/>
      <c r="J85" s="3"/>
      <c r="K85" s="3"/>
    </row>
    <row r="86" spans="1:11" ht="13.5" customHeight="1" x14ac:dyDescent="0.3">
      <c r="A86" s="26"/>
      <c r="B86" s="27"/>
      <c r="C86" s="7"/>
      <c r="D86" s="7"/>
      <c r="E86" s="3"/>
      <c r="F86" s="3"/>
      <c r="G86" s="3"/>
      <c r="H86" s="3"/>
      <c r="I86" s="3"/>
      <c r="J86" s="3"/>
      <c r="K86" s="3"/>
    </row>
    <row r="87" spans="1:11" ht="13.5" customHeight="1" x14ac:dyDescent="0.3">
      <c r="A87" s="26"/>
      <c r="B87" s="27"/>
      <c r="C87" s="7"/>
      <c r="D87" s="7"/>
      <c r="E87" s="3"/>
      <c r="F87" s="3"/>
      <c r="G87" s="3"/>
      <c r="H87" s="3"/>
      <c r="I87" s="3"/>
      <c r="J87" s="3"/>
      <c r="K87" s="3"/>
    </row>
    <row r="88" spans="1:11" ht="13.5" customHeight="1" x14ac:dyDescent="0.3">
      <c r="A88" s="26"/>
      <c r="B88" s="27"/>
      <c r="C88" s="7"/>
      <c r="D88" s="7"/>
      <c r="E88" s="3"/>
      <c r="F88" s="3"/>
      <c r="G88" s="3"/>
      <c r="H88" s="3"/>
      <c r="I88" s="3"/>
      <c r="J88" s="3"/>
      <c r="K88" s="3"/>
    </row>
    <row r="89" spans="1:11" ht="13.5" customHeight="1" x14ac:dyDescent="0.3">
      <c r="A89" s="26"/>
      <c r="B89" s="27"/>
      <c r="C89" s="7"/>
      <c r="D89" s="7"/>
      <c r="E89" s="3"/>
      <c r="F89" s="3"/>
      <c r="G89" s="3"/>
      <c r="H89" s="3"/>
      <c r="I89" s="3"/>
      <c r="J89" s="3"/>
      <c r="K89" s="3"/>
    </row>
    <row r="90" spans="1:11" ht="13.5" customHeight="1" x14ac:dyDescent="0.3">
      <c r="A90" s="26"/>
      <c r="B90" s="27"/>
      <c r="C90" s="7"/>
      <c r="D90" s="7"/>
      <c r="E90" s="3"/>
      <c r="F90" s="3"/>
      <c r="G90" s="3"/>
      <c r="H90" s="3"/>
      <c r="I90" s="3"/>
      <c r="J90" s="3"/>
      <c r="K90" s="3"/>
    </row>
    <row r="91" spans="1:11" ht="13.5" customHeight="1" x14ac:dyDescent="0.3">
      <c r="A91" s="26"/>
      <c r="B91" s="27"/>
      <c r="C91" s="7"/>
      <c r="D91" s="7"/>
      <c r="E91" s="3"/>
      <c r="F91" s="3"/>
      <c r="G91" s="3"/>
      <c r="H91" s="3"/>
      <c r="I91" s="3"/>
      <c r="J91" s="3"/>
      <c r="K91" s="3"/>
    </row>
    <row r="92" spans="1:11" ht="13.5" customHeight="1" x14ac:dyDescent="0.3">
      <c r="A92" s="26"/>
      <c r="B92" s="27"/>
      <c r="C92" s="7"/>
      <c r="D92" s="7"/>
      <c r="E92" s="3"/>
      <c r="F92" s="3"/>
      <c r="G92" s="3"/>
      <c r="H92" s="3"/>
      <c r="I92" s="3"/>
      <c r="J92" s="3"/>
      <c r="K92" s="3"/>
    </row>
    <row r="93" spans="1:11" ht="13.5" customHeight="1" x14ac:dyDescent="0.3">
      <c r="A93" s="26"/>
      <c r="B93" s="27"/>
      <c r="C93" s="7"/>
      <c r="D93" s="7"/>
      <c r="E93" s="3"/>
      <c r="F93" s="3"/>
      <c r="G93" s="3"/>
      <c r="H93" s="3"/>
      <c r="I93" s="3"/>
      <c r="J93" s="3"/>
      <c r="K93" s="3"/>
    </row>
    <row r="94" spans="1:11" ht="13.5" customHeight="1" x14ac:dyDescent="0.3">
      <c r="A94" s="26"/>
      <c r="B94" s="27"/>
      <c r="C94" s="7"/>
      <c r="D94" s="7"/>
      <c r="E94" s="3"/>
      <c r="F94" s="3"/>
      <c r="G94" s="3"/>
      <c r="H94" s="3"/>
      <c r="I94" s="3"/>
      <c r="J94" s="3"/>
      <c r="K94" s="3"/>
    </row>
    <row r="95" spans="1:11" ht="13.5" customHeight="1" x14ac:dyDescent="0.3">
      <c r="A95" s="26"/>
      <c r="B95" s="27"/>
      <c r="C95" s="7"/>
      <c r="D95" s="7"/>
      <c r="E95" s="3"/>
      <c r="F95" s="3"/>
      <c r="G95" s="3"/>
      <c r="H95" s="3"/>
      <c r="I95" s="3"/>
      <c r="J95" s="3"/>
      <c r="K95" s="3"/>
    </row>
    <row r="96" spans="1:11" ht="13.5" customHeight="1" x14ac:dyDescent="0.3">
      <c r="A96" s="26"/>
      <c r="B96" s="27"/>
      <c r="C96" s="7"/>
      <c r="D96" s="7"/>
      <c r="E96" s="3"/>
      <c r="F96" s="3"/>
      <c r="G96" s="3"/>
      <c r="H96" s="3"/>
      <c r="I96" s="3"/>
      <c r="J96" s="3"/>
      <c r="K96" s="3"/>
    </row>
    <row r="97" spans="1:11" ht="13.5" customHeight="1" x14ac:dyDescent="0.3">
      <c r="A97" s="26"/>
      <c r="B97" s="27"/>
      <c r="C97" s="7"/>
      <c r="D97" s="7"/>
      <c r="E97" s="3"/>
      <c r="F97" s="3"/>
      <c r="G97" s="3"/>
      <c r="H97" s="3"/>
      <c r="I97" s="3"/>
      <c r="J97" s="3"/>
      <c r="K97" s="3"/>
    </row>
    <row r="98" spans="1:11" ht="13.5" customHeight="1" x14ac:dyDescent="0.3">
      <c r="A98" s="26"/>
      <c r="B98" s="27"/>
      <c r="C98" s="7"/>
      <c r="D98" s="7"/>
      <c r="E98" s="3"/>
      <c r="F98" s="3"/>
      <c r="G98" s="3"/>
      <c r="H98" s="3"/>
      <c r="I98" s="3"/>
      <c r="J98" s="3"/>
      <c r="K98" s="3"/>
    </row>
    <row r="99" spans="1:11" ht="13.5" customHeight="1" x14ac:dyDescent="0.3">
      <c r="A99" s="26"/>
      <c r="B99" s="27"/>
      <c r="C99" s="7"/>
      <c r="D99" s="7"/>
      <c r="E99" s="3"/>
      <c r="F99" s="3"/>
      <c r="G99" s="3"/>
      <c r="H99" s="3"/>
      <c r="I99" s="3"/>
      <c r="J99" s="3"/>
      <c r="K99" s="3"/>
    </row>
    <row r="100" spans="1:11" ht="13.5" customHeight="1" x14ac:dyDescent="0.3">
      <c r="A100" s="26"/>
      <c r="B100" s="27"/>
      <c r="C100" s="7"/>
      <c r="D100" s="7"/>
      <c r="E100" s="3"/>
      <c r="F100" s="3"/>
      <c r="G100" s="3"/>
      <c r="H100" s="3"/>
      <c r="I100" s="3"/>
      <c r="J100" s="3"/>
      <c r="K100" s="3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F25"/>
  <sheetViews>
    <sheetView showGridLines="0" zoomScale="145" zoomScaleNormal="145" workbookViewId="0">
      <selection activeCell="I24" sqref="I24"/>
    </sheetView>
  </sheetViews>
  <sheetFormatPr baseColWidth="10" defaultColWidth="11.44140625" defaultRowHeight="13.8" x14ac:dyDescent="0.3"/>
  <cols>
    <col min="1" max="1" width="11.44140625" style="537"/>
    <col min="2" max="2" width="10" style="537" customWidth="1"/>
    <col min="3" max="3" width="52.88671875" style="537" bestFit="1" customWidth="1"/>
    <col min="4" max="4" width="12.33203125" style="537" customWidth="1"/>
    <col min="5" max="5" width="14.88671875" style="537" bestFit="1" customWidth="1"/>
    <col min="6" max="6" width="11.6640625" style="537" customWidth="1"/>
    <col min="7" max="16384" width="11.44140625" style="537"/>
  </cols>
  <sheetData>
    <row r="1" spans="2:6" x14ac:dyDescent="0.3">
      <c r="B1" s="611" t="s">
        <v>0</v>
      </c>
    </row>
    <row r="2" spans="2:6" x14ac:dyDescent="0.3">
      <c r="B2" s="612" t="s">
        <v>418</v>
      </c>
    </row>
    <row r="3" spans="2:6" x14ac:dyDescent="0.3">
      <c r="B3" s="612"/>
    </row>
    <row r="4" spans="2:6" x14ac:dyDescent="0.3">
      <c r="B4" s="613" t="s">
        <v>380</v>
      </c>
      <c r="C4" s="613" t="s">
        <v>381</v>
      </c>
      <c r="D4" s="613" t="s">
        <v>24</v>
      </c>
      <c r="E4" s="613" t="s">
        <v>382</v>
      </c>
      <c r="F4" s="614" t="s">
        <v>383</v>
      </c>
    </row>
    <row r="5" spans="2:6" x14ac:dyDescent="0.3">
      <c r="B5" s="615">
        <v>1</v>
      </c>
      <c r="C5" s="616" t="s">
        <v>384</v>
      </c>
      <c r="D5" s="617">
        <v>28</v>
      </c>
      <c r="E5" s="618">
        <v>10728739</v>
      </c>
      <c r="F5" s="631">
        <f>E5/$F$22*100</f>
        <v>8.3478126160311152</v>
      </c>
    </row>
    <row r="6" spans="2:6" x14ac:dyDescent="0.3">
      <c r="B6" s="615">
        <v>2</v>
      </c>
      <c r="C6" s="619" t="s">
        <v>385</v>
      </c>
      <c r="D6" s="620">
        <v>19</v>
      </c>
      <c r="E6" s="621">
        <v>8392120</v>
      </c>
      <c r="F6" s="631">
        <f t="shared" ref="F6:F19" si="0">E6/$F$22*100</f>
        <v>6.5297371118122127</v>
      </c>
    </row>
    <row r="7" spans="2:6" x14ac:dyDescent="0.3">
      <c r="B7" s="622">
        <v>3</v>
      </c>
      <c r="C7" s="623" t="s">
        <v>386</v>
      </c>
      <c r="D7" s="617">
        <v>13</v>
      </c>
      <c r="E7" s="618">
        <v>6935351.54</v>
      </c>
      <c r="F7" s="631">
        <f t="shared" si="0"/>
        <v>5.3962553364587231</v>
      </c>
    </row>
    <row r="8" spans="2:6" x14ac:dyDescent="0.3">
      <c r="B8" s="622">
        <v>4</v>
      </c>
      <c r="C8" s="624" t="s">
        <v>387</v>
      </c>
      <c r="D8" s="617">
        <v>13</v>
      </c>
      <c r="E8" s="625">
        <v>6705761</v>
      </c>
      <c r="F8" s="631">
        <f t="shared" si="0"/>
        <v>5.2176156280704964</v>
      </c>
    </row>
    <row r="9" spans="2:6" x14ac:dyDescent="0.3">
      <c r="B9" s="622">
        <v>5</v>
      </c>
      <c r="C9" s="626" t="s">
        <v>388</v>
      </c>
      <c r="D9" s="627">
        <v>157</v>
      </c>
      <c r="E9" s="621">
        <v>5007869</v>
      </c>
      <c r="F9" s="631">
        <f t="shared" si="0"/>
        <v>3.8965205526605811</v>
      </c>
    </row>
    <row r="10" spans="2:6" x14ac:dyDescent="0.3">
      <c r="B10" s="622">
        <v>6</v>
      </c>
      <c r="C10" s="624" t="s">
        <v>389</v>
      </c>
      <c r="D10" s="617">
        <v>61</v>
      </c>
      <c r="E10" s="618">
        <v>3428668.614000001</v>
      </c>
      <c r="F10" s="631">
        <f t="shared" si="0"/>
        <v>2.6677769971046112</v>
      </c>
    </row>
    <row r="11" spans="2:6" x14ac:dyDescent="0.3">
      <c r="B11" s="622">
        <v>7</v>
      </c>
      <c r="C11" s="626" t="s">
        <v>390</v>
      </c>
      <c r="D11" s="627">
        <v>9561</v>
      </c>
      <c r="E11" s="621">
        <v>1664982.0940813334</v>
      </c>
      <c r="F11" s="631">
        <f t="shared" si="0"/>
        <v>1.2954885499999635</v>
      </c>
    </row>
    <row r="12" spans="2:6" x14ac:dyDescent="0.3">
      <c r="B12" s="622">
        <v>8</v>
      </c>
      <c r="C12" s="624" t="s">
        <v>391</v>
      </c>
      <c r="D12" s="617">
        <v>206</v>
      </c>
      <c r="E12" s="618">
        <v>473013</v>
      </c>
      <c r="F12" s="631">
        <f t="shared" si="0"/>
        <v>0.36804175112720389</v>
      </c>
    </row>
    <row r="13" spans="2:6" x14ac:dyDescent="0.3">
      <c r="B13" s="622">
        <v>9</v>
      </c>
      <c r="C13" s="624" t="s">
        <v>392</v>
      </c>
      <c r="D13" s="617">
        <v>42</v>
      </c>
      <c r="E13" s="618">
        <v>348200</v>
      </c>
      <c r="F13" s="631">
        <f t="shared" si="0"/>
        <v>0.27092730589326802</v>
      </c>
    </row>
    <row r="14" spans="2:6" x14ac:dyDescent="0.3">
      <c r="B14" s="622">
        <v>10</v>
      </c>
      <c r="C14" s="624" t="s">
        <v>393</v>
      </c>
      <c r="D14" s="617">
        <v>6</v>
      </c>
      <c r="E14" s="618">
        <v>108611.5851</v>
      </c>
      <c r="F14" s="631">
        <f t="shared" si="0"/>
        <v>8.4508455312867353E-2</v>
      </c>
    </row>
    <row r="15" spans="2:6" x14ac:dyDescent="0.3">
      <c r="B15" s="622">
        <v>11</v>
      </c>
      <c r="C15" s="624" t="s">
        <v>394</v>
      </c>
      <c r="D15" s="617">
        <v>83</v>
      </c>
      <c r="E15" s="618">
        <v>108414</v>
      </c>
      <c r="F15" s="631">
        <f t="shared" si="0"/>
        <v>8.4354718383436986E-2</v>
      </c>
    </row>
    <row r="16" spans="2:6" x14ac:dyDescent="0.3">
      <c r="B16" s="622">
        <v>12</v>
      </c>
      <c r="C16" s="624" t="s">
        <v>395</v>
      </c>
      <c r="D16" s="617">
        <v>130</v>
      </c>
      <c r="E16" s="618">
        <v>18194</v>
      </c>
      <c r="F16" s="631">
        <f t="shared" si="0"/>
        <v>1.4156379676686153E-2</v>
      </c>
    </row>
    <row r="17" spans="2:6" x14ac:dyDescent="0.3">
      <c r="B17" s="622">
        <v>13</v>
      </c>
      <c r="C17" s="624" t="s">
        <v>396</v>
      </c>
      <c r="D17" s="617">
        <v>3</v>
      </c>
      <c r="E17" s="628">
        <v>22408</v>
      </c>
      <c r="F17" s="631">
        <f t="shared" si="0"/>
        <v>1.7435206980058442E-2</v>
      </c>
    </row>
    <row r="18" spans="2:6" x14ac:dyDescent="0.3">
      <c r="B18" s="622">
        <v>14</v>
      </c>
      <c r="C18" s="629" t="s">
        <v>397</v>
      </c>
      <c r="D18" s="617">
        <v>2</v>
      </c>
      <c r="E18" s="628">
        <v>5165</v>
      </c>
      <c r="F18" s="631">
        <f t="shared" si="0"/>
        <v>4.018780973402439E-3</v>
      </c>
    </row>
    <row r="19" spans="2:6" ht="27.6" x14ac:dyDescent="0.3">
      <c r="B19" s="622">
        <v>15</v>
      </c>
      <c r="C19" s="629" t="s">
        <v>398</v>
      </c>
      <c r="D19" s="617">
        <v>40</v>
      </c>
      <c r="E19" s="628">
        <v>1912</v>
      </c>
      <c r="F19" s="631">
        <f t="shared" si="0"/>
        <v>1.4876881357493638E-3</v>
      </c>
    </row>
    <row r="20" spans="2:6" x14ac:dyDescent="0.3">
      <c r="B20" s="790" t="s">
        <v>24</v>
      </c>
      <c r="C20" s="790"/>
      <c r="D20" s="628">
        <f>SUM(D5:D19)</f>
        <v>10364</v>
      </c>
      <c r="E20" s="628">
        <f>SUM(E5:E19)</f>
        <v>43949408.833181337</v>
      </c>
      <c r="F20" s="631">
        <f>SUM(F5:F19)</f>
        <v>34.196137078620367</v>
      </c>
    </row>
    <row r="22" spans="2:6" x14ac:dyDescent="0.3">
      <c r="D22" s="791" t="s">
        <v>399</v>
      </c>
      <c r="E22" s="791"/>
      <c r="F22" s="630">
        <v>128521560</v>
      </c>
    </row>
    <row r="24" spans="2:6" x14ac:dyDescent="0.3">
      <c r="B24" s="537" t="s">
        <v>400</v>
      </c>
    </row>
    <row r="25" spans="2:6" x14ac:dyDescent="0.3">
      <c r="B25" s="537" t="s">
        <v>401</v>
      </c>
    </row>
  </sheetData>
  <mergeCells count="2">
    <mergeCell ref="B20:C20"/>
    <mergeCell ref="D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100"/>
  <sheetViews>
    <sheetView showGridLines="0" topLeftCell="A67" zoomScale="145" zoomScaleNormal="145" workbookViewId="0">
      <selection activeCell="E71" activeCellId="1" sqref="E69 E71"/>
    </sheetView>
  </sheetViews>
  <sheetFormatPr baseColWidth="10" defaultRowHeight="14.4" x14ac:dyDescent="0.3"/>
  <cols>
    <col min="1" max="1" width="52.5546875" customWidth="1"/>
    <col min="4" max="4" width="6.6640625" customWidth="1"/>
    <col min="5" max="5" width="6.6640625" bestFit="1" customWidth="1"/>
    <col min="6" max="6" width="13.6640625" bestFit="1" customWidth="1"/>
    <col min="7" max="7" width="13.33203125" bestFit="1" customWidth="1"/>
  </cols>
  <sheetData>
    <row r="1" spans="1:14" x14ac:dyDescent="0.3">
      <c r="A1" s="159" t="s">
        <v>110</v>
      </c>
      <c r="B1" s="160"/>
      <c r="C1" s="160"/>
      <c r="D1" s="161"/>
      <c r="E1" s="161"/>
    </row>
    <row r="2" spans="1:14" ht="15.6" x14ac:dyDescent="0.3">
      <c r="A2" s="162" t="s">
        <v>111</v>
      </c>
      <c r="B2" s="160"/>
      <c r="C2" s="160"/>
      <c r="D2" s="161"/>
      <c r="E2" s="161"/>
    </row>
    <row r="3" spans="1:14" ht="15" thickBot="1" x14ac:dyDescent="0.35">
      <c r="A3" s="163"/>
      <c r="B3" s="164"/>
      <c r="C3" s="164"/>
      <c r="D3" s="165"/>
      <c r="E3" s="165"/>
    </row>
    <row r="4" spans="1:14" ht="15" thickBot="1" x14ac:dyDescent="0.35">
      <c r="A4" s="166"/>
      <c r="B4" s="737" t="s">
        <v>112</v>
      </c>
      <c r="C4" s="738"/>
      <c r="D4" s="738"/>
      <c r="E4" s="739"/>
    </row>
    <row r="5" spans="1:14" x14ac:dyDescent="0.3">
      <c r="A5" s="167" t="s">
        <v>113</v>
      </c>
      <c r="B5" s="168">
        <v>2020</v>
      </c>
      <c r="C5" s="169">
        <v>2021</v>
      </c>
      <c r="D5" s="170" t="s">
        <v>105</v>
      </c>
      <c r="E5" s="171" t="s">
        <v>114</v>
      </c>
    </row>
    <row r="6" spans="1:14" x14ac:dyDescent="0.3">
      <c r="A6" s="172" t="s">
        <v>115</v>
      </c>
      <c r="B6" s="173">
        <f>SUM(B7:B17)</f>
        <v>190927.21216850998</v>
      </c>
      <c r="C6" s="174">
        <f>SUM(C7:C17)</f>
        <v>176401.51402450795</v>
      </c>
      <c r="D6" s="175">
        <f>(C6-B6)/B6</f>
        <v>-7.6079768719305607E-2</v>
      </c>
      <c r="E6" s="707">
        <f>SUM(E7:E17)</f>
        <v>1</v>
      </c>
    </row>
    <row r="7" spans="1:14" x14ac:dyDescent="0.3">
      <c r="A7" s="176" t="s">
        <v>116</v>
      </c>
      <c r="B7" s="177">
        <v>41891.542168</v>
      </c>
      <c r="C7" s="178">
        <v>37945.787387700002</v>
      </c>
      <c r="D7" s="179">
        <f>(C7-B7)/B7</f>
        <v>-9.418977139767537E-2</v>
      </c>
      <c r="E7" s="180">
        <f>(C7/$C$6)</f>
        <v>0.21511032712807718</v>
      </c>
      <c r="F7" s="145"/>
      <c r="M7" s="178"/>
      <c r="N7" s="178"/>
    </row>
    <row r="8" spans="1:14" x14ac:dyDescent="0.3">
      <c r="A8" s="176" t="s">
        <v>117</v>
      </c>
      <c r="B8" s="177">
        <v>40933.527101699998</v>
      </c>
      <c r="C8" s="178">
        <v>34045.178970000001</v>
      </c>
      <c r="D8" s="179">
        <f t="shared" ref="D8:D17" si="0">(C8-B8)/B8</f>
        <v>-0.16828132387873115</v>
      </c>
      <c r="E8" s="180">
        <f t="shared" ref="E8:E17" si="1">(C8/$C$6)</f>
        <v>0.19299822429681646</v>
      </c>
      <c r="F8" s="145"/>
      <c r="M8" s="178"/>
      <c r="N8" s="178"/>
    </row>
    <row r="9" spans="1:14" x14ac:dyDescent="0.3">
      <c r="A9" s="176" t="s">
        <v>118</v>
      </c>
      <c r="B9" s="177">
        <v>34186.3634293</v>
      </c>
      <c r="C9" s="178">
        <v>32984.102176278</v>
      </c>
      <c r="D9" s="179">
        <f t="shared" si="0"/>
        <v>-3.516786029342861E-2</v>
      </c>
      <c r="E9" s="180">
        <f t="shared" si="1"/>
        <v>0.18698310135646243</v>
      </c>
      <c r="F9" s="145"/>
      <c r="M9" s="178"/>
      <c r="N9" s="178"/>
    </row>
    <row r="10" spans="1:14" x14ac:dyDescent="0.3">
      <c r="A10" s="176" t="s">
        <v>119</v>
      </c>
      <c r="B10" s="177">
        <v>24999.411756000001</v>
      </c>
      <c r="C10" s="178">
        <v>20314.764204999999</v>
      </c>
      <c r="D10" s="179">
        <f t="shared" si="0"/>
        <v>-0.18739031128905101</v>
      </c>
      <c r="E10" s="180">
        <f t="shared" si="1"/>
        <v>0.11516207396143784</v>
      </c>
      <c r="F10" s="145"/>
      <c r="M10" s="178"/>
      <c r="N10" s="178"/>
    </row>
    <row r="11" spans="1:14" x14ac:dyDescent="0.3">
      <c r="A11" s="176" t="s">
        <v>120</v>
      </c>
      <c r="B11" s="177">
        <v>13407.199787400001</v>
      </c>
      <c r="C11" s="178">
        <v>16259.933999999999</v>
      </c>
      <c r="D11" s="179">
        <f t="shared" si="0"/>
        <v>0.21277628869832907</v>
      </c>
      <c r="E11" s="180">
        <f t="shared" si="1"/>
        <v>9.2175705463281687E-2</v>
      </c>
      <c r="F11" s="145"/>
      <c r="M11" s="178"/>
      <c r="N11" s="178"/>
    </row>
    <row r="12" spans="1:14" x14ac:dyDescent="0.3">
      <c r="A12" s="176" t="s">
        <v>121</v>
      </c>
      <c r="B12" s="177">
        <v>11163.3158</v>
      </c>
      <c r="C12" s="178">
        <v>15185.241840000001</v>
      </c>
      <c r="D12" s="179">
        <f t="shared" si="0"/>
        <v>0.360280593334106</v>
      </c>
      <c r="E12" s="180">
        <f t="shared" si="1"/>
        <v>8.6083398569301806E-2</v>
      </c>
      <c r="F12" s="145"/>
      <c r="M12" s="178"/>
      <c r="N12" s="178"/>
    </row>
    <row r="13" spans="1:14" x14ac:dyDescent="0.3">
      <c r="A13" s="176" t="s">
        <v>122</v>
      </c>
      <c r="B13" s="177">
        <v>7068.1479220000001</v>
      </c>
      <c r="C13" s="178">
        <v>5116.5320104000002</v>
      </c>
      <c r="D13" s="179">
        <f t="shared" si="0"/>
        <v>-0.27611418622486489</v>
      </c>
      <c r="E13" s="180">
        <f t="shared" si="1"/>
        <v>2.9005034558201956E-2</v>
      </c>
      <c r="F13" s="145"/>
      <c r="M13" s="178"/>
      <c r="N13" s="178"/>
    </row>
    <row r="14" spans="1:14" x14ac:dyDescent="0.3">
      <c r="A14" s="176" t="s">
        <v>123</v>
      </c>
      <c r="B14" s="177">
        <v>3123.2934869999999</v>
      </c>
      <c r="C14" s="178">
        <v>2654.2843929999999</v>
      </c>
      <c r="D14" s="179">
        <f t="shared" si="0"/>
        <v>-0.15016491276024616</v>
      </c>
      <c r="E14" s="180">
        <f t="shared" si="1"/>
        <v>1.5046834533581343E-2</v>
      </c>
      <c r="F14" s="145"/>
      <c r="M14" s="178"/>
      <c r="N14" s="178"/>
    </row>
    <row r="15" spans="1:14" x14ac:dyDescent="0.3">
      <c r="A15" s="176" t="s">
        <v>124</v>
      </c>
      <c r="B15" s="177">
        <v>3472.5559579999999</v>
      </c>
      <c r="C15" s="178">
        <v>2184.2563279999999</v>
      </c>
      <c r="D15" s="179">
        <f t="shared" si="0"/>
        <v>-0.37099463495528212</v>
      </c>
      <c r="E15" s="180">
        <f t="shared" si="1"/>
        <v>1.2382299211425902E-2</v>
      </c>
      <c r="F15" s="145"/>
      <c r="M15" s="178"/>
      <c r="N15" s="178"/>
    </row>
    <row r="16" spans="1:14" x14ac:dyDescent="0.3">
      <c r="A16" s="176" t="s">
        <v>125</v>
      </c>
      <c r="B16" s="181">
        <v>2450.1430719999998</v>
      </c>
      <c r="C16" s="182">
        <v>1928.20544</v>
      </c>
      <c r="D16" s="179">
        <f t="shared" si="0"/>
        <v>-0.21302332829647913</v>
      </c>
      <c r="E16" s="180">
        <f t="shared" si="1"/>
        <v>1.0930776023453569E-2</v>
      </c>
      <c r="F16" s="145"/>
      <c r="M16" s="178"/>
      <c r="N16" s="178"/>
    </row>
    <row r="17" spans="1:5" x14ac:dyDescent="0.3">
      <c r="A17" s="176" t="s">
        <v>126</v>
      </c>
      <c r="B17" s="177">
        <v>8231.711687109957</v>
      </c>
      <c r="C17" s="182">
        <v>7783.227274129953</v>
      </c>
      <c r="D17" s="179">
        <f t="shared" si="0"/>
        <v>-5.4482521986561561E-2</v>
      </c>
      <c r="E17" s="180">
        <f t="shared" si="1"/>
        <v>4.4122224897959819E-2</v>
      </c>
    </row>
    <row r="18" spans="1:5" x14ac:dyDescent="0.3">
      <c r="A18" s="172" t="s">
        <v>127</v>
      </c>
      <c r="B18" s="183">
        <f>SUM(B19:B29)</f>
        <v>10280084.66022156</v>
      </c>
      <c r="C18" s="174">
        <f>SUM(C19:C29)</f>
        <v>7470016.6313782642</v>
      </c>
      <c r="D18" s="175">
        <f>(C18-B18)/B18</f>
        <v>-0.27335066993336726</v>
      </c>
      <c r="E18" s="707">
        <f>SUM(E19:E29)</f>
        <v>1</v>
      </c>
    </row>
    <row r="19" spans="1:5" x14ac:dyDescent="0.3">
      <c r="A19" s="176" t="s">
        <v>128</v>
      </c>
      <c r="B19" s="177">
        <v>1415851.4338</v>
      </c>
      <c r="C19" s="182">
        <v>787185.14159999997</v>
      </c>
      <c r="D19" s="179">
        <f>(C19-B19)/B19</f>
        <v>-0.44401995660852933</v>
      </c>
      <c r="E19" s="180">
        <f>(C19/$C$18)</f>
        <v>0.10537930240923164</v>
      </c>
    </row>
    <row r="20" spans="1:5" x14ac:dyDescent="0.3">
      <c r="A20" s="176" t="s">
        <v>129</v>
      </c>
      <c r="B20" s="177">
        <v>769138.29856507003</v>
      </c>
      <c r="C20" s="184">
        <v>584896.38879</v>
      </c>
      <c r="D20" s="179">
        <f t="shared" ref="D20:D29" si="2">(C20-B20)/B20</f>
        <v>-0.23954327865196398</v>
      </c>
      <c r="E20" s="180">
        <f t="shared" ref="E20:E29" si="3">(C20/$C$18)</f>
        <v>7.8299208375669033E-2</v>
      </c>
    </row>
    <row r="21" spans="1:5" x14ac:dyDescent="0.3">
      <c r="A21" s="176" t="s">
        <v>130</v>
      </c>
      <c r="B21" s="177">
        <v>426176.33811700001</v>
      </c>
      <c r="C21" s="184">
        <v>502027.13604399998</v>
      </c>
      <c r="D21" s="179">
        <f t="shared" si="2"/>
        <v>0.17797984341912557</v>
      </c>
      <c r="E21" s="180">
        <f t="shared" si="3"/>
        <v>6.7205624942681397E-2</v>
      </c>
    </row>
    <row r="22" spans="1:5" x14ac:dyDescent="0.3">
      <c r="A22" s="176" t="s">
        <v>131</v>
      </c>
      <c r="B22" s="177">
        <v>299822.51978999999</v>
      </c>
      <c r="C22" s="184">
        <v>467019.11040000001</v>
      </c>
      <c r="D22" s="179">
        <f t="shared" si="2"/>
        <v>0.55765187594016252</v>
      </c>
      <c r="E22" s="180">
        <f t="shared" si="3"/>
        <v>6.251915269348364E-2</v>
      </c>
    </row>
    <row r="23" spans="1:5" x14ac:dyDescent="0.3">
      <c r="A23" s="185" t="s">
        <v>132</v>
      </c>
      <c r="B23" s="186">
        <v>554999.44499999995</v>
      </c>
      <c r="C23" s="184">
        <v>453377.16899999999</v>
      </c>
      <c r="D23" s="179">
        <f t="shared" si="2"/>
        <v>-0.18310338310338303</v>
      </c>
      <c r="E23" s="180">
        <f t="shared" si="3"/>
        <v>6.0692926317668601E-2</v>
      </c>
    </row>
    <row r="24" spans="1:5" x14ac:dyDescent="0.3">
      <c r="A24" s="176" t="s">
        <v>133</v>
      </c>
      <c r="B24" s="177">
        <v>701356.62263999996</v>
      </c>
      <c r="C24" s="184">
        <v>437407.20400000003</v>
      </c>
      <c r="D24" s="179">
        <f t="shared" si="2"/>
        <v>-0.37634123656872176</v>
      </c>
      <c r="E24" s="180">
        <f t="shared" si="3"/>
        <v>5.8555050890066851E-2</v>
      </c>
    </row>
    <row r="25" spans="1:5" x14ac:dyDescent="0.3">
      <c r="A25" s="176" t="s">
        <v>134</v>
      </c>
      <c r="B25" s="177">
        <v>564223.56361199997</v>
      </c>
      <c r="C25" s="184">
        <v>328707.64256399998</v>
      </c>
      <c r="D25" s="179">
        <f t="shared" si="2"/>
        <v>-0.41741596104262918</v>
      </c>
      <c r="E25" s="180">
        <f t="shared" si="3"/>
        <v>4.4003602506484836E-2</v>
      </c>
    </row>
    <row r="26" spans="1:5" x14ac:dyDescent="0.3">
      <c r="A26" s="176" t="s">
        <v>120</v>
      </c>
      <c r="B26" s="177">
        <v>211007.9486</v>
      </c>
      <c r="C26" s="184">
        <v>310306.40399999998</v>
      </c>
      <c r="D26" s="179">
        <f t="shared" si="2"/>
        <v>0.47059106568651782</v>
      </c>
      <c r="E26" s="180">
        <f t="shared" si="3"/>
        <v>4.1540256108204478E-2</v>
      </c>
    </row>
    <row r="27" spans="1:5" x14ac:dyDescent="0.3">
      <c r="A27" s="176" t="s">
        <v>135</v>
      </c>
      <c r="B27" s="186">
        <v>314044.12800000003</v>
      </c>
      <c r="C27" s="184">
        <v>274035.73149999999</v>
      </c>
      <c r="D27" s="179">
        <f t="shared" si="2"/>
        <v>-0.12739737168402024</v>
      </c>
      <c r="E27" s="180">
        <f t="shared" si="3"/>
        <v>3.6684755205081611E-2</v>
      </c>
    </row>
    <row r="28" spans="1:5" x14ac:dyDescent="0.3">
      <c r="A28" s="176" t="s">
        <v>136</v>
      </c>
      <c r="B28" s="187">
        <v>320993.25937315432</v>
      </c>
      <c r="C28" s="184">
        <v>269093.45328999258</v>
      </c>
      <c r="D28" s="179">
        <f t="shared" si="2"/>
        <v>-0.1616850340861154</v>
      </c>
      <c r="E28" s="180">
        <f t="shared" si="3"/>
        <v>3.602313978253395E-2</v>
      </c>
    </row>
    <row r="29" spans="1:5" x14ac:dyDescent="0.3">
      <c r="A29" s="176" t="s">
        <v>126</v>
      </c>
      <c r="B29" s="177">
        <v>4702471.1027243361</v>
      </c>
      <c r="C29" s="184">
        <v>3055961.250190272</v>
      </c>
      <c r="D29" s="179">
        <f t="shared" si="2"/>
        <v>-0.35013715482061608</v>
      </c>
      <c r="E29" s="180">
        <f t="shared" si="3"/>
        <v>0.409096980768894</v>
      </c>
    </row>
    <row r="30" spans="1:5" x14ac:dyDescent="0.3">
      <c r="A30" s="172" t="s">
        <v>137</v>
      </c>
      <c r="B30" s="183">
        <f>SUM(B31:B41)</f>
        <v>126020.84345729</v>
      </c>
      <c r="C30" s="188">
        <f>SUM(C31:C41)</f>
        <v>121577.96037295999</v>
      </c>
      <c r="D30" s="175">
        <f>(C30-B30)/B30</f>
        <v>-3.5255144803373391E-2</v>
      </c>
      <c r="E30" s="707">
        <f>SUM(E31:E41)</f>
        <v>0.99999999999999967</v>
      </c>
    </row>
    <row r="31" spans="1:5" x14ac:dyDescent="0.3">
      <c r="A31" s="176" t="s">
        <v>116</v>
      </c>
      <c r="B31" s="177">
        <v>44143.634607699998</v>
      </c>
      <c r="C31" s="178">
        <v>37916.352429799997</v>
      </c>
      <c r="D31" s="179">
        <f>(C31-B31)/B31</f>
        <v>-0.14106863273133771</v>
      </c>
      <c r="E31" s="180">
        <f>(C31/$C$30)</f>
        <v>0.31186863403108156</v>
      </c>
    </row>
    <row r="32" spans="1:5" x14ac:dyDescent="0.3">
      <c r="A32" s="176" t="s">
        <v>123</v>
      </c>
      <c r="B32" s="177">
        <v>8589.5581089999996</v>
      </c>
      <c r="C32" s="178">
        <v>10131.543126</v>
      </c>
      <c r="D32" s="179">
        <f t="shared" ref="D32:D41" si="4">(C32-B32)/B32</f>
        <v>0.1795185500153185</v>
      </c>
      <c r="E32" s="180">
        <f t="shared" ref="E32:E41" si="5">(C32/$C$30)</f>
        <v>8.3333715213841877E-2</v>
      </c>
    </row>
    <row r="33" spans="1:5" x14ac:dyDescent="0.3">
      <c r="A33" s="176" t="s">
        <v>138</v>
      </c>
      <c r="B33" s="177">
        <v>10839.48089458</v>
      </c>
      <c r="C33" s="178">
        <v>9991.7233844399998</v>
      </c>
      <c r="D33" s="179">
        <f t="shared" si="4"/>
        <v>-7.821015769896314E-2</v>
      </c>
      <c r="E33" s="180">
        <f t="shared" si="5"/>
        <v>8.2183673371298366E-2</v>
      </c>
    </row>
    <row r="34" spans="1:5" x14ac:dyDescent="0.3">
      <c r="A34" s="176" t="s">
        <v>139</v>
      </c>
      <c r="B34" s="177">
        <v>7124.1423400000003</v>
      </c>
      <c r="C34" s="178">
        <v>9170.634</v>
      </c>
      <c r="D34" s="179">
        <f t="shared" si="4"/>
        <v>0.28726147827080045</v>
      </c>
      <c r="E34" s="180">
        <f t="shared" si="5"/>
        <v>7.5430069495059815E-2</v>
      </c>
    </row>
    <row r="35" spans="1:5" x14ac:dyDescent="0.3">
      <c r="A35" s="176" t="s">
        <v>121</v>
      </c>
      <c r="B35" s="177">
        <v>1633.8946000000001</v>
      </c>
      <c r="C35" s="178">
        <v>5359.49712</v>
      </c>
      <c r="D35" s="179">
        <f t="shared" si="4"/>
        <v>2.2801975843484641</v>
      </c>
      <c r="E35" s="180">
        <f t="shared" si="5"/>
        <v>4.4082801714709463E-2</v>
      </c>
    </row>
    <row r="36" spans="1:5" x14ac:dyDescent="0.3">
      <c r="A36" s="176" t="s">
        <v>140</v>
      </c>
      <c r="B36" s="177">
        <v>6760.6474751400001</v>
      </c>
      <c r="C36" s="178">
        <v>5013.2785738800003</v>
      </c>
      <c r="D36" s="179">
        <f t="shared" si="4"/>
        <v>-0.25846176829739448</v>
      </c>
      <c r="E36" s="180">
        <f t="shared" si="5"/>
        <v>4.1235093585226798E-2</v>
      </c>
    </row>
    <row r="37" spans="1:5" x14ac:dyDescent="0.3">
      <c r="A37" s="176" t="s">
        <v>141</v>
      </c>
      <c r="B37" s="177">
        <v>4027.2728916999999</v>
      </c>
      <c r="C37" s="178">
        <v>4625.3015974</v>
      </c>
      <c r="D37" s="179">
        <f t="shared" si="4"/>
        <v>0.14849470641349041</v>
      </c>
      <c r="E37" s="180">
        <f t="shared" si="5"/>
        <v>3.8043915058380166E-2</v>
      </c>
    </row>
    <row r="38" spans="1:5" x14ac:dyDescent="0.3">
      <c r="A38" s="176" t="s">
        <v>142</v>
      </c>
      <c r="B38" s="177">
        <v>3927.828</v>
      </c>
      <c r="C38" s="178">
        <v>3908.0243999999998</v>
      </c>
      <c r="D38" s="179">
        <f t="shared" si="4"/>
        <v>-5.0418704688698661E-3</v>
      </c>
      <c r="E38" s="180">
        <f t="shared" si="5"/>
        <v>3.2144184587498466E-2</v>
      </c>
    </row>
    <row r="39" spans="1:5" x14ac:dyDescent="0.3">
      <c r="A39" s="176" t="s">
        <v>143</v>
      </c>
      <c r="B39" s="177">
        <v>3259.9006789999999</v>
      </c>
      <c r="C39" s="178">
        <v>3809.2966999999999</v>
      </c>
      <c r="D39" s="179">
        <f t="shared" si="4"/>
        <v>0.16853152138626859</v>
      </c>
      <c r="E39" s="180">
        <f t="shared" si="5"/>
        <v>3.1332131977822038E-2</v>
      </c>
    </row>
    <row r="40" spans="1:5" x14ac:dyDescent="0.3">
      <c r="A40" s="176" t="s">
        <v>124</v>
      </c>
      <c r="B40" s="177">
        <v>5263.1233679999996</v>
      </c>
      <c r="C40" s="178">
        <v>3744.873032</v>
      </c>
      <c r="D40" s="179">
        <f t="shared" si="4"/>
        <v>-0.28846945622271031</v>
      </c>
      <c r="E40" s="180">
        <f t="shared" si="5"/>
        <v>3.0802236034491764E-2</v>
      </c>
    </row>
    <row r="41" spans="1:5" x14ac:dyDescent="0.3">
      <c r="A41" s="176" t="s">
        <v>126</v>
      </c>
      <c r="B41" s="177">
        <v>30451.360492170003</v>
      </c>
      <c r="C41" s="178">
        <v>27907.436009439974</v>
      </c>
      <c r="D41" s="179">
        <f t="shared" si="4"/>
        <v>-8.3540585432435796E-2</v>
      </c>
      <c r="E41" s="180">
        <f t="shared" si="5"/>
        <v>0.22954354493058951</v>
      </c>
    </row>
    <row r="42" spans="1:5" x14ac:dyDescent="0.3">
      <c r="A42" s="172" t="s">
        <v>144</v>
      </c>
      <c r="B42" s="183">
        <f>SUM(B43:B53)</f>
        <v>23980.83149072</v>
      </c>
      <c r="C42" s="188">
        <f>SUM(C43:C53)</f>
        <v>20831.817248709995</v>
      </c>
      <c r="D42" s="175">
        <f>(C42-B42)/B42</f>
        <v>-0.13131380549621882</v>
      </c>
      <c r="E42" s="707">
        <f>SUM(E43:E53)</f>
        <v>1</v>
      </c>
    </row>
    <row r="43" spans="1:5" x14ac:dyDescent="0.3">
      <c r="A43" s="176" t="s">
        <v>140</v>
      </c>
      <c r="B43" s="177">
        <v>2031.61501142</v>
      </c>
      <c r="C43" s="178">
        <v>2038.13596738</v>
      </c>
      <c r="D43" s="179">
        <f>(C43-B43)/B43</f>
        <v>3.209739996674964E-3</v>
      </c>
      <c r="E43" s="180">
        <f>(C43/$C$42)</f>
        <v>9.7837646281493329E-2</v>
      </c>
    </row>
    <row r="44" spans="1:5" x14ac:dyDescent="0.3">
      <c r="A44" s="176" t="s">
        <v>141</v>
      </c>
      <c r="B44" s="177">
        <v>1448.4375906</v>
      </c>
      <c r="C44" s="178">
        <v>1715.7961247999999</v>
      </c>
      <c r="D44" s="179">
        <f t="shared" ref="D44:D53" si="6">(C44-B44)/B44</f>
        <v>0.18458408973578863</v>
      </c>
      <c r="E44" s="180">
        <f t="shared" ref="E44:E53" si="7">(C44/$C$42)</f>
        <v>8.2364207803630296E-2</v>
      </c>
    </row>
    <row r="45" spans="1:5" x14ac:dyDescent="0.3">
      <c r="A45" s="176" t="s">
        <v>142</v>
      </c>
      <c r="B45" s="177">
        <v>1255.2402</v>
      </c>
      <c r="C45" s="178">
        <v>1651.4572000000001</v>
      </c>
      <c r="D45" s="179">
        <f t="shared" si="6"/>
        <v>0.3156503432570118</v>
      </c>
      <c r="E45" s="180">
        <f t="shared" si="7"/>
        <v>7.9275714657215807E-2</v>
      </c>
    </row>
    <row r="46" spans="1:5" x14ac:dyDescent="0.3">
      <c r="A46" s="176" t="s">
        <v>139</v>
      </c>
      <c r="B46" s="177">
        <v>1165.33799</v>
      </c>
      <c r="C46" s="178">
        <v>1620.6927000000001</v>
      </c>
      <c r="D46" s="179">
        <f t="shared" si="6"/>
        <v>0.3907490478363278</v>
      </c>
      <c r="E46" s="180">
        <f t="shared" si="7"/>
        <v>7.779891118718224E-2</v>
      </c>
    </row>
    <row r="47" spans="1:5" x14ac:dyDescent="0.3">
      <c r="A47" s="176" t="s">
        <v>138</v>
      </c>
      <c r="B47" s="177">
        <v>1866.30156994</v>
      </c>
      <c r="C47" s="178">
        <v>1616.3177917200001</v>
      </c>
      <c r="D47" s="179">
        <f t="shared" si="6"/>
        <v>-0.13394607937239036</v>
      </c>
      <c r="E47" s="180">
        <f t="shared" si="7"/>
        <v>7.7588900306817449E-2</v>
      </c>
    </row>
    <row r="48" spans="1:5" x14ac:dyDescent="0.3">
      <c r="A48" s="176" t="s">
        <v>145</v>
      </c>
      <c r="B48" s="177">
        <v>1225.8490667999999</v>
      </c>
      <c r="C48" s="178">
        <v>1300.7941109999999</v>
      </c>
      <c r="D48" s="179">
        <f t="shared" si="6"/>
        <v>6.1137252725279791E-2</v>
      </c>
      <c r="E48" s="180">
        <f t="shared" si="7"/>
        <v>6.2442661409222534E-2</v>
      </c>
    </row>
    <row r="49" spans="1:7" x14ac:dyDescent="0.3">
      <c r="A49" s="176" t="s">
        <v>123</v>
      </c>
      <c r="B49" s="177">
        <v>944.52284699999996</v>
      </c>
      <c r="C49" s="178">
        <v>1298.7758610000001</v>
      </c>
      <c r="D49" s="179">
        <f t="shared" si="6"/>
        <v>0.3750602911567264</v>
      </c>
      <c r="E49" s="180">
        <f t="shared" si="7"/>
        <v>6.2345778358843203E-2</v>
      </c>
    </row>
    <row r="50" spans="1:7" x14ac:dyDescent="0.3">
      <c r="A50" s="176" t="s">
        <v>124</v>
      </c>
      <c r="B50" s="177">
        <v>1905.273044</v>
      </c>
      <c r="C50" s="178">
        <v>1153.580833</v>
      </c>
      <c r="D50" s="179">
        <f t="shared" si="6"/>
        <v>-0.39453253871784688</v>
      </c>
      <c r="E50" s="180">
        <f t="shared" si="7"/>
        <v>5.5375909803137086E-2</v>
      </c>
    </row>
    <row r="51" spans="1:7" x14ac:dyDescent="0.3">
      <c r="A51" s="176" t="s">
        <v>146</v>
      </c>
      <c r="B51" s="177">
        <v>1695.8650012099999</v>
      </c>
      <c r="C51" s="178">
        <v>1114.8099910000001</v>
      </c>
      <c r="D51" s="179">
        <f t="shared" si="6"/>
        <v>-0.34263046279946635</v>
      </c>
      <c r="E51" s="180">
        <f t="shared" si="7"/>
        <v>5.351477394844343E-2</v>
      </c>
    </row>
    <row r="52" spans="1:7" x14ac:dyDescent="0.3">
      <c r="A52" s="176" t="s">
        <v>147</v>
      </c>
      <c r="B52" s="177">
        <v>1284.9656084000001</v>
      </c>
      <c r="C52" s="178">
        <v>1064.1449731</v>
      </c>
      <c r="D52" s="179">
        <f t="shared" si="6"/>
        <v>-0.17184945173354418</v>
      </c>
      <c r="E52" s="180">
        <f t="shared" si="7"/>
        <v>5.1082676100468238E-2</v>
      </c>
    </row>
    <row r="53" spans="1:7" x14ac:dyDescent="0.3">
      <c r="A53" s="176" t="s">
        <v>126</v>
      </c>
      <c r="B53" s="177">
        <v>9157.4235613500005</v>
      </c>
      <c r="C53" s="178">
        <v>6257.3116957099955</v>
      </c>
      <c r="D53" s="179">
        <f t="shared" si="6"/>
        <v>-0.31669517590955093</v>
      </c>
      <c r="E53" s="180">
        <f t="shared" si="7"/>
        <v>0.30037282014354644</v>
      </c>
    </row>
    <row r="54" spans="1:7" x14ac:dyDescent="0.3">
      <c r="A54" s="189" t="s">
        <v>148</v>
      </c>
      <c r="B54" s="183">
        <f>SUM(B55:B65)</f>
        <v>317257.87340653245</v>
      </c>
      <c r="C54" s="188">
        <f>SUM(C55:C65)</f>
        <v>275910.42755987885</v>
      </c>
      <c r="D54" s="175">
        <f>(C54-B54)/B54</f>
        <v>-0.13032756414423549</v>
      </c>
      <c r="E54" s="707">
        <f>SUM(E55:E65)</f>
        <v>1</v>
      </c>
    </row>
    <row r="55" spans="1:7" x14ac:dyDescent="0.3">
      <c r="A55" s="176" t="s">
        <v>116</v>
      </c>
      <c r="B55" s="177">
        <v>50574.754120949998</v>
      </c>
      <c r="C55" s="178">
        <v>42993.401516199301</v>
      </c>
      <c r="D55" s="179">
        <f>(C55-B55)/B55</f>
        <v>-0.14990389447311639</v>
      </c>
      <c r="E55" s="180">
        <f>(C55/$C$54)</f>
        <v>0.15582376460515887</v>
      </c>
    </row>
    <row r="56" spans="1:7" x14ac:dyDescent="0.3">
      <c r="A56" s="176" t="s">
        <v>146</v>
      </c>
      <c r="B56" s="177">
        <v>36460.638736029599</v>
      </c>
      <c r="C56" s="178">
        <v>24114.378058700102</v>
      </c>
      <c r="D56" s="179">
        <f t="shared" ref="D56:D77" si="8">(C56-B56)/B56</f>
        <v>-0.33861888067060092</v>
      </c>
      <c r="E56" s="180">
        <f t="shared" ref="E56:E65" si="9">(C56/$C$54)</f>
        <v>8.7399299373948927E-2</v>
      </c>
    </row>
    <row r="57" spans="1:7" x14ac:dyDescent="0.3">
      <c r="A57" s="176" t="s">
        <v>133</v>
      </c>
      <c r="B57" s="177">
        <v>34077.385256247602</v>
      </c>
      <c r="C57" s="178">
        <v>22208.6250759717</v>
      </c>
      <c r="D57" s="179">
        <f t="shared" si="8"/>
        <v>-0.34828846435921706</v>
      </c>
      <c r="E57" s="180">
        <f t="shared" si="9"/>
        <v>8.0492155633197018E-2</v>
      </c>
    </row>
    <row r="58" spans="1:7" x14ac:dyDescent="0.3">
      <c r="A58" s="176" t="s">
        <v>138</v>
      </c>
      <c r="B58" s="177">
        <v>20389.232864384699</v>
      </c>
      <c r="C58" s="178">
        <v>19951.089118677799</v>
      </c>
      <c r="D58" s="179">
        <f t="shared" si="8"/>
        <v>-2.1488976491716709E-2</v>
      </c>
      <c r="E58" s="180">
        <f t="shared" si="9"/>
        <v>7.2310022115231423E-2</v>
      </c>
    </row>
    <row r="59" spans="1:7" x14ac:dyDescent="0.3">
      <c r="A59" s="176" t="s">
        <v>121</v>
      </c>
      <c r="B59" s="177">
        <v>10882.866080350899</v>
      </c>
      <c r="C59" s="178">
        <v>17976.7348925484</v>
      </c>
      <c r="D59" s="179">
        <f t="shared" si="8"/>
        <v>0.65183828964003676</v>
      </c>
      <c r="E59" s="180">
        <f t="shared" si="9"/>
        <v>6.5154242453004205E-2</v>
      </c>
    </row>
    <row r="60" spans="1:7" x14ac:dyDescent="0.3">
      <c r="A60" s="176" t="s">
        <v>118</v>
      </c>
      <c r="B60" s="177">
        <v>14522.1115794981</v>
      </c>
      <c r="C60" s="178">
        <v>15706.5739164807</v>
      </c>
      <c r="D60" s="179">
        <f t="shared" si="8"/>
        <v>8.1562679814056127E-2</v>
      </c>
      <c r="E60" s="180">
        <f t="shared" si="9"/>
        <v>5.6926351263299084E-2</v>
      </c>
    </row>
    <row r="61" spans="1:7" x14ac:dyDescent="0.3">
      <c r="A61" s="176" t="s">
        <v>140</v>
      </c>
      <c r="B61" s="177">
        <v>11502.251630050399</v>
      </c>
      <c r="C61" s="178">
        <v>11891.4876354314</v>
      </c>
      <c r="D61" s="179">
        <f t="shared" si="8"/>
        <v>3.3839983500630062E-2</v>
      </c>
      <c r="E61" s="180">
        <f t="shared" si="9"/>
        <v>4.3099087412528748E-2</v>
      </c>
    </row>
    <row r="62" spans="1:7" x14ac:dyDescent="0.3">
      <c r="A62" s="176" t="s">
        <v>139</v>
      </c>
      <c r="B62" s="177">
        <v>11382.805589711301</v>
      </c>
      <c r="C62" s="178">
        <v>11594.8174546433</v>
      </c>
      <c r="D62" s="179">
        <f t="shared" si="8"/>
        <v>1.8625624698679975E-2</v>
      </c>
      <c r="E62" s="180">
        <f t="shared" si="9"/>
        <v>4.2023846496801798E-2</v>
      </c>
    </row>
    <row r="63" spans="1:7" x14ac:dyDescent="0.3">
      <c r="A63" s="176" t="s">
        <v>142</v>
      </c>
      <c r="B63" s="177">
        <v>8459.8063995257999</v>
      </c>
      <c r="C63" s="178">
        <v>11065.772208530199</v>
      </c>
      <c r="D63" s="179">
        <f t="shared" si="8"/>
        <v>0.30804083284346467</v>
      </c>
      <c r="E63" s="180">
        <f t="shared" si="9"/>
        <v>4.0106393608950047E-2</v>
      </c>
    </row>
    <row r="64" spans="1:7" x14ac:dyDescent="0.3">
      <c r="A64" s="176" t="s">
        <v>123</v>
      </c>
      <c r="B64" s="177">
        <v>7898.5218780206997</v>
      </c>
      <c r="C64" s="178">
        <v>10903.1254646296</v>
      </c>
      <c r="D64" s="179">
        <f t="shared" si="8"/>
        <v>0.38040074244395561</v>
      </c>
      <c r="E64" s="180">
        <f t="shared" si="9"/>
        <v>3.9516902500045505E-2</v>
      </c>
      <c r="F64" s="190"/>
      <c r="G64" s="190"/>
    </row>
    <row r="65" spans="1:7" x14ac:dyDescent="0.3">
      <c r="A65" s="176" t="s">
        <v>126</v>
      </c>
      <c r="B65" s="177">
        <v>111107.49927176337</v>
      </c>
      <c r="C65" s="178">
        <v>87504.422218066349</v>
      </c>
      <c r="D65" s="179">
        <f t="shared" si="8"/>
        <v>-0.21243459900006462</v>
      </c>
      <c r="E65" s="180">
        <f t="shared" si="9"/>
        <v>0.31714793453783435</v>
      </c>
      <c r="F65" s="190"/>
      <c r="G65" s="190"/>
    </row>
    <row r="66" spans="1:7" x14ac:dyDescent="0.3">
      <c r="A66" s="191" t="s">
        <v>149</v>
      </c>
      <c r="B66" s="183">
        <f>SUM(B67:B68)</f>
        <v>997176.04039800004</v>
      </c>
      <c r="C66" s="188">
        <f>SUM(C67:C68)</f>
        <v>1129003.0356020001</v>
      </c>
      <c r="D66" s="175">
        <f>(C66-B66)/B66</f>
        <v>0.13220032357715325</v>
      </c>
      <c r="E66" s="707">
        <f>SUM(E67:E68)</f>
        <v>1</v>
      </c>
    </row>
    <row r="67" spans="1:7" x14ac:dyDescent="0.3">
      <c r="A67" s="176" t="s">
        <v>150</v>
      </c>
      <c r="B67" s="192">
        <v>960474.32680000004</v>
      </c>
      <c r="C67" s="178">
        <v>1104791.5112000001</v>
      </c>
      <c r="D67" s="179">
        <f t="shared" si="8"/>
        <v>0.15025616028782335</v>
      </c>
      <c r="E67" s="180">
        <f>(C67/$C$66)</f>
        <v>0.978554951901356</v>
      </c>
    </row>
    <row r="68" spans="1:7" x14ac:dyDescent="0.3">
      <c r="A68" s="185" t="s">
        <v>143</v>
      </c>
      <c r="B68" s="193">
        <v>36701.713598000002</v>
      </c>
      <c r="C68" s="184">
        <v>24211.524401999999</v>
      </c>
      <c r="D68" s="179">
        <f t="shared" si="8"/>
        <v>-0.34031624062045523</v>
      </c>
      <c r="E68" s="180">
        <f>(C68/$C$66)</f>
        <v>2.1445048098644021E-2</v>
      </c>
    </row>
    <row r="69" spans="1:7" x14ac:dyDescent="0.3">
      <c r="A69" s="194" t="s">
        <v>151</v>
      </c>
      <c r="B69" s="183">
        <f>SUM(B70)</f>
        <v>2053.402415</v>
      </c>
      <c r="C69" s="188">
        <f>SUM(C70)</f>
        <v>2100.798076</v>
      </c>
      <c r="D69" s="175">
        <f t="shared" si="8"/>
        <v>2.3081525887851853E-2</v>
      </c>
      <c r="E69" s="707">
        <f>SUM(E70)</f>
        <v>1</v>
      </c>
    </row>
    <row r="70" spans="1:7" x14ac:dyDescent="0.3">
      <c r="A70" s="176" t="s">
        <v>152</v>
      </c>
      <c r="B70" s="177">
        <v>2053.402415</v>
      </c>
      <c r="C70" s="178">
        <v>2100.798076</v>
      </c>
      <c r="D70" s="179">
        <f t="shared" si="8"/>
        <v>2.3081525887851853E-2</v>
      </c>
      <c r="E70" s="195">
        <f>(C70/C69)</f>
        <v>1</v>
      </c>
    </row>
    <row r="71" spans="1:7" x14ac:dyDescent="0.3">
      <c r="A71" s="194" t="s">
        <v>153</v>
      </c>
      <c r="B71" s="183">
        <f>SUM(B72:B77)</f>
        <v>2234.9682472899999</v>
      </c>
      <c r="C71" s="188">
        <f>SUM(C72:C77)</f>
        <v>2727.35980746</v>
      </c>
      <c r="D71" s="175">
        <f t="shared" si="8"/>
        <v>0.22031255288170071</v>
      </c>
      <c r="E71" s="707">
        <f>SUM(E72:E77)</f>
        <v>1</v>
      </c>
    </row>
    <row r="72" spans="1:7" x14ac:dyDescent="0.3">
      <c r="A72" s="176" t="s">
        <v>118</v>
      </c>
      <c r="B72" s="177">
        <v>1270.526603</v>
      </c>
      <c r="C72" s="178">
        <v>1143.1070024000001</v>
      </c>
      <c r="D72" s="179">
        <f t="shared" si="8"/>
        <v>-0.10028880961574006</v>
      </c>
      <c r="E72" s="180">
        <f>(C72/$C$71)</f>
        <v>0.41912585177552342</v>
      </c>
    </row>
    <row r="73" spans="1:7" x14ac:dyDescent="0.3">
      <c r="A73" s="176" t="s">
        <v>117</v>
      </c>
      <c r="B73" s="177">
        <v>570.65336300000001</v>
      </c>
      <c r="C73" s="178">
        <v>751.85305640000001</v>
      </c>
      <c r="D73" s="179">
        <f t="shared" si="8"/>
        <v>0.31753022964310473</v>
      </c>
      <c r="E73" s="180">
        <f t="shared" ref="E73:E77" si="10">(C73/$C$71)</f>
        <v>0.2756706520142656</v>
      </c>
    </row>
    <row r="74" spans="1:7" x14ac:dyDescent="0.3">
      <c r="A74" s="185" t="s">
        <v>119</v>
      </c>
      <c r="B74" s="186">
        <v>0</v>
      </c>
      <c r="C74" s="184">
        <v>393.23503799999997</v>
      </c>
      <c r="D74" s="179" t="s">
        <v>154</v>
      </c>
      <c r="E74" s="180">
        <f t="shared" si="10"/>
        <v>0.14418157696846798</v>
      </c>
    </row>
    <row r="75" spans="1:7" x14ac:dyDescent="0.3">
      <c r="A75" s="185" t="s">
        <v>116</v>
      </c>
      <c r="B75" s="186">
        <v>239.35294500000001</v>
      </c>
      <c r="C75" s="184">
        <v>275.81027399999999</v>
      </c>
      <c r="D75" s="179">
        <f t="shared" si="8"/>
        <v>0.15231619147197034</v>
      </c>
      <c r="E75" s="180">
        <f t="shared" si="10"/>
        <v>0.10112720486882261</v>
      </c>
    </row>
    <row r="76" spans="1:7" x14ac:dyDescent="0.3">
      <c r="A76" s="185" t="s">
        <v>121</v>
      </c>
      <c r="B76" s="186">
        <v>19.567599999999999</v>
      </c>
      <c r="C76" s="184">
        <v>81.881206000000006</v>
      </c>
      <c r="D76" s="179">
        <f t="shared" si="8"/>
        <v>3.1845298350334232</v>
      </c>
      <c r="E76" s="180">
        <f t="shared" si="10"/>
        <v>3.0022150277361558E-2</v>
      </c>
    </row>
    <row r="77" spans="1:7" ht="15" thickBot="1" x14ac:dyDescent="0.35">
      <c r="A77" s="185" t="s">
        <v>122</v>
      </c>
      <c r="B77" s="196">
        <v>134.86773629000001</v>
      </c>
      <c r="C77" s="197">
        <v>81.473230659999999</v>
      </c>
      <c r="D77" s="198">
        <f t="shared" si="8"/>
        <v>-0.39590273477407684</v>
      </c>
      <c r="E77" s="199">
        <f t="shared" si="10"/>
        <v>2.9872564095558888E-2</v>
      </c>
    </row>
    <row r="78" spans="1:7" ht="53.25" customHeight="1" thickBot="1" x14ac:dyDescent="0.35">
      <c r="A78" s="740" t="s">
        <v>109</v>
      </c>
      <c r="B78" s="741"/>
      <c r="C78" s="741"/>
      <c r="D78" s="741"/>
      <c r="E78" s="742"/>
    </row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</sheetData>
  <mergeCells count="2">
    <mergeCell ref="B4:E4"/>
    <mergeCell ref="A78:E78"/>
  </mergeCells>
  <pageMargins left="0.7" right="0.7" top="0.75" bottom="0.75" header="0" footer="0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Q96"/>
  <sheetViews>
    <sheetView showGridLines="0" zoomScale="130" zoomScaleNormal="130" workbookViewId="0">
      <selection activeCell="I14" sqref="I14"/>
    </sheetView>
  </sheetViews>
  <sheetFormatPr baseColWidth="10" defaultColWidth="14.44140625" defaultRowHeight="15" customHeight="1" x14ac:dyDescent="0.3"/>
  <cols>
    <col min="1" max="1" width="16.6640625" style="84" customWidth="1"/>
    <col min="2" max="6" width="19.44140625" style="84" customWidth="1"/>
    <col min="7" max="9" width="11.44140625" style="84" customWidth="1"/>
    <col min="10" max="10" width="14.5546875" style="84" customWidth="1"/>
    <col min="11" max="17" width="11.44140625" style="84" customWidth="1"/>
    <col min="18" max="16384" width="14.44140625" style="84"/>
  </cols>
  <sheetData>
    <row r="1" spans="1:17" ht="14.25" customHeight="1" x14ac:dyDescent="0.3">
      <c r="A1" s="81" t="s">
        <v>74</v>
      </c>
      <c r="B1" s="82"/>
      <c r="C1" s="82"/>
      <c r="D1" s="82"/>
      <c r="E1" s="82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4.25" customHeight="1" x14ac:dyDescent="0.3">
      <c r="A2" s="85" t="s">
        <v>75</v>
      </c>
      <c r="B2" s="82"/>
      <c r="C2" s="82"/>
      <c r="D2" s="82"/>
      <c r="E2" s="82"/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4.25" customHeight="1" x14ac:dyDescent="0.3">
      <c r="A3" s="81"/>
      <c r="B3" s="82"/>
      <c r="C3" s="82"/>
      <c r="D3" s="82"/>
      <c r="E3" s="82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4.25" customHeight="1" x14ac:dyDescent="0.3">
      <c r="A4" s="86" t="s">
        <v>21</v>
      </c>
      <c r="B4" s="87" t="s">
        <v>76</v>
      </c>
      <c r="C4" s="87" t="s">
        <v>77</v>
      </c>
      <c r="D4" s="87" t="s">
        <v>78</v>
      </c>
      <c r="E4" s="87" t="s">
        <v>79</v>
      </c>
      <c r="F4" s="87" t="s">
        <v>80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4.25" customHeight="1" x14ac:dyDescent="0.3">
      <c r="A5" s="86"/>
      <c r="B5" s="87" t="s">
        <v>81</v>
      </c>
      <c r="C5" s="87"/>
      <c r="D5" s="87" t="s">
        <v>82</v>
      </c>
      <c r="E5" s="87" t="s">
        <v>81</v>
      </c>
      <c r="F5" s="87" t="s">
        <v>83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4.25" customHeight="1" x14ac:dyDescent="0.3">
      <c r="A6" s="81">
        <v>2011</v>
      </c>
      <c r="B6" s="88">
        <v>58.66</v>
      </c>
      <c r="C6" s="89">
        <v>146.12</v>
      </c>
      <c r="D6" s="89">
        <v>70.680000000000007</v>
      </c>
      <c r="E6" s="89">
        <v>135.63</v>
      </c>
      <c r="F6" s="89">
        <v>411.09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4.25" customHeight="1" x14ac:dyDescent="0.3">
      <c r="A7" s="81">
        <v>2012</v>
      </c>
      <c r="B7" s="88">
        <v>441.66</v>
      </c>
      <c r="C7" s="89">
        <v>12.71</v>
      </c>
      <c r="D7" s="89">
        <v>571.66999999999996</v>
      </c>
      <c r="E7" s="89">
        <v>941.67</v>
      </c>
      <c r="F7" s="89">
        <v>1967.71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4.25" customHeight="1" x14ac:dyDescent="0.3">
      <c r="A8" s="81">
        <v>2013</v>
      </c>
      <c r="B8" s="88">
        <v>336.98</v>
      </c>
      <c r="C8" s="89">
        <v>11.91</v>
      </c>
      <c r="D8" s="89">
        <v>505.37</v>
      </c>
      <c r="E8" s="89">
        <v>809.47</v>
      </c>
      <c r="F8" s="89">
        <v>1663.73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4.25" customHeight="1" x14ac:dyDescent="0.3">
      <c r="A9" s="81">
        <v>2014</v>
      </c>
      <c r="B9" s="88">
        <v>372.45</v>
      </c>
      <c r="C9" s="89">
        <v>120.64</v>
      </c>
      <c r="D9" s="89">
        <v>528.97</v>
      </c>
      <c r="E9" s="89">
        <v>535.11</v>
      </c>
      <c r="F9" s="89">
        <v>1557.17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14.25" customHeight="1" x14ac:dyDescent="0.3">
      <c r="A10" s="81">
        <v>2015</v>
      </c>
      <c r="B10" s="88">
        <v>208.18</v>
      </c>
      <c r="C10" s="89">
        <v>198.71</v>
      </c>
      <c r="D10" s="89">
        <v>352.16</v>
      </c>
      <c r="E10" s="89">
        <v>344.16</v>
      </c>
      <c r="F10" s="89">
        <v>1103.2</v>
      </c>
      <c r="G10" s="83"/>
      <c r="H10" s="83"/>
      <c r="I10" s="90"/>
      <c r="J10" s="83"/>
      <c r="K10" s="83"/>
      <c r="L10" s="83"/>
      <c r="M10" s="83"/>
      <c r="N10" s="83"/>
      <c r="O10" s="83"/>
      <c r="P10" s="83"/>
      <c r="Q10" s="83"/>
    </row>
    <row r="11" spans="1:17" ht="14.25" customHeight="1" x14ac:dyDescent="0.3">
      <c r="A11" s="81">
        <v>2016</v>
      </c>
      <c r="B11" s="88">
        <v>236.43</v>
      </c>
      <c r="C11" s="89">
        <v>205.76</v>
      </c>
      <c r="D11" s="89">
        <v>519.58000000000004</v>
      </c>
      <c r="E11" s="89">
        <v>101.5</v>
      </c>
      <c r="F11" s="89">
        <v>1063.27</v>
      </c>
      <c r="G11" s="83"/>
      <c r="H11" s="83"/>
      <c r="I11" s="91"/>
      <c r="J11" s="91"/>
      <c r="K11" s="83"/>
      <c r="L11" s="83"/>
      <c r="M11" s="83"/>
      <c r="N11" s="83"/>
      <c r="O11" s="83"/>
      <c r="P11" s="83"/>
      <c r="Q11" s="83"/>
    </row>
    <row r="12" spans="1:17" ht="14.25" customHeight="1" x14ac:dyDescent="0.3">
      <c r="A12" s="81">
        <v>2017</v>
      </c>
      <c r="B12" s="88">
        <v>638.01203592000002</v>
      </c>
      <c r="C12" s="92">
        <v>260.90940907000004</v>
      </c>
      <c r="D12" s="92">
        <v>808.82568502999993</v>
      </c>
      <c r="E12" s="92">
        <v>66.167433000000003</v>
      </c>
      <c r="F12" s="92">
        <v>1773.9145630200001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4.25" customHeight="1" x14ac:dyDescent="0.3">
      <c r="A13" s="81">
        <v>2018</v>
      </c>
      <c r="B13" s="88">
        <v>770.44</v>
      </c>
      <c r="C13" s="92">
        <v>267.08999999999997</v>
      </c>
      <c r="D13" s="92">
        <v>980.07</v>
      </c>
      <c r="E13" s="92">
        <v>88.32</v>
      </c>
      <c r="F13" s="92">
        <f t="shared" ref="F13:F15" si="0">SUM(B13:E13)</f>
        <v>2105.92</v>
      </c>
      <c r="G13" s="83"/>
      <c r="H13" s="83"/>
      <c r="I13" s="93"/>
      <c r="J13" s="91"/>
      <c r="K13" s="83"/>
      <c r="L13" s="83"/>
      <c r="M13" s="83"/>
      <c r="N13" s="83"/>
      <c r="O13" s="83"/>
      <c r="P13" s="83"/>
      <c r="Q13" s="83"/>
    </row>
    <row r="14" spans="1:17" ht="14.25" customHeight="1" x14ac:dyDescent="0.3">
      <c r="A14" s="81">
        <v>2019</v>
      </c>
      <c r="B14" s="88">
        <v>545.05397387999994</v>
      </c>
      <c r="C14" s="92">
        <v>586.45435012999997</v>
      </c>
      <c r="D14" s="92">
        <v>883.37402214999986</v>
      </c>
      <c r="E14" s="92">
        <v>40.147508939999994</v>
      </c>
      <c r="F14" s="92">
        <f t="shared" si="0"/>
        <v>2055.0298550999996</v>
      </c>
      <c r="G14" s="94"/>
      <c r="H14" s="94"/>
      <c r="I14" s="90"/>
      <c r="J14" s="94"/>
      <c r="K14" s="94"/>
      <c r="L14" s="83"/>
      <c r="M14" s="83"/>
      <c r="N14" s="83"/>
      <c r="O14" s="83"/>
      <c r="P14" s="83"/>
      <c r="Q14" s="83"/>
    </row>
    <row r="15" spans="1:17" ht="14.25" customHeight="1" x14ac:dyDescent="0.3">
      <c r="A15" s="81">
        <v>2020</v>
      </c>
      <c r="B15" s="95">
        <v>429.86573403</v>
      </c>
      <c r="C15" s="92">
        <v>314.16726409999995</v>
      </c>
      <c r="D15" s="92">
        <v>888.78350480999995</v>
      </c>
      <c r="E15" s="92">
        <v>15.567802</v>
      </c>
      <c r="F15" s="92">
        <f t="shared" si="0"/>
        <v>1648.3843049399998</v>
      </c>
      <c r="G15" s="94"/>
      <c r="H15" s="94"/>
      <c r="I15" s="90"/>
      <c r="J15" s="94"/>
      <c r="K15" s="94"/>
      <c r="L15" s="83"/>
      <c r="M15" s="83"/>
      <c r="N15" s="83"/>
      <c r="O15" s="83"/>
      <c r="P15" s="83"/>
      <c r="Q15" s="83"/>
    </row>
    <row r="16" spans="1:17" ht="14.25" customHeight="1" x14ac:dyDescent="0.3">
      <c r="A16" s="96">
        <v>2021</v>
      </c>
      <c r="B16" s="719">
        <f>SUM(B17)</f>
        <v>0</v>
      </c>
      <c r="C16" s="97">
        <f>SUM(C17:C17)</f>
        <v>21.034952989999997</v>
      </c>
      <c r="D16" s="98">
        <f>SUM(D17:D17)</f>
        <v>2.016E-3</v>
      </c>
      <c r="E16" s="98">
        <f>SUM(E17:E17)</f>
        <v>1.248E-3</v>
      </c>
      <c r="F16" s="99">
        <f>SUM(F17:F17)</f>
        <v>21.038216989999999</v>
      </c>
      <c r="G16" s="94"/>
      <c r="H16" s="94"/>
      <c r="I16" s="100"/>
      <c r="J16" s="94"/>
      <c r="K16" s="92"/>
      <c r="L16" s="101"/>
      <c r="M16" s="101"/>
      <c r="N16" s="101"/>
      <c r="O16" s="101"/>
      <c r="P16" s="101"/>
      <c r="Q16" s="101"/>
    </row>
    <row r="17" spans="1:17" ht="14.25" customHeight="1" x14ac:dyDescent="0.3">
      <c r="A17" s="81" t="s">
        <v>84</v>
      </c>
      <c r="B17" s="102" t="s">
        <v>85</v>
      </c>
      <c r="C17" s="103">
        <v>21.034952989999997</v>
      </c>
      <c r="D17" s="104">
        <v>2.016E-3</v>
      </c>
      <c r="E17" s="104">
        <v>1.248E-3</v>
      </c>
      <c r="F17" s="92">
        <f t="shared" ref="F17" si="1">+SUM(B17:E17)</f>
        <v>21.038216989999999</v>
      </c>
      <c r="G17" s="83"/>
      <c r="H17" s="83"/>
      <c r="I17" s="83"/>
      <c r="J17" s="83"/>
      <c r="K17" s="94"/>
      <c r="L17" s="101"/>
      <c r="M17" s="101"/>
      <c r="N17" s="101"/>
      <c r="O17" s="101"/>
      <c r="P17" s="101"/>
      <c r="Q17" s="101"/>
    </row>
    <row r="18" spans="1:17" ht="18.75" customHeight="1" x14ac:dyDescent="0.3">
      <c r="A18" s="105" t="s">
        <v>80</v>
      </c>
      <c r="B18" s="106">
        <f t="shared" ref="B18:F18" si="2">SUM(B6:B16)</f>
        <v>4037.7317438300001</v>
      </c>
      <c r="C18" s="106">
        <f t="shared" si="2"/>
        <v>2145.50597629</v>
      </c>
      <c r="D18" s="106">
        <f t="shared" si="2"/>
        <v>6109.4852279899997</v>
      </c>
      <c r="E18" s="106">
        <f t="shared" si="2"/>
        <v>3077.7439919400003</v>
      </c>
      <c r="F18" s="106">
        <f t="shared" si="2"/>
        <v>15370.45694005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4.25" customHeight="1" x14ac:dyDescent="0.3">
      <c r="A19" s="107"/>
      <c r="B19" s="108"/>
      <c r="C19" s="108"/>
      <c r="D19" s="108"/>
      <c r="E19" s="108"/>
      <c r="F19" s="108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35.25" customHeight="1" x14ac:dyDescent="0.3">
      <c r="A20" s="792" t="s">
        <v>86</v>
      </c>
      <c r="B20" s="793"/>
      <c r="C20" s="793"/>
      <c r="D20" s="793"/>
      <c r="E20" s="793"/>
      <c r="F20" s="793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14.25" customHeight="1" x14ac:dyDescent="0.3">
      <c r="A21" s="107"/>
      <c r="B21" s="110"/>
      <c r="C21" s="110"/>
      <c r="D21" s="110"/>
      <c r="E21" s="110"/>
      <c r="F21" s="11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4.25" customHeight="1" x14ac:dyDescent="0.3">
      <c r="A22" s="107"/>
      <c r="B22" s="110"/>
      <c r="C22" s="110"/>
      <c r="D22" s="110"/>
      <c r="E22" s="110"/>
      <c r="F22" s="11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4.25" customHeight="1" x14ac:dyDescent="0.3">
      <c r="A23" s="107"/>
      <c r="B23" s="110"/>
      <c r="C23" s="110"/>
      <c r="D23" s="110"/>
      <c r="E23" s="110"/>
      <c r="F23" s="11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4.25" customHeight="1" x14ac:dyDescent="0.3">
      <c r="A24" s="107"/>
      <c r="B24" s="110"/>
      <c r="C24" s="110"/>
      <c r="D24" s="110"/>
      <c r="E24" s="110"/>
      <c r="F24" s="110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4.25" customHeight="1" x14ac:dyDescent="0.3">
      <c r="A25" s="107"/>
      <c r="B25" s="110"/>
      <c r="C25" s="110"/>
      <c r="D25" s="110"/>
      <c r="E25" s="110"/>
      <c r="F25" s="11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4.25" customHeight="1" x14ac:dyDescent="0.3">
      <c r="A26" s="107"/>
      <c r="B26" s="110"/>
      <c r="C26" s="110"/>
      <c r="D26" s="110"/>
      <c r="E26" s="110"/>
      <c r="F26" s="11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4.25" customHeight="1" x14ac:dyDescent="0.3">
      <c r="A27" s="107"/>
      <c r="B27" s="110"/>
      <c r="C27" s="110"/>
      <c r="D27" s="110"/>
      <c r="E27" s="110"/>
      <c r="F27" s="110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4.25" customHeight="1" x14ac:dyDescent="0.3">
      <c r="A28" s="107"/>
      <c r="B28" s="110"/>
      <c r="C28" s="110"/>
      <c r="D28" s="110"/>
      <c r="E28" s="110"/>
      <c r="F28" s="110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4.25" customHeight="1" x14ac:dyDescent="0.3">
      <c r="A29" s="107"/>
      <c r="B29" s="110"/>
      <c r="C29" s="110"/>
      <c r="D29" s="110"/>
      <c r="E29" s="110"/>
      <c r="F29" s="110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14.25" customHeight="1" x14ac:dyDescent="0.3">
      <c r="A30" s="107"/>
      <c r="B30" s="110"/>
      <c r="C30" s="110"/>
      <c r="D30" s="110"/>
      <c r="E30" s="110"/>
      <c r="F30" s="110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4.25" customHeight="1" x14ac:dyDescent="0.3">
      <c r="A31" s="107"/>
      <c r="B31" s="110"/>
      <c r="C31" s="110"/>
      <c r="D31" s="110"/>
      <c r="E31" s="110"/>
      <c r="F31" s="110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4.25" customHeight="1" x14ac:dyDescent="0.3">
      <c r="A32" s="107"/>
      <c r="B32" s="110"/>
      <c r="C32" s="110"/>
      <c r="D32" s="110"/>
      <c r="E32" s="110"/>
      <c r="F32" s="110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4.25" customHeight="1" x14ac:dyDescent="0.3">
      <c r="A33" s="107"/>
      <c r="B33" s="110"/>
      <c r="C33" s="110"/>
      <c r="D33" s="110"/>
      <c r="E33" s="110"/>
      <c r="F33" s="110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4.25" customHeight="1" x14ac:dyDescent="0.3">
      <c r="A34" s="107"/>
      <c r="B34" s="110"/>
      <c r="C34" s="110"/>
      <c r="D34" s="110"/>
      <c r="E34" s="110"/>
      <c r="F34" s="110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4.25" customHeight="1" x14ac:dyDescent="0.3">
      <c r="A35" s="107"/>
      <c r="B35" s="110"/>
      <c r="C35" s="110"/>
      <c r="D35" s="110"/>
      <c r="E35" s="110"/>
      <c r="F35" s="110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4.25" customHeight="1" x14ac:dyDescent="0.3">
      <c r="A36" s="107"/>
      <c r="B36" s="110"/>
      <c r="C36" s="110"/>
      <c r="D36" s="110"/>
      <c r="E36" s="110"/>
      <c r="F36" s="110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4.25" customHeight="1" x14ac:dyDescent="0.3">
      <c r="A37" s="107"/>
      <c r="B37" s="110"/>
      <c r="C37" s="110"/>
      <c r="D37" s="110"/>
      <c r="E37" s="110"/>
      <c r="F37" s="110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4.25" customHeight="1" x14ac:dyDescent="0.3">
      <c r="A38" s="107"/>
      <c r="B38" s="110"/>
      <c r="C38" s="110"/>
      <c r="D38" s="110"/>
      <c r="E38" s="110"/>
      <c r="F38" s="110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4.25" customHeight="1" x14ac:dyDescent="0.3">
      <c r="A39" s="107"/>
      <c r="B39" s="110"/>
      <c r="C39" s="110"/>
      <c r="D39" s="110"/>
      <c r="E39" s="110"/>
      <c r="F39" s="110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4.25" customHeight="1" x14ac:dyDescent="0.3">
      <c r="A40" s="107"/>
      <c r="B40" s="110"/>
      <c r="C40" s="110"/>
      <c r="D40" s="110"/>
      <c r="E40" s="110"/>
      <c r="F40" s="110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4.25" customHeight="1" x14ac:dyDescent="0.3">
      <c r="A41" s="107"/>
      <c r="B41" s="110"/>
      <c r="C41" s="110"/>
      <c r="D41" s="110"/>
      <c r="E41" s="110"/>
      <c r="F41" s="110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4.25" customHeight="1" x14ac:dyDescent="0.3">
      <c r="A42" s="107"/>
      <c r="B42" s="110"/>
      <c r="C42" s="110"/>
      <c r="D42" s="110"/>
      <c r="E42" s="110"/>
      <c r="F42" s="110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4.25" customHeight="1" x14ac:dyDescent="0.3">
      <c r="A43" s="107"/>
      <c r="B43" s="110"/>
      <c r="C43" s="110"/>
      <c r="D43" s="110"/>
      <c r="E43" s="110"/>
      <c r="F43" s="110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4.25" customHeight="1" x14ac:dyDescent="0.3">
      <c r="A44" s="107"/>
      <c r="B44" s="110"/>
      <c r="C44" s="110"/>
      <c r="D44" s="110"/>
      <c r="E44" s="110"/>
      <c r="F44" s="110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4.25" customHeight="1" x14ac:dyDescent="0.3">
      <c r="A45" s="107"/>
      <c r="B45" s="110"/>
      <c r="C45" s="110"/>
      <c r="D45" s="110"/>
      <c r="E45" s="110"/>
      <c r="F45" s="110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4.25" customHeight="1" x14ac:dyDescent="0.3">
      <c r="A46" s="107"/>
      <c r="B46" s="110"/>
      <c r="C46" s="110"/>
      <c r="D46" s="110"/>
      <c r="E46" s="110"/>
      <c r="F46" s="110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4.25" customHeight="1" x14ac:dyDescent="0.3">
      <c r="A47" s="107"/>
      <c r="B47" s="110"/>
      <c r="C47" s="110"/>
      <c r="D47" s="110"/>
      <c r="E47" s="110"/>
      <c r="F47" s="110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4.25" customHeight="1" x14ac:dyDescent="0.3">
      <c r="A48" s="107"/>
      <c r="B48" s="110"/>
      <c r="C48" s="110"/>
      <c r="D48" s="110"/>
      <c r="E48" s="110"/>
      <c r="F48" s="110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4.25" customHeight="1" x14ac:dyDescent="0.3">
      <c r="A49" s="107"/>
      <c r="B49" s="110"/>
      <c r="C49" s="110"/>
      <c r="D49" s="110"/>
      <c r="E49" s="110"/>
      <c r="F49" s="110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4.25" customHeight="1" x14ac:dyDescent="0.3">
      <c r="A50" s="107"/>
      <c r="B50" s="110"/>
      <c r="C50" s="110"/>
      <c r="D50" s="110"/>
      <c r="E50" s="110"/>
      <c r="F50" s="110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14.25" customHeight="1" x14ac:dyDescent="0.3">
      <c r="A51" s="107"/>
      <c r="B51" s="110"/>
      <c r="C51" s="110"/>
      <c r="D51" s="110"/>
      <c r="E51" s="110"/>
      <c r="F51" s="110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ht="14.25" customHeight="1" x14ac:dyDescent="0.3">
      <c r="A52" s="107"/>
      <c r="B52" s="110"/>
      <c r="C52" s="110"/>
      <c r="D52" s="110"/>
      <c r="E52" s="110"/>
      <c r="F52" s="110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4.25" customHeight="1" x14ac:dyDescent="0.3">
      <c r="A53" s="107"/>
      <c r="B53" s="110"/>
      <c r="C53" s="110"/>
      <c r="D53" s="110"/>
      <c r="E53" s="110"/>
      <c r="F53" s="110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4.25" customHeight="1" x14ac:dyDescent="0.3">
      <c r="A54" s="107"/>
      <c r="B54" s="110"/>
      <c r="C54" s="110"/>
      <c r="D54" s="110"/>
      <c r="E54" s="110"/>
      <c r="F54" s="110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4.25" customHeight="1" x14ac:dyDescent="0.3">
      <c r="A55" s="107"/>
      <c r="B55" s="110"/>
      <c r="C55" s="110"/>
      <c r="D55" s="110"/>
      <c r="E55" s="110"/>
      <c r="F55" s="110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14.25" customHeight="1" x14ac:dyDescent="0.3">
      <c r="A56" s="107"/>
      <c r="B56" s="110"/>
      <c r="C56" s="110"/>
      <c r="D56" s="110"/>
      <c r="E56" s="110"/>
      <c r="F56" s="110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4.25" customHeight="1" x14ac:dyDescent="0.3">
      <c r="A57" s="107"/>
      <c r="B57" s="110"/>
      <c r="C57" s="110"/>
      <c r="D57" s="110"/>
      <c r="E57" s="110"/>
      <c r="F57" s="110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ht="14.25" customHeight="1" x14ac:dyDescent="0.3">
      <c r="A58" s="107"/>
      <c r="B58" s="110"/>
      <c r="C58" s="110"/>
      <c r="D58" s="110"/>
      <c r="E58" s="110"/>
      <c r="F58" s="110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4.25" customHeight="1" x14ac:dyDescent="0.3">
      <c r="A59" s="107"/>
      <c r="B59" s="110"/>
      <c r="C59" s="110"/>
      <c r="D59" s="110"/>
      <c r="E59" s="110"/>
      <c r="F59" s="110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4.25" customHeight="1" x14ac:dyDescent="0.3">
      <c r="A60" s="107"/>
      <c r="B60" s="110"/>
      <c r="C60" s="110"/>
      <c r="D60" s="110"/>
      <c r="E60" s="110"/>
      <c r="F60" s="110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4.25" customHeight="1" x14ac:dyDescent="0.3">
      <c r="A61" s="107"/>
      <c r="B61" s="110"/>
      <c r="C61" s="110"/>
      <c r="D61" s="110"/>
      <c r="E61" s="110"/>
      <c r="F61" s="110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4.25" customHeight="1" x14ac:dyDescent="0.3">
      <c r="A62" s="107"/>
      <c r="B62" s="110"/>
      <c r="C62" s="110"/>
      <c r="D62" s="110"/>
      <c r="E62" s="110"/>
      <c r="F62" s="110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4.25" customHeight="1" x14ac:dyDescent="0.3">
      <c r="A63" s="107"/>
      <c r="B63" s="110"/>
      <c r="C63" s="110"/>
      <c r="D63" s="110"/>
      <c r="E63" s="110"/>
      <c r="F63" s="110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4.25" customHeight="1" x14ac:dyDescent="0.3">
      <c r="A64" s="107"/>
      <c r="B64" s="110"/>
      <c r="C64" s="110"/>
      <c r="D64" s="110"/>
      <c r="E64" s="110"/>
      <c r="F64" s="110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4.25" customHeight="1" x14ac:dyDescent="0.3">
      <c r="A65" s="107"/>
      <c r="B65" s="110"/>
      <c r="C65" s="110"/>
      <c r="D65" s="110"/>
      <c r="E65" s="110"/>
      <c r="F65" s="11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4.25" customHeight="1" x14ac:dyDescent="0.3">
      <c r="A66" s="107"/>
      <c r="B66" s="110"/>
      <c r="C66" s="110"/>
      <c r="D66" s="110"/>
      <c r="E66" s="110"/>
      <c r="F66" s="11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4.25" customHeight="1" x14ac:dyDescent="0.3">
      <c r="A67" s="107"/>
      <c r="B67" s="110"/>
      <c r="C67" s="110"/>
      <c r="D67" s="110"/>
      <c r="E67" s="110"/>
      <c r="F67" s="11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4.25" customHeight="1" x14ac:dyDescent="0.3">
      <c r="A68" s="107"/>
      <c r="B68" s="110"/>
      <c r="C68" s="110"/>
      <c r="D68" s="110"/>
      <c r="E68" s="110"/>
      <c r="F68" s="11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4.25" customHeight="1" x14ac:dyDescent="0.3">
      <c r="A69" s="107"/>
      <c r="B69" s="110"/>
      <c r="C69" s="110"/>
      <c r="D69" s="110"/>
      <c r="E69" s="110"/>
      <c r="F69" s="110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4.25" customHeight="1" x14ac:dyDescent="0.3">
      <c r="A70" s="107"/>
      <c r="B70" s="110"/>
      <c r="C70" s="110"/>
      <c r="D70" s="110"/>
      <c r="E70" s="110"/>
      <c r="F70" s="110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4.25" customHeight="1" x14ac:dyDescent="0.3">
      <c r="A71" s="107"/>
      <c r="B71" s="110"/>
      <c r="C71" s="110"/>
      <c r="D71" s="110"/>
      <c r="E71" s="110"/>
      <c r="F71" s="110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4.25" customHeight="1" x14ac:dyDescent="0.3">
      <c r="A72" s="107"/>
      <c r="B72" s="110"/>
      <c r="C72" s="110"/>
      <c r="D72" s="110"/>
      <c r="E72" s="110"/>
      <c r="F72" s="110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4.25" customHeight="1" x14ac:dyDescent="0.3">
      <c r="A73" s="107"/>
      <c r="B73" s="110"/>
      <c r="C73" s="110"/>
      <c r="D73" s="110"/>
      <c r="E73" s="110"/>
      <c r="F73" s="110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ht="14.25" customHeight="1" x14ac:dyDescent="0.3">
      <c r="A74" s="107"/>
      <c r="B74" s="110"/>
      <c r="C74" s="110"/>
      <c r="D74" s="110"/>
      <c r="E74" s="110"/>
      <c r="F74" s="110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4.25" customHeight="1" x14ac:dyDescent="0.3">
      <c r="A75" s="107"/>
      <c r="B75" s="110"/>
      <c r="C75" s="110"/>
      <c r="D75" s="110"/>
      <c r="E75" s="110"/>
      <c r="F75" s="110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ht="14.25" customHeight="1" x14ac:dyDescent="0.3">
      <c r="A76" s="107"/>
      <c r="B76" s="110"/>
      <c r="C76" s="110"/>
      <c r="D76" s="110"/>
      <c r="E76" s="110"/>
      <c r="F76" s="110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ht="14.25" customHeight="1" x14ac:dyDescent="0.3">
      <c r="A77" s="107"/>
      <c r="B77" s="110"/>
      <c r="C77" s="110"/>
      <c r="D77" s="110"/>
      <c r="E77" s="110"/>
      <c r="F77" s="110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ht="14.25" customHeight="1" x14ac:dyDescent="0.3">
      <c r="A78" s="107"/>
      <c r="B78" s="110"/>
      <c r="C78" s="110"/>
      <c r="D78" s="110"/>
      <c r="E78" s="110"/>
      <c r="F78" s="110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4.25" customHeight="1" x14ac:dyDescent="0.3">
      <c r="A79" s="107"/>
      <c r="B79" s="110"/>
      <c r="C79" s="110"/>
      <c r="D79" s="110"/>
      <c r="E79" s="110"/>
      <c r="F79" s="110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0" spans="1:17" ht="14.25" customHeight="1" x14ac:dyDescent="0.3">
      <c r="A80" s="107"/>
      <c r="B80" s="110"/>
      <c r="C80" s="110"/>
      <c r="D80" s="110"/>
      <c r="E80" s="110"/>
      <c r="F80" s="110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</row>
    <row r="81" spans="1:17" ht="14.25" customHeight="1" x14ac:dyDescent="0.3">
      <c r="A81" s="107"/>
      <c r="B81" s="110"/>
      <c r="C81" s="110"/>
      <c r="D81" s="110"/>
      <c r="E81" s="110"/>
      <c r="F81" s="110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</row>
    <row r="82" spans="1:17" ht="14.25" customHeight="1" x14ac:dyDescent="0.3">
      <c r="A82" s="107"/>
      <c r="B82" s="110"/>
      <c r="C82" s="110"/>
      <c r="D82" s="110"/>
      <c r="E82" s="110"/>
      <c r="F82" s="110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</row>
    <row r="83" spans="1:17" ht="14.25" customHeight="1" x14ac:dyDescent="0.3">
      <c r="A83" s="107"/>
      <c r="B83" s="110"/>
      <c r="C83" s="110"/>
      <c r="D83" s="110"/>
      <c r="E83" s="110"/>
      <c r="F83" s="110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4" spans="1:17" ht="14.25" customHeight="1" x14ac:dyDescent="0.3">
      <c r="A84" s="107"/>
      <c r="B84" s="110"/>
      <c r="C84" s="110"/>
      <c r="D84" s="110"/>
      <c r="E84" s="110"/>
      <c r="F84" s="110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</row>
    <row r="85" spans="1:17" ht="14.25" customHeight="1" x14ac:dyDescent="0.3">
      <c r="A85" s="107"/>
      <c r="B85" s="110"/>
      <c r="C85" s="110"/>
      <c r="D85" s="110"/>
      <c r="E85" s="110"/>
      <c r="F85" s="110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pans="1:17" ht="14.25" customHeight="1" x14ac:dyDescent="0.3">
      <c r="A86" s="107"/>
      <c r="B86" s="110"/>
      <c r="C86" s="110"/>
      <c r="D86" s="110"/>
      <c r="E86" s="110"/>
      <c r="F86" s="110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7" ht="14.25" customHeight="1" x14ac:dyDescent="0.3">
      <c r="A87" s="107"/>
      <c r="B87" s="110"/>
      <c r="C87" s="110"/>
      <c r="D87" s="110"/>
      <c r="E87" s="110"/>
      <c r="F87" s="110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</row>
    <row r="88" spans="1:17" ht="14.25" customHeight="1" x14ac:dyDescent="0.3">
      <c r="A88" s="107"/>
      <c r="B88" s="110"/>
      <c r="C88" s="110"/>
      <c r="D88" s="110"/>
      <c r="E88" s="110"/>
      <c r="F88" s="110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</row>
    <row r="89" spans="1:17" ht="14.25" customHeight="1" x14ac:dyDescent="0.3">
      <c r="A89" s="107"/>
      <c r="B89" s="110"/>
      <c r="C89" s="110"/>
      <c r="D89" s="110"/>
      <c r="E89" s="110"/>
      <c r="F89" s="110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1:17" ht="14.25" customHeight="1" x14ac:dyDescent="0.3">
      <c r="A90" s="107"/>
      <c r="B90" s="110"/>
      <c r="C90" s="110"/>
      <c r="D90" s="110"/>
      <c r="E90" s="110"/>
      <c r="F90" s="110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ht="14.25" customHeight="1" x14ac:dyDescent="0.3">
      <c r="A91" s="107"/>
      <c r="B91" s="110"/>
      <c r="C91" s="110"/>
      <c r="D91" s="110"/>
      <c r="E91" s="110"/>
      <c r="F91" s="110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1:17" ht="14.25" customHeight="1" x14ac:dyDescent="0.3">
      <c r="A92" s="107"/>
      <c r="B92" s="110"/>
      <c r="C92" s="110"/>
      <c r="D92" s="110"/>
      <c r="E92" s="110"/>
      <c r="F92" s="110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1:17" ht="14.25" customHeight="1" x14ac:dyDescent="0.3">
      <c r="A93" s="107"/>
      <c r="B93" s="110"/>
      <c r="C93" s="110"/>
      <c r="D93" s="110"/>
      <c r="E93" s="110"/>
      <c r="F93" s="110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1:17" ht="14.25" customHeight="1" x14ac:dyDescent="0.3">
      <c r="A94" s="107"/>
      <c r="B94" s="110"/>
      <c r="C94" s="110"/>
      <c r="D94" s="110"/>
      <c r="E94" s="110"/>
      <c r="F94" s="110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</row>
    <row r="95" spans="1:17" ht="14.25" customHeight="1" x14ac:dyDescent="0.3">
      <c r="A95" s="107"/>
      <c r="B95" s="110"/>
      <c r="C95" s="110"/>
      <c r="D95" s="110"/>
      <c r="E95" s="110"/>
      <c r="F95" s="110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1:17" ht="14.25" customHeight="1" x14ac:dyDescent="0.3">
      <c r="A96" s="107"/>
      <c r="B96" s="110"/>
      <c r="C96" s="110"/>
      <c r="D96" s="110"/>
      <c r="E96" s="110"/>
      <c r="F96" s="110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</row>
  </sheetData>
  <mergeCells count="1">
    <mergeCell ref="A20:F20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98"/>
  <sheetViews>
    <sheetView showGridLines="0" topLeftCell="A73" zoomScale="145" zoomScaleNormal="145" workbookViewId="0">
      <selection activeCell="E83" sqref="E83"/>
    </sheetView>
  </sheetViews>
  <sheetFormatPr baseColWidth="10" defaultRowHeight="15" customHeight="1" x14ac:dyDescent="0.3"/>
  <cols>
    <col min="1" max="1" width="50.5546875" bestFit="1" customWidth="1"/>
    <col min="2" max="2" width="10.6640625" bestFit="1" customWidth="1"/>
    <col min="3" max="3" width="9.6640625" bestFit="1" customWidth="1"/>
    <col min="4" max="4" width="7.44140625" customWidth="1"/>
    <col min="5" max="5" width="6.6640625" bestFit="1" customWidth="1"/>
  </cols>
  <sheetData>
    <row r="1" spans="1:5" ht="14.4" x14ac:dyDescent="0.3">
      <c r="A1" s="200" t="s">
        <v>155</v>
      </c>
      <c r="B1" s="139"/>
      <c r="C1" s="139"/>
      <c r="D1" s="201"/>
      <c r="E1" s="202"/>
    </row>
    <row r="2" spans="1:5" ht="15.6" x14ac:dyDescent="0.3">
      <c r="A2" s="203" t="s">
        <v>156</v>
      </c>
      <c r="B2" s="139"/>
      <c r="C2" s="139"/>
      <c r="D2" s="201"/>
      <c r="E2" s="202"/>
    </row>
    <row r="3" spans="1:5" thickBot="1" x14ac:dyDescent="0.35">
      <c r="A3" s="202"/>
      <c r="B3" s="204"/>
      <c r="C3" s="204"/>
      <c r="D3" s="201"/>
      <c r="E3" s="201"/>
    </row>
    <row r="4" spans="1:5" thickBot="1" x14ac:dyDescent="0.35">
      <c r="A4" s="205"/>
      <c r="B4" s="743" t="s">
        <v>112</v>
      </c>
      <c r="C4" s="744"/>
      <c r="D4" s="744"/>
      <c r="E4" s="745"/>
    </row>
    <row r="5" spans="1:5" thickBot="1" x14ac:dyDescent="0.35">
      <c r="A5" s="206" t="s">
        <v>157</v>
      </c>
      <c r="B5" s="207">
        <v>2020</v>
      </c>
      <c r="C5" s="208">
        <v>2021</v>
      </c>
      <c r="D5" s="209" t="s">
        <v>105</v>
      </c>
      <c r="E5" s="210" t="s">
        <v>114</v>
      </c>
    </row>
    <row r="6" spans="1:5" ht="14.4" x14ac:dyDescent="0.3">
      <c r="A6" s="211" t="s">
        <v>158</v>
      </c>
      <c r="B6" s="212">
        <f>SUM(B7:B22)</f>
        <v>190927.21216851001</v>
      </c>
      <c r="C6" s="213">
        <f>SUM(C7:C22)</f>
        <v>176401.51402450804</v>
      </c>
      <c r="D6" s="214">
        <f>(C6-B6)/B6</f>
        <v>-7.6079768719305302E-2</v>
      </c>
      <c r="E6" s="702">
        <f>SUM(E7:E22)</f>
        <v>1</v>
      </c>
    </row>
    <row r="7" spans="1:5" ht="14.4" x14ac:dyDescent="0.3">
      <c r="A7" s="215" t="s">
        <v>29</v>
      </c>
      <c r="B7" s="216">
        <v>42394.210712489999</v>
      </c>
      <c r="C7" s="217">
        <v>38289.98564743001</v>
      </c>
      <c r="D7" s="218">
        <f>(C7-B7)/B7</f>
        <v>-9.6810979520154619E-2</v>
      </c>
      <c r="E7" s="219">
        <f>(C7/$C$6)</f>
        <v>0.21706154768099245</v>
      </c>
    </row>
    <row r="8" spans="1:5" ht="14.4" x14ac:dyDescent="0.3">
      <c r="A8" s="215" t="s">
        <v>28</v>
      </c>
      <c r="B8" s="216">
        <v>41256.085563199995</v>
      </c>
      <c r="C8" s="217">
        <v>34399.742722200011</v>
      </c>
      <c r="D8" s="218">
        <f t="shared" ref="D8:D20" si="0">(C8-B8)/B8</f>
        <v>-0.16618985411247475</v>
      </c>
      <c r="E8" s="219">
        <f t="shared" ref="E8:E22" si="1">(C8/$C$6)</f>
        <v>0.19500820564057483</v>
      </c>
    </row>
    <row r="9" spans="1:5" ht="14.4" x14ac:dyDescent="0.3">
      <c r="A9" s="215" t="s">
        <v>38</v>
      </c>
      <c r="B9" s="216">
        <v>20475.347709400001</v>
      </c>
      <c r="C9" s="217">
        <v>21376.4660104</v>
      </c>
      <c r="D9" s="218">
        <f t="shared" si="0"/>
        <v>4.4009914448793729E-2</v>
      </c>
      <c r="E9" s="219">
        <f t="shared" si="1"/>
        <v>0.12118074002148359</v>
      </c>
    </row>
    <row r="10" spans="1:5" ht="14.4" x14ac:dyDescent="0.3">
      <c r="A10" s="215" t="s">
        <v>40</v>
      </c>
      <c r="B10" s="216">
        <v>24999.411756000001</v>
      </c>
      <c r="C10" s="217">
        <v>20314.764204999999</v>
      </c>
      <c r="D10" s="218">
        <f t="shared" si="0"/>
        <v>-0.18739031128905101</v>
      </c>
      <c r="E10" s="219">
        <f t="shared" si="1"/>
        <v>0.11516207396143778</v>
      </c>
    </row>
    <row r="11" spans="1:5" ht="14.4" x14ac:dyDescent="0.3">
      <c r="A11" s="215" t="s">
        <v>44</v>
      </c>
      <c r="B11" s="216">
        <v>20367.675555139998</v>
      </c>
      <c r="C11" s="217">
        <v>19305.213928990001</v>
      </c>
      <c r="D11" s="218">
        <f t="shared" si="0"/>
        <v>-5.2164107940234461E-2</v>
      </c>
      <c r="E11" s="219">
        <f t="shared" si="1"/>
        <v>0.10943904895457907</v>
      </c>
    </row>
    <row r="12" spans="1:5" ht="14.4" x14ac:dyDescent="0.3">
      <c r="A12" s="215" t="s">
        <v>31</v>
      </c>
      <c r="B12" s="216">
        <v>11809.242793920001</v>
      </c>
      <c r="C12" s="217">
        <v>15851.69890702</v>
      </c>
      <c r="D12" s="218">
        <f t="shared" si="0"/>
        <v>0.3423128970793336</v>
      </c>
      <c r="E12" s="219">
        <f t="shared" si="1"/>
        <v>8.986146742945568E-2</v>
      </c>
    </row>
    <row r="13" spans="1:5" ht="14.4" x14ac:dyDescent="0.3">
      <c r="A13" s="215" t="s">
        <v>30</v>
      </c>
      <c r="B13" s="216">
        <v>13818.687874160001</v>
      </c>
      <c r="C13" s="217">
        <v>13678.888247288001</v>
      </c>
      <c r="D13" s="218">
        <f t="shared" si="0"/>
        <v>-1.0116707761625876E-2</v>
      </c>
      <c r="E13" s="219">
        <f t="shared" si="1"/>
        <v>7.7544052401883293E-2</v>
      </c>
    </row>
    <row r="14" spans="1:5" ht="14.4" x14ac:dyDescent="0.3">
      <c r="A14" s="215" t="s">
        <v>36</v>
      </c>
      <c r="B14" s="216">
        <v>4400.0348507999997</v>
      </c>
      <c r="C14" s="217">
        <v>4279.8730825000002</v>
      </c>
      <c r="D14" s="218">
        <f t="shared" si="0"/>
        <v>-2.730927648860601E-2</v>
      </c>
      <c r="E14" s="219">
        <f t="shared" si="1"/>
        <v>2.4262110822390014E-2</v>
      </c>
    </row>
    <row r="15" spans="1:5" ht="14.4" x14ac:dyDescent="0.3">
      <c r="A15" s="215" t="s">
        <v>34</v>
      </c>
      <c r="B15" s="216">
        <v>3786.6636162600003</v>
      </c>
      <c r="C15" s="217">
        <v>3265.5376814899996</v>
      </c>
      <c r="D15" s="218">
        <f t="shared" si="0"/>
        <v>-0.1376213964536688</v>
      </c>
      <c r="E15" s="219">
        <f t="shared" si="1"/>
        <v>1.8511959489397056E-2</v>
      </c>
    </row>
    <row r="16" spans="1:5" ht="14.4" x14ac:dyDescent="0.3">
      <c r="A16" s="215" t="s">
        <v>35</v>
      </c>
      <c r="B16" s="216">
        <v>4466.2466144700002</v>
      </c>
      <c r="C16" s="217">
        <v>3221.4282297500004</v>
      </c>
      <c r="D16" s="218">
        <f t="shared" si="0"/>
        <v>-0.27871689411125805</v>
      </c>
      <c r="E16" s="219">
        <f t="shared" si="1"/>
        <v>1.8261908054272351E-2</v>
      </c>
    </row>
    <row r="17" spans="1:5" ht="14.4" x14ac:dyDescent="0.3">
      <c r="A17" s="215" t="s">
        <v>33</v>
      </c>
      <c r="B17" s="216">
        <v>2450.1430719999998</v>
      </c>
      <c r="C17" s="217">
        <v>1928.20544</v>
      </c>
      <c r="D17" s="218">
        <f t="shared" si="0"/>
        <v>-0.21302332829647913</v>
      </c>
      <c r="E17" s="219">
        <f t="shared" si="1"/>
        <v>1.0930776023453563E-2</v>
      </c>
    </row>
    <row r="18" spans="1:5" ht="14.4" x14ac:dyDescent="0.3">
      <c r="A18" s="215" t="s">
        <v>46</v>
      </c>
      <c r="B18" s="216">
        <v>228.10069116</v>
      </c>
      <c r="C18" s="217">
        <v>232.71514014000002</v>
      </c>
      <c r="D18" s="218">
        <f t="shared" si="0"/>
        <v>2.0229877237694295E-2</v>
      </c>
      <c r="E18" s="219">
        <f t="shared" si="1"/>
        <v>1.3192355033169849E-3</v>
      </c>
    </row>
    <row r="19" spans="1:5" ht="14.4" x14ac:dyDescent="0.3">
      <c r="A19" s="215" t="s">
        <v>45</v>
      </c>
      <c r="B19" s="216">
        <v>309.00075650000002</v>
      </c>
      <c r="C19" s="217">
        <v>229.50394739999999</v>
      </c>
      <c r="D19" s="218">
        <f t="shared" si="0"/>
        <v>-0.25727059700580385</v>
      </c>
      <c r="E19" s="219">
        <f t="shared" si="1"/>
        <v>1.3010316190830099E-3</v>
      </c>
    </row>
    <row r="20" spans="1:5" ht="14.4" x14ac:dyDescent="0.3">
      <c r="A20" s="215" t="s">
        <v>42</v>
      </c>
      <c r="B20" s="216">
        <v>24.007003009999998</v>
      </c>
      <c r="C20" s="217">
        <v>24.793510399999999</v>
      </c>
      <c r="D20" s="218">
        <f t="shared" si="0"/>
        <v>3.2761581679828372E-2</v>
      </c>
      <c r="E20" s="219">
        <f t="shared" si="1"/>
        <v>1.4055157370449414E-4</v>
      </c>
    </row>
    <row r="21" spans="1:5" ht="14.4" x14ac:dyDescent="0.3">
      <c r="A21" s="215" t="s">
        <v>32</v>
      </c>
      <c r="B21" s="216">
        <v>0</v>
      </c>
      <c r="C21" s="217">
        <v>2.6973245000000001</v>
      </c>
      <c r="D21" s="218" t="s">
        <v>154</v>
      </c>
      <c r="E21" s="219">
        <f t="shared" si="1"/>
        <v>1.529082397572422E-5</v>
      </c>
    </row>
    <row r="22" spans="1:5" thickBot="1" x14ac:dyDescent="0.35">
      <c r="A22" s="220" t="s">
        <v>52</v>
      </c>
      <c r="B22" s="221">
        <v>142.3536</v>
      </c>
      <c r="C22" s="222">
        <v>0</v>
      </c>
      <c r="D22" s="223" t="s">
        <v>85</v>
      </c>
      <c r="E22" s="224">
        <f t="shared" si="1"/>
        <v>0</v>
      </c>
    </row>
    <row r="23" spans="1:5" ht="14.4" x14ac:dyDescent="0.3">
      <c r="A23" s="225" t="s">
        <v>159</v>
      </c>
      <c r="B23" s="226">
        <f>SUM(B24:B39)</f>
        <v>10280084.66022156</v>
      </c>
      <c r="C23" s="227">
        <f>SUM(C24:C39)</f>
        <v>7470016.6313782735</v>
      </c>
      <c r="D23" s="228">
        <f>(C23-B23)/B23</f>
        <v>-0.27335066993336637</v>
      </c>
      <c r="E23" s="703">
        <f>SUM(E24:E39)</f>
        <v>0.99999999999999989</v>
      </c>
    </row>
    <row r="24" spans="1:5" ht="14.4" x14ac:dyDescent="0.3">
      <c r="A24" s="229" t="s">
        <v>32</v>
      </c>
      <c r="B24" s="216">
        <v>2508377.9116320703</v>
      </c>
      <c r="C24" s="217">
        <v>2473186.5665692003</v>
      </c>
      <c r="D24" s="218">
        <f>(C24-B24)/B24</f>
        <v>-1.4029522784297243E-2</v>
      </c>
      <c r="E24" s="230">
        <f>(C24/$C$23)</f>
        <v>0.33108180190395092</v>
      </c>
    </row>
    <row r="25" spans="1:5" ht="14.4" x14ac:dyDescent="0.3">
      <c r="A25" s="229" t="s">
        <v>33</v>
      </c>
      <c r="B25" s="216">
        <v>2751179.0352119999</v>
      </c>
      <c r="C25" s="217">
        <v>1661736.5123639998</v>
      </c>
      <c r="D25" s="218">
        <f t="shared" ref="D25:D38" si="2">(C25-B25)/B25</f>
        <v>-0.39599114012732728</v>
      </c>
      <c r="E25" s="230">
        <f t="shared" ref="E25:E39" si="3">(C25/$C$23)</f>
        <v>0.22245419178637052</v>
      </c>
    </row>
    <row r="26" spans="1:5" ht="14.4" x14ac:dyDescent="0.3">
      <c r="A26" s="229" t="s">
        <v>28</v>
      </c>
      <c r="B26" s="216">
        <v>1723616.3506099496</v>
      </c>
      <c r="C26" s="217">
        <v>1316759.4731359198</v>
      </c>
      <c r="D26" s="218">
        <f t="shared" si="2"/>
        <v>-0.23604839750449813</v>
      </c>
      <c r="E26" s="230">
        <f t="shared" si="3"/>
        <v>0.17627262938141114</v>
      </c>
    </row>
    <row r="27" spans="1:5" ht="14.4" x14ac:dyDescent="0.3">
      <c r="A27" s="229" t="s">
        <v>42</v>
      </c>
      <c r="B27" s="216">
        <v>1034574.0055401744</v>
      </c>
      <c r="C27" s="217">
        <v>746032.37818567152</v>
      </c>
      <c r="D27" s="218">
        <f t="shared" si="2"/>
        <v>-0.27889897272631436</v>
      </c>
      <c r="E27" s="230">
        <f t="shared" si="3"/>
        <v>9.9870243267185743E-2</v>
      </c>
    </row>
    <row r="28" spans="1:5" ht="14.4" x14ac:dyDescent="0.3">
      <c r="A28" s="229" t="s">
        <v>38</v>
      </c>
      <c r="B28" s="216">
        <v>265740.99397000001</v>
      </c>
      <c r="C28" s="217">
        <v>350439.42977999995</v>
      </c>
      <c r="D28" s="218">
        <f t="shared" si="2"/>
        <v>0.3187255174471188</v>
      </c>
      <c r="E28" s="230">
        <f t="shared" si="3"/>
        <v>4.6912804492021766E-2</v>
      </c>
    </row>
    <row r="29" spans="1:5" ht="14.4" x14ac:dyDescent="0.3">
      <c r="A29" s="229" t="s">
        <v>45</v>
      </c>
      <c r="B29" s="216">
        <v>604104.43873560918</v>
      </c>
      <c r="C29" s="217">
        <v>252552.19598197078</v>
      </c>
      <c r="D29" s="218">
        <f t="shared" si="2"/>
        <v>-0.58193951279258505</v>
      </c>
      <c r="E29" s="230">
        <f t="shared" si="3"/>
        <v>3.3808786304585912E-2</v>
      </c>
    </row>
    <row r="30" spans="1:5" ht="14.4" x14ac:dyDescent="0.3">
      <c r="A30" s="229" t="s">
        <v>44</v>
      </c>
      <c r="B30" s="216">
        <v>260734.77252</v>
      </c>
      <c r="C30" s="217">
        <v>162175.50717999999</v>
      </c>
      <c r="D30" s="218">
        <f t="shared" si="2"/>
        <v>-0.37800583477004357</v>
      </c>
      <c r="E30" s="230">
        <f t="shared" si="3"/>
        <v>2.1710193588963589E-2</v>
      </c>
    </row>
    <row r="31" spans="1:5" ht="14.4" x14ac:dyDescent="0.3">
      <c r="A31" s="229" t="s">
        <v>34</v>
      </c>
      <c r="B31" s="216">
        <v>100302.39598279999</v>
      </c>
      <c r="C31" s="217">
        <v>98324.282369599998</v>
      </c>
      <c r="D31" s="218">
        <f t="shared" si="2"/>
        <v>-1.9721499110940535E-2</v>
      </c>
      <c r="E31" s="230">
        <f t="shared" si="3"/>
        <v>1.3162525228736798E-2</v>
      </c>
    </row>
    <row r="32" spans="1:5" ht="14.4" x14ac:dyDescent="0.3">
      <c r="A32" s="229" t="s">
        <v>50</v>
      </c>
      <c r="B32" s="216">
        <v>507076.10010055237</v>
      </c>
      <c r="C32" s="217">
        <v>96207.262999965824</v>
      </c>
      <c r="D32" s="218">
        <f t="shared" si="2"/>
        <v>-0.81027056297686273</v>
      </c>
      <c r="E32" s="230">
        <f t="shared" si="3"/>
        <v>1.2879122998982516E-2</v>
      </c>
    </row>
    <row r="33" spans="1:5" ht="14.4" x14ac:dyDescent="0.3">
      <c r="A33" s="229" t="s">
        <v>40</v>
      </c>
      <c r="B33" s="216">
        <v>175323.31119838692</v>
      </c>
      <c r="C33" s="217">
        <v>93324.607645950004</v>
      </c>
      <c r="D33" s="218">
        <f t="shared" si="2"/>
        <v>-0.46769994812413374</v>
      </c>
      <c r="E33" s="230">
        <f t="shared" si="3"/>
        <v>1.2493226220398779E-2</v>
      </c>
    </row>
    <row r="34" spans="1:5" ht="14.4" x14ac:dyDescent="0.3">
      <c r="A34" s="229" t="s">
        <v>35</v>
      </c>
      <c r="B34" s="216">
        <v>121654.050966</v>
      </c>
      <c r="C34" s="217">
        <v>87838.632706000004</v>
      </c>
      <c r="D34" s="218">
        <f t="shared" si="2"/>
        <v>-0.27796376685763435</v>
      </c>
      <c r="E34" s="230">
        <f t="shared" si="3"/>
        <v>1.1758826926439269E-2</v>
      </c>
    </row>
    <row r="35" spans="1:5" ht="14.4" x14ac:dyDescent="0.3">
      <c r="A35" s="229" t="s">
        <v>29</v>
      </c>
      <c r="B35" s="216">
        <v>100481.03754</v>
      </c>
      <c r="C35" s="217">
        <v>73766.315979999999</v>
      </c>
      <c r="D35" s="218">
        <f t="shared" si="2"/>
        <v>-0.26586828932140827</v>
      </c>
      <c r="E35" s="230">
        <f t="shared" si="3"/>
        <v>9.8749868467681804E-3</v>
      </c>
    </row>
    <row r="36" spans="1:5" ht="14.4" x14ac:dyDescent="0.3">
      <c r="A36" s="229" t="s">
        <v>36</v>
      </c>
      <c r="B36" s="216">
        <v>26202.243999999999</v>
      </c>
      <c r="C36" s="217">
        <v>35816.188500000004</v>
      </c>
      <c r="D36" s="218">
        <f t="shared" si="2"/>
        <v>0.36691302088477634</v>
      </c>
      <c r="E36" s="230">
        <f t="shared" si="3"/>
        <v>4.7946598069878261E-3</v>
      </c>
    </row>
    <row r="37" spans="1:5" ht="14.4" x14ac:dyDescent="0.3">
      <c r="A37" s="229" t="s">
        <v>30</v>
      </c>
      <c r="B37" s="216">
        <v>13271.7505</v>
      </c>
      <c r="C37" s="217">
        <v>12225.16884</v>
      </c>
      <c r="D37" s="218">
        <f t="shared" si="2"/>
        <v>-7.885784622005966E-2</v>
      </c>
      <c r="E37" s="230">
        <f t="shared" si="3"/>
        <v>1.6365651434626547E-3</v>
      </c>
    </row>
    <row r="38" spans="1:5" ht="14.4" x14ac:dyDescent="0.3">
      <c r="A38" s="229" t="s">
        <v>48</v>
      </c>
      <c r="B38" s="216">
        <v>25013.999999975</v>
      </c>
      <c r="C38" s="217">
        <v>6909.3517999945998</v>
      </c>
      <c r="D38" s="218">
        <f t="shared" si="2"/>
        <v>-0.7237806108578595</v>
      </c>
      <c r="E38" s="230">
        <f t="shared" si="3"/>
        <v>9.249446341218886E-4</v>
      </c>
    </row>
    <row r="39" spans="1:5" thickBot="1" x14ac:dyDescent="0.35">
      <c r="A39" s="229" t="s">
        <v>46</v>
      </c>
      <c r="B39" s="216">
        <v>62432.261714040003</v>
      </c>
      <c r="C39" s="217">
        <v>2722.7573400000001</v>
      </c>
      <c r="D39" s="218">
        <f>(C39-B39)/B39</f>
        <v>-0.95638861599358493</v>
      </c>
      <c r="E39" s="230">
        <f t="shared" si="3"/>
        <v>3.6449146961238174E-4</v>
      </c>
    </row>
    <row r="40" spans="1:5" ht="14.4" x14ac:dyDescent="0.3">
      <c r="A40" s="211" t="s">
        <v>160</v>
      </c>
      <c r="B40" s="212">
        <f>SUM(B41:B50)</f>
        <v>126020.84345729002</v>
      </c>
      <c r="C40" s="213">
        <f>SUM(C41:C50)</f>
        <v>121577.96037295999</v>
      </c>
      <c r="D40" s="231">
        <f t="shared" ref="D40:D80" si="4">(C40-B40)/B40</f>
        <v>-3.5255144803373502E-2</v>
      </c>
      <c r="E40" s="245">
        <f>SUM(E41:E50)</f>
        <v>1</v>
      </c>
    </row>
    <row r="41" spans="1:5" ht="14.4" x14ac:dyDescent="0.3">
      <c r="A41" s="215" t="s">
        <v>29</v>
      </c>
      <c r="B41" s="216">
        <v>48298.173373159996</v>
      </c>
      <c r="C41" s="217">
        <v>41529.793966059995</v>
      </c>
      <c r="D41" s="232">
        <f t="shared" si="4"/>
        <v>-0.14013737858792996</v>
      </c>
      <c r="E41" s="218">
        <f>(C41/$C$40)</f>
        <v>0.34158982301282781</v>
      </c>
    </row>
    <row r="42" spans="1:5" ht="14.4" x14ac:dyDescent="0.3">
      <c r="A42" s="215" t="s">
        <v>34</v>
      </c>
      <c r="B42" s="216">
        <v>20716.631588810003</v>
      </c>
      <c r="C42" s="217">
        <v>22349.35390731</v>
      </c>
      <c r="D42" s="232">
        <f t="shared" si="4"/>
        <v>7.8812152038360533E-2</v>
      </c>
      <c r="E42" s="218">
        <f t="shared" ref="E42:E50" si="5">(C42/$C$40)</f>
        <v>0.18382734698583325</v>
      </c>
    </row>
    <row r="43" spans="1:5" ht="14.4" x14ac:dyDescent="0.3">
      <c r="A43" s="215" t="s">
        <v>31</v>
      </c>
      <c r="B43" s="216">
        <v>16680.113467980002</v>
      </c>
      <c r="C43" s="217">
        <v>19883.362213120003</v>
      </c>
      <c r="D43" s="232">
        <f t="shared" si="4"/>
        <v>0.19203998529680996</v>
      </c>
      <c r="E43" s="218">
        <f t="shared" si="5"/>
        <v>0.16354413375684693</v>
      </c>
    </row>
    <row r="44" spans="1:5" ht="14.4" x14ac:dyDescent="0.3">
      <c r="A44" s="215" t="s">
        <v>35</v>
      </c>
      <c r="B44" s="216">
        <v>20270.904041319998</v>
      </c>
      <c r="C44" s="217">
        <v>15747.44411617</v>
      </c>
      <c r="D44" s="232">
        <f t="shared" si="4"/>
        <v>-0.22315037927906053</v>
      </c>
      <c r="E44" s="218">
        <f t="shared" si="5"/>
        <v>0.12952548363093258</v>
      </c>
    </row>
    <row r="45" spans="1:5" ht="14.4" x14ac:dyDescent="0.3">
      <c r="A45" s="215" t="s">
        <v>36</v>
      </c>
      <c r="B45" s="216">
        <v>11849.458788</v>
      </c>
      <c r="C45" s="217">
        <v>13940.839825999999</v>
      </c>
      <c r="D45" s="232">
        <f t="shared" si="4"/>
        <v>0.17649591221144637</v>
      </c>
      <c r="E45" s="218">
        <f t="shared" si="5"/>
        <v>0.11466584719166389</v>
      </c>
    </row>
    <row r="46" spans="1:5" ht="14.4" x14ac:dyDescent="0.3">
      <c r="A46" s="215" t="s">
        <v>42</v>
      </c>
      <c r="B46" s="216">
        <v>248.60403822000001</v>
      </c>
      <c r="C46" s="217">
        <v>3468.2514895999998</v>
      </c>
      <c r="D46" s="232" t="s">
        <v>154</v>
      </c>
      <c r="E46" s="218">
        <f t="shared" si="5"/>
        <v>2.852697543996115E-2</v>
      </c>
    </row>
    <row r="47" spans="1:5" ht="14.4" x14ac:dyDescent="0.3">
      <c r="A47" s="215" t="s">
        <v>28</v>
      </c>
      <c r="B47" s="216">
        <v>2854.2729027999999</v>
      </c>
      <c r="C47" s="217">
        <v>2885.7469921000002</v>
      </c>
      <c r="D47" s="232">
        <f t="shared" si="4"/>
        <v>1.1027007708031234E-2</v>
      </c>
      <c r="E47" s="218">
        <f t="shared" si="5"/>
        <v>2.3735774010745912E-2</v>
      </c>
    </row>
    <row r="48" spans="1:5" ht="14.4" x14ac:dyDescent="0.3">
      <c r="A48" s="215" t="s">
        <v>46</v>
      </c>
      <c r="B48" s="216">
        <v>1093.3602355999999</v>
      </c>
      <c r="C48" s="217">
        <v>1500.2009485999999</v>
      </c>
      <c r="D48" s="232">
        <f t="shared" si="4"/>
        <v>0.3721012524081227</v>
      </c>
      <c r="E48" s="218">
        <f t="shared" si="5"/>
        <v>1.2339415334801568E-2</v>
      </c>
    </row>
    <row r="49" spans="1:5" ht="14.4" x14ac:dyDescent="0.3">
      <c r="A49" s="215" t="s">
        <v>38</v>
      </c>
      <c r="B49" s="216">
        <v>631.24008140000001</v>
      </c>
      <c r="C49" s="217">
        <v>272.96691399999997</v>
      </c>
      <c r="D49" s="232">
        <f t="shared" si="4"/>
        <v>-0.56757037133225363</v>
      </c>
      <c r="E49" s="218">
        <f t="shared" si="5"/>
        <v>2.2452006363869732E-3</v>
      </c>
    </row>
    <row r="50" spans="1:5" thickBot="1" x14ac:dyDescent="0.35">
      <c r="A50" s="220" t="s">
        <v>52</v>
      </c>
      <c r="B50" s="233">
        <v>3378.0849400000002</v>
      </c>
      <c r="C50" s="234">
        <v>0</v>
      </c>
      <c r="D50" s="235" t="s">
        <v>85</v>
      </c>
      <c r="E50" s="218">
        <f t="shared" si="5"/>
        <v>0</v>
      </c>
    </row>
    <row r="51" spans="1:5" ht="14.4" x14ac:dyDescent="0.3">
      <c r="A51" s="236" t="s">
        <v>161</v>
      </c>
      <c r="B51" s="226">
        <f>SUM(B52:B61)</f>
        <v>23980.831490720004</v>
      </c>
      <c r="C51" s="237">
        <f>SUM(C52:C61)</f>
        <v>20831.817248709998</v>
      </c>
      <c r="D51" s="228">
        <f t="shared" si="4"/>
        <v>-0.13131380549621882</v>
      </c>
      <c r="E51" s="704">
        <f>SUM(E52:E61)</f>
        <v>0.99999999999999989</v>
      </c>
    </row>
    <row r="52" spans="1:5" ht="14.4" x14ac:dyDescent="0.3">
      <c r="A52" s="229" t="s">
        <v>35</v>
      </c>
      <c r="B52" s="216">
        <v>7892.4025458199994</v>
      </c>
      <c r="C52" s="217">
        <v>6071.4122822699992</v>
      </c>
      <c r="D52" s="218">
        <f t="shared" si="4"/>
        <v>-0.23072698750197926</v>
      </c>
      <c r="E52" s="218">
        <f>(C52/$C$51)</f>
        <v>0.29144899889355397</v>
      </c>
    </row>
    <row r="53" spans="1:5" ht="14.4" x14ac:dyDescent="0.3">
      <c r="A53" s="229" t="s">
        <v>34</v>
      </c>
      <c r="B53" s="216">
        <v>4570.1029040500007</v>
      </c>
      <c r="C53" s="217">
        <v>4620.00657056</v>
      </c>
      <c r="D53" s="218">
        <f t="shared" si="4"/>
        <v>1.0919593619166638E-2</v>
      </c>
      <c r="E53" s="218">
        <f t="shared" ref="E53:E61" si="6">(C53/$C$51)</f>
        <v>0.22177645451676051</v>
      </c>
    </row>
    <row r="54" spans="1:5" ht="14.4" x14ac:dyDescent="0.3">
      <c r="A54" s="229" t="s">
        <v>31</v>
      </c>
      <c r="B54" s="216">
        <v>3159.2577344400001</v>
      </c>
      <c r="C54" s="217">
        <v>3030.2227436200005</v>
      </c>
      <c r="D54" s="218">
        <f t="shared" si="4"/>
        <v>-4.0843451742905032E-2</v>
      </c>
      <c r="E54" s="218">
        <f t="shared" si="6"/>
        <v>0.14546127721083218</v>
      </c>
    </row>
    <row r="55" spans="1:5" ht="14.4" x14ac:dyDescent="0.3">
      <c r="A55" s="229" t="s">
        <v>28</v>
      </c>
      <c r="B55" s="216">
        <v>1809.0054338</v>
      </c>
      <c r="C55" s="217">
        <v>1924.2580728</v>
      </c>
      <c r="D55" s="218">
        <f t="shared" si="4"/>
        <v>6.3710499065721515E-2</v>
      </c>
      <c r="E55" s="218">
        <f t="shared" si="6"/>
        <v>9.2371109530502385E-2</v>
      </c>
    </row>
    <row r="56" spans="1:5" ht="14.4" x14ac:dyDescent="0.3">
      <c r="A56" s="229" t="s">
        <v>29</v>
      </c>
      <c r="B56" s="216">
        <v>2294.6236543</v>
      </c>
      <c r="C56" s="217">
        <v>1824.785204</v>
      </c>
      <c r="D56" s="218">
        <f t="shared" si="4"/>
        <v>-0.20475621325507923</v>
      </c>
      <c r="E56" s="218">
        <f t="shared" si="6"/>
        <v>8.7596064338217983E-2</v>
      </c>
    </row>
    <row r="57" spans="1:5" ht="14.4" x14ac:dyDescent="0.3">
      <c r="A57" s="229" t="s">
        <v>46</v>
      </c>
      <c r="B57" s="216">
        <v>1339.3213116100001</v>
      </c>
      <c r="C57" s="217">
        <v>1347.3790331</v>
      </c>
      <c r="D57" s="218">
        <f t="shared" si="4"/>
        <v>6.0162721373512307E-3</v>
      </c>
      <c r="E57" s="218">
        <f t="shared" si="6"/>
        <v>6.4678900405745254E-2</v>
      </c>
    </row>
    <row r="58" spans="1:5" ht="14.4" x14ac:dyDescent="0.3">
      <c r="A58" s="229" t="s">
        <v>36</v>
      </c>
      <c r="B58" s="216">
        <v>944.52284699999996</v>
      </c>
      <c r="C58" s="217">
        <v>1298.7758610000001</v>
      </c>
      <c r="D58" s="218">
        <f t="shared" si="4"/>
        <v>0.3750602911567264</v>
      </c>
      <c r="E58" s="218">
        <f t="shared" si="6"/>
        <v>6.2345778358843189E-2</v>
      </c>
    </row>
    <row r="59" spans="1:5" ht="14.4" x14ac:dyDescent="0.3">
      <c r="A59" s="229" t="s">
        <v>42</v>
      </c>
      <c r="B59" s="216">
        <v>179.2</v>
      </c>
      <c r="C59" s="217">
        <v>508.31082335999997</v>
      </c>
      <c r="D59" s="218">
        <f t="shared" si="4"/>
        <v>1.8365559339285715</v>
      </c>
      <c r="E59" s="218">
        <f t="shared" si="6"/>
        <v>2.4400695210182729E-2</v>
      </c>
    </row>
    <row r="60" spans="1:5" ht="14.4" x14ac:dyDescent="0.3">
      <c r="A60" s="229" t="s">
        <v>38</v>
      </c>
      <c r="B60" s="216">
        <v>422.86333969999998</v>
      </c>
      <c r="C60" s="217">
        <v>206.66665800000001</v>
      </c>
      <c r="D60" s="218">
        <f t="shared" si="4"/>
        <v>-0.51126844396910953</v>
      </c>
      <c r="E60" s="218">
        <f t="shared" si="6"/>
        <v>9.9207215353618646E-3</v>
      </c>
    </row>
    <row r="61" spans="1:5" thickBot="1" x14ac:dyDescent="0.35">
      <c r="A61" s="229" t="s">
        <v>52</v>
      </c>
      <c r="B61" s="216">
        <v>1369.53172</v>
      </c>
      <c r="C61" s="217">
        <v>0</v>
      </c>
      <c r="D61" s="218" t="s">
        <v>85</v>
      </c>
      <c r="E61" s="218">
        <f t="shared" si="6"/>
        <v>0</v>
      </c>
    </row>
    <row r="62" spans="1:5" ht="14.4" x14ac:dyDescent="0.3">
      <c r="A62" s="238" t="s">
        <v>162</v>
      </c>
      <c r="B62" s="212">
        <f>SUM(B63:B78)</f>
        <v>317257.87340653251</v>
      </c>
      <c r="C62" s="239">
        <f>SUM(C63:C78)</f>
        <v>275910.42755987885</v>
      </c>
      <c r="D62" s="214">
        <f t="shared" si="4"/>
        <v>-0.13032756414423566</v>
      </c>
      <c r="E62" s="702">
        <f>SUM(E63:E78)</f>
        <v>0.99999999999999989</v>
      </c>
    </row>
    <row r="63" spans="1:5" ht="14.4" x14ac:dyDescent="0.3">
      <c r="A63" s="215" t="s">
        <v>29</v>
      </c>
      <c r="B63" s="216">
        <v>64735.767311569696</v>
      </c>
      <c r="C63" s="217">
        <v>53984.856005805603</v>
      </c>
      <c r="D63" s="218">
        <f t="shared" si="4"/>
        <v>-0.16607374489006282</v>
      </c>
      <c r="E63" s="232">
        <f>(C63/$C$62)</f>
        <v>0.19566080370083025</v>
      </c>
    </row>
    <row r="64" spans="1:5" ht="14.4" x14ac:dyDescent="0.3">
      <c r="A64" s="215" t="s">
        <v>31</v>
      </c>
      <c r="B64" s="216">
        <v>42463.7418956252</v>
      </c>
      <c r="C64" s="217">
        <v>49522.715285240098</v>
      </c>
      <c r="D64" s="218">
        <f t="shared" si="4"/>
        <v>0.16623531216268397</v>
      </c>
      <c r="E64" s="232">
        <f t="shared" ref="E64:E78" si="7">(C64/$C$62)</f>
        <v>0.17948837861335465</v>
      </c>
    </row>
    <row r="65" spans="1:5" ht="14.4" x14ac:dyDescent="0.3">
      <c r="A65" s="215" t="s">
        <v>35</v>
      </c>
      <c r="B65" s="216">
        <v>53960.554932971994</v>
      </c>
      <c r="C65" s="217">
        <v>47703.629776446891</v>
      </c>
      <c r="D65" s="218">
        <f t="shared" si="4"/>
        <v>-0.1159536843958934</v>
      </c>
      <c r="E65" s="232">
        <f t="shared" si="7"/>
        <v>0.17289534940137091</v>
      </c>
    </row>
    <row r="66" spans="1:5" ht="14.4" x14ac:dyDescent="0.3">
      <c r="A66" s="215" t="s">
        <v>34</v>
      </c>
      <c r="B66" s="216">
        <v>50475.178948676505</v>
      </c>
      <c r="C66" s="217">
        <v>36839.980473226497</v>
      </c>
      <c r="D66" s="218">
        <f t="shared" si="4"/>
        <v>-0.27013670400880335</v>
      </c>
      <c r="E66" s="232">
        <f t="shared" si="7"/>
        <v>0.13352152290522395</v>
      </c>
    </row>
    <row r="67" spans="1:5" ht="14.4" x14ac:dyDescent="0.3">
      <c r="A67" s="215" t="s">
        <v>42</v>
      </c>
      <c r="B67" s="216">
        <v>26486.790153986498</v>
      </c>
      <c r="C67" s="217">
        <v>18283.848191605703</v>
      </c>
      <c r="D67" s="218">
        <f t="shared" si="4"/>
        <v>-0.30969936012220717</v>
      </c>
      <c r="E67" s="232">
        <f t="shared" si="7"/>
        <v>6.6267333037413709E-2</v>
      </c>
    </row>
    <row r="68" spans="1:5" ht="14.4" x14ac:dyDescent="0.3">
      <c r="A68" s="215" t="s">
        <v>36</v>
      </c>
      <c r="B68" s="216">
        <v>7936.1991025370999</v>
      </c>
      <c r="C68" s="217">
        <v>12331.5101320057</v>
      </c>
      <c r="D68" s="218">
        <f t="shared" si="4"/>
        <v>0.55383074097315377</v>
      </c>
      <c r="E68" s="232">
        <f t="shared" si="7"/>
        <v>4.4693889393975443E-2</v>
      </c>
    </row>
    <row r="69" spans="1:5" ht="14.4" x14ac:dyDescent="0.3">
      <c r="A69" s="215" t="s">
        <v>46</v>
      </c>
      <c r="B69" s="216">
        <v>12035.106863271001</v>
      </c>
      <c r="C69" s="217">
        <v>10996.1839498349</v>
      </c>
      <c r="D69" s="218">
        <f t="shared" si="4"/>
        <v>-8.6324361323845702E-2</v>
      </c>
      <c r="E69" s="232">
        <f t="shared" si="7"/>
        <v>3.9854180384133825E-2</v>
      </c>
    </row>
    <row r="70" spans="1:5" ht="14.4" x14ac:dyDescent="0.3">
      <c r="A70" s="215" t="s">
        <v>44</v>
      </c>
      <c r="B70" s="216">
        <v>8877.6475985243997</v>
      </c>
      <c r="C70" s="217">
        <v>9112.0410418784013</v>
      </c>
      <c r="D70" s="218">
        <f t="shared" si="4"/>
        <v>2.6402652364007038E-2</v>
      </c>
      <c r="E70" s="232">
        <f t="shared" si="7"/>
        <v>3.3025359434452256E-2</v>
      </c>
    </row>
    <row r="71" spans="1:5" ht="14.4" x14ac:dyDescent="0.3">
      <c r="A71" s="215" t="s">
        <v>38</v>
      </c>
      <c r="B71" s="216">
        <v>9885.1238927097984</v>
      </c>
      <c r="C71" s="217">
        <v>8826.7051768311976</v>
      </c>
      <c r="D71" s="218">
        <f t="shared" si="4"/>
        <v>-0.10707187156846626</v>
      </c>
      <c r="E71" s="232">
        <f t="shared" si="7"/>
        <v>3.1991198212019741E-2</v>
      </c>
    </row>
    <row r="72" spans="1:5" ht="14.4" x14ac:dyDescent="0.3">
      <c r="A72" s="215" t="s">
        <v>28</v>
      </c>
      <c r="B72" s="216">
        <v>8632.0995183451996</v>
      </c>
      <c r="C72" s="217">
        <v>7571.5780223496995</v>
      </c>
      <c r="D72" s="218">
        <f t="shared" si="4"/>
        <v>-0.12285788570227298</v>
      </c>
      <c r="E72" s="232">
        <f t="shared" si="7"/>
        <v>2.744215972303727E-2</v>
      </c>
    </row>
    <row r="73" spans="1:5" ht="14.4" x14ac:dyDescent="0.3">
      <c r="A73" s="215" t="s">
        <v>40</v>
      </c>
      <c r="B73" s="216">
        <v>12430.004658702201</v>
      </c>
      <c r="C73" s="217">
        <v>7536.0567314964001</v>
      </c>
      <c r="D73" s="218">
        <f t="shared" si="4"/>
        <v>-0.39372052236356692</v>
      </c>
      <c r="E73" s="232">
        <f t="shared" si="7"/>
        <v>2.7313417612173804E-2</v>
      </c>
    </row>
    <row r="74" spans="1:5" ht="14.4" x14ac:dyDescent="0.3">
      <c r="A74" s="215" t="s">
        <v>30</v>
      </c>
      <c r="B74" s="216">
        <v>5988.1386735164997</v>
      </c>
      <c r="C74" s="217">
        <v>6852.0831737340995</v>
      </c>
      <c r="D74" s="218">
        <f t="shared" si="4"/>
        <v>0.14427596742849869</v>
      </c>
      <c r="E74" s="232">
        <f t="shared" si="7"/>
        <v>2.483444802841691E-2</v>
      </c>
    </row>
    <row r="75" spans="1:5" ht="14.4" x14ac:dyDescent="0.3">
      <c r="A75" s="215" t="s">
        <v>33</v>
      </c>
      <c r="B75" s="216">
        <v>4540.9090032767999</v>
      </c>
      <c r="C75" s="217">
        <v>4608.6633930513999</v>
      </c>
      <c r="D75" s="218">
        <f t="shared" si="4"/>
        <v>1.4920886924998326E-2</v>
      </c>
      <c r="E75" s="232">
        <f t="shared" si="7"/>
        <v>1.6703476681943146E-2</v>
      </c>
    </row>
    <row r="76" spans="1:5" ht="14.4" x14ac:dyDescent="0.3">
      <c r="A76" s="215" t="s">
        <v>32</v>
      </c>
      <c r="B76" s="216">
        <v>1813.1594490796999</v>
      </c>
      <c r="C76" s="217">
        <v>1719.4972582443002</v>
      </c>
      <c r="D76" s="218">
        <f t="shared" si="4"/>
        <v>-5.1656896961235051E-2</v>
      </c>
      <c r="E76" s="232">
        <f t="shared" si="7"/>
        <v>6.2320850772163367E-3</v>
      </c>
    </row>
    <row r="77" spans="1:5" ht="14.4" x14ac:dyDescent="0.3">
      <c r="A77" s="215" t="s">
        <v>45</v>
      </c>
      <c r="B77" s="216">
        <v>0</v>
      </c>
      <c r="C77" s="217">
        <v>21.078948127899999</v>
      </c>
      <c r="D77" s="218" t="s">
        <v>154</v>
      </c>
      <c r="E77" s="232">
        <f t="shared" si="7"/>
        <v>7.6397794437563931E-5</v>
      </c>
    </row>
    <row r="78" spans="1:5" thickBot="1" x14ac:dyDescent="0.35">
      <c r="A78" s="220" t="s">
        <v>52</v>
      </c>
      <c r="B78" s="221">
        <v>6997.4514037399003</v>
      </c>
      <c r="C78" s="234">
        <v>0</v>
      </c>
      <c r="D78" s="223" t="s">
        <v>85</v>
      </c>
      <c r="E78" s="235">
        <f t="shared" si="7"/>
        <v>0</v>
      </c>
    </row>
    <row r="79" spans="1:5" ht="14.4" x14ac:dyDescent="0.3">
      <c r="A79" s="240" t="s">
        <v>163</v>
      </c>
      <c r="B79" s="226">
        <f>SUM(B80)</f>
        <v>997176.04039800004</v>
      </c>
      <c r="C79" s="237">
        <f>SUM(C80)</f>
        <v>1129003.0356020001</v>
      </c>
      <c r="D79" s="228">
        <f>(C79-B79)/B79</f>
        <v>0.13220032357715325</v>
      </c>
      <c r="E79" s="705">
        <f>SUM(E80)</f>
        <v>1</v>
      </c>
    </row>
    <row r="80" spans="1:5" thickBot="1" x14ac:dyDescent="0.35">
      <c r="A80" s="229" t="s">
        <v>36</v>
      </c>
      <c r="B80" s="216">
        <v>997176.04039800004</v>
      </c>
      <c r="C80" s="217">
        <v>1129003.0356020001</v>
      </c>
      <c r="D80" s="218">
        <f t="shared" si="4"/>
        <v>0.13220032357715325</v>
      </c>
      <c r="E80" s="241">
        <f>(C80/$C$79)</f>
        <v>1</v>
      </c>
    </row>
    <row r="81" spans="1:5" ht="14.4" x14ac:dyDescent="0.3">
      <c r="A81" s="242" t="s">
        <v>164</v>
      </c>
      <c r="B81" s="243">
        <f>SUM(B82)</f>
        <v>2053.402415</v>
      </c>
      <c r="C81" s="244">
        <f>SUM(C82)</f>
        <v>2100.798076</v>
      </c>
      <c r="D81" s="245">
        <f>(C81-B81)/B81</f>
        <v>2.3081525887851853E-2</v>
      </c>
      <c r="E81" s="704">
        <f>SUM(E82)</f>
        <v>1</v>
      </c>
    </row>
    <row r="82" spans="1:5" thickBot="1" x14ac:dyDescent="0.35">
      <c r="A82" s="229" t="s">
        <v>45</v>
      </c>
      <c r="B82" s="216">
        <v>2053.402415</v>
      </c>
      <c r="C82" s="217">
        <v>2100.798076</v>
      </c>
      <c r="D82" s="218">
        <f>(C82-B82)/B82</f>
        <v>2.3081525887851853E-2</v>
      </c>
      <c r="E82" s="241">
        <f>(C82/$C$81)</f>
        <v>1</v>
      </c>
    </row>
    <row r="83" spans="1:5" ht="14.4" x14ac:dyDescent="0.3">
      <c r="A83" s="242" t="s">
        <v>165</v>
      </c>
      <c r="B83" s="243">
        <f>SUM(B84:B90)</f>
        <v>2234.9682472899999</v>
      </c>
      <c r="C83" s="244">
        <f>SUM(C84:C90)</f>
        <v>2727.35980746</v>
      </c>
      <c r="D83" s="245">
        <f>(C83-B83)/B83</f>
        <v>0.22031255288170071</v>
      </c>
      <c r="E83" s="706">
        <f>SUM(E84:E90)</f>
        <v>1.0000000000000002</v>
      </c>
    </row>
    <row r="84" spans="1:5" ht="14.4" x14ac:dyDescent="0.3">
      <c r="A84" s="229" t="s">
        <v>28</v>
      </c>
      <c r="B84" s="246">
        <v>570.65336300000001</v>
      </c>
      <c r="C84" s="247">
        <v>751.85305640000001</v>
      </c>
      <c r="D84" s="218">
        <f>(C84-B84)/B84</f>
        <v>0.31753022964310473</v>
      </c>
      <c r="E84" s="248">
        <f>(C84/$C$83)</f>
        <v>0.2756706520142656</v>
      </c>
    </row>
    <row r="85" spans="1:5" ht="14.4" x14ac:dyDescent="0.3">
      <c r="A85" s="229" t="s">
        <v>44</v>
      </c>
      <c r="B85" s="216">
        <v>919.80667500000004</v>
      </c>
      <c r="C85" s="217">
        <v>748.52978359999997</v>
      </c>
      <c r="D85" s="218">
        <f t="shared" ref="D85:D90" si="8">(C85-B85)/B85</f>
        <v>-0.18620966345998746</v>
      </c>
      <c r="E85" s="248">
        <f t="shared" ref="E85:E90" si="9">(C85/$C$83)</f>
        <v>0.2744521575600648</v>
      </c>
    </row>
    <row r="86" spans="1:5" ht="14.4" x14ac:dyDescent="0.3">
      <c r="A86" s="229" t="s">
        <v>30</v>
      </c>
      <c r="B86" s="216">
        <v>350.71992799999998</v>
      </c>
      <c r="C86" s="217">
        <v>394.57721880000003</v>
      </c>
      <c r="D86" s="218">
        <f t="shared" si="8"/>
        <v>0.12504932653841114</v>
      </c>
      <c r="E86" s="248">
        <f t="shared" si="9"/>
        <v>0.14467369421545859</v>
      </c>
    </row>
    <row r="87" spans="1:5" ht="14.4" x14ac:dyDescent="0.3">
      <c r="A87" s="229" t="s">
        <v>40</v>
      </c>
      <c r="B87" s="216">
        <v>0</v>
      </c>
      <c r="C87" s="217">
        <v>393.23503799999997</v>
      </c>
      <c r="D87" s="218" t="s">
        <v>154</v>
      </c>
      <c r="E87" s="248">
        <f t="shared" si="9"/>
        <v>0.14418157696846798</v>
      </c>
    </row>
    <row r="88" spans="1:5" ht="14.4" x14ac:dyDescent="0.3">
      <c r="A88" s="229" t="s">
        <v>29</v>
      </c>
      <c r="B88" s="216">
        <v>239.35294500000001</v>
      </c>
      <c r="C88" s="217">
        <v>275.81027399999999</v>
      </c>
      <c r="D88" s="218">
        <f t="shared" si="8"/>
        <v>0.15231619147197034</v>
      </c>
      <c r="E88" s="248">
        <f t="shared" si="9"/>
        <v>0.10112720486882261</v>
      </c>
    </row>
    <row r="89" spans="1:5" ht="14.4" x14ac:dyDescent="0.3">
      <c r="A89" s="229" t="s">
        <v>31</v>
      </c>
      <c r="B89" s="216">
        <v>19.567599999999999</v>
      </c>
      <c r="C89" s="217">
        <v>81.881206000000006</v>
      </c>
      <c r="D89" s="218">
        <f t="shared" si="8"/>
        <v>3.1845298350334232</v>
      </c>
      <c r="E89" s="248">
        <f t="shared" si="9"/>
        <v>3.0022150277361558E-2</v>
      </c>
    </row>
    <row r="90" spans="1:5" thickBot="1" x14ac:dyDescent="0.35">
      <c r="A90" s="229" t="s">
        <v>38</v>
      </c>
      <c r="B90" s="216">
        <v>134.86773629000001</v>
      </c>
      <c r="C90" s="217">
        <v>81.473230659999999</v>
      </c>
      <c r="D90" s="218">
        <f t="shared" si="8"/>
        <v>-0.39590273477407684</v>
      </c>
      <c r="E90" s="248">
        <f t="shared" si="9"/>
        <v>2.9872564095558888E-2</v>
      </c>
    </row>
    <row r="91" spans="1:5" ht="53.25" customHeight="1" thickBot="1" x14ac:dyDescent="0.35">
      <c r="A91" s="746" t="s">
        <v>109</v>
      </c>
      <c r="B91" s="747"/>
      <c r="C91" s="747"/>
      <c r="D91" s="747"/>
      <c r="E91" s="748"/>
    </row>
    <row r="92" spans="1:5" ht="14.4" x14ac:dyDescent="0.3">
      <c r="D92" s="249"/>
    </row>
    <row r="93" spans="1:5" ht="14.4" x14ac:dyDescent="0.3">
      <c r="D93" s="249"/>
    </row>
    <row r="94" spans="1:5" ht="14.4" x14ac:dyDescent="0.3">
      <c r="D94" s="249"/>
    </row>
    <row r="95" spans="1:5" ht="14.4" x14ac:dyDescent="0.3">
      <c r="D95" s="249"/>
    </row>
    <row r="96" spans="1:5" ht="14.4" x14ac:dyDescent="0.3">
      <c r="A96" s="250" t="s">
        <v>166</v>
      </c>
      <c r="D96" s="249"/>
    </row>
    <row r="97" spans="4:4" ht="14.4" x14ac:dyDescent="0.3">
      <c r="D97" s="249"/>
    </row>
    <row r="98" spans="4:4" ht="14.4" x14ac:dyDescent="0.3">
      <c r="D98" s="249"/>
    </row>
  </sheetData>
  <mergeCells count="2">
    <mergeCell ref="B4:E4"/>
    <mergeCell ref="A91:E9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43"/>
  <sheetViews>
    <sheetView showGridLines="0" zoomScale="130" zoomScaleNormal="130" workbookViewId="0">
      <selection activeCell="E39" sqref="E39"/>
    </sheetView>
  </sheetViews>
  <sheetFormatPr baseColWidth="10" defaultColWidth="11.44140625" defaultRowHeight="13.8" x14ac:dyDescent="0.3"/>
  <cols>
    <col min="1" max="1" width="55.44140625" style="254" bestFit="1" customWidth="1"/>
    <col min="2" max="3" width="11.5546875" style="254" bestFit="1" customWidth="1"/>
    <col min="4" max="4" width="9.6640625" style="254" bestFit="1" customWidth="1"/>
    <col min="5" max="5" width="9.5546875" style="254" bestFit="1" customWidth="1"/>
    <col min="6" max="6" width="11.44140625" style="254"/>
    <col min="7" max="7" width="20.5546875" style="254" bestFit="1" customWidth="1"/>
    <col min="8" max="8" width="14.33203125" style="254" bestFit="1" customWidth="1"/>
    <col min="9" max="9" width="16.33203125" style="254" bestFit="1" customWidth="1"/>
    <col min="10" max="16384" width="11.44140625" style="254"/>
  </cols>
  <sheetData>
    <row r="1" spans="1:11" x14ac:dyDescent="0.3">
      <c r="A1" s="251" t="s">
        <v>167</v>
      </c>
      <c r="B1" s="252"/>
      <c r="C1" s="252"/>
      <c r="D1" s="252"/>
      <c r="E1" s="253"/>
    </row>
    <row r="2" spans="1:11" x14ac:dyDescent="0.3">
      <c r="A2" s="255" t="s">
        <v>168</v>
      </c>
      <c r="B2" s="252"/>
      <c r="C2" s="252"/>
      <c r="D2" s="252"/>
      <c r="E2" s="253"/>
      <c r="G2" s="256"/>
      <c r="H2" s="256"/>
      <c r="I2" s="256"/>
      <c r="J2" s="256"/>
      <c r="K2" s="256"/>
    </row>
    <row r="3" spans="1:11" x14ac:dyDescent="0.3">
      <c r="A3" s="257"/>
      <c r="B3" s="252"/>
      <c r="C3" s="252"/>
      <c r="D3" s="252"/>
      <c r="E3" s="253"/>
      <c r="G3" s="256"/>
      <c r="H3" s="256"/>
      <c r="I3" s="256"/>
      <c r="J3" s="256"/>
      <c r="K3" s="256"/>
    </row>
    <row r="4" spans="1:11" x14ac:dyDescent="0.3">
      <c r="A4" s="258"/>
      <c r="B4" s="749" t="s">
        <v>112</v>
      </c>
      <c r="C4" s="749"/>
      <c r="D4" s="749"/>
      <c r="E4" s="749"/>
      <c r="G4" s="256"/>
      <c r="H4" s="256"/>
      <c r="I4" s="256"/>
      <c r="J4" s="256"/>
      <c r="K4" s="256"/>
    </row>
    <row r="5" spans="1:11" x14ac:dyDescent="0.3">
      <c r="A5" s="259" t="s">
        <v>169</v>
      </c>
      <c r="B5" s="260">
        <v>2020</v>
      </c>
      <c r="C5" s="261">
        <v>2021</v>
      </c>
      <c r="D5" s="262" t="s">
        <v>170</v>
      </c>
      <c r="E5" s="263" t="s">
        <v>171</v>
      </c>
      <c r="G5" s="256"/>
      <c r="H5" s="256"/>
      <c r="I5" s="256"/>
      <c r="J5" s="256"/>
      <c r="K5" s="256"/>
    </row>
    <row r="6" spans="1:11" x14ac:dyDescent="0.3">
      <c r="A6" s="264" t="s">
        <v>172</v>
      </c>
      <c r="B6" s="265">
        <f>SUM(B7:B38)</f>
        <v>4436842.8130000019</v>
      </c>
      <c r="C6" s="266">
        <f>SUM(C7:C38)</f>
        <v>5143402.297584</v>
      </c>
      <c r="D6" s="267">
        <f>C6/B6-1</f>
        <v>0.15924825700693535</v>
      </c>
      <c r="E6" s="286">
        <f>SUM(E7:E38)</f>
        <v>1</v>
      </c>
      <c r="G6" s="256"/>
      <c r="H6" s="256"/>
      <c r="I6" s="256"/>
      <c r="J6" s="256"/>
      <c r="K6" s="256"/>
    </row>
    <row r="7" spans="1:11" x14ac:dyDescent="0.3">
      <c r="A7" s="268" t="s">
        <v>173</v>
      </c>
      <c r="B7" s="269">
        <v>2114990.7450000001</v>
      </c>
      <c r="C7" s="270">
        <v>3096459.5750000002</v>
      </c>
      <c r="D7" s="271">
        <f>C7/B7-1</f>
        <v>0.46405348691017556</v>
      </c>
      <c r="E7" s="272">
        <f t="shared" ref="E7:E38" si="0">C7/$C$6</f>
        <v>0.60202554570823552</v>
      </c>
      <c r="F7" s="273"/>
      <c r="G7" s="256"/>
      <c r="H7" s="256"/>
      <c r="I7" s="256"/>
      <c r="J7" s="256"/>
      <c r="K7" s="256"/>
    </row>
    <row r="8" spans="1:11" x14ac:dyDescent="0.3">
      <c r="A8" s="268" t="s">
        <v>174</v>
      </c>
      <c r="B8" s="269">
        <v>965985.65</v>
      </c>
      <c r="C8" s="270">
        <v>966552.4</v>
      </c>
      <c r="D8" s="271">
        <f t="shared" ref="D8:D37" si="1">C8/B8-1</f>
        <v>5.8670643813396595E-4</v>
      </c>
      <c r="E8" s="272">
        <f t="shared" si="0"/>
        <v>0.18792082440333643</v>
      </c>
      <c r="F8" s="273"/>
      <c r="G8" s="256"/>
      <c r="H8" s="256"/>
      <c r="I8" s="256"/>
      <c r="J8" s="256"/>
      <c r="K8" s="256"/>
    </row>
    <row r="9" spans="1:11" x14ac:dyDescent="0.3">
      <c r="A9" s="268" t="s">
        <v>175</v>
      </c>
      <c r="B9" s="269">
        <v>501879.60000000009</v>
      </c>
      <c r="C9" s="270">
        <v>276300.86</v>
      </c>
      <c r="D9" s="271">
        <f t="shared" si="1"/>
        <v>-0.449467840494015</v>
      </c>
      <c r="E9" s="272">
        <f t="shared" si="0"/>
        <v>5.3719472834117259E-2</v>
      </c>
      <c r="F9" s="273"/>
      <c r="G9" s="256"/>
      <c r="H9" s="256"/>
      <c r="I9" s="256"/>
      <c r="J9" s="256"/>
      <c r="K9" s="256"/>
    </row>
    <row r="10" spans="1:11" x14ac:dyDescent="0.3">
      <c r="A10" s="268" t="s">
        <v>176</v>
      </c>
      <c r="B10" s="269">
        <v>98128.749999999985</v>
      </c>
      <c r="C10" s="270">
        <v>144594.00999999998</v>
      </c>
      <c r="D10" s="271">
        <f t="shared" si="1"/>
        <v>0.47351321605543739</v>
      </c>
      <c r="E10" s="272">
        <f t="shared" si="0"/>
        <v>2.8112521952233804E-2</v>
      </c>
      <c r="F10" s="273"/>
      <c r="G10" s="256"/>
      <c r="H10" s="256"/>
      <c r="I10" s="256"/>
      <c r="J10" s="256"/>
      <c r="K10" s="256"/>
    </row>
    <row r="11" spans="1:11" x14ac:dyDescent="0.3">
      <c r="A11" s="268" t="s">
        <v>177</v>
      </c>
      <c r="B11" s="274">
        <v>130496.04</v>
      </c>
      <c r="C11" s="270">
        <v>120273.29</v>
      </c>
      <c r="D11" s="271">
        <f t="shared" si="1"/>
        <v>-7.8337626183905607E-2</v>
      </c>
      <c r="E11" s="272">
        <f t="shared" si="0"/>
        <v>2.3383994298189686E-2</v>
      </c>
      <c r="F11" s="273"/>
      <c r="G11" s="256"/>
      <c r="H11" s="256"/>
      <c r="I11" s="256"/>
      <c r="J11" s="256"/>
      <c r="K11" s="256"/>
    </row>
    <row r="12" spans="1:11" x14ac:dyDescent="0.3">
      <c r="A12" s="268" t="s">
        <v>178</v>
      </c>
      <c r="B12" s="269">
        <v>60318.95</v>
      </c>
      <c r="C12" s="270">
        <v>83572.209999999992</v>
      </c>
      <c r="D12" s="271">
        <f t="shared" si="1"/>
        <v>0.38550505272389524</v>
      </c>
      <c r="E12" s="272">
        <f t="shared" si="0"/>
        <v>1.6248429573408284E-2</v>
      </c>
      <c r="F12" s="273"/>
      <c r="G12" s="256"/>
      <c r="H12" s="256"/>
      <c r="I12" s="256"/>
      <c r="J12" s="256"/>
      <c r="K12" s="256"/>
    </row>
    <row r="13" spans="1:11" x14ac:dyDescent="0.3">
      <c r="A13" s="268" t="s">
        <v>179</v>
      </c>
      <c r="B13" s="269">
        <v>128212</v>
      </c>
      <c r="C13" s="270">
        <v>78004</v>
      </c>
      <c r="D13" s="271">
        <f t="shared" si="1"/>
        <v>-0.39160141016441519</v>
      </c>
      <c r="E13" s="272">
        <f t="shared" si="0"/>
        <v>1.5165836830737635E-2</v>
      </c>
      <c r="F13" s="273"/>
      <c r="G13" s="256"/>
      <c r="H13" s="256"/>
      <c r="I13" s="256"/>
      <c r="J13" s="256"/>
      <c r="K13" s="256"/>
    </row>
    <row r="14" spans="1:11" x14ac:dyDescent="0.3">
      <c r="A14" s="275" t="s">
        <v>180</v>
      </c>
      <c r="B14" s="276">
        <v>119240</v>
      </c>
      <c r="C14" s="270">
        <v>76085.180000000008</v>
      </c>
      <c r="D14" s="271">
        <f t="shared" si="1"/>
        <v>-0.3619156323381415</v>
      </c>
      <c r="E14" s="277">
        <f t="shared" si="0"/>
        <v>1.479277248753016E-2</v>
      </c>
      <c r="F14" s="273"/>
      <c r="G14" s="256"/>
      <c r="H14" s="256"/>
      <c r="I14" s="256"/>
      <c r="J14" s="256"/>
      <c r="K14" s="256"/>
    </row>
    <row r="15" spans="1:11" x14ac:dyDescent="0.3">
      <c r="A15" s="268" t="s">
        <v>181</v>
      </c>
      <c r="B15" s="269">
        <v>132652.57</v>
      </c>
      <c r="C15" s="270">
        <v>75328.41</v>
      </c>
      <c r="D15" s="271">
        <f t="shared" si="1"/>
        <v>-0.43213757562329924</v>
      </c>
      <c r="E15" s="272">
        <f t="shared" si="0"/>
        <v>1.4645638361864843E-2</v>
      </c>
      <c r="F15" s="273"/>
      <c r="G15" s="256"/>
      <c r="H15" s="256"/>
      <c r="I15" s="256"/>
      <c r="J15" s="256"/>
      <c r="K15" s="256"/>
    </row>
    <row r="16" spans="1:11" x14ac:dyDescent="0.3">
      <c r="A16" s="275" t="s">
        <v>182</v>
      </c>
      <c r="B16" s="269">
        <v>65776.592999999993</v>
      </c>
      <c r="C16" s="270">
        <v>61287.872583999997</v>
      </c>
      <c r="D16" s="271">
        <f t="shared" si="1"/>
        <v>-6.8241911161315394E-2</v>
      </c>
      <c r="E16" s="272">
        <f t="shared" si="0"/>
        <v>1.191582323101357E-2</v>
      </c>
      <c r="F16" s="273"/>
      <c r="G16" s="256"/>
      <c r="H16" s="256"/>
      <c r="I16" s="256"/>
      <c r="J16" s="256"/>
      <c r="K16" s="256"/>
    </row>
    <row r="17" spans="1:11" x14ac:dyDescent="0.3">
      <c r="A17" s="268" t="s">
        <v>183</v>
      </c>
      <c r="B17" s="269">
        <v>31371.82</v>
      </c>
      <c r="C17" s="270">
        <v>56985.58</v>
      </c>
      <c r="D17" s="271">
        <f t="shared" si="1"/>
        <v>0.81645757243283956</v>
      </c>
      <c r="E17" s="272">
        <f t="shared" si="0"/>
        <v>1.1079355007242525E-2</v>
      </c>
      <c r="F17" s="273"/>
      <c r="G17" s="256"/>
      <c r="H17" s="256"/>
      <c r="I17" s="256"/>
      <c r="J17" s="256"/>
      <c r="K17" s="256"/>
    </row>
    <row r="18" spans="1:11" x14ac:dyDescent="0.3">
      <c r="A18" s="268" t="s">
        <v>184</v>
      </c>
      <c r="B18" s="269">
        <v>47757.919999999998</v>
      </c>
      <c r="C18" s="270">
        <v>42595.49</v>
      </c>
      <c r="D18" s="271">
        <f t="shared" si="1"/>
        <v>-0.10809578809127363</v>
      </c>
      <c r="E18" s="272">
        <f t="shared" si="0"/>
        <v>8.2815785224516249E-3</v>
      </c>
      <c r="F18" s="273"/>
      <c r="G18" s="256"/>
      <c r="H18" s="256"/>
      <c r="I18" s="256"/>
      <c r="J18" s="256"/>
      <c r="K18" s="256"/>
    </row>
    <row r="19" spans="1:11" x14ac:dyDescent="0.3">
      <c r="A19" s="268" t="s">
        <v>185</v>
      </c>
      <c r="B19" s="269">
        <v>24846.460000000003</v>
      </c>
      <c r="C19" s="270">
        <v>24050.63</v>
      </c>
      <c r="D19" s="271">
        <f t="shared" si="1"/>
        <v>-3.2029914925506553E-2</v>
      </c>
      <c r="E19" s="272">
        <f t="shared" si="0"/>
        <v>4.6760157204302792E-3</v>
      </c>
      <c r="F19" s="273"/>
      <c r="G19" s="256"/>
      <c r="H19" s="256"/>
      <c r="I19" s="256"/>
      <c r="J19" s="256"/>
      <c r="K19" s="256"/>
    </row>
    <row r="20" spans="1:11" x14ac:dyDescent="0.3">
      <c r="A20" s="278" t="s">
        <v>186</v>
      </c>
      <c r="B20" s="276">
        <v>12</v>
      </c>
      <c r="C20" s="270">
        <v>23430</v>
      </c>
      <c r="D20" s="271" t="s">
        <v>154</v>
      </c>
      <c r="E20" s="277">
        <f t="shared" si="0"/>
        <v>4.5553504556712834E-3</v>
      </c>
      <c r="F20" s="273"/>
      <c r="G20" s="256"/>
      <c r="H20" s="256"/>
      <c r="I20" s="256"/>
      <c r="J20" s="256"/>
      <c r="K20" s="256"/>
    </row>
    <row r="21" spans="1:11" x14ac:dyDescent="0.3">
      <c r="A21" s="275" t="s">
        <v>187</v>
      </c>
      <c r="B21" s="269">
        <v>1597.8589999999999</v>
      </c>
      <c r="C21" s="270">
        <v>3306.63</v>
      </c>
      <c r="D21" s="271">
        <f t="shared" si="1"/>
        <v>1.0694128831142176</v>
      </c>
      <c r="E21" s="272">
        <f t="shared" si="0"/>
        <v>6.4288768575485858E-4</v>
      </c>
      <c r="F21" s="273"/>
      <c r="G21" s="256"/>
      <c r="H21" s="256"/>
      <c r="I21" s="256"/>
      <c r="J21" s="256"/>
      <c r="K21" s="256"/>
    </row>
    <row r="22" spans="1:11" x14ac:dyDescent="0.3">
      <c r="A22" s="268" t="s">
        <v>188</v>
      </c>
      <c r="B22" s="269">
        <v>3288.0299999999997</v>
      </c>
      <c r="C22" s="270">
        <v>3248.37</v>
      </c>
      <c r="D22" s="271">
        <f t="shared" si="1"/>
        <v>-1.2061933741480457E-2</v>
      </c>
      <c r="E22" s="272">
        <f t="shared" si="0"/>
        <v>6.3156055312372714E-4</v>
      </c>
      <c r="F22" s="273"/>
      <c r="G22" s="256"/>
      <c r="H22" s="256"/>
      <c r="I22" s="256"/>
      <c r="J22" s="256"/>
      <c r="K22" s="256"/>
    </row>
    <row r="23" spans="1:11" x14ac:dyDescent="0.3">
      <c r="A23" s="268" t="s">
        <v>189</v>
      </c>
      <c r="B23" s="269">
        <v>3157</v>
      </c>
      <c r="C23" s="270">
        <v>3193</v>
      </c>
      <c r="D23" s="271">
        <f t="shared" si="1"/>
        <v>1.1403230915425944E-2</v>
      </c>
      <c r="E23" s="272">
        <f t="shared" si="0"/>
        <v>6.2079530537594572E-4</v>
      </c>
      <c r="F23" s="273"/>
      <c r="G23" s="256"/>
      <c r="H23" s="256"/>
      <c r="I23" s="256"/>
      <c r="J23" s="256"/>
      <c r="K23" s="256"/>
    </row>
    <row r="24" spans="1:11" x14ac:dyDescent="0.3">
      <c r="A24" s="268" t="s">
        <v>190</v>
      </c>
      <c r="B24" s="269">
        <v>1868.4649999999999</v>
      </c>
      <c r="C24" s="270">
        <v>2256.41</v>
      </c>
      <c r="D24" s="271">
        <f t="shared" si="1"/>
        <v>0.207627651574956</v>
      </c>
      <c r="E24" s="272">
        <f t="shared" si="0"/>
        <v>4.3869988568848655E-4</v>
      </c>
      <c r="F24" s="273"/>
      <c r="G24" s="256"/>
      <c r="H24" s="256"/>
      <c r="I24" s="256"/>
      <c r="J24" s="256"/>
      <c r="K24" s="256"/>
    </row>
    <row r="25" spans="1:11" x14ac:dyDescent="0.3">
      <c r="A25" s="275" t="s">
        <v>191</v>
      </c>
      <c r="B25" s="279">
        <v>1365.71</v>
      </c>
      <c r="C25" s="280">
        <v>1527.9649999999999</v>
      </c>
      <c r="D25" s="271">
        <f t="shared" si="1"/>
        <v>0.11880633516632355</v>
      </c>
      <c r="E25" s="281">
        <f t="shared" si="0"/>
        <v>2.9707281515150544E-4</v>
      </c>
      <c r="F25" s="273"/>
      <c r="G25" s="256"/>
      <c r="H25" s="256"/>
      <c r="I25" s="256"/>
      <c r="J25" s="256"/>
      <c r="K25" s="256"/>
    </row>
    <row r="26" spans="1:11" x14ac:dyDescent="0.3">
      <c r="A26" s="268" t="s">
        <v>192</v>
      </c>
      <c r="B26" s="269">
        <v>0</v>
      </c>
      <c r="C26" s="270">
        <v>1430</v>
      </c>
      <c r="D26" s="271" t="s">
        <v>154</v>
      </c>
      <c r="E26" s="272">
        <f t="shared" si="0"/>
        <v>2.7802608414895154E-4</v>
      </c>
      <c r="F26" s="273"/>
      <c r="G26" s="256"/>
      <c r="H26" s="256"/>
      <c r="I26" s="256"/>
      <c r="J26" s="256"/>
      <c r="K26" s="256"/>
    </row>
    <row r="27" spans="1:11" x14ac:dyDescent="0.3">
      <c r="A27" s="268" t="s">
        <v>193</v>
      </c>
      <c r="B27" s="269">
        <v>1124.0650000000001</v>
      </c>
      <c r="C27" s="270">
        <v>1369.605</v>
      </c>
      <c r="D27" s="271">
        <f t="shared" si="1"/>
        <v>0.21843932512799524</v>
      </c>
      <c r="E27" s="272">
        <f t="shared" si="0"/>
        <v>2.6628385662994739E-4</v>
      </c>
      <c r="F27" s="273"/>
      <c r="G27" s="256"/>
      <c r="H27" s="256"/>
      <c r="I27" s="256"/>
      <c r="J27" s="256"/>
      <c r="K27" s="256"/>
    </row>
    <row r="28" spans="1:11" x14ac:dyDescent="0.3">
      <c r="A28" s="275" t="s">
        <v>194</v>
      </c>
      <c r="B28" s="279">
        <v>2</v>
      </c>
      <c r="C28" s="280">
        <v>409.72</v>
      </c>
      <c r="D28" s="271" t="s">
        <v>154</v>
      </c>
      <c r="E28" s="281">
        <f t="shared" si="0"/>
        <v>7.9659333704551355E-5</v>
      </c>
      <c r="F28" s="273"/>
      <c r="G28" s="256"/>
      <c r="H28" s="256"/>
      <c r="I28" s="256"/>
      <c r="J28" s="256"/>
      <c r="K28" s="256"/>
    </row>
    <row r="29" spans="1:11" x14ac:dyDescent="0.3">
      <c r="A29" s="275" t="s">
        <v>195</v>
      </c>
      <c r="B29" s="279">
        <v>435.625</v>
      </c>
      <c r="C29" s="280">
        <v>394.03</v>
      </c>
      <c r="D29" s="271">
        <f t="shared" si="1"/>
        <v>-9.5483500717360226E-2</v>
      </c>
      <c r="E29" s="281">
        <f t="shared" si="0"/>
        <v>7.6608823732315644E-5</v>
      </c>
      <c r="F29" s="273"/>
      <c r="G29" s="256"/>
      <c r="H29" s="256"/>
      <c r="I29" s="256"/>
      <c r="J29" s="256"/>
      <c r="K29" s="256"/>
    </row>
    <row r="30" spans="1:11" x14ac:dyDescent="0.3">
      <c r="A30" s="275" t="s">
        <v>196</v>
      </c>
      <c r="B30" s="279">
        <v>1000</v>
      </c>
      <c r="C30" s="280">
        <v>350</v>
      </c>
      <c r="D30" s="271">
        <f t="shared" si="1"/>
        <v>-0.65</v>
      </c>
      <c r="E30" s="281">
        <f t="shared" si="0"/>
        <v>6.8048342274218919E-5</v>
      </c>
      <c r="F30" s="273"/>
      <c r="G30" s="256"/>
      <c r="H30" s="256"/>
      <c r="I30" s="256"/>
      <c r="J30" s="256"/>
      <c r="K30" s="256"/>
    </row>
    <row r="31" spans="1:11" x14ac:dyDescent="0.3">
      <c r="A31" s="282" t="s">
        <v>197</v>
      </c>
      <c r="B31" s="269">
        <v>9</v>
      </c>
      <c r="C31" s="270">
        <v>323</v>
      </c>
      <c r="D31" s="271" t="s">
        <v>154</v>
      </c>
      <c r="E31" s="272">
        <f t="shared" si="0"/>
        <v>6.2798898727350601E-5</v>
      </c>
      <c r="F31" s="273"/>
      <c r="G31" s="256"/>
      <c r="H31" s="256"/>
      <c r="I31" s="256"/>
      <c r="J31" s="256"/>
      <c r="K31" s="256"/>
    </row>
    <row r="32" spans="1:11" x14ac:dyDescent="0.3">
      <c r="A32" s="275" t="s">
        <v>198</v>
      </c>
      <c r="B32" s="269">
        <v>248</v>
      </c>
      <c r="C32" s="270">
        <v>24</v>
      </c>
      <c r="D32" s="271">
        <f t="shared" si="1"/>
        <v>-0.90322580645161288</v>
      </c>
      <c r="E32" s="272">
        <f t="shared" si="0"/>
        <v>4.6661720416607255E-6</v>
      </c>
      <c r="F32" s="273"/>
      <c r="G32" s="256"/>
      <c r="H32" s="256"/>
      <c r="I32" s="256"/>
      <c r="J32" s="256"/>
      <c r="K32" s="256"/>
    </row>
    <row r="33" spans="1:11" x14ac:dyDescent="0.3">
      <c r="A33" s="283" t="s">
        <v>199</v>
      </c>
      <c r="B33" s="269">
        <v>0</v>
      </c>
      <c r="C33" s="270">
        <v>16</v>
      </c>
      <c r="D33" s="271" t="s">
        <v>154</v>
      </c>
      <c r="E33" s="272">
        <f t="shared" si="0"/>
        <v>3.1107813611071505E-6</v>
      </c>
      <c r="F33" s="273"/>
      <c r="G33" s="256"/>
      <c r="H33" s="256"/>
      <c r="I33" s="256"/>
      <c r="J33" s="256"/>
      <c r="K33" s="256"/>
    </row>
    <row r="34" spans="1:11" x14ac:dyDescent="0.3">
      <c r="A34" s="268" t="s">
        <v>200</v>
      </c>
      <c r="B34" s="269">
        <v>0</v>
      </c>
      <c r="C34" s="270">
        <v>12.97</v>
      </c>
      <c r="D34" s="271" t="s">
        <v>154</v>
      </c>
      <c r="E34" s="272">
        <f t="shared" si="0"/>
        <v>2.521677140847484E-6</v>
      </c>
      <c r="F34" s="273"/>
      <c r="G34" s="256"/>
      <c r="H34" s="256"/>
      <c r="I34" s="256"/>
      <c r="J34" s="256"/>
      <c r="K34" s="256"/>
    </row>
    <row r="35" spans="1:11" x14ac:dyDescent="0.3">
      <c r="A35" s="268" t="s">
        <v>201</v>
      </c>
      <c r="B35" s="269">
        <v>17</v>
      </c>
      <c r="C35" s="270">
        <v>12</v>
      </c>
      <c r="D35" s="271">
        <f t="shared" si="1"/>
        <v>-0.29411764705882348</v>
      </c>
      <c r="E35" s="272">
        <f t="shared" si="0"/>
        <v>2.3330860208303628E-6</v>
      </c>
      <c r="F35" s="273"/>
      <c r="G35" s="256"/>
      <c r="H35" s="256"/>
      <c r="I35" s="256"/>
      <c r="J35" s="256"/>
      <c r="K35" s="256"/>
    </row>
    <row r="36" spans="1:11" x14ac:dyDescent="0.3">
      <c r="A36" s="282" t="s">
        <v>202</v>
      </c>
      <c r="B36" s="269">
        <v>993.96100000000001</v>
      </c>
      <c r="C36" s="270">
        <v>7.09</v>
      </c>
      <c r="D36" s="271">
        <f t="shared" si="1"/>
        <v>-0.99286692335011129</v>
      </c>
      <c r="E36" s="272">
        <f t="shared" si="0"/>
        <v>1.378464990640606E-6</v>
      </c>
      <c r="F36" s="273"/>
      <c r="G36" s="256"/>
      <c r="H36" s="256"/>
      <c r="I36" s="256"/>
      <c r="J36" s="256"/>
      <c r="K36" s="256"/>
    </row>
    <row r="37" spans="1:11" x14ac:dyDescent="0.3">
      <c r="A37" s="268" t="s">
        <v>203</v>
      </c>
      <c r="B37" s="269">
        <v>67</v>
      </c>
      <c r="C37" s="270">
        <v>2</v>
      </c>
      <c r="D37" s="271">
        <f t="shared" si="1"/>
        <v>-0.97014925373134331</v>
      </c>
      <c r="E37" s="272">
        <f t="shared" si="0"/>
        <v>3.8884767013839381E-7</v>
      </c>
      <c r="F37" s="273"/>
      <c r="G37" s="256"/>
      <c r="H37" s="256"/>
      <c r="I37" s="256"/>
      <c r="J37" s="256"/>
      <c r="K37" s="256"/>
    </row>
    <row r="38" spans="1:11" x14ac:dyDescent="0.3">
      <c r="A38" s="268" t="s">
        <v>204</v>
      </c>
      <c r="B38" s="269">
        <v>0</v>
      </c>
      <c r="C38" s="270">
        <v>0</v>
      </c>
      <c r="D38" s="271" t="s">
        <v>85</v>
      </c>
      <c r="E38" s="272">
        <f t="shared" si="0"/>
        <v>0</v>
      </c>
      <c r="F38" s="273"/>
      <c r="G38" s="256"/>
      <c r="H38" s="256"/>
      <c r="I38" s="256"/>
      <c r="J38" s="256"/>
      <c r="K38" s="256"/>
    </row>
    <row r="39" spans="1:11" x14ac:dyDescent="0.3">
      <c r="A39" s="264" t="s">
        <v>205</v>
      </c>
      <c r="B39" s="284">
        <f>SUM(B40:B41)</f>
        <v>8981.4480000000003</v>
      </c>
      <c r="C39" s="285">
        <f>SUM(C40:C41)</f>
        <v>5191.7700000000004</v>
      </c>
      <c r="D39" s="267">
        <f>(C39-B39)/B39</f>
        <v>-0.42194510283865139</v>
      </c>
      <c r="E39" s="286">
        <f>SUM(E40:E41)</f>
        <v>1</v>
      </c>
      <c r="F39" s="273"/>
      <c r="G39" s="256"/>
      <c r="H39" s="256"/>
      <c r="I39" s="256"/>
      <c r="J39" s="256"/>
      <c r="K39" s="256"/>
    </row>
    <row r="40" spans="1:11" x14ac:dyDescent="0.3">
      <c r="A40" s="287" t="s">
        <v>206</v>
      </c>
      <c r="B40" s="288">
        <v>7577.0280000000002</v>
      </c>
      <c r="C40" s="289">
        <v>4329.7700000000004</v>
      </c>
      <c r="D40" s="290">
        <f>(C40-B40)/B40</f>
        <v>-0.4285661871646772</v>
      </c>
      <c r="E40" s="281">
        <f>C40/$C$39</f>
        <v>0.83396799164832036</v>
      </c>
      <c r="F40" s="273"/>
      <c r="G40" s="256"/>
      <c r="H40" s="256"/>
      <c r="I40" s="256"/>
      <c r="J40" s="256"/>
      <c r="K40" s="256"/>
    </row>
    <row r="41" spans="1:11" x14ac:dyDescent="0.3">
      <c r="A41" s="287" t="s">
        <v>207</v>
      </c>
      <c r="B41" s="288">
        <v>1404.42</v>
      </c>
      <c r="C41" s="289">
        <v>862</v>
      </c>
      <c r="D41" s="290">
        <f>(C41-B41)/B41</f>
        <v>-0.38622349439626324</v>
      </c>
      <c r="E41" s="281">
        <f>C41/$C$39</f>
        <v>0.16603200835167967</v>
      </c>
      <c r="F41" s="273"/>
    </row>
    <row r="42" spans="1:11" ht="33" customHeight="1" x14ac:dyDescent="0.3">
      <c r="A42" s="750" t="s">
        <v>208</v>
      </c>
      <c r="B42" s="750"/>
      <c r="C42" s="750"/>
      <c r="D42" s="750"/>
      <c r="E42" s="750"/>
    </row>
    <row r="43" spans="1:11" x14ac:dyDescent="0.3">
      <c r="A43" s="291" t="s">
        <v>209</v>
      </c>
      <c r="B43" s="292"/>
      <c r="C43" s="293"/>
      <c r="D43" s="293"/>
      <c r="E43" s="294"/>
    </row>
  </sheetData>
  <mergeCells count="2">
    <mergeCell ref="B4:E4"/>
    <mergeCell ref="A42:E42"/>
  </mergeCells>
  <conditionalFormatting sqref="E6:E40">
    <cfRule type="cellIs" dxfId="1" priority="1" operator="greaterThan">
      <formula>1</formula>
    </cfRule>
  </conditionalFormatting>
  <conditionalFormatting sqref="E41">
    <cfRule type="cellIs" dxfId="0" priority="2" operator="greaterThan">
      <formula>1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129"/>
  <sheetViews>
    <sheetView showGridLines="0" zoomScale="175" zoomScaleNormal="175" workbookViewId="0">
      <selection activeCell="D125" sqref="D125"/>
    </sheetView>
  </sheetViews>
  <sheetFormatPr baseColWidth="10" defaultColWidth="11.44140625" defaultRowHeight="13.8" x14ac:dyDescent="0.3"/>
  <cols>
    <col min="1" max="1" width="28.33203125" style="296" customWidth="1"/>
    <col min="2" max="2" width="13.44140625" style="296" bestFit="1" customWidth="1"/>
    <col min="3" max="3" width="13.88671875" style="296" bestFit="1" customWidth="1"/>
    <col min="4" max="4" width="10.6640625" style="296" bestFit="1" customWidth="1"/>
    <col min="5" max="5" width="8.5546875" style="296" bestFit="1" customWidth="1"/>
    <col min="6" max="6" width="24.6640625" style="296" bestFit="1" customWidth="1"/>
    <col min="7" max="16384" width="11.44140625" style="296"/>
  </cols>
  <sheetData>
    <row r="1" spans="1:8" x14ac:dyDescent="0.3">
      <c r="A1" s="295" t="s">
        <v>210</v>
      </c>
    </row>
    <row r="2" spans="1:8" x14ac:dyDescent="0.3">
      <c r="A2" s="297" t="s">
        <v>211</v>
      </c>
    </row>
    <row r="4" spans="1:8" x14ac:dyDescent="0.3">
      <c r="A4" s="298"/>
      <c r="B4" s="751" t="s">
        <v>112</v>
      </c>
      <c r="C4" s="751"/>
      <c r="D4" s="751"/>
      <c r="E4" s="751"/>
    </row>
    <row r="5" spans="1:8" x14ac:dyDescent="0.3">
      <c r="A5" s="299" t="s">
        <v>212</v>
      </c>
      <c r="B5" s="300">
        <v>2020</v>
      </c>
      <c r="C5" s="301">
        <v>2021</v>
      </c>
      <c r="D5" s="301" t="s">
        <v>213</v>
      </c>
      <c r="E5" s="302" t="s">
        <v>171</v>
      </c>
    </row>
    <row r="6" spans="1:8" x14ac:dyDescent="0.3">
      <c r="A6" s="303" t="s">
        <v>214</v>
      </c>
      <c r="B6" s="304">
        <f>SUM(B7:B11)</f>
        <v>2114990.7450000001</v>
      </c>
      <c r="C6" s="305">
        <f>SUM(C7:C11)</f>
        <v>3096459.5749999997</v>
      </c>
      <c r="D6" s="306">
        <f>(C6-B6)/B6</f>
        <v>0.46405348691017539</v>
      </c>
      <c r="E6" s="307">
        <f>SUM(E7:E11)</f>
        <v>1</v>
      </c>
    </row>
    <row r="7" spans="1:8" x14ac:dyDescent="0.3">
      <c r="A7" s="308" t="s">
        <v>31</v>
      </c>
      <c r="B7" s="309">
        <v>1296297.923</v>
      </c>
      <c r="C7" s="310">
        <v>2022576.71</v>
      </c>
      <c r="D7" s="311">
        <f t="shared" ref="D7:D70" si="0">(C7-B7)/B7</f>
        <v>0.56027150403757919</v>
      </c>
      <c r="E7" s="312">
        <f>C7/$C$6</f>
        <v>0.65319009049230048</v>
      </c>
    </row>
    <row r="8" spans="1:8" x14ac:dyDescent="0.3">
      <c r="A8" s="308" t="s">
        <v>34</v>
      </c>
      <c r="B8" s="309">
        <v>279769.16000000003</v>
      </c>
      <c r="C8" s="310">
        <v>560840</v>
      </c>
      <c r="D8" s="311">
        <f t="shared" si="0"/>
        <v>1.0046526929558639</v>
      </c>
      <c r="E8" s="312">
        <f>C8/$C$6</f>
        <v>0.18112298462672488</v>
      </c>
      <c r="F8" s="313"/>
    </row>
    <row r="9" spans="1:8" x14ac:dyDescent="0.3">
      <c r="A9" s="308" t="s">
        <v>28</v>
      </c>
      <c r="B9" s="309">
        <v>328663</v>
      </c>
      <c r="C9" s="310">
        <v>304750.2</v>
      </c>
      <c r="D9" s="311">
        <f t="shared" si="0"/>
        <v>-7.2757809671304616E-2</v>
      </c>
      <c r="E9" s="312">
        <f>C9/$C$6</f>
        <v>9.8418917676327183E-2</v>
      </c>
    </row>
    <row r="10" spans="1:8" x14ac:dyDescent="0.3">
      <c r="A10" s="308" t="s">
        <v>33</v>
      </c>
      <c r="B10" s="309">
        <v>184109.342</v>
      </c>
      <c r="C10" s="310">
        <v>162395.78</v>
      </c>
      <c r="D10" s="311">
        <f t="shared" si="0"/>
        <v>-0.11793840423371892</v>
      </c>
      <c r="E10" s="312">
        <f>C10/$C$6</f>
        <v>5.2445632202383914E-2</v>
      </c>
      <c r="H10" s="314"/>
    </row>
    <row r="11" spans="1:8" x14ac:dyDescent="0.3">
      <c r="A11" s="308" t="s">
        <v>126</v>
      </c>
      <c r="B11" s="315">
        <v>26151.32</v>
      </c>
      <c r="C11" s="316">
        <v>45896.884999999995</v>
      </c>
      <c r="D11" s="311">
        <f t="shared" si="0"/>
        <v>0.75505041428119102</v>
      </c>
      <c r="E11" s="312">
        <f>C11/$C$6</f>
        <v>1.4822375002263674E-2</v>
      </c>
    </row>
    <row r="12" spans="1:8" x14ac:dyDescent="0.3">
      <c r="A12" s="303" t="s">
        <v>215</v>
      </c>
      <c r="B12" s="304">
        <f>SUM(B13)</f>
        <v>965985.65</v>
      </c>
      <c r="C12" s="305">
        <f>SUM(C13)</f>
        <v>966552.4</v>
      </c>
      <c r="D12" s="306">
        <f t="shared" si="0"/>
        <v>5.8670643813394123E-4</v>
      </c>
      <c r="E12" s="307">
        <f>SUM(E13)</f>
        <v>1</v>
      </c>
    </row>
    <row r="13" spans="1:8" x14ac:dyDescent="0.3">
      <c r="A13" s="308" t="s">
        <v>48</v>
      </c>
      <c r="B13" s="317">
        <v>965985.65</v>
      </c>
      <c r="C13" s="318">
        <v>966552.4</v>
      </c>
      <c r="D13" s="319">
        <f t="shared" si="0"/>
        <v>5.8670643813394123E-4</v>
      </c>
      <c r="E13" s="312">
        <f>C12/$C$13</f>
        <v>1</v>
      </c>
    </row>
    <row r="14" spans="1:8" x14ac:dyDescent="0.3">
      <c r="A14" s="303" t="s">
        <v>216</v>
      </c>
      <c r="B14" s="304">
        <f>SUM(B15:B19)</f>
        <v>501879.60000000003</v>
      </c>
      <c r="C14" s="305">
        <f>SUM(C15:C19)</f>
        <v>276300.86000000004</v>
      </c>
      <c r="D14" s="306">
        <f t="shared" si="0"/>
        <v>-0.44946784049401484</v>
      </c>
      <c r="E14" s="307">
        <f>SUM(E15:E19)</f>
        <v>0.99999999999999978</v>
      </c>
    </row>
    <row r="15" spans="1:8" x14ac:dyDescent="0.3">
      <c r="A15" s="308" t="s">
        <v>34</v>
      </c>
      <c r="B15" s="320">
        <v>369187.79000000004</v>
      </c>
      <c r="C15" s="310">
        <v>190341.27000000002</v>
      </c>
      <c r="D15" s="311">
        <f t="shared" si="0"/>
        <v>-0.48443238060500321</v>
      </c>
      <c r="E15" s="312">
        <f>C15/$C$14</f>
        <v>0.68889134112720452</v>
      </c>
    </row>
    <row r="16" spans="1:8" x14ac:dyDescent="0.3">
      <c r="A16" s="308" t="s">
        <v>28</v>
      </c>
      <c r="B16" s="320">
        <v>42695</v>
      </c>
      <c r="C16" s="310">
        <v>39402</v>
      </c>
      <c r="D16" s="311">
        <f t="shared" si="0"/>
        <v>-7.7128469375805128E-2</v>
      </c>
      <c r="E16" s="321">
        <f>C16/$C$14</f>
        <v>0.14260541932442772</v>
      </c>
    </row>
    <row r="17" spans="1:5" x14ac:dyDescent="0.3">
      <c r="A17" s="308" t="s">
        <v>30</v>
      </c>
      <c r="B17" s="320">
        <v>58992.9</v>
      </c>
      <c r="C17" s="310">
        <v>33259.26</v>
      </c>
      <c r="D17" s="311">
        <f t="shared" si="0"/>
        <v>-0.43621588360633229</v>
      </c>
      <c r="E17" s="321">
        <f>C17/$C$14</f>
        <v>0.12037334954368219</v>
      </c>
    </row>
    <row r="18" spans="1:5" x14ac:dyDescent="0.3">
      <c r="A18" s="308" t="s">
        <v>54</v>
      </c>
      <c r="B18" s="320">
        <v>0</v>
      </c>
      <c r="C18" s="310">
        <v>5018.3999999999996</v>
      </c>
      <c r="D18" s="311" t="s">
        <v>154</v>
      </c>
      <c r="E18" s="312">
        <f>C18/$C$14</f>
        <v>1.8162809916697324E-2</v>
      </c>
    </row>
    <row r="19" spans="1:5" x14ac:dyDescent="0.3">
      <c r="A19" s="308" t="s">
        <v>126</v>
      </c>
      <c r="B19" s="320">
        <v>31003.91</v>
      </c>
      <c r="C19" s="310">
        <v>8279.93</v>
      </c>
      <c r="D19" s="311">
        <f t="shared" si="0"/>
        <v>-0.73293916799526249</v>
      </c>
      <c r="E19" s="312">
        <f>C19/$C$14</f>
        <v>2.9967080087988141E-2</v>
      </c>
    </row>
    <row r="20" spans="1:5" x14ac:dyDescent="0.3">
      <c r="A20" s="303" t="s">
        <v>217</v>
      </c>
      <c r="B20" s="304">
        <f>SUM(B21:B26)</f>
        <v>98128.75</v>
      </c>
      <c r="C20" s="305">
        <f>SUM(C21:C26)</f>
        <v>144594.00999999998</v>
      </c>
      <c r="D20" s="306">
        <f t="shared" si="0"/>
        <v>0.47351321605543717</v>
      </c>
      <c r="E20" s="307">
        <f>SUM(E21:E26)</f>
        <v>1</v>
      </c>
    </row>
    <row r="21" spans="1:5" x14ac:dyDescent="0.3">
      <c r="A21" s="308" t="s">
        <v>34</v>
      </c>
      <c r="B21" s="320">
        <v>25497.46</v>
      </c>
      <c r="C21" s="310">
        <v>60325.37</v>
      </c>
      <c r="D21" s="311">
        <f t="shared" si="0"/>
        <v>1.365936450140524</v>
      </c>
      <c r="E21" s="312">
        <f t="shared" ref="E21:E26" si="1">C21/$C$20</f>
        <v>0.41720518021458847</v>
      </c>
    </row>
    <row r="22" spans="1:5" x14ac:dyDescent="0.3">
      <c r="A22" s="308" t="s">
        <v>49</v>
      </c>
      <c r="B22" s="320">
        <v>22000</v>
      </c>
      <c r="C22" s="310">
        <v>29710</v>
      </c>
      <c r="D22" s="311">
        <f t="shared" si="0"/>
        <v>0.35045454545454546</v>
      </c>
      <c r="E22" s="312">
        <f t="shared" si="1"/>
        <v>0.20547185875818788</v>
      </c>
    </row>
    <row r="23" spans="1:5" x14ac:dyDescent="0.3">
      <c r="A23" s="308" t="s">
        <v>36</v>
      </c>
      <c r="B23" s="320">
        <v>25322.46</v>
      </c>
      <c r="C23" s="310">
        <v>22296</v>
      </c>
      <c r="D23" s="311">
        <f t="shared" si="0"/>
        <v>-0.11951682419480569</v>
      </c>
      <c r="E23" s="312">
        <f t="shared" si="1"/>
        <v>0.15419725893209549</v>
      </c>
    </row>
    <row r="24" spans="1:5" x14ac:dyDescent="0.3">
      <c r="A24" s="308" t="s">
        <v>29</v>
      </c>
      <c r="B24" s="320">
        <v>6471</v>
      </c>
      <c r="C24" s="310">
        <v>13084</v>
      </c>
      <c r="D24" s="311">
        <f t="shared" si="0"/>
        <v>1.0219440581053933</v>
      </c>
      <c r="E24" s="312">
        <f t="shared" si="1"/>
        <v>9.0487842477015482E-2</v>
      </c>
    </row>
    <row r="25" spans="1:5" x14ac:dyDescent="0.3">
      <c r="A25" s="308" t="s">
        <v>53</v>
      </c>
      <c r="B25" s="322">
        <v>6813.13</v>
      </c>
      <c r="C25" s="310">
        <v>10206.240000000002</v>
      </c>
      <c r="D25" s="311">
        <f t="shared" si="0"/>
        <v>0.49802513675799542</v>
      </c>
      <c r="E25" s="312">
        <f t="shared" si="1"/>
        <v>7.058549659145634E-2</v>
      </c>
    </row>
    <row r="26" spans="1:5" x14ac:dyDescent="0.3">
      <c r="A26" s="308" t="s">
        <v>126</v>
      </c>
      <c r="B26" s="320">
        <v>12024.7</v>
      </c>
      <c r="C26" s="310">
        <v>8972.4</v>
      </c>
      <c r="D26" s="311">
        <f t="shared" si="0"/>
        <v>-0.25383585453275348</v>
      </c>
      <c r="E26" s="312">
        <f t="shared" si="1"/>
        <v>6.2052363026656503E-2</v>
      </c>
    </row>
    <row r="27" spans="1:5" x14ac:dyDescent="0.3">
      <c r="A27" s="303" t="s">
        <v>177</v>
      </c>
      <c r="B27" s="304">
        <f>SUM(B28:B33)</f>
        <v>130496.04000000001</v>
      </c>
      <c r="C27" s="305">
        <f>SUM(C28:C33)</f>
        <v>120273.28999999998</v>
      </c>
      <c r="D27" s="306">
        <f t="shared" si="0"/>
        <v>-7.833762618390587E-2</v>
      </c>
      <c r="E27" s="323">
        <f>SUM(E28:E33)</f>
        <v>1</v>
      </c>
    </row>
    <row r="28" spans="1:5" x14ac:dyDescent="0.3">
      <c r="A28" s="308" t="s">
        <v>34</v>
      </c>
      <c r="B28" s="320">
        <v>94869.52</v>
      </c>
      <c r="C28" s="310">
        <v>94700.989999999976</v>
      </c>
      <c r="D28" s="311">
        <f t="shared" si="0"/>
        <v>-1.7764398934455232E-3</v>
      </c>
      <c r="E28" s="324">
        <f t="shared" ref="E28:E33" si="2">C28/$C$27</f>
        <v>0.78738172041356802</v>
      </c>
    </row>
    <row r="29" spans="1:5" x14ac:dyDescent="0.3">
      <c r="A29" s="308" t="s">
        <v>36</v>
      </c>
      <c r="B29" s="320">
        <v>3794.92</v>
      </c>
      <c r="C29" s="310">
        <v>12280</v>
      </c>
      <c r="D29" s="311">
        <f t="shared" si="0"/>
        <v>2.2359048412087739</v>
      </c>
      <c r="E29" s="324">
        <f t="shared" si="2"/>
        <v>0.10210080725321476</v>
      </c>
    </row>
    <row r="30" spans="1:5" x14ac:dyDescent="0.3">
      <c r="A30" s="308" t="s">
        <v>28</v>
      </c>
      <c r="B30" s="320">
        <v>1527</v>
      </c>
      <c r="C30" s="310">
        <v>8962</v>
      </c>
      <c r="D30" s="311">
        <f t="shared" si="0"/>
        <v>4.8690242305173541</v>
      </c>
      <c r="E30" s="324">
        <f t="shared" si="2"/>
        <v>7.4513634739683282E-2</v>
      </c>
    </row>
    <row r="31" spans="1:5" x14ac:dyDescent="0.3">
      <c r="A31" s="308" t="s">
        <v>53</v>
      </c>
      <c r="B31" s="320">
        <v>3768.8</v>
      </c>
      <c r="C31" s="310">
        <v>2150.1</v>
      </c>
      <c r="D31" s="311">
        <f t="shared" si="0"/>
        <v>-0.42950010613457867</v>
      </c>
      <c r="E31" s="324">
        <f t="shared" si="2"/>
        <v>1.7876787107095851E-2</v>
      </c>
    </row>
    <row r="32" spans="1:5" x14ac:dyDescent="0.3">
      <c r="A32" s="308" t="s">
        <v>54</v>
      </c>
      <c r="B32" s="320">
        <v>2654.8</v>
      </c>
      <c r="C32" s="310">
        <v>707.2</v>
      </c>
      <c r="D32" s="311">
        <f t="shared" si="0"/>
        <v>-0.7336145849028175</v>
      </c>
      <c r="E32" s="324">
        <f t="shared" si="2"/>
        <v>5.8799422548431171E-3</v>
      </c>
    </row>
    <row r="33" spans="1:5" x14ac:dyDescent="0.3">
      <c r="A33" s="308" t="s">
        <v>126</v>
      </c>
      <c r="B33" s="320">
        <v>23881</v>
      </c>
      <c r="C33" s="310">
        <v>1473</v>
      </c>
      <c r="D33" s="311">
        <f t="shared" si="0"/>
        <v>-0.93831916586407604</v>
      </c>
      <c r="E33" s="324">
        <f t="shared" si="2"/>
        <v>1.2247108231594897E-2</v>
      </c>
    </row>
    <row r="34" spans="1:5" x14ac:dyDescent="0.3">
      <c r="A34" s="303" t="s">
        <v>178</v>
      </c>
      <c r="B34" s="304">
        <f>SUM(B35)</f>
        <v>60318.95</v>
      </c>
      <c r="C34" s="305">
        <f>SUM(C35)</f>
        <v>83572.209999999992</v>
      </c>
      <c r="D34" s="306">
        <f t="shared" si="0"/>
        <v>0.38550505272389518</v>
      </c>
      <c r="E34" s="323">
        <f>SUM(E35)</f>
        <v>1</v>
      </c>
    </row>
    <row r="35" spans="1:5" x14ac:dyDescent="0.3">
      <c r="A35" s="308" t="s">
        <v>48</v>
      </c>
      <c r="B35" s="320">
        <v>60318.95</v>
      </c>
      <c r="C35" s="310">
        <v>83572.209999999992</v>
      </c>
      <c r="D35" s="311">
        <f t="shared" si="0"/>
        <v>0.38550505272389518</v>
      </c>
      <c r="E35" s="324">
        <f>C35/$C$34</f>
        <v>1</v>
      </c>
    </row>
    <row r="36" spans="1:5" x14ac:dyDescent="0.3">
      <c r="A36" s="303" t="s">
        <v>179</v>
      </c>
      <c r="B36" s="304">
        <f>SUM(B37:B40)</f>
        <v>128212</v>
      </c>
      <c r="C36" s="305">
        <f>SUM(C37:C40)</f>
        <v>78004</v>
      </c>
      <c r="D36" s="306">
        <f t="shared" si="0"/>
        <v>-0.39160141016441519</v>
      </c>
      <c r="E36" s="323">
        <f>SUM(E37:E40)</f>
        <v>1</v>
      </c>
    </row>
    <row r="37" spans="1:5" x14ac:dyDescent="0.3">
      <c r="A37" s="308" t="s">
        <v>34</v>
      </c>
      <c r="B37" s="320">
        <v>45843</v>
      </c>
      <c r="C37" s="310">
        <v>42466</v>
      </c>
      <c r="D37" s="311">
        <f t="shared" si="0"/>
        <v>-7.3664463494971966E-2</v>
      </c>
      <c r="E37" s="324">
        <f>C37/$C$36</f>
        <v>0.54440797907799598</v>
      </c>
    </row>
    <row r="38" spans="1:5" x14ac:dyDescent="0.3">
      <c r="A38" s="308" t="s">
        <v>36</v>
      </c>
      <c r="B38" s="320">
        <v>78509</v>
      </c>
      <c r="C38" s="310">
        <v>31678</v>
      </c>
      <c r="D38" s="311">
        <f t="shared" si="0"/>
        <v>-0.59650485931549246</v>
      </c>
      <c r="E38" s="324">
        <f>C38/$C$36</f>
        <v>0.40610737910876366</v>
      </c>
    </row>
    <row r="39" spans="1:5" x14ac:dyDescent="0.3">
      <c r="A39" s="308" t="s">
        <v>32</v>
      </c>
      <c r="B39" s="320">
        <v>3000</v>
      </c>
      <c r="C39" s="310">
        <v>3000</v>
      </c>
      <c r="D39" s="311">
        <f t="shared" si="0"/>
        <v>0</v>
      </c>
      <c r="E39" s="324">
        <f>C39/$C$36</f>
        <v>3.8459566176093536E-2</v>
      </c>
    </row>
    <row r="40" spans="1:5" x14ac:dyDescent="0.3">
      <c r="A40" s="308" t="s">
        <v>54</v>
      </c>
      <c r="B40" s="320">
        <v>860</v>
      </c>
      <c r="C40" s="310">
        <v>860</v>
      </c>
      <c r="D40" s="311">
        <f t="shared" si="0"/>
        <v>0</v>
      </c>
      <c r="E40" s="324">
        <f>C40/$C$36</f>
        <v>1.1025075637146813E-2</v>
      </c>
    </row>
    <row r="41" spans="1:5" x14ac:dyDescent="0.3">
      <c r="A41" s="303" t="s">
        <v>180</v>
      </c>
      <c r="B41" s="304">
        <f>SUM(B42:B43)</f>
        <v>119240</v>
      </c>
      <c r="C41" s="305">
        <f>SUM(C42:C43)</f>
        <v>76085.180000000008</v>
      </c>
      <c r="D41" s="306">
        <f t="shared" si="0"/>
        <v>-0.3619156323381415</v>
      </c>
      <c r="E41" s="323">
        <f>SUM(E42:E43)</f>
        <v>1</v>
      </c>
    </row>
    <row r="42" spans="1:5" x14ac:dyDescent="0.3">
      <c r="A42" s="308" t="s">
        <v>48</v>
      </c>
      <c r="B42" s="320">
        <v>117250</v>
      </c>
      <c r="C42" s="310">
        <v>75385.180000000008</v>
      </c>
      <c r="D42" s="311">
        <f t="shared" si="0"/>
        <v>-0.35705603411513853</v>
      </c>
      <c r="E42" s="324">
        <f>C42/$C$41</f>
        <v>0.99079978518812728</v>
      </c>
    </row>
    <row r="43" spans="1:5" x14ac:dyDescent="0.3">
      <c r="A43" s="308" t="s">
        <v>28</v>
      </c>
      <c r="B43" s="320">
        <v>1990</v>
      </c>
      <c r="C43" s="310">
        <v>700</v>
      </c>
      <c r="D43" s="311">
        <f t="shared" si="0"/>
        <v>-0.64824120603015079</v>
      </c>
      <c r="E43" s="324">
        <f>C43/$C$41</f>
        <v>9.2002148118726923E-3</v>
      </c>
    </row>
    <row r="44" spans="1:5" x14ac:dyDescent="0.3">
      <c r="A44" s="303" t="s">
        <v>181</v>
      </c>
      <c r="B44" s="304">
        <f>SUM(B45:B49)</f>
        <v>132652.57</v>
      </c>
      <c r="C44" s="305">
        <f>SUM(C45:C49)</f>
        <v>75328.41</v>
      </c>
      <c r="D44" s="306">
        <f t="shared" si="0"/>
        <v>-0.4321375756232993</v>
      </c>
      <c r="E44" s="323">
        <f>SUM(E45:E49)</f>
        <v>1</v>
      </c>
    </row>
    <row r="45" spans="1:5" x14ac:dyDescent="0.3">
      <c r="A45" s="308" t="s">
        <v>28</v>
      </c>
      <c r="B45" s="320">
        <v>106805.13</v>
      </c>
      <c r="C45" s="310">
        <v>67616</v>
      </c>
      <c r="D45" s="311">
        <f t="shared" si="0"/>
        <v>-0.36692179486135174</v>
      </c>
      <c r="E45" s="324">
        <f>C45/$C$44</f>
        <v>0.8976161849161558</v>
      </c>
    </row>
    <row r="46" spans="1:5" x14ac:dyDescent="0.3">
      <c r="A46" s="308" t="s">
        <v>33</v>
      </c>
      <c r="B46" s="320">
        <v>20796.439999999999</v>
      </c>
      <c r="C46" s="310">
        <v>7712.41</v>
      </c>
      <c r="D46" s="311">
        <f t="shared" si="0"/>
        <v>-0.62914758487510358</v>
      </c>
      <c r="E46" s="324">
        <f>C46/$C$44</f>
        <v>0.10238381508384418</v>
      </c>
    </row>
    <row r="47" spans="1:5" x14ac:dyDescent="0.3">
      <c r="A47" s="308" t="s">
        <v>42</v>
      </c>
      <c r="B47" s="320">
        <v>50</v>
      </c>
      <c r="C47" s="310">
        <v>0</v>
      </c>
      <c r="D47" s="311" t="s">
        <v>85</v>
      </c>
      <c r="E47" s="324">
        <f>C47/$C$44</f>
        <v>0</v>
      </c>
    </row>
    <row r="48" spans="1:5" x14ac:dyDescent="0.3">
      <c r="A48" s="308" t="s">
        <v>34</v>
      </c>
      <c r="B48" s="320">
        <v>5000</v>
      </c>
      <c r="C48" s="310">
        <v>0</v>
      </c>
      <c r="D48" s="311" t="s">
        <v>85</v>
      </c>
      <c r="E48" s="324">
        <f>C48/$C$44</f>
        <v>0</v>
      </c>
    </row>
    <row r="49" spans="1:5" x14ac:dyDescent="0.3">
      <c r="A49" s="308" t="s">
        <v>31</v>
      </c>
      <c r="B49" s="320">
        <v>1</v>
      </c>
      <c r="C49" s="310">
        <v>0</v>
      </c>
      <c r="D49" s="311" t="s">
        <v>85</v>
      </c>
      <c r="E49" s="324">
        <f>C49/$C$44</f>
        <v>0</v>
      </c>
    </row>
    <row r="50" spans="1:5" x14ac:dyDescent="0.3">
      <c r="A50" s="303" t="s">
        <v>182</v>
      </c>
      <c r="B50" s="304">
        <f>SUM(B51:B56)</f>
        <v>65776.592999999993</v>
      </c>
      <c r="C50" s="305">
        <f>SUM(C51:C56)</f>
        <v>61287.872583999997</v>
      </c>
      <c r="D50" s="306">
        <f t="shared" si="0"/>
        <v>-6.8241911161315352E-2</v>
      </c>
      <c r="E50" s="323">
        <f>SUM(E51:E56)</f>
        <v>1</v>
      </c>
    </row>
    <row r="51" spans="1:5" x14ac:dyDescent="0.3">
      <c r="A51" s="308" t="s">
        <v>34</v>
      </c>
      <c r="B51" s="320">
        <v>42823.28</v>
      </c>
      <c r="C51" s="310">
        <v>38937.56</v>
      </c>
      <c r="D51" s="311">
        <f t="shared" si="0"/>
        <v>-9.0738495509918929E-2</v>
      </c>
      <c r="E51" s="324">
        <f t="shared" ref="E51:E56" si="3">C51/$C$50</f>
        <v>0.63532242772226943</v>
      </c>
    </row>
    <row r="52" spans="1:5" x14ac:dyDescent="0.3">
      <c r="A52" s="308" t="s">
        <v>54</v>
      </c>
      <c r="B52" s="320">
        <v>8400.15</v>
      </c>
      <c r="C52" s="310">
        <v>7003.26</v>
      </c>
      <c r="D52" s="311">
        <f t="shared" si="0"/>
        <v>-0.16629345904537413</v>
      </c>
      <c r="E52" s="324">
        <f t="shared" si="3"/>
        <v>0.11426828350749922</v>
      </c>
    </row>
    <row r="53" spans="1:5" x14ac:dyDescent="0.3">
      <c r="A53" s="308" t="s">
        <v>44</v>
      </c>
      <c r="B53" s="320">
        <v>3202.57</v>
      </c>
      <c r="C53" s="310">
        <v>6126.1</v>
      </c>
      <c r="D53" s="311">
        <f t="shared" si="0"/>
        <v>0.91286997630028388</v>
      </c>
      <c r="E53" s="324">
        <f t="shared" si="3"/>
        <v>9.9956153504980674E-2</v>
      </c>
    </row>
    <row r="54" spans="1:5" x14ac:dyDescent="0.3">
      <c r="A54" s="308" t="s">
        <v>31</v>
      </c>
      <c r="B54" s="320">
        <v>6702.26</v>
      </c>
      <c r="C54" s="310">
        <v>5384.42</v>
      </c>
      <c r="D54" s="311">
        <f t="shared" si="0"/>
        <v>-0.19662621265065816</v>
      </c>
      <c r="E54" s="324">
        <f t="shared" si="3"/>
        <v>8.7854575024124318E-2</v>
      </c>
    </row>
    <row r="55" spans="1:5" x14ac:dyDescent="0.3">
      <c r="A55" s="308" t="s">
        <v>46</v>
      </c>
      <c r="B55" s="320">
        <v>3545.74</v>
      </c>
      <c r="C55" s="310">
        <v>2207.0300000000002</v>
      </c>
      <c r="D55" s="311">
        <f t="shared" si="0"/>
        <v>-0.37755447381928725</v>
      </c>
      <c r="E55" s="324">
        <f t="shared" si="3"/>
        <v>3.6010876327532609E-2</v>
      </c>
    </row>
    <row r="56" spans="1:5" x14ac:dyDescent="0.3">
      <c r="A56" s="308" t="s">
        <v>126</v>
      </c>
      <c r="B56" s="320">
        <v>1102.5929999999998</v>
      </c>
      <c r="C56" s="310">
        <v>1629.5025840000001</v>
      </c>
      <c r="D56" s="311">
        <f t="shared" si="0"/>
        <v>0.47788221401732128</v>
      </c>
      <c r="E56" s="324">
        <f t="shared" si="3"/>
        <v>2.658768391359375E-2</v>
      </c>
    </row>
    <row r="57" spans="1:5" x14ac:dyDescent="0.3">
      <c r="A57" s="303" t="s">
        <v>183</v>
      </c>
      <c r="B57" s="304">
        <f>SUM(B58:B63)</f>
        <v>31371.82</v>
      </c>
      <c r="C57" s="305">
        <f>SUM(C58:C63)</f>
        <v>56985.58</v>
      </c>
      <c r="D57" s="306">
        <f t="shared" si="0"/>
        <v>0.81645757243283945</v>
      </c>
      <c r="E57" s="323">
        <f>SUM(E58:E63)</f>
        <v>1</v>
      </c>
    </row>
    <row r="58" spans="1:5" x14ac:dyDescent="0.3">
      <c r="A58" s="308" t="s">
        <v>28</v>
      </c>
      <c r="B58" s="320">
        <v>19624.5</v>
      </c>
      <c r="C58" s="310">
        <v>46127.4</v>
      </c>
      <c r="D58" s="311">
        <f t="shared" si="0"/>
        <v>1.3505006496980816</v>
      </c>
      <c r="E58" s="324">
        <f t="shared" ref="E58:E63" si="4">C58/$C$57</f>
        <v>0.80945741010269612</v>
      </c>
    </row>
    <row r="59" spans="1:5" x14ac:dyDescent="0.3">
      <c r="A59" s="308" t="s">
        <v>31</v>
      </c>
      <c r="B59" s="320">
        <v>2100.8200000000002</v>
      </c>
      <c r="C59" s="310">
        <v>8590.18</v>
      </c>
      <c r="D59" s="311">
        <f t="shared" si="0"/>
        <v>3.0889652611837284</v>
      </c>
      <c r="E59" s="324">
        <f t="shared" si="4"/>
        <v>0.15074304762713656</v>
      </c>
    </row>
    <row r="60" spans="1:5" x14ac:dyDescent="0.3">
      <c r="A60" s="308" t="s">
        <v>54</v>
      </c>
      <c r="B60" s="320">
        <v>1200</v>
      </c>
      <c r="C60" s="310">
        <v>1225</v>
      </c>
      <c r="D60" s="311">
        <f t="shared" si="0"/>
        <v>2.0833333333333332E-2</v>
      </c>
      <c r="E60" s="324">
        <f t="shared" si="4"/>
        <v>2.1496666349627398E-2</v>
      </c>
    </row>
    <row r="61" spans="1:5" x14ac:dyDescent="0.3">
      <c r="A61" s="308" t="s">
        <v>29</v>
      </c>
      <c r="B61" s="320">
        <v>300</v>
      </c>
      <c r="C61" s="310">
        <v>602</v>
      </c>
      <c r="D61" s="311">
        <f t="shared" si="0"/>
        <v>1.0066666666666666</v>
      </c>
      <c r="E61" s="324">
        <f t="shared" si="4"/>
        <v>1.0564076034674035E-2</v>
      </c>
    </row>
    <row r="62" spans="1:5" x14ac:dyDescent="0.3">
      <c r="A62" s="308" t="s">
        <v>45</v>
      </c>
      <c r="B62" s="320">
        <v>325</v>
      </c>
      <c r="C62" s="310">
        <v>308</v>
      </c>
      <c r="D62" s="311">
        <f t="shared" si="0"/>
        <v>-5.2307692307692305E-2</v>
      </c>
      <c r="E62" s="324">
        <f t="shared" si="4"/>
        <v>5.4048761107634595E-3</v>
      </c>
    </row>
    <row r="63" spans="1:5" x14ac:dyDescent="0.3">
      <c r="A63" s="308" t="s">
        <v>126</v>
      </c>
      <c r="B63" s="320">
        <v>7821.5</v>
      </c>
      <c r="C63" s="310">
        <v>133</v>
      </c>
      <c r="D63" s="311">
        <f t="shared" si="0"/>
        <v>-0.9829955890813783</v>
      </c>
      <c r="E63" s="324">
        <f t="shared" si="4"/>
        <v>2.3339237751024032E-3</v>
      </c>
    </row>
    <row r="64" spans="1:5" x14ac:dyDescent="0.3">
      <c r="A64" s="303" t="s">
        <v>184</v>
      </c>
      <c r="B64" s="304">
        <f>SUM(B65:B67)</f>
        <v>47757.919999999998</v>
      </c>
      <c r="C64" s="305">
        <f>SUM(C65:C67)</f>
        <v>42595.490000000005</v>
      </c>
      <c r="D64" s="306">
        <f t="shared" si="0"/>
        <v>-0.10809578809127351</v>
      </c>
      <c r="E64" s="323">
        <f>SUM(E65:E67)</f>
        <v>1</v>
      </c>
    </row>
    <row r="65" spans="1:5" x14ac:dyDescent="0.3">
      <c r="A65" s="308" t="s">
        <v>31</v>
      </c>
      <c r="B65" s="320">
        <v>37878.92</v>
      </c>
      <c r="C65" s="310">
        <v>29462.11</v>
      </c>
      <c r="D65" s="311">
        <f t="shared" si="0"/>
        <v>-0.22220300895590472</v>
      </c>
      <c r="E65" s="324">
        <f>C65/$C$64</f>
        <v>0.69167205260463016</v>
      </c>
    </row>
    <row r="66" spans="1:5" x14ac:dyDescent="0.3">
      <c r="A66" s="308" t="s">
        <v>28</v>
      </c>
      <c r="B66" s="320">
        <v>8275</v>
      </c>
      <c r="C66" s="310">
        <v>9202.380000000001</v>
      </c>
      <c r="D66" s="311">
        <f t="shared" si="0"/>
        <v>0.11207009063444121</v>
      </c>
      <c r="E66" s="324">
        <f>C66/$C$64</f>
        <v>0.21604118182464857</v>
      </c>
    </row>
    <row r="67" spans="1:5" x14ac:dyDescent="0.3">
      <c r="A67" s="308" t="s">
        <v>44</v>
      </c>
      <c r="B67" s="320">
        <v>1604</v>
      </c>
      <c r="C67" s="310">
        <v>3931</v>
      </c>
      <c r="D67" s="311">
        <f t="shared" si="0"/>
        <v>1.4507481296758105</v>
      </c>
      <c r="E67" s="324">
        <f>C67/$C$64</f>
        <v>9.2286765570721213E-2</v>
      </c>
    </row>
    <row r="68" spans="1:5" x14ac:dyDescent="0.3">
      <c r="A68" s="303" t="s">
        <v>185</v>
      </c>
      <c r="B68" s="325">
        <f t="shared" ref="B68" si="5">SUM(B69:B71)</f>
        <v>24846.459999999995</v>
      </c>
      <c r="C68" s="326">
        <f>SUM(C69:C71)</f>
        <v>24050.63</v>
      </c>
      <c r="D68" s="306">
        <f t="shared" si="0"/>
        <v>-3.2029914925506275E-2</v>
      </c>
      <c r="E68" s="323">
        <f>SUM(E69:E71)</f>
        <v>0.99999999999999989</v>
      </c>
    </row>
    <row r="69" spans="1:5" x14ac:dyDescent="0.3">
      <c r="A69" s="308" t="s">
        <v>34</v>
      </c>
      <c r="B69" s="320">
        <v>17052.879999999997</v>
      </c>
      <c r="C69" s="310">
        <v>17365.149999999998</v>
      </c>
      <c r="D69" s="311">
        <f t="shared" si="0"/>
        <v>1.8311862864220031E-2</v>
      </c>
      <c r="E69" s="324">
        <f>C69/$C$68</f>
        <v>0.7220247452977322</v>
      </c>
    </row>
    <row r="70" spans="1:5" x14ac:dyDescent="0.3">
      <c r="A70" s="308" t="s">
        <v>31</v>
      </c>
      <c r="B70" s="320">
        <v>7052.99</v>
      </c>
      <c r="C70" s="310">
        <v>6089.17</v>
      </c>
      <c r="D70" s="311">
        <f t="shared" si="0"/>
        <v>-0.13665409989238603</v>
      </c>
      <c r="E70" s="324">
        <f>C70/$C$68</f>
        <v>0.25318130959563223</v>
      </c>
    </row>
    <row r="71" spans="1:5" x14ac:dyDescent="0.3">
      <c r="A71" s="308" t="s">
        <v>28</v>
      </c>
      <c r="B71" s="320">
        <v>740.58999999999992</v>
      </c>
      <c r="C71" s="310">
        <v>596.31000000000006</v>
      </c>
      <c r="D71" s="311">
        <f t="shared" ref="D71:D124" si="6">(C71-B71)/B71</f>
        <v>-0.19481764539083687</v>
      </c>
      <c r="E71" s="324">
        <f>C71/$C$68</f>
        <v>2.4793945106635462E-2</v>
      </c>
    </row>
    <row r="72" spans="1:5" x14ac:dyDescent="0.3">
      <c r="A72" s="303" t="s">
        <v>186</v>
      </c>
      <c r="B72" s="304">
        <f>SUM(B73)</f>
        <v>12</v>
      </c>
      <c r="C72" s="305">
        <f>SUM(C73)</f>
        <v>23430</v>
      </c>
      <c r="D72" s="306" t="s">
        <v>154</v>
      </c>
      <c r="E72" s="323">
        <f>SUM(E73)</f>
        <v>1</v>
      </c>
    </row>
    <row r="73" spans="1:5" x14ac:dyDescent="0.3">
      <c r="A73" s="308" t="s">
        <v>28</v>
      </c>
      <c r="B73" s="320">
        <v>12</v>
      </c>
      <c r="C73" s="310">
        <v>23430</v>
      </c>
      <c r="D73" s="311" t="s">
        <v>154</v>
      </c>
      <c r="E73" s="324">
        <f>C73/$C$72</f>
        <v>1</v>
      </c>
    </row>
    <row r="74" spans="1:5" x14ac:dyDescent="0.3">
      <c r="A74" s="303" t="s">
        <v>187</v>
      </c>
      <c r="B74" s="304">
        <f>SUM(B75:B75)</f>
        <v>1597.8589999999999</v>
      </c>
      <c r="C74" s="305">
        <f>SUM(C75:C75)</f>
        <v>3306.63</v>
      </c>
      <c r="D74" s="306">
        <f t="shared" si="6"/>
        <v>1.0694128831142173</v>
      </c>
      <c r="E74" s="323">
        <f>SUM(E75:E75)</f>
        <v>1</v>
      </c>
    </row>
    <row r="75" spans="1:5" x14ac:dyDescent="0.3">
      <c r="A75" s="308" t="s">
        <v>31</v>
      </c>
      <c r="B75" s="320">
        <v>1597.8589999999999</v>
      </c>
      <c r="C75" s="310">
        <v>3306.63</v>
      </c>
      <c r="D75" s="311">
        <f t="shared" si="6"/>
        <v>1.0694128831142173</v>
      </c>
      <c r="E75" s="324">
        <f>C75/$C$74</f>
        <v>1</v>
      </c>
    </row>
    <row r="76" spans="1:5" x14ac:dyDescent="0.3">
      <c r="A76" s="303" t="s">
        <v>188</v>
      </c>
      <c r="B76" s="304">
        <f>SUM(B77:B79)</f>
        <v>3288.0299999999997</v>
      </c>
      <c r="C76" s="305">
        <f>SUM(C77:C79)</f>
        <v>3248.37</v>
      </c>
      <c r="D76" s="306">
        <f t="shared" si="6"/>
        <v>-1.2061933741480417E-2</v>
      </c>
      <c r="E76" s="323">
        <f>SUM(E77:E79)</f>
        <v>1</v>
      </c>
    </row>
    <row r="77" spans="1:5" x14ac:dyDescent="0.3">
      <c r="A77" s="308" t="s">
        <v>44</v>
      </c>
      <c r="B77" s="320">
        <v>3254.0299999999997</v>
      </c>
      <c r="C77" s="310">
        <v>3117.37</v>
      </c>
      <c r="D77" s="311">
        <f t="shared" si="6"/>
        <v>-4.199715429790133E-2</v>
      </c>
      <c r="E77" s="324">
        <f>C77/$C$76</f>
        <v>0.95967208169020157</v>
      </c>
    </row>
    <row r="78" spans="1:5" x14ac:dyDescent="0.3">
      <c r="A78" s="308" t="s">
        <v>55</v>
      </c>
      <c r="B78" s="320">
        <v>0</v>
      </c>
      <c r="C78" s="310">
        <v>100</v>
      </c>
      <c r="D78" s="311" t="s">
        <v>154</v>
      </c>
      <c r="E78" s="324">
        <f>C78/$C$76</f>
        <v>3.0784670465495004E-2</v>
      </c>
    </row>
    <row r="79" spans="1:5" x14ac:dyDescent="0.3">
      <c r="A79" s="308" t="s">
        <v>28</v>
      </c>
      <c r="B79" s="320">
        <v>34</v>
      </c>
      <c r="C79" s="310">
        <v>31</v>
      </c>
      <c r="D79" s="311">
        <f t="shared" si="6"/>
        <v>-8.8235294117647065E-2</v>
      </c>
      <c r="E79" s="324">
        <f>C79/$C$76</f>
        <v>9.5432478443034513E-3</v>
      </c>
    </row>
    <row r="80" spans="1:5" x14ac:dyDescent="0.3">
      <c r="A80" s="303" t="s">
        <v>189</v>
      </c>
      <c r="B80" s="304">
        <f>SUM(B81:B84)</f>
        <v>3157</v>
      </c>
      <c r="C80" s="305">
        <f>SUM(C81:C84)</f>
        <v>3193</v>
      </c>
      <c r="D80" s="306">
        <f t="shared" si="6"/>
        <v>1.1403230915426037E-2</v>
      </c>
      <c r="E80" s="323">
        <f>SUM(E81:E84)</f>
        <v>1</v>
      </c>
    </row>
    <row r="81" spans="1:5" x14ac:dyDescent="0.3">
      <c r="A81" s="308" t="s">
        <v>49</v>
      </c>
      <c r="B81" s="320">
        <v>1500</v>
      </c>
      <c r="C81" s="310">
        <v>2000</v>
      </c>
      <c r="D81" s="311">
        <f t="shared" si="6"/>
        <v>0.33333333333333331</v>
      </c>
      <c r="E81" s="324">
        <f>C81/$C$80</f>
        <v>0.62637018477920448</v>
      </c>
    </row>
    <row r="82" spans="1:5" x14ac:dyDescent="0.3">
      <c r="A82" s="308" t="s">
        <v>38</v>
      </c>
      <c r="B82" s="320">
        <v>1527</v>
      </c>
      <c r="C82" s="310">
        <v>1162</v>
      </c>
      <c r="D82" s="311">
        <f t="shared" si="6"/>
        <v>-0.23903077930582842</v>
      </c>
      <c r="E82" s="324">
        <f>C82/$C$80</f>
        <v>0.3639210773567178</v>
      </c>
    </row>
    <row r="83" spans="1:5" x14ac:dyDescent="0.3">
      <c r="A83" s="308" t="s">
        <v>30</v>
      </c>
      <c r="B83" s="320">
        <v>115</v>
      </c>
      <c r="C83" s="310">
        <v>31</v>
      </c>
      <c r="D83" s="311">
        <f t="shared" si="6"/>
        <v>-0.73043478260869565</v>
      </c>
      <c r="E83" s="324">
        <f>C83/$C$80</f>
        <v>9.7087378640776691E-3</v>
      </c>
    </row>
    <row r="84" spans="1:5" x14ac:dyDescent="0.3">
      <c r="A84" s="308" t="s">
        <v>28</v>
      </c>
      <c r="B84" s="320">
        <v>15</v>
      </c>
      <c r="C84" s="310">
        <v>0</v>
      </c>
      <c r="D84" s="311" t="s">
        <v>85</v>
      </c>
      <c r="E84" s="324">
        <f>C84/$C$80</f>
        <v>0</v>
      </c>
    </row>
    <row r="85" spans="1:5" x14ac:dyDescent="0.3">
      <c r="A85" s="303" t="s">
        <v>190</v>
      </c>
      <c r="B85" s="304">
        <f>SUM(B86)</f>
        <v>1868.4649999999999</v>
      </c>
      <c r="C85" s="305">
        <f>SUM(C86)</f>
        <v>2256.41</v>
      </c>
      <c r="D85" s="306">
        <f t="shared" si="6"/>
        <v>0.20762765157495588</v>
      </c>
      <c r="E85" s="323">
        <f>SUM(E86)</f>
        <v>1</v>
      </c>
    </row>
    <row r="86" spans="1:5" x14ac:dyDescent="0.3">
      <c r="A86" s="308" t="s">
        <v>31</v>
      </c>
      <c r="B86" s="320">
        <v>1868.4649999999999</v>
      </c>
      <c r="C86" s="310">
        <v>2256.41</v>
      </c>
      <c r="D86" s="311">
        <f t="shared" si="6"/>
        <v>0.20762765157495588</v>
      </c>
      <c r="E86" s="324">
        <f>C86/$C$85</f>
        <v>1</v>
      </c>
    </row>
    <row r="87" spans="1:5" x14ac:dyDescent="0.3">
      <c r="A87" s="303" t="s">
        <v>191</v>
      </c>
      <c r="B87" s="304">
        <f>SUM(B88:B91)</f>
        <v>1365.71</v>
      </c>
      <c r="C87" s="305">
        <f>SUM(C88:C91)</f>
        <v>1527.9649999999999</v>
      </c>
      <c r="D87" s="306">
        <f t="shared" si="6"/>
        <v>0.11880633516632365</v>
      </c>
      <c r="E87" s="323">
        <f>SUM(E88:E91)</f>
        <v>0.99999999999999989</v>
      </c>
    </row>
    <row r="88" spans="1:5" x14ac:dyDescent="0.3">
      <c r="A88" s="308" t="s">
        <v>31</v>
      </c>
      <c r="B88" s="320">
        <v>615.71</v>
      </c>
      <c r="C88" s="310">
        <v>739.40499999999997</v>
      </c>
      <c r="D88" s="311">
        <f>(C88-B88)/B88</f>
        <v>0.20089815010313286</v>
      </c>
      <c r="E88" s="324">
        <f>C88/$C$87</f>
        <v>0.48391488024922036</v>
      </c>
    </row>
    <row r="89" spans="1:5" x14ac:dyDescent="0.3">
      <c r="A89" s="308" t="s">
        <v>29</v>
      </c>
      <c r="B89" s="320">
        <v>750</v>
      </c>
      <c r="C89" s="310">
        <v>735</v>
      </c>
      <c r="D89" s="311">
        <f>(C89-B89)/B89</f>
        <v>-0.02</v>
      </c>
      <c r="E89" s="324">
        <f>C89/$C$87</f>
        <v>0.48103196081062066</v>
      </c>
    </row>
    <row r="90" spans="1:5" x14ac:dyDescent="0.3">
      <c r="A90" s="308" t="s">
        <v>32</v>
      </c>
      <c r="B90" s="320">
        <v>0</v>
      </c>
      <c r="C90" s="310">
        <v>53.56</v>
      </c>
      <c r="D90" s="311" t="s">
        <v>154</v>
      </c>
      <c r="E90" s="324">
        <f>C90/$C$87</f>
        <v>3.5053158940158972E-2</v>
      </c>
    </row>
    <row r="91" spans="1:5" x14ac:dyDescent="0.3">
      <c r="A91" s="308" t="s">
        <v>45</v>
      </c>
      <c r="B91" s="320">
        <v>0</v>
      </c>
      <c r="C91" s="310">
        <v>0</v>
      </c>
      <c r="D91" s="311" t="s">
        <v>85</v>
      </c>
      <c r="E91" s="324">
        <f>C91/$C$87</f>
        <v>0</v>
      </c>
    </row>
    <row r="92" spans="1:5" x14ac:dyDescent="0.3">
      <c r="A92" s="303" t="s">
        <v>192</v>
      </c>
      <c r="B92" s="304">
        <f>SUM(B93)</f>
        <v>0</v>
      </c>
      <c r="C92" s="305">
        <f>SUM(C93)</f>
        <v>1430</v>
      </c>
      <c r="D92" s="306" t="s">
        <v>154</v>
      </c>
      <c r="E92" s="323">
        <f>SUM(E93)</f>
        <v>1</v>
      </c>
    </row>
    <row r="93" spans="1:5" x14ac:dyDescent="0.3">
      <c r="A93" s="308" t="s">
        <v>38</v>
      </c>
      <c r="B93" s="320">
        <v>0</v>
      </c>
      <c r="C93" s="310">
        <v>1430</v>
      </c>
      <c r="D93" s="311" t="s">
        <v>154</v>
      </c>
      <c r="E93" s="324">
        <f>C93/$C$92</f>
        <v>1</v>
      </c>
    </row>
    <row r="94" spans="1:5" x14ac:dyDescent="0.3">
      <c r="A94" s="303" t="s">
        <v>193</v>
      </c>
      <c r="B94" s="304">
        <f>SUM(B95:B98)</f>
        <v>1124.0650000000001</v>
      </c>
      <c r="C94" s="305">
        <f>SUM(C95:C98)</f>
        <v>1369.605</v>
      </c>
      <c r="D94" s="306">
        <f t="shared" si="6"/>
        <v>0.21843932512799522</v>
      </c>
      <c r="E94" s="323">
        <f>SUM(E95:E98)</f>
        <v>1</v>
      </c>
    </row>
    <row r="95" spans="1:5" x14ac:dyDescent="0.3">
      <c r="A95" s="308" t="s">
        <v>35</v>
      </c>
      <c r="B95" s="320">
        <v>786.18499999999995</v>
      </c>
      <c r="C95" s="310">
        <v>773.97</v>
      </c>
      <c r="D95" s="311">
        <f t="shared" si="6"/>
        <v>-1.5537055527642882E-2</v>
      </c>
      <c r="E95" s="324">
        <f>C95/$C$94</f>
        <v>0.56510453743962674</v>
      </c>
    </row>
    <row r="96" spans="1:5" x14ac:dyDescent="0.3">
      <c r="A96" s="308" t="s">
        <v>29</v>
      </c>
      <c r="B96" s="320">
        <v>337.88</v>
      </c>
      <c r="C96" s="310">
        <v>595.63499999999999</v>
      </c>
      <c r="D96" s="311">
        <f t="shared" si="6"/>
        <v>0.76285959512252866</v>
      </c>
      <c r="E96" s="324">
        <f>C96/$C$94</f>
        <v>0.43489546256037326</v>
      </c>
    </row>
    <row r="97" spans="1:5" x14ac:dyDescent="0.3">
      <c r="A97" s="308" t="s">
        <v>34</v>
      </c>
      <c r="B97" s="320">
        <v>0</v>
      </c>
      <c r="C97" s="310">
        <v>0</v>
      </c>
      <c r="D97" s="311" t="s">
        <v>85</v>
      </c>
      <c r="E97" s="324">
        <f>C97/$C$94</f>
        <v>0</v>
      </c>
    </row>
    <row r="98" spans="1:5" x14ac:dyDescent="0.3">
      <c r="A98" s="308" t="s">
        <v>46</v>
      </c>
      <c r="B98" s="320">
        <v>0</v>
      </c>
      <c r="C98" s="310">
        <v>0</v>
      </c>
      <c r="D98" s="311" t="s">
        <v>85</v>
      </c>
      <c r="E98" s="324">
        <f>C98/$C$94</f>
        <v>0</v>
      </c>
    </row>
    <row r="99" spans="1:5" x14ac:dyDescent="0.3">
      <c r="A99" s="303" t="s">
        <v>194</v>
      </c>
      <c r="B99" s="304">
        <f>SUM(B100:B100)</f>
        <v>2</v>
      </c>
      <c r="C99" s="305">
        <f>SUM(C100:C100)</f>
        <v>409.72</v>
      </c>
      <c r="D99" s="306" t="s">
        <v>154</v>
      </c>
      <c r="E99" s="323">
        <f>SUM(E100:E100)</f>
        <v>1</v>
      </c>
    </row>
    <row r="100" spans="1:5" x14ac:dyDescent="0.3">
      <c r="A100" s="308" t="s">
        <v>36</v>
      </c>
      <c r="B100" s="320">
        <v>2</v>
      </c>
      <c r="C100" s="310">
        <v>409.72</v>
      </c>
      <c r="D100" s="311" t="s">
        <v>154</v>
      </c>
      <c r="E100" s="324">
        <f>C100/$C$99</f>
        <v>1</v>
      </c>
    </row>
    <row r="101" spans="1:5" x14ac:dyDescent="0.3">
      <c r="A101" s="303" t="s">
        <v>195</v>
      </c>
      <c r="B101" s="304">
        <f>SUM(B102)</f>
        <v>435.625</v>
      </c>
      <c r="C101" s="305">
        <f>SUM(C102)</f>
        <v>394.03</v>
      </c>
      <c r="D101" s="306">
        <f t="shared" si="6"/>
        <v>-9.5483500717360184E-2</v>
      </c>
      <c r="E101" s="323">
        <f>SUM(E102)</f>
        <v>1</v>
      </c>
    </row>
    <row r="102" spans="1:5" x14ac:dyDescent="0.3">
      <c r="A102" s="308" t="s">
        <v>31</v>
      </c>
      <c r="B102" s="320">
        <v>435.625</v>
      </c>
      <c r="C102" s="310">
        <v>394.03</v>
      </c>
      <c r="D102" s="311">
        <f t="shared" si="6"/>
        <v>-9.5483500717360184E-2</v>
      </c>
      <c r="E102" s="324">
        <f>C102/$C$101</f>
        <v>1</v>
      </c>
    </row>
    <row r="103" spans="1:5" x14ac:dyDescent="0.3">
      <c r="A103" s="303" t="s">
        <v>196</v>
      </c>
      <c r="B103" s="304">
        <f>SUM(B104:B105)</f>
        <v>1000</v>
      </c>
      <c r="C103" s="305">
        <f>SUM(C104:C105)</f>
        <v>350</v>
      </c>
      <c r="D103" s="306">
        <f t="shared" si="6"/>
        <v>-0.65</v>
      </c>
      <c r="E103" s="323">
        <f>SUM(E104:E105)</f>
        <v>1</v>
      </c>
    </row>
    <row r="104" spans="1:5" x14ac:dyDescent="0.3">
      <c r="A104" s="308" t="s">
        <v>31</v>
      </c>
      <c r="B104" s="320">
        <v>600</v>
      </c>
      <c r="C104" s="310">
        <v>350</v>
      </c>
      <c r="D104" s="311">
        <f t="shared" si="6"/>
        <v>-0.41666666666666669</v>
      </c>
      <c r="E104" s="324">
        <f>C104/$C$103</f>
        <v>1</v>
      </c>
    </row>
    <row r="105" spans="1:5" x14ac:dyDescent="0.3">
      <c r="A105" s="308" t="s">
        <v>52</v>
      </c>
      <c r="B105" s="320">
        <v>400</v>
      </c>
      <c r="C105" s="310">
        <v>0</v>
      </c>
      <c r="D105" s="311" t="s">
        <v>85</v>
      </c>
      <c r="E105" s="324">
        <f>C105/$C$103</f>
        <v>0</v>
      </c>
    </row>
    <row r="106" spans="1:5" x14ac:dyDescent="0.3">
      <c r="A106" s="303" t="s">
        <v>197</v>
      </c>
      <c r="B106" s="304">
        <f>SUM(B107:B108)</f>
        <v>9</v>
      </c>
      <c r="C106" s="305">
        <f>SUM(C107:C108)</f>
        <v>323</v>
      </c>
      <c r="D106" s="306" t="s">
        <v>154</v>
      </c>
      <c r="E106" s="323">
        <f>SUM(E107:E108)</f>
        <v>1</v>
      </c>
    </row>
    <row r="107" spans="1:5" x14ac:dyDescent="0.3">
      <c r="A107" s="308" t="s">
        <v>48</v>
      </c>
      <c r="B107" s="320">
        <v>0</v>
      </c>
      <c r="C107" s="310">
        <v>323</v>
      </c>
      <c r="D107" s="311" t="s">
        <v>154</v>
      </c>
      <c r="E107" s="324">
        <f>C107/$C$106</f>
        <v>1</v>
      </c>
    </row>
    <row r="108" spans="1:5" x14ac:dyDescent="0.3">
      <c r="A108" s="308" t="s">
        <v>36</v>
      </c>
      <c r="B108" s="320">
        <v>9</v>
      </c>
      <c r="C108" s="310">
        <v>0</v>
      </c>
      <c r="D108" s="311" t="s">
        <v>85</v>
      </c>
      <c r="E108" s="324">
        <f>C108/$C$106</f>
        <v>0</v>
      </c>
    </row>
    <row r="109" spans="1:5" x14ac:dyDescent="0.3">
      <c r="A109" s="303" t="s">
        <v>198</v>
      </c>
      <c r="B109" s="304">
        <f>SUM(B110:B113)</f>
        <v>248</v>
      </c>
      <c r="C109" s="305">
        <f>SUM(C110:C113)</f>
        <v>24</v>
      </c>
      <c r="D109" s="306">
        <f t="shared" si="6"/>
        <v>-0.90322580645161288</v>
      </c>
      <c r="E109" s="323">
        <f>SUM(E110:E113)</f>
        <v>1</v>
      </c>
    </row>
    <row r="110" spans="1:5" x14ac:dyDescent="0.3">
      <c r="A110" s="308" t="s">
        <v>30</v>
      </c>
      <c r="B110" s="320">
        <v>172</v>
      </c>
      <c r="C110" s="310">
        <v>24</v>
      </c>
      <c r="D110" s="311">
        <f t="shared" si="6"/>
        <v>-0.86046511627906974</v>
      </c>
      <c r="E110" s="324">
        <f>C110/$C$109</f>
        <v>1</v>
      </c>
    </row>
    <row r="111" spans="1:5" x14ac:dyDescent="0.3">
      <c r="A111" s="308" t="s">
        <v>45</v>
      </c>
      <c r="B111" s="320">
        <v>11</v>
      </c>
      <c r="C111" s="310">
        <v>0</v>
      </c>
      <c r="D111" s="311" t="s">
        <v>85</v>
      </c>
      <c r="E111" s="324">
        <f>C111/$C$109</f>
        <v>0</v>
      </c>
    </row>
    <row r="112" spans="1:5" x14ac:dyDescent="0.3">
      <c r="A112" s="308" t="s">
        <v>55</v>
      </c>
      <c r="B112" s="320">
        <v>60</v>
      </c>
      <c r="C112" s="310">
        <v>0</v>
      </c>
      <c r="D112" s="311" t="s">
        <v>85</v>
      </c>
      <c r="E112" s="324">
        <f>C112/$C$109</f>
        <v>0</v>
      </c>
    </row>
    <row r="113" spans="1:5" x14ac:dyDescent="0.3">
      <c r="A113" s="308" t="s">
        <v>28</v>
      </c>
      <c r="B113" s="320">
        <v>5</v>
      </c>
      <c r="C113" s="310">
        <v>0</v>
      </c>
      <c r="D113" s="311" t="s">
        <v>85</v>
      </c>
      <c r="E113" s="324">
        <f>C113/$C$109</f>
        <v>0</v>
      </c>
    </row>
    <row r="114" spans="1:5" x14ac:dyDescent="0.3">
      <c r="A114" s="303" t="s">
        <v>199</v>
      </c>
      <c r="B114" s="304">
        <f>SUM(B115)</f>
        <v>0</v>
      </c>
      <c r="C114" s="305">
        <f>SUM(C115)</f>
        <v>16</v>
      </c>
      <c r="D114" s="306" t="s">
        <v>154</v>
      </c>
      <c r="E114" s="323">
        <f>SUM(E115)</f>
        <v>1</v>
      </c>
    </row>
    <row r="115" spans="1:5" x14ac:dyDescent="0.3">
      <c r="A115" s="308" t="s">
        <v>36</v>
      </c>
      <c r="B115" s="320">
        <v>0</v>
      </c>
      <c r="C115" s="310">
        <v>16</v>
      </c>
      <c r="D115" s="311" t="s">
        <v>154</v>
      </c>
      <c r="E115" s="324">
        <f>C115/$C$114</f>
        <v>1</v>
      </c>
    </row>
    <row r="116" spans="1:5" x14ac:dyDescent="0.3">
      <c r="A116" s="303" t="s">
        <v>200</v>
      </c>
      <c r="B116" s="304">
        <f>SUM(B117)</f>
        <v>0</v>
      </c>
      <c r="C116" s="305">
        <f>SUM(C117)</f>
        <v>12.97</v>
      </c>
      <c r="D116" s="306" t="s">
        <v>154</v>
      </c>
      <c r="E116" s="323">
        <f>SUM(E117)</f>
        <v>1</v>
      </c>
    </row>
    <row r="117" spans="1:5" x14ac:dyDescent="0.3">
      <c r="A117" s="308" t="s">
        <v>28</v>
      </c>
      <c r="B117" s="320">
        <v>0</v>
      </c>
      <c r="C117" s="310">
        <v>12.97</v>
      </c>
      <c r="D117" s="311" t="s">
        <v>154</v>
      </c>
      <c r="E117" s="324">
        <f>C117/$C$116</f>
        <v>1</v>
      </c>
    </row>
    <row r="118" spans="1:5" x14ac:dyDescent="0.3">
      <c r="A118" s="303" t="s">
        <v>201</v>
      </c>
      <c r="B118" s="304">
        <f>SUM(B119)</f>
        <v>17</v>
      </c>
      <c r="C118" s="305">
        <f>SUM(C119)</f>
        <v>12</v>
      </c>
      <c r="D118" s="306">
        <f t="shared" si="6"/>
        <v>-0.29411764705882354</v>
      </c>
      <c r="E118" s="323">
        <f>SUM(E119)</f>
        <v>1</v>
      </c>
    </row>
    <row r="119" spans="1:5" x14ac:dyDescent="0.3">
      <c r="A119" s="308" t="s">
        <v>28</v>
      </c>
      <c r="B119" s="320">
        <v>17</v>
      </c>
      <c r="C119" s="310">
        <v>12</v>
      </c>
      <c r="D119" s="311">
        <f t="shared" si="6"/>
        <v>-0.29411764705882354</v>
      </c>
      <c r="E119" s="324">
        <f>C119/$C$118</f>
        <v>1</v>
      </c>
    </row>
    <row r="120" spans="1:5" x14ac:dyDescent="0.3">
      <c r="A120" s="303" t="s">
        <v>202</v>
      </c>
      <c r="B120" s="304">
        <f>SUM(B121:B122)</f>
        <v>993.96100000000001</v>
      </c>
      <c r="C120" s="305">
        <f t="shared" ref="C120" si="7">SUM(C121:C122)</f>
        <v>7.09</v>
      </c>
      <c r="D120" s="306">
        <f t="shared" si="6"/>
        <v>-0.99286692335011129</v>
      </c>
      <c r="E120" s="323">
        <f>SUM(E121:E122)</f>
        <v>1</v>
      </c>
    </row>
    <row r="121" spans="1:5" x14ac:dyDescent="0.3">
      <c r="A121" s="308" t="s">
        <v>28</v>
      </c>
      <c r="B121" s="320">
        <v>431.43099999999998</v>
      </c>
      <c r="C121" s="310">
        <v>5.09</v>
      </c>
      <c r="D121" s="311">
        <f t="shared" si="6"/>
        <v>-0.9882020531672504</v>
      </c>
      <c r="E121" s="324">
        <f>C121/$C$120</f>
        <v>0.71791255289139633</v>
      </c>
    </row>
    <row r="122" spans="1:5" x14ac:dyDescent="0.3">
      <c r="A122" s="308" t="s">
        <v>46</v>
      </c>
      <c r="B122" s="320">
        <v>562.53</v>
      </c>
      <c r="C122" s="310">
        <v>2</v>
      </c>
      <c r="D122" s="311">
        <f t="shared" si="6"/>
        <v>-0.996444634063961</v>
      </c>
      <c r="E122" s="324">
        <f>C122/$C$120</f>
        <v>0.28208744710860367</v>
      </c>
    </row>
    <row r="123" spans="1:5" x14ac:dyDescent="0.3">
      <c r="A123" s="303" t="s">
        <v>203</v>
      </c>
      <c r="B123" s="304">
        <f t="shared" ref="B123:C123" si="8">SUM(B124:B125)</f>
        <v>67</v>
      </c>
      <c r="C123" s="305">
        <f t="shared" si="8"/>
        <v>2</v>
      </c>
      <c r="D123" s="306">
        <f t="shared" si="6"/>
        <v>-0.97014925373134331</v>
      </c>
      <c r="E123" s="323">
        <f>SUM(E124:E125)</f>
        <v>1</v>
      </c>
    </row>
    <row r="124" spans="1:5" x14ac:dyDescent="0.3">
      <c r="A124" s="308" t="s">
        <v>31</v>
      </c>
      <c r="B124" s="320">
        <v>62</v>
      </c>
      <c r="C124" s="310">
        <v>2</v>
      </c>
      <c r="D124" s="311">
        <f t="shared" si="6"/>
        <v>-0.967741935483871</v>
      </c>
      <c r="E124" s="324">
        <f>C124/$C$123</f>
        <v>1</v>
      </c>
    </row>
    <row r="125" spans="1:5" x14ac:dyDescent="0.3">
      <c r="A125" s="327" t="s">
        <v>42</v>
      </c>
      <c r="B125" s="328">
        <v>5</v>
      </c>
      <c r="C125" s="329">
        <v>0</v>
      </c>
      <c r="D125" s="330" t="s">
        <v>85</v>
      </c>
      <c r="E125" s="331">
        <f>C125/$C$123</f>
        <v>0</v>
      </c>
    </row>
    <row r="126" spans="1:5" ht="47.25" customHeight="1" x14ac:dyDescent="0.3">
      <c r="A126" s="752" t="s">
        <v>218</v>
      </c>
      <c r="B126" s="753"/>
      <c r="C126" s="753"/>
      <c r="D126" s="753"/>
      <c r="E126" s="753"/>
    </row>
    <row r="127" spans="1:5" x14ac:dyDescent="0.3">
      <c r="A127" s="754"/>
      <c r="B127" s="754"/>
      <c r="C127" s="754"/>
      <c r="D127" s="754"/>
      <c r="E127" s="754"/>
    </row>
    <row r="128" spans="1:5" x14ac:dyDescent="0.3">
      <c r="B128" s="332"/>
      <c r="C128" s="332"/>
      <c r="D128" s="332"/>
      <c r="E128" s="332"/>
    </row>
    <row r="129" spans="2:3" x14ac:dyDescent="0.3">
      <c r="B129" s="333"/>
      <c r="C129" s="333"/>
    </row>
  </sheetData>
  <mergeCells count="3">
    <mergeCell ref="B4:E4"/>
    <mergeCell ref="A126:E126"/>
    <mergeCell ref="A127:E127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L17"/>
  <sheetViews>
    <sheetView showGridLines="0" zoomScale="145" zoomScaleNormal="145" workbookViewId="0">
      <selection activeCell="E8" sqref="E8"/>
    </sheetView>
  </sheetViews>
  <sheetFormatPr baseColWidth="10" defaultColWidth="11.44140625" defaultRowHeight="14.4" x14ac:dyDescent="0.3"/>
  <cols>
    <col min="1" max="1" width="24.44140625" style="334" customWidth="1"/>
    <col min="2" max="2" width="8.44140625" style="334" customWidth="1"/>
    <col min="3" max="3" width="9.6640625" style="334" customWidth="1"/>
    <col min="4" max="4" width="9.44140625" style="334" customWidth="1"/>
    <col min="5" max="5" width="7.5546875" style="334" customWidth="1"/>
    <col min="6" max="6" width="11.44140625" style="334"/>
    <col min="7" max="7" width="22.6640625" style="334" bestFit="1" customWidth="1"/>
    <col min="8" max="8" width="23.44140625" style="334" bestFit="1" customWidth="1"/>
    <col min="9" max="9" width="23.5546875" style="334" customWidth="1"/>
    <col min="10" max="10" width="22.6640625" style="334" bestFit="1" customWidth="1"/>
    <col min="11" max="16384" width="11.44140625" style="334"/>
  </cols>
  <sheetData>
    <row r="1" spans="1:12" x14ac:dyDescent="0.3">
      <c r="A1" s="295" t="s">
        <v>219</v>
      </c>
    </row>
    <row r="2" spans="1:12" ht="18" x14ac:dyDescent="0.3">
      <c r="A2" s="335" t="s">
        <v>220</v>
      </c>
      <c r="B2" s="336"/>
      <c r="C2" s="336"/>
      <c r="D2" s="336"/>
      <c r="G2" s="337"/>
      <c r="H2" s="337"/>
      <c r="I2" s="337"/>
      <c r="J2" s="337"/>
      <c r="K2" s="337"/>
      <c r="L2" s="337"/>
    </row>
    <row r="3" spans="1:12" x14ac:dyDescent="0.3">
      <c r="G3" s="337"/>
      <c r="H3" s="337"/>
      <c r="I3" s="337"/>
      <c r="J3" s="337"/>
      <c r="K3" s="337"/>
      <c r="L3" s="337"/>
    </row>
    <row r="4" spans="1:12" x14ac:dyDescent="0.3">
      <c r="B4" s="751" t="s">
        <v>112</v>
      </c>
      <c r="C4" s="751"/>
      <c r="D4" s="751"/>
      <c r="E4" s="751"/>
      <c r="G4" s="337"/>
      <c r="H4" s="337"/>
      <c r="I4" s="337"/>
      <c r="J4" s="337"/>
      <c r="K4" s="337"/>
      <c r="L4" s="337"/>
    </row>
    <row r="5" spans="1:12" x14ac:dyDescent="0.3">
      <c r="A5" s="338" t="s">
        <v>157</v>
      </c>
      <c r="B5" s="339">
        <v>2020</v>
      </c>
      <c r="C5" s="340">
        <v>2021</v>
      </c>
      <c r="D5" s="340" t="s">
        <v>213</v>
      </c>
      <c r="E5" s="341" t="s">
        <v>171</v>
      </c>
      <c r="G5" s="337"/>
      <c r="H5" s="337"/>
      <c r="I5" s="337"/>
      <c r="J5" s="337"/>
      <c r="K5" s="337"/>
      <c r="L5" s="337"/>
    </row>
    <row r="6" spans="1:12" x14ac:dyDescent="0.3">
      <c r="A6" s="342" t="s">
        <v>221</v>
      </c>
      <c r="B6" s="343">
        <f>SUM(B7:B10)</f>
        <v>7577.0280000000002</v>
      </c>
      <c r="C6" s="344">
        <f>SUM(C7:C10)</f>
        <v>4329.7700000000004</v>
      </c>
      <c r="D6" s="345">
        <f t="shared" ref="D6:D12" si="0">(C6-B6)/B6</f>
        <v>-0.4285661871646772</v>
      </c>
      <c r="E6" s="708">
        <f>SUM(E7:E10)</f>
        <v>0.99999999999999989</v>
      </c>
      <c r="G6" s="337"/>
      <c r="H6" s="337"/>
      <c r="I6" s="337"/>
      <c r="J6" s="337"/>
      <c r="K6" s="337"/>
      <c r="L6" s="337"/>
    </row>
    <row r="7" spans="1:12" x14ac:dyDescent="0.3">
      <c r="A7" s="346" t="s">
        <v>34</v>
      </c>
      <c r="B7" s="347">
        <v>2302.54</v>
      </c>
      <c r="C7" s="348">
        <v>1787.77</v>
      </c>
      <c r="D7" s="349">
        <f t="shared" si="0"/>
        <v>-0.22356614868797067</v>
      </c>
      <c r="E7" s="350">
        <f>C7/$C$6</f>
        <v>0.41290184005155006</v>
      </c>
      <c r="G7" s="337"/>
      <c r="H7" s="337"/>
      <c r="I7" s="337"/>
      <c r="J7" s="337"/>
      <c r="K7" s="337"/>
      <c r="L7" s="337"/>
    </row>
    <row r="8" spans="1:12" x14ac:dyDescent="0.3">
      <c r="A8" s="351" t="s">
        <v>29</v>
      </c>
      <c r="B8" s="347">
        <v>2870.5699999999997</v>
      </c>
      <c r="C8" s="348">
        <v>1160</v>
      </c>
      <c r="D8" s="349">
        <f t="shared" si="0"/>
        <v>-0.59589907230968064</v>
      </c>
      <c r="E8" s="350">
        <f>C8/$C$6</f>
        <v>0.26791261429590946</v>
      </c>
      <c r="G8" s="337"/>
      <c r="H8" s="337"/>
      <c r="I8" s="337"/>
      <c r="J8" s="337"/>
      <c r="K8" s="337"/>
      <c r="L8" s="337"/>
    </row>
    <row r="9" spans="1:12" x14ac:dyDescent="0.3">
      <c r="A9" s="346" t="s">
        <v>32</v>
      </c>
      <c r="B9" s="347">
        <v>2148.9700000000003</v>
      </c>
      <c r="C9" s="348">
        <v>960</v>
      </c>
      <c r="D9" s="349">
        <f t="shared" si="0"/>
        <v>-0.55327435934424407</v>
      </c>
      <c r="E9" s="350">
        <f>C9/$C$6</f>
        <v>0.22172078424489058</v>
      </c>
      <c r="G9" s="337"/>
      <c r="H9" s="337"/>
      <c r="I9" s="337"/>
      <c r="J9" s="337"/>
      <c r="K9" s="337"/>
      <c r="L9" s="337"/>
    </row>
    <row r="10" spans="1:12" x14ac:dyDescent="0.3">
      <c r="A10" s="346" t="s">
        <v>33</v>
      </c>
      <c r="B10" s="347">
        <v>254.94800000000001</v>
      </c>
      <c r="C10" s="348">
        <v>422</v>
      </c>
      <c r="D10" s="349">
        <f t="shared" si="0"/>
        <v>0.65523949981957097</v>
      </c>
      <c r="E10" s="350">
        <f>C10/$C$6</f>
        <v>9.7464761407649814E-2</v>
      </c>
      <c r="G10" s="337"/>
      <c r="H10" s="337"/>
      <c r="I10" s="337"/>
      <c r="J10" s="337"/>
      <c r="K10" s="337"/>
      <c r="L10" s="337"/>
    </row>
    <row r="11" spans="1:12" x14ac:dyDescent="0.3">
      <c r="A11" s="352" t="s">
        <v>222</v>
      </c>
      <c r="B11" s="353">
        <f>SUM(B12:B13)</f>
        <v>1404.42</v>
      </c>
      <c r="C11" s="354">
        <f>SUM(C12:C13)</f>
        <v>862</v>
      </c>
      <c r="D11" s="355">
        <f>(C11-B11)/B11</f>
        <v>-0.38622349439626324</v>
      </c>
      <c r="E11" s="307">
        <f>SUM(E12:E13)</f>
        <v>1</v>
      </c>
      <c r="G11" s="337"/>
      <c r="H11" s="337"/>
      <c r="I11" s="337"/>
      <c r="J11" s="337"/>
      <c r="K11" s="337"/>
      <c r="L11" s="337"/>
    </row>
    <row r="12" spans="1:12" x14ac:dyDescent="0.3">
      <c r="A12" s="346" t="s">
        <v>34</v>
      </c>
      <c r="B12" s="356">
        <v>1404.42</v>
      </c>
      <c r="C12" s="357">
        <v>832</v>
      </c>
      <c r="D12" s="358">
        <f t="shared" si="0"/>
        <v>-0.40758462568177611</v>
      </c>
      <c r="E12" s="312">
        <f>C12/$C$11</f>
        <v>0.96519721577726214</v>
      </c>
      <c r="G12" s="337"/>
      <c r="H12" s="337"/>
      <c r="I12" s="337"/>
      <c r="J12" s="337"/>
      <c r="K12" s="337"/>
      <c r="L12" s="337"/>
    </row>
    <row r="13" spans="1:12" x14ac:dyDescent="0.3">
      <c r="A13" s="359" t="s">
        <v>29</v>
      </c>
      <c r="B13" s="360">
        <v>0</v>
      </c>
      <c r="C13" s="361">
        <v>30</v>
      </c>
      <c r="D13" s="362" t="s">
        <v>154</v>
      </c>
      <c r="E13" s="709">
        <f>C13/$C$11</f>
        <v>3.4802784222737818E-2</v>
      </c>
      <c r="G13" s="337"/>
      <c r="H13" s="337"/>
      <c r="I13" s="337"/>
      <c r="J13" s="337"/>
      <c r="K13" s="337"/>
      <c r="L13" s="337"/>
    </row>
    <row r="14" spans="1:12" x14ac:dyDescent="0.3">
      <c r="G14" s="337"/>
      <c r="H14" s="337"/>
      <c r="I14" s="337"/>
      <c r="J14" s="337"/>
      <c r="K14" s="337"/>
      <c r="L14" s="337"/>
    </row>
    <row r="15" spans="1:12" ht="39.75" customHeight="1" x14ac:dyDescent="0.3">
      <c r="A15" s="755" t="s">
        <v>208</v>
      </c>
      <c r="B15" s="755"/>
      <c r="C15" s="755"/>
      <c r="D15" s="755"/>
      <c r="E15" s="755"/>
      <c r="F15" s="755"/>
      <c r="G15" s="337"/>
      <c r="H15" s="337"/>
      <c r="I15" s="337"/>
      <c r="J15" s="337"/>
      <c r="K15" s="337"/>
      <c r="L15" s="337"/>
    </row>
    <row r="16" spans="1:12" x14ac:dyDescent="0.3">
      <c r="A16" s="363" t="s">
        <v>209</v>
      </c>
      <c r="B16" s="364"/>
      <c r="C16" s="365"/>
      <c r="D16" s="365"/>
      <c r="E16" s="365"/>
      <c r="G16" s="337"/>
      <c r="H16" s="337"/>
      <c r="I16" s="337"/>
      <c r="J16" s="337"/>
      <c r="K16" s="337"/>
      <c r="L16" s="337"/>
    </row>
    <row r="17" spans="7:12" x14ac:dyDescent="0.3">
      <c r="G17" s="337"/>
      <c r="H17" s="337"/>
      <c r="I17" s="337"/>
      <c r="J17" s="337"/>
      <c r="K17" s="337"/>
      <c r="L17" s="337"/>
    </row>
  </sheetData>
  <mergeCells count="2">
    <mergeCell ref="B4:E4"/>
    <mergeCell ref="A15:F15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C4C9-BB9F-4B61-B216-FDCFAB5DAFC7}">
  <sheetPr>
    <tabColor rgb="FF92D050"/>
  </sheetPr>
  <dimension ref="A1:K47"/>
  <sheetViews>
    <sheetView showGridLines="0" tabSelected="1" view="pageBreakPreview" topLeftCell="A25" zoomScale="110" zoomScaleNormal="110" zoomScaleSheetLayoutView="110" workbookViewId="0">
      <selection activeCell="I46" sqref="I46"/>
    </sheetView>
  </sheetViews>
  <sheetFormatPr baseColWidth="10" defaultColWidth="11.5546875" defaultRowHeight="13.8" x14ac:dyDescent="0.3"/>
  <cols>
    <col min="1" max="1" width="13" style="55" customWidth="1"/>
    <col min="2" max="2" width="16" style="55" customWidth="1"/>
    <col min="3" max="7" width="16" style="576" customWidth="1"/>
    <col min="8" max="8" width="17" style="576" customWidth="1"/>
    <col min="9" max="9" width="25.6640625" style="576" customWidth="1"/>
    <col min="10" max="10" width="10.33203125" style="43" customWidth="1"/>
    <col min="11" max="256" width="11.5546875" style="43"/>
    <col min="257" max="257" width="13" style="43" customWidth="1"/>
    <col min="258" max="263" width="16" style="43" customWidth="1"/>
    <col min="264" max="264" width="17" style="43" customWidth="1"/>
    <col min="265" max="265" width="25.6640625" style="43" customWidth="1"/>
    <col min="266" max="266" width="10.33203125" style="43" customWidth="1"/>
    <col min="267" max="512" width="11.5546875" style="43"/>
    <col min="513" max="513" width="13" style="43" customWidth="1"/>
    <col min="514" max="519" width="16" style="43" customWidth="1"/>
    <col min="520" max="520" width="17" style="43" customWidth="1"/>
    <col min="521" max="521" width="25.6640625" style="43" customWidth="1"/>
    <col min="522" max="522" width="10.33203125" style="43" customWidth="1"/>
    <col min="523" max="768" width="11.5546875" style="43"/>
    <col min="769" max="769" width="13" style="43" customWidth="1"/>
    <col min="770" max="775" width="16" style="43" customWidth="1"/>
    <col min="776" max="776" width="17" style="43" customWidth="1"/>
    <col min="777" max="777" width="25.6640625" style="43" customWidth="1"/>
    <col min="778" max="778" width="10.33203125" style="43" customWidth="1"/>
    <col min="779" max="1024" width="11.5546875" style="43"/>
    <col min="1025" max="1025" width="13" style="43" customWidth="1"/>
    <col min="1026" max="1031" width="16" style="43" customWidth="1"/>
    <col min="1032" max="1032" width="17" style="43" customWidth="1"/>
    <col min="1033" max="1033" width="25.6640625" style="43" customWidth="1"/>
    <col min="1034" max="1034" width="10.33203125" style="43" customWidth="1"/>
    <col min="1035" max="1280" width="11.5546875" style="43"/>
    <col min="1281" max="1281" width="13" style="43" customWidth="1"/>
    <col min="1282" max="1287" width="16" style="43" customWidth="1"/>
    <col min="1288" max="1288" width="17" style="43" customWidth="1"/>
    <col min="1289" max="1289" width="25.6640625" style="43" customWidth="1"/>
    <col min="1290" max="1290" width="10.33203125" style="43" customWidth="1"/>
    <col min="1291" max="1536" width="11.5546875" style="43"/>
    <col min="1537" max="1537" width="13" style="43" customWidth="1"/>
    <col min="1538" max="1543" width="16" style="43" customWidth="1"/>
    <col min="1544" max="1544" width="17" style="43" customWidth="1"/>
    <col min="1545" max="1545" width="25.6640625" style="43" customWidth="1"/>
    <col min="1546" max="1546" width="10.33203125" style="43" customWidth="1"/>
    <col min="1547" max="1792" width="11.5546875" style="43"/>
    <col min="1793" max="1793" width="13" style="43" customWidth="1"/>
    <col min="1794" max="1799" width="16" style="43" customWidth="1"/>
    <col min="1800" max="1800" width="17" style="43" customWidth="1"/>
    <col min="1801" max="1801" width="25.6640625" style="43" customWidth="1"/>
    <col min="1802" max="1802" width="10.33203125" style="43" customWidth="1"/>
    <col min="1803" max="2048" width="11.5546875" style="43"/>
    <col min="2049" max="2049" width="13" style="43" customWidth="1"/>
    <col min="2050" max="2055" width="16" style="43" customWidth="1"/>
    <col min="2056" max="2056" width="17" style="43" customWidth="1"/>
    <col min="2057" max="2057" width="25.6640625" style="43" customWidth="1"/>
    <col min="2058" max="2058" width="10.33203125" style="43" customWidth="1"/>
    <col min="2059" max="2304" width="11.5546875" style="43"/>
    <col min="2305" max="2305" width="13" style="43" customWidth="1"/>
    <col min="2306" max="2311" width="16" style="43" customWidth="1"/>
    <col min="2312" max="2312" width="17" style="43" customWidth="1"/>
    <col min="2313" max="2313" width="25.6640625" style="43" customWidth="1"/>
    <col min="2314" max="2314" width="10.33203125" style="43" customWidth="1"/>
    <col min="2315" max="2560" width="11.5546875" style="43"/>
    <col min="2561" max="2561" width="13" style="43" customWidth="1"/>
    <col min="2562" max="2567" width="16" style="43" customWidth="1"/>
    <col min="2568" max="2568" width="17" style="43" customWidth="1"/>
    <col min="2569" max="2569" width="25.6640625" style="43" customWidth="1"/>
    <col min="2570" max="2570" width="10.33203125" style="43" customWidth="1"/>
    <col min="2571" max="2816" width="11.5546875" style="43"/>
    <col min="2817" max="2817" width="13" style="43" customWidth="1"/>
    <col min="2818" max="2823" width="16" style="43" customWidth="1"/>
    <col min="2824" max="2824" width="17" style="43" customWidth="1"/>
    <col min="2825" max="2825" width="25.6640625" style="43" customWidth="1"/>
    <col min="2826" max="2826" width="10.33203125" style="43" customWidth="1"/>
    <col min="2827" max="3072" width="11.5546875" style="43"/>
    <col min="3073" max="3073" width="13" style="43" customWidth="1"/>
    <col min="3074" max="3079" width="16" style="43" customWidth="1"/>
    <col min="3080" max="3080" width="17" style="43" customWidth="1"/>
    <col min="3081" max="3081" width="25.6640625" style="43" customWidth="1"/>
    <col min="3082" max="3082" width="10.33203125" style="43" customWidth="1"/>
    <col min="3083" max="3328" width="11.5546875" style="43"/>
    <col min="3329" max="3329" width="13" style="43" customWidth="1"/>
    <col min="3330" max="3335" width="16" style="43" customWidth="1"/>
    <col min="3336" max="3336" width="17" style="43" customWidth="1"/>
    <col min="3337" max="3337" width="25.6640625" style="43" customWidth="1"/>
    <col min="3338" max="3338" width="10.33203125" style="43" customWidth="1"/>
    <col min="3339" max="3584" width="11.5546875" style="43"/>
    <col min="3585" max="3585" width="13" style="43" customWidth="1"/>
    <col min="3586" max="3591" width="16" style="43" customWidth="1"/>
    <col min="3592" max="3592" width="17" style="43" customWidth="1"/>
    <col min="3593" max="3593" width="25.6640625" style="43" customWidth="1"/>
    <col min="3594" max="3594" width="10.33203125" style="43" customWidth="1"/>
    <col min="3595" max="3840" width="11.5546875" style="43"/>
    <col min="3841" max="3841" width="13" style="43" customWidth="1"/>
    <col min="3842" max="3847" width="16" style="43" customWidth="1"/>
    <col min="3848" max="3848" width="17" style="43" customWidth="1"/>
    <col min="3849" max="3849" width="25.6640625" style="43" customWidth="1"/>
    <col min="3850" max="3850" width="10.33203125" style="43" customWidth="1"/>
    <col min="3851" max="4096" width="11.5546875" style="43"/>
    <col min="4097" max="4097" width="13" style="43" customWidth="1"/>
    <col min="4098" max="4103" width="16" style="43" customWidth="1"/>
    <col min="4104" max="4104" width="17" style="43" customWidth="1"/>
    <col min="4105" max="4105" width="25.6640625" style="43" customWidth="1"/>
    <col min="4106" max="4106" width="10.33203125" style="43" customWidth="1"/>
    <col min="4107" max="4352" width="11.5546875" style="43"/>
    <col min="4353" max="4353" width="13" style="43" customWidth="1"/>
    <col min="4354" max="4359" width="16" style="43" customWidth="1"/>
    <col min="4360" max="4360" width="17" style="43" customWidth="1"/>
    <col min="4361" max="4361" width="25.6640625" style="43" customWidth="1"/>
    <col min="4362" max="4362" width="10.33203125" style="43" customWidth="1"/>
    <col min="4363" max="4608" width="11.5546875" style="43"/>
    <col min="4609" max="4609" width="13" style="43" customWidth="1"/>
    <col min="4610" max="4615" width="16" style="43" customWidth="1"/>
    <col min="4616" max="4616" width="17" style="43" customWidth="1"/>
    <col min="4617" max="4617" width="25.6640625" style="43" customWidth="1"/>
    <col min="4618" max="4618" width="10.33203125" style="43" customWidth="1"/>
    <col min="4619" max="4864" width="11.5546875" style="43"/>
    <col min="4865" max="4865" width="13" style="43" customWidth="1"/>
    <col min="4866" max="4871" width="16" style="43" customWidth="1"/>
    <col min="4872" max="4872" width="17" style="43" customWidth="1"/>
    <col min="4873" max="4873" width="25.6640625" style="43" customWidth="1"/>
    <col min="4874" max="4874" width="10.33203125" style="43" customWidth="1"/>
    <col min="4875" max="5120" width="11.5546875" style="43"/>
    <col min="5121" max="5121" width="13" style="43" customWidth="1"/>
    <col min="5122" max="5127" width="16" style="43" customWidth="1"/>
    <col min="5128" max="5128" width="17" style="43" customWidth="1"/>
    <col min="5129" max="5129" width="25.6640625" style="43" customWidth="1"/>
    <col min="5130" max="5130" width="10.33203125" style="43" customWidth="1"/>
    <col min="5131" max="5376" width="11.5546875" style="43"/>
    <col min="5377" max="5377" width="13" style="43" customWidth="1"/>
    <col min="5378" max="5383" width="16" style="43" customWidth="1"/>
    <col min="5384" max="5384" width="17" style="43" customWidth="1"/>
    <col min="5385" max="5385" width="25.6640625" style="43" customWidth="1"/>
    <col min="5386" max="5386" width="10.33203125" style="43" customWidth="1"/>
    <col min="5387" max="5632" width="11.5546875" style="43"/>
    <col min="5633" max="5633" width="13" style="43" customWidth="1"/>
    <col min="5634" max="5639" width="16" style="43" customWidth="1"/>
    <col min="5640" max="5640" width="17" style="43" customWidth="1"/>
    <col min="5641" max="5641" width="25.6640625" style="43" customWidth="1"/>
    <col min="5642" max="5642" width="10.33203125" style="43" customWidth="1"/>
    <col min="5643" max="5888" width="11.5546875" style="43"/>
    <col min="5889" max="5889" width="13" style="43" customWidth="1"/>
    <col min="5890" max="5895" width="16" style="43" customWidth="1"/>
    <col min="5896" max="5896" width="17" style="43" customWidth="1"/>
    <col min="5897" max="5897" width="25.6640625" style="43" customWidth="1"/>
    <col min="5898" max="5898" width="10.33203125" style="43" customWidth="1"/>
    <col min="5899" max="6144" width="11.5546875" style="43"/>
    <col min="6145" max="6145" width="13" style="43" customWidth="1"/>
    <col min="6146" max="6151" width="16" style="43" customWidth="1"/>
    <col min="6152" max="6152" width="17" style="43" customWidth="1"/>
    <col min="6153" max="6153" width="25.6640625" style="43" customWidth="1"/>
    <col min="6154" max="6154" width="10.33203125" style="43" customWidth="1"/>
    <col min="6155" max="6400" width="11.5546875" style="43"/>
    <col min="6401" max="6401" width="13" style="43" customWidth="1"/>
    <col min="6402" max="6407" width="16" style="43" customWidth="1"/>
    <col min="6408" max="6408" width="17" style="43" customWidth="1"/>
    <col min="6409" max="6409" width="25.6640625" style="43" customWidth="1"/>
    <col min="6410" max="6410" width="10.33203125" style="43" customWidth="1"/>
    <col min="6411" max="6656" width="11.5546875" style="43"/>
    <col min="6657" max="6657" width="13" style="43" customWidth="1"/>
    <col min="6658" max="6663" width="16" style="43" customWidth="1"/>
    <col min="6664" max="6664" width="17" style="43" customWidth="1"/>
    <col min="6665" max="6665" width="25.6640625" style="43" customWidth="1"/>
    <col min="6666" max="6666" width="10.33203125" style="43" customWidth="1"/>
    <col min="6667" max="6912" width="11.5546875" style="43"/>
    <col min="6913" max="6913" width="13" style="43" customWidth="1"/>
    <col min="6914" max="6919" width="16" style="43" customWidth="1"/>
    <col min="6920" max="6920" width="17" style="43" customWidth="1"/>
    <col min="6921" max="6921" width="25.6640625" style="43" customWidth="1"/>
    <col min="6922" max="6922" width="10.33203125" style="43" customWidth="1"/>
    <col min="6923" max="7168" width="11.5546875" style="43"/>
    <col min="7169" max="7169" width="13" style="43" customWidth="1"/>
    <col min="7170" max="7175" width="16" style="43" customWidth="1"/>
    <col min="7176" max="7176" width="17" style="43" customWidth="1"/>
    <col min="7177" max="7177" width="25.6640625" style="43" customWidth="1"/>
    <col min="7178" max="7178" width="10.33203125" style="43" customWidth="1"/>
    <col min="7179" max="7424" width="11.5546875" style="43"/>
    <col min="7425" max="7425" width="13" style="43" customWidth="1"/>
    <col min="7426" max="7431" width="16" style="43" customWidth="1"/>
    <col min="7432" max="7432" width="17" style="43" customWidth="1"/>
    <col min="7433" max="7433" width="25.6640625" style="43" customWidth="1"/>
    <col min="7434" max="7434" width="10.33203125" style="43" customWidth="1"/>
    <col min="7435" max="7680" width="11.5546875" style="43"/>
    <col min="7681" max="7681" width="13" style="43" customWidth="1"/>
    <col min="7682" max="7687" width="16" style="43" customWidth="1"/>
    <col min="7688" max="7688" width="17" style="43" customWidth="1"/>
    <col min="7689" max="7689" width="25.6640625" style="43" customWidth="1"/>
    <col min="7690" max="7690" width="10.33203125" style="43" customWidth="1"/>
    <col min="7691" max="7936" width="11.5546875" style="43"/>
    <col min="7937" max="7937" width="13" style="43" customWidth="1"/>
    <col min="7938" max="7943" width="16" style="43" customWidth="1"/>
    <col min="7944" max="7944" width="17" style="43" customWidth="1"/>
    <col min="7945" max="7945" width="25.6640625" style="43" customWidth="1"/>
    <col min="7946" max="7946" width="10.33203125" style="43" customWidth="1"/>
    <col min="7947" max="8192" width="11.5546875" style="43"/>
    <col min="8193" max="8193" width="13" style="43" customWidth="1"/>
    <col min="8194" max="8199" width="16" style="43" customWidth="1"/>
    <col min="8200" max="8200" width="17" style="43" customWidth="1"/>
    <col min="8201" max="8201" width="25.6640625" style="43" customWidth="1"/>
    <col min="8202" max="8202" width="10.33203125" style="43" customWidth="1"/>
    <col min="8203" max="8448" width="11.5546875" style="43"/>
    <col min="8449" max="8449" width="13" style="43" customWidth="1"/>
    <col min="8450" max="8455" width="16" style="43" customWidth="1"/>
    <col min="8456" max="8456" width="17" style="43" customWidth="1"/>
    <col min="8457" max="8457" width="25.6640625" style="43" customWidth="1"/>
    <col min="8458" max="8458" width="10.33203125" style="43" customWidth="1"/>
    <col min="8459" max="8704" width="11.5546875" style="43"/>
    <col min="8705" max="8705" width="13" style="43" customWidth="1"/>
    <col min="8706" max="8711" width="16" style="43" customWidth="1"/>
    <col min="8712" max="8712" width="17" style="43" customWidth="1"/>
    <col min="8713" max="8713" width="25.6640625" style="43" customWidth="1"/>
    <col min="8714" max="8714" width="10.33203125" style="43" customWidth="1"/>
    <col min="8715" max="8960" width="11.5546875" style="43"/>
    <col min="8961" max="8961" width="13" style="43" customWidth="1"/>
    <col min="8962" max="8967" width="16" style="43" customWidth="1"/>
    <col min="8968" max="8968" width="17" style="43" customWidth="1"/>
    <col min="8969" max="8969" width="25.6640625" style="43" customWidth="1"/>
    <col min="8970" max="8970" width="10.33203125" style="43" customWidth="1"/>
    <col min="8971" max="9216" width="11.5546875" style="43"/>
    <col min="9217" max="9217" width="13" style="43" customWidth="1"/>
    <col min="9218" max="9223" width="16" style="43" customWidth="1"/>
    <col min="9224" max="9224" width="17" style="43" customWidth="1"/>
    <col min="9225" max="9225" width="25.6640625" style="43" customWidth="1"/>
    <col min="9226" max="9226" width="10.33203125" style="43" customWidth="1"/>
    <col min="9227" max="9472" width="11.5546875" style="43"/>
    <col min="9473" max="9473" width="13" style="43" customWidth="1"/>
    <col min="9474" max="9479" width="16" style="43" customWidth="1"/>
    <col min="9480" max="9480" width="17" style="43" customWidth="1"/>
    <col min="9481" max="9481" width="25.6640625" style="43" customWidth="1"/>
    <col min="9482" max="9482" width="10.33203125" style="43" customWidth="1"/>
    <col min="9483" max="9728" width="11.5546875" style="43"/>
    <col min="9729" max="9729" width="13" style="43" customWidth="1"/>
    <col min="9730" max="9735" width="16" style="43" customWidth="1"/>
    <col min="9736" max="9736" width="17" style="43" customWidth="1"/>
    <col min="9737" max="9737" width="25.6640625" style="43" customWidth="1"/>
    <col min="9738" max="9738" width="10.33203125" style="43" customWidth="1"/>
    <col min="9739" max="9984" width="11.5546875" style="43"/>
    <col min="9985" max="9985" width="13" style="43" customWidth="1"/>
    <col min="9986" max="9991" width="16" style="43" customWidth="1"/>
    <col min="9992" max="9992" width="17" style="43" customWidth="1"/>
    <col min="9993" max="9993" width="25.6640625" style="43" customWidth="1"/>
    <col min="9994" max="9994" width="10.33203125" style="43" customWidth="1"/>
    <col min="9995" max="10240" width="11.5546875" style="43"/>
    <col min="10241" max="10241" width="13" style="43" customWidth="1"/>
    <col min="10242" max="10247" width="16" style="43" customWidth="1"/>
    <col min="10248" max="10248" width="17" style="43" customWidth="1"/>
    <col min="10249" max="10249" width="25.6640625" style="43" customWidth="1"/>
    <col min="10250" max="10250" width="10.33203125" style="43" customWidth="1"/>
    <col min="10251" max="10496" width="11.5546875" style="43"/>
    <col min="10497" max="10497" width="13" style="43" customWidth="1"/>
    <col min="10498" max="10503" width="16" style="43" customWidth="1"/>
    <col min="10504" max="10504" width="17" style="43" customWidth="1"/>
    <col min="10505" max="10505" width="25.6640625" style="43" customWidth="1"/>
    <col min="10506" max="10506" width="10.33203125" style="43" customWidth="1"/>
    <col min="10507" max="10752" width="11.5546875" style="43"/>
    <col min="10753" max="10753" width="13" style="43" customWidth="1"/>
    <col min="10754" max="10759" width="16" style="43" customWidth="1"/>
    <col min="10760" max="10760" width="17" style="43" customWidth="1"/>
    <col min="10761" max="10761" width="25.6640625" style="43" customWidth="1"/>
    <col min="10762" max="10762" width="10.33203125" style="43" customWidth="1"/>
    <col min="10763" max="11008" width="11.5546875" style="43"/>
    <col min="11009" max="11009" width="13" style="43" customWidth="1"/>
    <col min="11010" max="11015" width="16" style="43" customWidth="1"/>
    <col min="11016" max="11016" width="17" style="43" customWidth="1"/>
    <col min="11017" max="11017" width="25.6640625" style="43" customWidth="1"/>
    <col min="11018" max="11018" width="10.33203125" style="43" customWidth="1"/>
    <col min="11019" max="11264" width="11.5546875" style="43"/>
    <col min="11265" max="11265" width="13" style="43" customWidth="1"/>
    <col min="11266" max="11271" width="16" style="43" customWidth="1"/>
    <col min="11272" max="11272" width="17" style="43" customWidth="1"/>
    <col min="11273" max="11273" width="25.6640625" style="43" customWidth="1"/>
    <col min="11274" max="11274" width="10.33203125" style="43" customWidth="1"/>
    <col min="11275" max="11520" width="11.5546875" style="43"/>
    <col min="11521" max="11521" width="13" style="43" customWidth="1"/>
    <col min="11522" max="11527" width="16" style="43" customWidth="1"/>
    <col min="11528" max="11528" width="17" style="43" customWidth="1"/>
    <col min="11529" max="11529" width="25.6640625" style="43" customWidth="1"/>
    <col min="11530" max="11530" width="10.33203125" style="43" customWidth="1"/>
    <col min="11531" max="11776" width="11.5546875" style="43"/>
    <col min="11777" max="11777" width="13" style="43" customWidth="1"/>
    <col min="11778" max="11783" width="16" style="43" customWidth="1"/>
    <col min="11784" max="11784" width="17" style="43" customWidth="1"/>
    <col min="11785" max="11785" width="25.6640625" style="43" customWidth="1"/>
    <col min="11786" max="11786" width="10.33203125" style="43" customWidth="1"/>
    <col min="11787" max="12032" width="11.5546875" style="43"/>
    <col min="12033" max="12033" width="13" style="43" customWidth="1"/>
    <col min="12034" max="12039" width="16" style="43" customWidth="1"/>
    <col min="12040" max="12040" width="17" style="43" customWidth="1"/>
    <col min="12041" max="12041" width="25.6640625" style="43" customWidth="1"/>
    <col min="12042" max="12042" width="10.33203125" style="43" customWidth="1"/>
    <col min="12043" max="12288" width="11.5546875" style="43"/>
    <col min="12289" max="12289" width="13" style="43" customWidth="1"/>
    <col min="12290" max="12295" width="16" style="43" customWidth="1"/>
    <col min="12296" max="12296" width="17" style="43" customWidth="1"/>
    <col min="12297" max="12297" width="25.6640625" style="43" customWidth="1"/>
    <col min="12298" max="12298" width="10.33203125" style="43" customWidth="1"/>
    <col min="12299" max="12544" width="11.5546875" style="43"/>
    <col min="12545" max="12545" width="13" style="43" customWidth="1"/>
    <col min="12546" max="12551" width="16" style="43" customWidth="1"/>
    <col min="12552" max="12552" width="17" style="43" customWidth="1"/>
    <col min="12553" max="12553" width="25.6640625" style="43" customWidth="1"/>
    <col min="12554" max="12554" width="10.33203125" style="43" customWidth="1"/>
    <col min="12555" max="12800" width="11.5546875" style="43"/>
    <col min="12801" max="12801" width="13" style="43" customWidth="1"/>
    <col min="12802" max="12807" width="16" style="43" customWidth="1"/>
    <col min="12808" max="12808" width="17" style="43" customWidth="1"/>
    <col min="12809" max="12809" width="25.6640625" style="43" customWidth="1"/>
    <col min="12810" max="12810" width="10.33203125" style="43" customWidth="1"/>
    <col min="12811" max="13056" width="11.5546875" style="43"/>
    <col min="13057" max="13057" width="13" style="43" customWidth="1"/>
    <col min="13058" max="13063" width="16" style="43" customWidth="1"/>
    <col min="13064" max="13064" width="17" style="43" customWidth="1"/>
    <col min="13065" max="13065" width="25.6640625" style="43" customWidth="1"/>
    <col min="13066" max="13066" width="10.33203125" style="43" customWidth="1"/>
    <col min="13067" max="13312" width="11.5546875" style="43"/>
    <col min="13313" max="13313" width="13" style="43" customWidth="1"/>
    <col min="13314" max="13319" width="16" style="43" customWidth="1"/>
    <col min="13320" max="13320" width="17" style="43" customWidth="1"/>
    <col min="13321" max="13321" width="25.6640625" style="43" customWidth="1"/>
    <col min="13322" max="13322" width="10.33203125" style="43" customWidth="1"/>
    <col min="13323" max="13568" width="11.5546875" style="43"/>
    <col min="13569" max="13569" width="13" style="43" customWidth="1"/>
    <col min="13570" max="13575" width="16" style="43" customWidth="1"/>
    <col min="13576" max="13576" width="17" style="43" customWidth="1"/>
    <col min="13577" max="13577" width="25.6640625" style="43" customWidth="1"/>
    <col min="13578" max="13578" width="10.33203125" style="43" customWidth="1"/>
    <col min="13579" max="13824" width="11.5546875" style="43"/>
    <col min="13825" max="13825" width="13" style="43" customWidth="1"/>
    <col min="13826" max="13831" width="16" style="43" customWidth="1"/>
    <col min="13832" max="13832" width="17" style="43" customWidth="1"/>
    <col min="13833" max="13833" width="25.6640625" style="43" customWidth="1"/>
    <col min="13834" max="13834" width="10.33203125" style="43" customWidth="1"/>
    <col min="13835" max="14080" width="11.5546875" style="43"/>
    <col min="14081" max="14081" width="13" style="43" customWidth="1"/>
    <col min="14082" max="14087" width="16" style="43" customWidth="1"/>
    <col min="14088" max="14088" width="17" style="43" customWidth="1"/>
    <col min="14089" max="14089" width="25.6640625" style="43" customWidth="1"/>
    <col min="14090" max="14090" width="10.33203125" style="43" customWidth="1"/>
    <col min="14091" max="14336" width="11.5546875" style="43"/>
    <col min="14337" max="14337" width="13" style="43" customWidth="1"/>
    <col min="14338" max="14343" width="16" style="43" customWidth="1"/>
    <col min="14344" max="14344" width="17" style="43" customWidth="1"/>
    <col min="14345" max="14345" width="25.6640625" style="43" customWidth="1"/>
    <col min="14346" max="14346" width="10.33203125" style="43" customWidth="1"/>
    <col min="14347" max="14592" width="11.5546875" style="43"/>
    <col min="14593" max="14593" width="13" style="43" customWidth="1"/>
    <col min="14594" max="14599" width="16" style="43" customWidth="1"/>
    <col min="14600" max="14600" width="17" style="43" customWidth="1"/>
    <col min="14601" max="14601" width="25.6640625" style="43" customWidth="1"/>
    <col min="14602" max="14602" width="10.33203125" style="43" customWidth="1"/>
    <col min="14603" max="14848" width="11.5546875" style="43"/>
    <col min="14849" max="14849" width="13" style="43" customWidth="1"/>
    <col min="14850" max="14855" width="16" style="43" customWidth="1"/>
    <col min="14856" max="14856" width="17" style="43" customWidth="1"/>
    <col min="14857" max="14857" width="25.6640625" style="43" customWidth="1"/>
    <col min="14858" max="14858" width="10.33203125" style="43" customWidth="1"/>
    <col min="14859" max="15104" width="11.5546875" style="43"/>
    <col min="15105" max="15105" width="13" style="43" customWidth="1"/>
    <col min="15106" max="15111" width="16" style="43" customWidth="1"/>
    <col min="15112" max="15112" width="17" style="43" customWidth="1"/>
    <col min="15113" max="15113" width="25.6640625" style="43" customWidth="1"/>
    <col min="15114" max="15114" width="10.33203125" style="43" customWidth="1"/>
    <col min="15115" max="15360" width="11.5546875" style="43"/>
    <col min="15361" max="15361" width="13" style="43" customWidth="1"/>
    <col min="15362" max="15367" width="16" style="43" customWidth="1"/>
    <col min="15368" max="15368" width="17" style="43" customWidth="1"/>
    <col min="15369" max="15369" width="25.6640625" style="43" customWidth="1"/>
    <col min="15370" max="15370" width="10.33203125" style="43" customWidth="1"/>
    <col min="15371" max="15616" width="11.5546875" style="43"/>
    <col min="15617" max="15617" width="13" style="43" customWidth="1"/>
    <col min="15618" max="15623" width="16" style="43" customWidth="1"/>
    <col min="15624" max="15624" width="17" style="43" customWidth="1"/>
    <col min="15625" max="15625" width="25.6640625" style="43" customWidth="1"/>
    <col min="15626" max="15626" width="10.33203125" style="43" customWidth="1"/>
    <col min="15627" max="15872" width="11.5546875" style="43"/>
    <col min="15873" max="15873" width="13" style="43" customWidth="1"/>
    <col min="15874" max="15879" width="16" style="43" customWidth="1"/>
    <col min="15880" max="15880" width="17" style="43" customWidth="1"/>
    <col min="15881" max="15881" width="25.6640625" style="43" customWidth="1"/>
    <col min="15882" max="15882" width="10.33203125" style="43" customWidth="1"/>
    <col min="15883" max="16128" width="11.5546875" style="43"/>
    <col min="16129" max="16129" width="13" style="43" customWidth="1"/>
    <col min="16130" max="16135" width="16" style="43" customWidth="1"/>
    <col min="16136" max="16136" width="17" style="43" customWidth="1"/>
    <col min="16137" max="16137" width="25.6640625" style="43" customWidth="1"/>
    <col min="16138" max="16138" width="10.33203125" style="43" customWidth="1"/>
    <col min="16139" max="16384" width="11.5546875" style="43"/>
  </cols>
  <sheetData>
    <row r="1" spans="1:11" x14ac:dyDescent="0.3">
      <c r="A1" s="575" t="s">
        <v>348</v>
      </c>
    </row>
    <row r="2" spans="1:11" ht="15.6" x14ac:dyDescent="0.3">
      <c r="A2" s="577" t="s">
        <v>349</v>
      </c>
      <c r="G2" s="578"/>
    </row>
    <row r="3" spans="1:11" x14ac:dyDescent="0.3">
      <c r="A3" s="579"/>
    </row>
    <row r="4" spans="1:11" x14ac:dyDescent="0.3">
      <c r="A4" s="580" t="s">
        <v>21</v>
      </c>
      <c r="B4" s="581" t="s">
        <v>350</v>
      </c>
      <c r="C4" s="581" t="s">
        <v>351</v>
      </c>
      <c r="D4" s="581" t="s">
        <v>352</v>
      </c>
      <c r="E4" s="581" t="s">
        <v>353</v>
      </c>
      <c r="F4" s="581" t="s">
        <v>354</v>
      </c>
      <c r="G4" s="581" t="s">
        <v>355</v>
      </c>
      <c r="H4" s="581" t="s">
        <v>356</v>
      </c>
      <c r="I4" s="581" t="s">
        <v>357</v>
      </c>
    </row>
    <row r="5" spans="1:11" ht="14.4" thickBot="1" x14ac:dyDescent="0.35">
      <c r="A5" s="582"/>
      <c r="B5" s="583" t="s">
        <v>358</v>
      </c>
      <c r="C5" s="583" t="s">
        <v>358</v>
      </c>
      <c r="D5" s="583" t="s">
        <v>358</v>
      </c>
      <c r="E5" s="583" t="s">
        <v>359</v>
      </c>
      <c r="F5" s="583" t="s">
        <v>360</v>
      </c>
      <c r="G5" s="583" t="s">
        <v>360</v>
      </c>
      <c r="H5" s="583" t="s">
        <v>360</v>
      </c>
      <c r="I5" s="583" t="s">
        <v>360</v>
      </c>
    </row>
    <row r="6" spans="1:11" x14ac:dyDescent="0.3">
      <c r="A6" s="55">
        <v>2010</v>
      </c>
      <c r="B6" s="720">
        <v>8.450746875258601E-2</v>
      </c>
      <c r="C6" s="720">
        <v>-2.7200264214780799E-2</v>
      </c>
      <c r="D6" s="720">
        <v>1.52952730656656E-2</v>
      </c>
      <c r="E6" s="721">
        <v>2.8250957505877676</v>
      </c>
      <c r="F6" s="585">
        <v>35803.080814595101</v>
      </c>
      <c r="G6" s="585">
        <v>22154.513265768925</v>
      </c>
      <c r="H6" s="585">
        <v>28815.319466000001</v>
      </c>
      <c r="I6" s="585">
        <v>6987.7613485950496</v>
      </c>
    </row>
    <row r="7" spans="1:11" x14ac:dyDescent="0.3">
      <c r="A7" s="55">
        <v>2011</v>
      </c>
      <c r="B7" s="720">
        <v>6.4522160023376504E-2</v>
      </c>
      <c r="C7" s="720">
        <v>-2.11936819637971E-2</v>
      </c>
      <c r="D7" s="720">
        <v>3.3696654863748704E-2</v>
      </c>
      <c r="E7" s="721">
        <v>2.7540112112709312</v>
      </c>
      <c r="F7" s="585">
        <v>46375.961566173602</v>
      </c>
      <c r="G7" s="585">
        <v>28017.642434212732</v>
      </c>
      <c r="H7" s="585">
        <v>37151.5216</v>
      </c>
      <c r="I7" s="585">
        <v>9224.4399661735497</v>
      </c>
    </row>
    <row r="8" spans="1:11" x14ac:dyDescent="0.3">
      <c r="A8" s="55">
        <v>2012</v>
      </c>
      <c r="B8" s="720">
        <v>5.9503463404493695E-2</v>
      </c>
      <c r="C8" s="720">
        <v>2.5103842207752899E-2</v>
      </c>
      <c r="D8" s="720">
        <v>3.6554139094222504E-2</v>
      </c>
      <c r="E8" s="721">
        <v>2.6375267297979796</v>
      </c>
      <c r="F8" s="585">
        <v>47410.606678139004</v>
      </c>
      <c r="G8" s="585">
        <v>28188.938086776645</v>
      </c>
      <c r="H8" s="585">
        <v>41017.937140000002</v>
      </c>
      <c r="I8" s="585">
        <v>6392.66953813902</v>
      </c>
    </row>
    <row r="9" spans="1:11" x14ac:dyDescent="0.3">
      <c r="A9" s="55">
        <v>2013</v>
      </c>
      <c r="B9" s="720">
        <v>5.8375397600710699E-2</v>
      </c>
      <c r="C9" s="720">
        <v>4.25947223901895E-2</v>
      </c>
      <c r="D9" s="720">
        <v>2.80558676982447E-2</v>
      </c>
      <c r="E9" s="721">
        <v>2.7023295295055818</v>
      </c>
      <c r="F9" s="585">
        <v>42860.636578772901</v>
      </c>
      <c r="G9" s="585">
        <v>24511.389216193056</v>
      </c>
      <c r="H9" s="585">
        <v>42356.184715000003</v>
      </c>
      <c r="I9" s="585">
        <v>504.45186377284699</v>
      </c>
    </row>
    <row r="10" spans="1:11" x14ac:dyDescent="0.3">
      <c r="A10" s="55">
        <v>2014</v>
      </c>
      <c r="B10" s="720">
        <v>2.3940763627093398E-2</v>
      </c>
      <c r="C10" s="720">
        <v>-2.2330662964123501E-2</v>
      </c>
      <c r="D10" s="720">
        <v>3.2462027510329498E-2</v>
      </c>
      <c r="E10" s="722">
        <v>2.8387441197691197</v>
      </c>
      <c r="F10" s="585">
        <v>39532.682898636704</v>
      </c>
      <c r="G10" s="585">
        <v>21209.019628408008</v>
      </c>
      <c r="H10" s="585">
        <v>41042.150549999998</v>
      </c>
      <c r="I10" s="585">
        <v>-1509.4676513633401</v>
      </c>
      <c r="J10" s="475"/>
    </row>
    <row r="11" spans="1:11" x14ac:dyDescent="0.3">
      <c r="A11" s="55">
        <v>2015</v>
      </c>
      <c r="B11" s="720">
        <v>3.2735773188074802E-2</v>
      </c>
      <c r="C11" s="720">
        <v>0.15712374721250499</v>
      </c>
      <c r="D11" s="720">
        <v>3.5478487642527201E-2</v>
      </c>
      <c r="E11" s="722">
        <v>3.1853143181818182</v>
      </c>
      <c r="F11" s="585">
        <v>34414.354533501202</v>
      </c>
      <c r="G11" s="585">
        <v>19648.602319839254</v>
      </c>
      <c r="H11" s="585">
        <v>37330.790127</v>
      </c>
      <c r="I11" s="585">
        <v>-2916.4355934988498</v>
      </c>
      <c r="J11" s="475"/>
    </row>
    <row r="12" spans="1:11" x14ac:dyDescent="0.3">
      <c r="A12" s="55">
        <v>2016</v>
      </c>
      <c r="B12" s="720">
        <v>4.3633211301359595E-2</v>
      </c>
      <c r="C12" s="720">
        <v>0.21185380271387</v>
      </c>
      <c r="D12" s="720">
        <v>3.5930838949936005E-2</v>
      </c>
      <c r="E12" s="722">
        <v>3.375425825928458</v>
      </c>
      <c r="F12" s="585">
        <v>37081.738042331803</v>
      </c>
      <c r="G12" s="585">
        <v>22416.963899999999</v>
      </c>
      <c r="H12" s="585">
        <v>35128.399275000003</v>
      </c>
      <c r="I12" s="585">
        <v>1953.33876733184</v>
      </c>
      <c r="J12" s="475"/>
    </row>
    <row r="13" spans="1:11" x14ac:dyDescent="0.3">
      <c r="A13" s="55">
        <v>2017</v>
      </c>
      <c r="B13" s="720">
        <v>2.12422716954597E-2</v>
      </c>
      <c r="C13" s="720">
        <v>4.4761711174405999E-2</v>
      </c>
      <c r="D13" s="723">
        <v>2.8038318234279401E-2</v>
      </c>
      <c r="E13" s="724">
        <v>3.2607222536055769</v>
      </c>
      <c r="F13" s="585">
        <v>45421.593444473598</v>
      </c>
      <c r="G13" s="585">
        <v>28169.350999999995</v>
      </c>
      <c r="H13" s="585">
        <v>38722.076371000003</v>
      </c>
      <c r="I13" s="585">
        <v>6699.5170734736203</v>
      </c>
      <c r="J13" s="475"/>
    </row>
    <row r="14" spans="1:11" x14ac:dyDescent="0.3">
      <c r="A14" s="55">
        <v>2018</v>
      </c>
      <c r="B14" s="720">
        <v>3.9626740704125397E-2</v>
      </c>
      <c r="C14" s="720">
        <v>-1.7379889305161302E-2</v>
      </c>
      <c r="D14" s="723">
        <v>1.3175629611134098E-2</v>
      </c>
      <c r="E14" s="724">
        <v>3.2870557103174605</v>
      </c>
      <c r="F14" s="585">
        <v>49066.4758077562</v>
      </c>
      <c r="G14" s="585">
        <v>29527.870999999999</v>
      </c>
      <c r="H14" s="585">
        <v>41869.941111</v>
      </c>
      <c r="I14" s="585">
        <v>7196.53469675619</v>
      </c>
    </row>
    <row r="15" spans="1:11" x14ac:dyDescent="0.3">
      <c r="A15" s="587">
        <v>2019</v>
      </c>
      <c r="B15" s="725">
        <v>2.2264766117907099E-2</v>
      </c>
      <c r="C15" s="725">
        <v>-8.4087565525975804E-3</v>
      </c>
      <c r="D15" s="725">
        <v>2.1370461037110641E-2</v>
      </c>
      <c r="E15" s="588">
        <v>3.3371626666666665</v>
      </c>
      <c r="F15" s="589">
        <v>47688.239130468603</v>
      </c>
      <c r="G15" s="589">
        <v>28678.049199999998</v>
      </c>
      <c r="H15" s="589">
        <v>41074.033108000003</v>
      </c>
      <c r="I15" s="589">
        <v>6614.2060224686202</v>
      </c>
      <c r="J15" s="537"/>
      <c r="K15" s="590"/>
    </row>
    <row r="16" spans="1:11" x14ac:dyDescent="0.3">
      <c r="A16" s="591">
        <v>2020</v>
      </c>
      <c r="B16" s="726">
        <v>-0.11115070504394801</v>
      </c>
      <c r="C16" s="726">
        <v>-0.135401121600292</v>
      </c>
      <c r="D16" s="726">
        <v>1.8272632367878242E-2</v>
      </c>
      <c r="E16" s="592">
        <v>3.4957341089466101</v>
      </c>
      <c r="F16" s="593">
        <v>42412.842794894103</v>
      </c>
      <c r="G16" s="593">
        <v>26220.015382887999</v>
      </c>
      <c r="H16" s="593">
        <v>34663.175706999995</v>
      </c>
      <c r="I16" s="593">
        <v>7749.6670878940986</v>
      </c>
      <c r="J16" s="594"/>
      <c r="K16" s="595"/>
    </row>
    <row r="17" spans="1:11" x14ac:dyDescent="0.3">
      <c r="A17" s="596" t="s">
        <v>84</v>
      </c>
      <c r="B17" s="727">
        <v>2.8878885861622502E-2</v>
      </c>
      <c r="C17" s="728">
        <v>2.80247942701119E-2</v>
      </c>
      <c r="D17" s="729">
        <v>1.88835605229059E-2</v>
      </c>
      <c r="E17" s="597">
        <v>3.32776363636364</v>
      </c>
      <c r="F17" s="585">
        <v>3894.4034911049698</v>
      </c>
      <c r="G17" s="585">
        <v>2339.8147753631501</v>
      </c>
      <c r="H17" s="585">
        <v>3600.633992</v>
      </c>
      <c r="I17" s="585">
        <v>293.76949910497098</v>
      </c>
      <c r="J17" s="594"/>
      <c r="K17" s="595"/>
    </row>
    <row r="18" spans="1:11" x14ac:dyDescent="0.3">
      <c r="A18" s="596" t="s">
        <v>227</v>
      </c>
      <c r="B18" s="727">
        <v>3.7803505175333096E-2</v>
      </c>
      <c r="C18" s="728">
        <v>2.5167240959009098E-2</v>
      </c>
      <c r="D18" s="729">
        <v>1.9040377611391698E-2</v>
      </c>
      <c r="E18" s="597">
        <v>3.3913799999999998</v>
      </c>
      <c r="F18" s="585">
        <v>3567.2647885339102</v>
      </c>
      <c r="G18" s="585">
        <v>2291.8208733673796</v>
      </c>
      <c r="H18" s="585">
        <v>2983.9392769999999</v>
      </c>
      <c r="I18" s="585">
        <v>583.32551153391103</v>
      </c>
      <c r="K18" s="590"/>
    </row>
    <row r="19" spans="1:11" x14ac:dyDescent="0.3">
      <c r="A19" s="596" t="s">
        <v>228</v>
      </c>
      <c r="B19" s="728">
        <v>-0.168260222306573</v>
      </c>
      <c r="C19" s="728">
        <v>-0.22866576540286299</v>
      </c>
      <c r="D19" s="729">
        <v>1.82153296943844E-2</v>
      </c>
      <c r="E19" s="597">
        <v>3.4925545454545501</v>
      </c>
      <c r="F19" s="585">
        <v>2860.1465856178002</v>
      </c>
      <c r="G19" s="585">
        <v>1822.4720451948501</v>
      </c>
      <c r="H19" s="585">
        <v>2578.6270439999998</v>
      </c>
      <c r="I19" s="585">
        <v>281.51954161779798</v>
      </c>
      <c r="K19" s="590"/>
    </row>
    <row r="20" spans="1:11" x14ac:dyDescent="0.3">
      <c r="A20" s="596" t="s">
        <v>229</v>
      </c>
      <c r="B20" s="728">
        <v>-0.390876696986792</v>
      </c>
      <c r="C20" s="728">
        <v>-0.47075467672555904</v>
      </c>
      <c r="D20" s="729">
        <v>1.72448975655493E-2</v>
      </c>
      <c r="E20" s="597">
        <v>3.3984200000000002</v>
      </c>
      <c r="F20" s="585">
        <v>1861.5643416447101</v>
      </c>
      <c r="G20" s="585">
        <v>1185.69961789481</v>
      </c>
      <c r="H20" s="585">
        <v>2324.8313659999999</v>
      </c>
      <c r="I20" s="585">
        <v>-463.26702435528603</v>
      </c>
      <c r="K20" s="590"/>
    </row>
    <row r="21" spans="1:11" x14ac:dyDescent="0.3">
      <c r="A21" s="596" t="s">
        <v>230</v>
      </c>
      <c r="B21" s="728">
        <v>-0.32589230159381105</v>
      </c>
      <c r="C21" s="728">
        <v>-0.49665777695389302</v>
      </c>
      <c r="D21" s="729">
        <v>1.7819197522911501E-2</v>
      </c>
      <c r="E21" s="597">
        <v>3.4218500000000001</v>
      </c>
      <c r="F21" s="585">
        <v>2007.95224492277</v>
      </c>
      <c r="G21" s="585">
        <v>1185.4526668241699</v>
      </c>
      <c r="H21" s="585">
        <v>2203.1107959999999</v>
      </c>
      <c r="I21" s="585">
        <v>-195.158551077233</v>
      </c>
      <c r="K21" s="590"/>
    </row>
    <row r="22" spans="1:11" x14ac:dyDescent="0.3">
      <c r="A22" s="596" t="s">
        <v>251</v>
      </c>
      <c r="B22" s="728">
        <v>-0.18334143683453999</v>
      </c>
      <c r="C22" s="728">
        <v>-0.132228991808711</v>
      </c>
      <c r="D22" s="729">
        <v>1.5987323916469499E-2</v>
      </c>
      <c r="E22" s="597">
        <v>3.47109523809524</v>
      </c>
      <c r="F22" s="585">
        <v>2906.2931738335701</v>
      </c>
      <c r="G22" s="585">
        <v>1922.9411961175701</v>
      </c>
      <c r="H22" s="585">
        <v>2257.7595959999999</v>
      </c>
      <c r="I22" s="585">
        <v>648.53357783356796</v>
      </c>
      <c r="K22" s="590"/>
    </row>
    <row r="23" spans="1:11" x14ac:dyDescent="0.3">
      <c r="A23" s="596" t="s">
        <v>268</v>
      </c>
      <c r="B23" s="728">
        <v>-0.11310507498207001</v>
      </c>
      <c r="C23" s="728">
        <v>-6.0707061607302194E-2</v>
      </c>
      <c r="D23" s="729">
        <v>1.8616957242678499E-2</v>
      </c>
      <c r="E23" s="597">
        <v>3.51734090909091</v>
      </c>
      <c r="F23" s="585">
        <v>3690.7999231048102</v>
      </c>
      <c r="G23" s="585">
        <v>2179.7217658515297</v>
      </c>
      <c r="H23" s="585">
        <v>2726.6208919999999</v>
      </c>
      <c r="I23" s="585">
        <v>964.17903110481097</v>
      </c>
      <c r="K23" s="590"/>
    </row>
    <row r="24" spans="1:11" x14ac:dyDescent="0.3">
      <c r="A24" s="596" t="s">
        <v>361</v>
      </c>
      <c r="B24" s="728">
        <v>-9.3027986869958598E-2</v>
      </c>
      <c r="C24" s="728">
        <v>-0.101800148278945</v>
      </c>
      <c r="D24" s="729">
        <v>1.6873982418665102E-2</v>
      </c>
      <c r="E24" s="597">
        <v>3.56454761904762</v>
      </c>
      <c r="F24" s="585">
        <v>3607.4574139839501</v>
      </c>
      <c r="G24" s="585">
        <v>1954.6983556326099</v>
      </c>
      <c r="H24" s="585">
        <v>2768.7788519999999</v>
      </c>
      <c r="I24" s="585">
        <v>838.67856198394804</v>
      </c>
      <c r="K24" s="590"/>
    </row>
    <row r="25" spans="1:11" x14ac:dyDescent="0.3">
      <c r="A25" s="596" t="s">
        <v>362</v>
      </c>
      <c r="B25" s="728">
        <v>-6.2406764745628597E-2</v>
      </c>
      <c r="C25" s="728">
        <v>-0.108751236601004</v>
      </c>
      <c r="D25" s="729">
        <v>1.8195539070563101E-2</v>
      </c>
      <c r="E25" s="597">
        <v>3.5557590909090901</v>
      </c>
      <c r="F25" s="585">
        <v>4293.2944261276798</v>
      </c>
      <c r="G25" s="585">
        <v>2610.4705970064201</v>
      </c>
      <c r="H25" s="585">
        <v>2974.6020629999998</v>
      </c>
      <c r="I25" s="585">
        <v>1318.69236312768</v>
      </c>
      <c r="K25" s="590"/>
    </row>
    <row r="26" spans="1:11" x14ac:dyDescent="0.3">
      <c r="A26" s="599" t="s">
        <v>363</v>
      </c>
      <c r="B26" s="728">
        <v>-3.3077969046235396E-2</v>
      </c>
      <c r="C26" s="728">
        <v>-1.0500643185453301E-2</v>
      </c>
      <c r="D26" s="730">
        <v>1.7240003611364799E-2</v>
      </c>
      <c r="E26" s="600">
        <v>3.5961363636363601</v>
      </c>
      <c r="F26" s="601">
        <v>4626.2155165307504</v>
      </c>
      <c r="G26" s="585">
        <v>2938.1100016955797</v>
      </c>
      <c r="H26" s="601">
        <v>3234.709069</v>
      </c>
      <c r="I26" s="585">
        <v>1391.5064475307499</v>
      </c>
      <c r="K26" s="590"/>
    </row>
    <row r="27" spans="1:11" x14ac:dyDescent="0.3">
      <c r="A27" s="599" t="s">
        <v>364</v>
      </c>
      <c r="B27" s="728">
        <v>-2.5120585234860701E-2</v>
      </c>
      <c r="C27" s="728">
        <v>-3.05091203596673E-2</v>
      </c>
      <c r="D27" s="730">
        <v>2.1422096943047499E-2</v>
      </c>
      <c r="E27" s="600">
        <v>3.6087190476190498</v>
      </c>
      <c r="F27" s="601">
        <v>4319.3415719106397</v>
      </c>
      <c r="G27" s="585">
        <v>2824.3351489852603</v>
      </c>
      <c r="H27" s="601">
        <v>3311.0145619999998</v>
      </c>
      <c r="I27" s="585">
        <v>1008.32700991064</v>
      </c>
      <c r="K27" s="590"/>
    </row>
    <row r="28" spans="1:11" x14ac:dyDescent="0.3">
      <c r="A28" s="599" t="s">
        <v>269</v>
      </c>
      <c r="B28" s="728">
        <v>5.0547289499285096E-3</v>
      </c>
      <c r="C28" s="728">
        <v>-2.4866752008611801E-2</v>
      </c>
      <c r="D28" s="730">
        <v>1.9732322294607599E-2</v>
      </c>
      <c r="E28" s="600">
        <v>3.6032428571428601</v>
      </c>
      <c r="F28" s="601">
        <v>4778.10931757854</v>
      </c>
      <c r="G28" s="585">
        <v>2964.4783389546601</v>
      </c>
      <c r="H28" s="585">
        <v>3698.548198</v>
      </c>
      <c r="I28" s="585">
        <v>1079.56111957854</v>
      </c>
      <c r="K28" s="590"/>
    </row>
    <row r="29" spans="1:11" x14ac:dyDescent="0.3">
      <c r="A29" s="596"/>
      <c r="B29" s="586"/>
      <c r="C29" s="584"/>
      <c r="D29" s="595"/>
      <c r="E29" s="598"/>
      <c r="F29" s="585"/>
      <c r="G29" s="602"/>
      <c r="H29" s="585"/>
      <c r="I29" s="585"/>
      <c r="K29" s="590"/>
    </row>
    <row r="30" spans="1:11" x14ac:dyDescent="0.3">
      <c r="A30" s="579" t="s">
        <v>365</v>
      </c>
      <c r="B30" s="576"/>
      <c r="H30" s="585"/>
      <c r="I30" s="585"/>
    </row>
    <row r="31" spans="1:11" x14ac:dyDescent="0.3">
      <c r="B31" s="576"/>
    </row>
    <row r="32" spans="1:11" x14ac:dyDescent="0.3">
      <c r="A32" s="580" t="s">
        <v>21</v>
      </c>
      <c r="B32" s="581" t="s">
        <v>366</v>
      </c>
      <c r="C32" s="581" t="s">
        <v>367</v>
      </c>
      <c r="D32" s="581" t="s">
        <v>368</v>
      </c>
      <c r="E32" s="581" t="s">
        <v>369</v>
      </c>
      <c r="F32" s="581" t="s">
        <v>370</v>
      </c>
      <c r="G32" s="581" t="s">
        <v>371</v>
      </c>
      <c r="H32" s="581" t="s">
        <v>94</v>
      </c>
      <c r="I32" s="581" t="s">
        <v>372</v>
      </c>
    </row>
    <row r="33" spans="1:9" x14ac:dyDescent="0.3">
      <c r="A33" s="603"/>
      <c r="B33" s="604" t="s">
        <v>373</v>
      </c>
      <c r="C33" s="605" t="s">
        <v>374</v>
      </c>
      <c r="D33" s="604" t="s">
        <v>373</v>
      </c>
      <c r="E33" s="605" t="s">
        <v>374</v>
      </c>
      <c r="F33" s="604" t="s">
        <v>373</v>
      </c>
      <c r="G33" s="606" t="s">
        <v>373</v>
      </c>
      <c r="H33" s="604" t="s">
        <v>375</v>
      </c>
      <c r="I33" s="606" t="s">
        <v>376</v>
      </c>
    </row>
    <row r="34" spans="1:9" x14ac:dyDescent="0.3">
      <c r="A34" s="603"/>
      <c r="B34" s="604" t="s">
        <v>377</v>
      </c>
      <c r="C34" s="605" t="s">
        <v>457</v>
      </c>
      <c r="D34" s="604" t="s">
        <v>377</v>
      </c>
      <c r="E34" s="606" t="s">
        <v>378</v>
      </c>
      <c r="F34" s="604" t="s">
        <v>377</v>
      </c>
      <c r="G34" s="606" t="s">
        <v>377</v>
      </c>
      <c r="H34" s="604" t="s">
        <v>379</v>
      </c>
      <c r="I34" s="606" t="s">
        <v>377</v>
      </c>
    </row>
    <row r="35" spans="1:9" x14ac:dyDescent="0.3">
      <c r="A35" s="56">
        <v>2011</v>
      </c>
      <c r="B35" s="731">
        <v>399.65585657370491</v>
      </c>
      <c r="C35" s="731">
        <v>1573.1599601593628</v>
      </c>
      <c r="D35" s="731">
        <v>99.360796812749015</v>
      </c>
      <c r="E35" s="731">
        <v>35.119203187250996</v>
      </c>
      <c r="F35" s="731">
        <v>108.7636254980081</v>
      </c>
      <c r="G35" s="731">
        <v>1180.3129880478079</v>
      </c>
      <c r="H35" s="731">
        <v>167.58884462151394</v>
      </c>
      <c r="I35" s="731">
        <v>15.449</v>
      </c>
    </row>
    <row r="36" spans="1:9" x14ac:dyDescent="0.3">
      <c r="A36" s="56">
        <v>2012</v>
      </c>
      <c r="B36" s="731">
        <v>360.59261904761911</v>
      </c>
      <c r="C36" s="731">
        <v>1668.8571428571429</v>
      </c>
      <c r="D36" s="731">
        <v>88.286230158730149</v>
      </c>
      <c r="E36" s="731">
        <v>31.149722222222234</v>
      </c>
      <c r="F36" s="731">
        <v>93.503214285714279</v>
      </c>
      <c r="G36" s="731">
        <v>956.78218253968248</v>
      </c>
      <c r="H36" s="731">
        <v>128.30079365079362</v>
      </c>
      <c r="I36" s="731">
        <v>12.741</v>
      </c>
    </row>
    <row r="37" spans="1:9" x14ac:dyDescent="0.3">
      <c r="A37" s="56">
        <v>2013</v>
      </c>
      <c r="B37" s="731">
        <v>332.12086956521739</v>
      </c>
      <c r="C37" s="731">
        <v>1409.505928853755</v>
      </c>
      <c r="D37" s="731">
        <v>86.594387351778664</v>
      </c>
      <c r="E37" s="731">
        <v>23.79288537549407</v>
      </c>
      <c r="F37" s="731">
        <v>97.121185770750984</v>
      </c>
      <c r="G37" s="731">
        <v>1011.7013043478254</v>
      </c>
      <c r="H37" s="731">
        <v>135.18007968127492</v>
      </c>
      <c r="I37" s="731">
        <v>10.318</v>
      </c>
    </row>
    <row r="38" spans="1:9" x14ac:dyDescent="0.3">
      <c r="A38" s="56">
        <v>2014</v>
      </c>
      <c r="B38" s="731">
        <v>311.25509881422914</v>
      </c>
      <c r="C38" s="731">
        <v>1266.0626482213438</v>
      </c>
      <c r="D38" s="731">
        <v>98.178577075098843</v>
      </c>
      <c r="E38" s="731">
        <v>19.077905138339929</v>
      </c>
      <c r="F38" s="731">
        <v>95.072213438735091</v>
      </c>
      <c r="G38" s="731">
        <v>993.03415019762849</v>
      </c>
      <c r="H38" s="731">
        <v>96.665476190476198</v>
      </c>
      <c r="I38" s="731">
        <v>11.393000000000001</v>
      </c>
    </row>
    <row r="39" spans="1:9" x14ac:dyDescent="0.3">
      <c r="A39" s="56">
        <v>2015</v>
      </c>
      <c r="B39" s="731">
        <v>249.22632411067195</v>
      </c>
      <c r="C39" s="731">
        <v>1159.8211462450593</v>
      </c>
      <c r="D39" s="731">
        <v>87.466600790513851</v>
      </c>
      <c r="E39" s="731">
        <v>15.68</v>
      </c>
      <c r="F39" s="731">
        <v>80.899604743082961</v>
      </c>
      <c r="G39" s="731">
        <v>728.93063241106768</v>
      </c>
      <c r="H39" s="731">
        <v>55.045161290322568</v>
      </c>
      <c r="I39" s="731">
        <v>6.6520000000000001</v>
      </c>
    </row>
    <row r="40" spans="1:9" x14ac:dyDescent="0.3">
      <c r="A40" s="56">
        <v>2016</v>
      </c>
      <c r="B40" s="731">
        <v>220.56320158102767</v>
      </c>
      <c r="C40" s="731">
        <v>1249.8440711462458</v>
      </c>
      <c r="D40" s="731">
        <v>95.01616600790517</v>
      </c>
      <c r="E40" s="731">
        <v>17.137747035573124</v>
      </c>
      <c r="F40" s="731">
        <v>84.893873517786545</v>
      </c>
      <c r="G40" s="731">
        <v>816.73525691699717</v>
      </c>
      <c r="H40" s="731">
        <v>57.872619047619075</v>
      </c>
      <c r="I40" s="731">
        <v>6.484</v>
      </c>
    </row>
    <row r="41" spans="1:9" x14ac:dyDescent="0.3">
      <c r="A41" s="56">
        <v>2017</v>
      </c>
      <c r="B41" s="731">
        <v>279.68408730158734</v>
      </c>
      <c r="C41" s="731">
        <v>1257.8597222222209</v>
      </c>
      <c r="D41" s="731">
        <v>131.35749999999996</v>
      </c>
      <c r="E41" s="731">
        <v>17.048769841269841</v>
      </c>
      <c r="F41" s="731">
        <v>105.11793650793639</v>
      </c>
      <c r="G41" s="731">
        <v>911.93436507936531</v>
      </c>
      <c r="H41" s="731">
        <v>70.687199999999976</v>
      </c>
      <c r="I41" s="731">
        <v>8.2059999999999995</v>
      </c>
    </row>
    <row r="42" spans="1:9" x14ac:dyDescent="0.3">
      <c r="A42" s="56">
        <v>2018</v>
      </c>
      <c r="B42" s="731">
        <v>295.88023715415011</v>
      </c>
      <c r="C42" s="731">
        <v>1268.9288537549407</v>
      </c>
      <c r="D42" s="731">
        <v>132.53778656126482</v>
      </c>
      <c r="E42" s="731">
        <v>15.707826086956533</v>
      </c>
      <c r="F42" s="731">
        <v>101.71517786561255</v>
      </c>
      <c r="G42" s="731">
        <v>914.13509881422931</v>
      </c>
      <c r="H42" s="731">
        <v>69.470967741935496</v>
      </c>
      <c r="I42" s="731">
        <v>11.938000000000001</v>
      </c>
    </row>
    <row r="43" spans="1:9" x14ac:dyDescent="0.3">
      <c r="A43" s="56">
        <v>2019</v>
      </c>
      <c r="B43" s="731">
        <v>272.14359683794487</v>
      </c>
      <c r="C43" s="731">
        <v>1393.7138339920948</v>
      </c>
      <c r="D43" s="731">
        <v>115.50000000000003</v>
      </c>
      <c r="E43" s="731">
        <v>16.21102766798419</v>
      </c>
      <c r="F43" s="731">
        <v>90.703754940711477</v>
      </c>
      <c r="G43" s="731">
        <v>845.62762845849795</v>
      </c>
      <c r="H43" s="731">
        <v>93.390853658536557</v>
      </c>
      <c r="I43" s="731">
        <v>11.353999999999999</v>
      </c>
    </row>
    <row r="44" spans="1:9" x14ac:dyDescent="0.3">
      <c r="A44" s="56">
        <v>2020</v>
      </c>
      <c r="B44" s="731">
        <v>280.34866141732306</v>
      </c>
      <c r="C44" s="731">
        <v>1771.0421259842515</v>
      </c>
      <c r="D44" s="731">
        <v>102.82901574803152</v>
      </c>
      <c r="E44" s="731">
        <v>20.547519685039394</v>
      </c>
      <c r="F44" s="731">
        <v>82.807204724409431</v>
      </c>
      <c r="G44" s="731">
        <v>778.30578740157455</v>
      </c>
      <c r="H44" s="731">
        <v>108.88360323886639</v>
      </c>
      <c r="I44" s="731">
        <v>8.6910000000000007</v>
      </c>
    </row>
    <row r="45" spans="1:9" x14ac:dyDescent="0.3">
      <c r="A45" s="608">
        <v>2021</v>
      </c>
      <c r="B45" s="609"/>
      <c r="C45" s="609"/>
      <c r="D45" s="609"/>
      <c r="E45" s="609"/>
      <c r="F45" s="609"/>
      <c r="G45" s="609"/>
      <c r="H45" s="609"/>
      <c r="I45" s="609"/>
    </row>
    <row r="46" spans="1:9" x14ac:dyDescent="0.3">
      <c r="A46" s="610" t="s">
        <v>84</v>
      </c>
      <c r="B46" s="607">
        <v>361.53550000000007</v>
      </c>
      <c r="C46" s="607">
        <v>1869.675</v>
      </c>
      <c r="D46" s="607">
        <v>122.82000000000001</v>
      </c>
      <c r="E46" s="607">
        <v>25.949999999999996</v>
      </c>
      <c r="F46" s="607">
        <v>91.395499999999998</v>
      </c>
      <c r="G46" s="607">
        <v>995.88249999999994</v>
      </c>
      <c r="H46" s="607">
        <v>168.85263157894735</v>
      </c>
      <c r="I46" s="607">
        <v>10.218499999999999</v>
      </c>
    </row>
    <row r="47" spans="1:9" ht="67.5" customHeight="1" x14ac:dyDescent="0.3">
      <c r="A47" s="756" t="s">
        <v>458</v>
      </c>
      <c r="B47" s="756"/>
      <c r="C47" s="756"/>
      <c r="D47" s="756"/>
      <c r="E47" s="756"/>
      <c r="F47" s="756"/>
      <c r="G47" s="756"/>
      <c r="H47" s="756"/>
      <c r="I47" s="756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120"/>
  <sheetViews>
    <sheetView showGridLines="0" view="pageBreakPreview" topLeftCell="A4" zoomScale="85" zoomScaleNormal="40" zoomScaleSheetLayoutView="85" workbookViewId="0">
      <selection activeCell="G30" sqref="G30"/>
    </sheetView>
  </sheetViews>
  <sheetFormatPr baseColWidth="10" defaultRowHeight="14.4" x14ac:dyDescent="0.3"/>
  <cols>
    <col min="1" max="1" width="17.6640625" style="374" customWidth="1"/>
    <col min="2" max="2" width="18.6640625" style="367" bestFit="1" customWidth="1"/>
    <col min="3" max="3" width="12.6640625" style="367" bestFit="1" customWidth="1"/>
    <col min="4" max="4" width="18.6640625" style="367" bestFit="1" customWidth="1"/>
    <col min="5" max="5" width="16" style="367" bestFit="1" customWidth="1"/>
    <col min="6" max="9" width="18.6640625" style="367" bestFit="1" customWidth="1"/>
    <col min="10" max="11" width="12.6640625" style="367" customWidth="1"/>
    <col min="12" max="12" width="2.5546875" style="368" customWidth="1"/>
    <col min="13" max="256" width="11.44140625" style="368"/>
    <col min="257" max="257" width="17.6640625" style="368" customWidth="1"/>
    <col min="258" max="258" width="18.6640625" style="368" bestFit="1" customWidth="1"/>
    <col min="259" max="259" width="12.6640625" style="368" bestFit="1" customWidth="1"/>
    <col min="260" max="260" width="18.6640625" style="368" bestFit="1" customWidth="1"/>
    <col min="261" max="261" width="16" style="368" bestFit="1" customWidth="1"/>
    <col min="262" max="265" width="18.6640625" style="368" bestFit="1" customWidth="1"/>
    <col min="266" max="267" width="12.6640625" style="368" customWidth="1"/>
    <col min="268" max="268" width="2.5546875" style="368" customWidth="1"/>
    <col min="269" max="512" width="11.44140625" style="368"/>
    <col min="513" max="513" width="17.6640625" style="368" customWidth="1"/>
    <col min="514" max="514" width="18.6640625" style="368" bestFit="1" customWidth="1"/>
    <col min="515" max="515" width="12.6640625" style="368" bestFit="1" customWidth="1"/>
    <col min="516" max="516" width="18.6640625" style="368" bestFit="1" customWidth="1"/>
    <col min="517" max="517" width="16" style="368" bestFit="1" customWidth="1"/>
    <col min="518" max="521" width="18.6640625" style="368" bestFit="1" customWidth="1"/>
    <col min="522" max="523" width="12.6640625" style="368" customWidth="1"/>
    <col min="524" max="524" width="2.5546875" style="368" customWidth="1"/>
    <col min="525" max="768" width="11.44140625" style="368"/>
    <col min="769" max="769" width="17.6640625" style="368" customWidth="1"/>
    <col min="770" max="770" width="18.6640625" style="368" bestFit="1" customWidth="1"/>
    <col min="771" max="771" width="12.6640625" style="368" bestFit="1" customWidth="1"/>
    <col min="772" max="772" width="18.6640625" style="368" bestFit="1" customWidth="1"/>
    <col min="773" max="773" width="16" style="368" bestFit="1" customWidth="1"/>
    <col min="774" max="777" width="18.6640625" style="368" bestFit="1" customWidth="1"/>
    <col min="778" max="779" width="12.6640625" style="368" customWidth="1"/>
    <col min="780" max="780" width="2.5546875" style="368" customWidth="1"/>
    <col min="781" max="1024" width="11.44140625" style="368"/>
    <col min="1025" max="1025" width="17.6640625" style="368" customWidth="1"/>
    <col min="1026" max="1026" width="18.6640625" style="368" bestFit="1" customWidth="1"/>
    <col min="1027" max="1027" width="12.6640625" style="368" bestFit="1" customWidth="1"/>
    <col min="1028" max="1028" width="18.6640625" style="368" bestFit="1" customWidth="1"/>
    <col min="1029" max="1029" width="16" style="368" bestFit="1" customWidth="1"/>
    <col min="1030" max="1033" width="18.6640625" style="368" bestFit="1" customWidth="1"/>
    <col min="1034" max="1035" width="12.6640625" style="368" customWidth="1"/>
    <col min="1036" max="1036" width="2.5546875" style="368" customWidth="1"/>
    <col min="1037" max="1280" width="11.44140625" style="368"/>
    <col min="1281" max="1281" width="17.6640625" style="368" customWidth="1"/>
    <col min="1282" max="1282" width="18.6640625" style="368" bestFit="1" customWidth="1"/>
    <col min="1283" max="1283" width="12.6640625" style="368" bestFit="1" customWidth="1"/>
    <col min="1284" max="1284" width="18.6640625" style="368" bestFit="1" customWidth="1"/>
    <col min="1285" max="1285" width="16" style="368" bestFit="1" customWidth="1"/>
    <col min="1286" max="1289" width="18.6640625" style="368" bestFit="1" customWidth="1"/>
    <col min="1290" max="1291" width="12.6640625" style="368" customWidth="1"/>
    <col min="1292" max="1292" width="2.5546875" style="368" customWidth="1"/>
    <col min="1293" max="1536" width="11.44140625" style="368"/>
    <col min="1537" max="1537" width="17.6640625" style="368" customWidth="1"/>
    <col min="1538" max="1538" width="18.6640625" style="368" bestFit="1" customWidth="1"/>
    <col min="1539" max="1539" width="12.6640625" style="368" bestFit="1" customWidth="1"/>
    <col min="1540" max="1540" width="18.6640625" style="368" bestFit="1" customWidth="1"/>
    <col min="1541" max="1541" width="16" style="368" bestFit="1" customWidth="1"/>
    <col min="1542" max="1545" width="18.6640625" style="368" bestFit="1" customWidth="1"/>
    <col min="1546" max="1547" width="12.6640625" style="368" customWidth="1"/>
    <col min="1548" max="1548" width="2.5546875" style="368" customWidth="1"/>
    <col min="1549" max="1792" width="11.44140625" style="368"/>
    <col min="1793" max="1793" width="17.6640625" style="368" customWidth="1"/>
    <col min="1794" max="1794" width="18.6640625" style="368" bestFit="1" customWidth="1"/>
    <col min="1795" max="1795" width="12.6640625" style="368" bestFit="1" customWidth="1"/>
    <col min="1796" max="1796" width="18.6640625" style="368" bestFit="1" customWidth="1"/>
    <col min="1797" max="1797" width="16" style="368" bestFit="1" customWidth="1"/>
    <col min="1798" max="1801" width="18.6640625" style="368" bestFit="1" customWidth="1"/>
    <col min="1802" max="1803" width="12.6640625" style="368" customWidth="1"/>
    <col min="1804" max="1804" width="2.5546875" style="368" customWidth="1"/>
    <col min="1805" max="2048" width="11.44140625" style="368"/>
    <col min="2049" max="2049" width="17.6640625" style="368" customWidth="1"/>
    <col min="2050" max="2050" width="18.6640625" style="368" bestFit="1" customWidth="1"/>
    <col min="2051" max="2051" width="12.6640625" style="368" bestFit="1" customWidth="1"/>
    <col min="2052" max="2052" width="18.6640625" style="368" bestFit="1" customWidth="1"/>
    <col min="2053" max="2053" width="16" style="368" bestFit="1" customWidth="1"/>
    <col min="2054" max="2057" width="18.6640625" style="368" bestFit="1" customWidth="1"/>
    <col min="2058" max="2059" width="12.6640625" style="368" customWidth="1"/>
    <col min="2060" max="2060" width="2.5546875" style="368" customWidth="1"/>
    <col min="2061" max="2304" width="11.44140625" style="368"/>
    <col min="2305" max="2305" width="17.6640625" style="368" customWidth="1"/>
    <col min="2306" max="2306" width="18.6640625" style="368" bestFit="1" customWidth="1"/>
    <col min="2307" max="2307" width="12.6640625" style="368" bestFit="1" customWidth="1"/>
    <col min="2308" max="2308" width="18.6640625" style="368" bestFit="1" customWidth="1"/>
    <col min="2309" max="2309" width="16" style="368" bestFit="1" customWidth="1"/>
    <col min="2310" max="2313" width="18.6640625" style="368" bestFit="1" customWidth="1"/>
    <col min="2314" max="2315" width="12.6640625" style="368" customWidth="1"/>
    <col min="2316" max="2316" width="2.5546875" style="368" customWidth="1"/>
    <col min="2317" max="2560" width="11.44140625" style="368"/>
    <col min="2561" max="2561" width="17.6640625" style="368" customWidth="1"/>
    <col min="2562" max="2562" width="18.6640625" style="368" bestFit="1" customWidth="1"/>
    <col min="2563" max="2563" width="12.6640625" style="368" bestFit="1" customWidth="1"/>
    <col min="2564" max="2564" width="18.6640625" style="368" bestFit="1" customWidth="1"/>
    <col min="2565" max="2565" width="16" style="368" bestFit="1" customWidth="1"/>
    <col min="2566" max="2569" width="18.6640625" style="368" bestFit="1" customWidth="1"/>
    <col min="2570" max="2571" width="12.6640625" style="368" customWidth="1"/>
    <col min="2572" max="2572" width="2.5546875" style="368" customWidth="1"/>
    <col min="2573" max="2816" width="11.44140625" style="368"/>
    <col min="2817" max="2817" width="17.6640625" style="368" customWidth="1"/>
    <col min="2818" max="2818" width="18.6640625" style="368" bestFit="1" customWidth="1"/>
    <col min="2819" max="2819" width="12.6640625" style="368" bestFit="1" customWidth="1"/>
    <col min="2820" max="2820" width="18.6640625" style="368" bestFit="1" customWidth="1"/>
    <col min="2821" max="2821" width="16" style="368" bestFit="1" customWidth="1"/>
    <col min="2822" max="2825" width="18.6640625" style="368" bestFit="1" customWidth="1"/>
    <col min="2826" max="2827" width="12.6640625" style="368" customWidth="1"/>
    <col min="2828" max="2828" width="2.5546875" style="368" customWidth="1"/>
    <col min="2829" max="3072" width="11.44140625" style="368"/>
    <col min="3073" max="3073" width="17.6640625" style="368" customWidth="1"/>
    <col min="3074" max="3074" width="18.6640625" style="368" bestFit="1" customWidth="1"/>
    <col min="3075" max="3075" width="12.6640625" style="368" bestFit="1" customWidth="1"/>
    <col min="3076" max="3076" width="18.6640625" style="368" bestFit="1" customWidth="1"/>
    <col min="3077" max="3077" width="16" style="368" bestFit="1" customWidth="1"/>
    <col min="3078" max="3081" width="18.6640625" style="368" bestFit="1" customWidth="1"/>
    <col min="3082" max="3083" width="12.6640625" style="368" customWidth="1"/>
    <col min="3084" max="3084" width="2.5546875" style="368" customWidth="1"/>
    <col min="3085" max="3328" width="11.44140625" style="368"/>
    <col min="3329" max="3329" width="17.6640625" style="368" customWidth="1"/>
    <col min="3330" max="3330" width="18.6640625" style="368" bestFit="1" customWidth="1"/>
    <col min="3331" max="3331" width="12.6640625" style="368" bestFit="1" customWidth="1"/>
    <col min="3332" max="3332" width="18.6640625" style="368" bestFit="1" customWidth="1"/>
    <col min="3333" max="3333" width="16" style="368" bestFit="1" customWidth="1"/>
    <col min="3334" max="3337" width="18.6640625" style="368" bestFit="1" customWidth="1"/>
    <col min="3338" max="3339" width="12.6640625" style="368" customWidth="1"/>
    <col min="3340" max="3340" width="2.5546875" style="368" customWidth="1"/>
    <col min="3341" max="3584" width="11.44140625" style="368"/>
    <col min="3585" max="3585" width="17.6640625" style="368" customWidth="1"/>
    <col min="3586" max="3586" width="18.6640625" style="368" bestFit="1" customWidth="1"/>
    <col min="3587" max="3587" width="12.6640625" style="368" bestFit="1" customWidth="1"/>
    <col min="3588" max="3588" width="18.6640625" style="368" bestFit="1" customWidth="1"/>
    <col min="3589" max="3589" width="16" style="368" bestFit="1" customWidth="1"/>
    <col min="3590" max="3593" width="18.6640625" style="368" bestFit="1" customWidth="1"/>
    <col min="3594" max="3595" width="12.6640625" style="368" customWidth="1"/>
    <col min="3596" max="3596" width="2.5546875" style="368" customWidth="1"/>
    <col min="3597" max="3840" width="11.44140625" style="368"/>
    <col min="3841" max="3841" width="17.6640625" style="368" customWidth="1"/>
    <col min="3842" max="3842" width="18.6640625" style="368" bestFit="1" customWidth="1"/>
    <col min="3843" max="3843" width="12.6640625" style="368" bestFit="1" customWidth="1"/>
    <col min="3844" max="3844" width="18.6640625" style="368" bestFit="1" customWidth="1"/>
    <col min="3845" max="3845" width="16" style="368" bestFit="1" customWidth="1"/>
    <col min="3846" max="3849" width="18.6640625" style="368" bestFit="1" customWidth="1"/>
    <col min="3850" max="3851" width="12.6640625" style="368" customWidth="1"/>
    <col min="3852" max="3852" width="2.5546875" style="368" customWidth="1"/>
    <col min="3853" max="4096" width="11.44140625" style="368"/>
    <col min="4097" max="4097" width="17.6640625" style="368" customWidth="1"/>
    <col min="4098" max="4098" width="18.6640625" style="368" bestFit="1" customWidth="1"/>
    <col min="4099" max="4099" width="12.6640625" style="368" bestFit="1" customWidth="1"/>
    <col min="4100" max="4100" width="18.6640625" style="368" bestFit="1" customWidth="1"/>
    <col min="4101" max="4101" width="16" style="368" bestFit="1" customWidth="1"/>
    <col min="4102" max="4105" width="18.6640625" style="368" bestFit="1" customWidth="1"/>
    <col min="4106" max="4107" width="12.6640625" style="368" customWidth="1"/>
    <col min="4108" max="4108" width="2.5546875" style="368" customWidth="1"/>
    <col min="4109" max="4352" width="11.44140625" style="368"/>
    <col min="4353" max="4353" width="17.6640625" style="368" customWidth="1"/>
    <col min="4354" max="4354" width="18.6640625" style="368" bestFit="1" customWidth="1"/>
    <col min="4355" max="4355" width="12.6640625" style="368" bestFit="1" customWidth="1"/>
    <col min="4356" max="4356" width="18.6640625" style="368" bestFit="1" customWidth="1"/>
    <col min="4357" max="4357" width="16" style="368" bestFit="1" customWidth="1"/>
    <col min="4358" max="4361" width="18.6640625" style="368" bestFit="1" customWidth="1"/>
    <col min="4362" max="4363" width="12.6640625" style="368" customWidth="1"/>
    <col min="4364" max="4364" width="2.5546875" style="368" customWidth="1"/>
    <col min="4365" max="4608" width="11.44140625" style="368"/>
    <col min="4609" max="4609" width="17.6640625" style="368" customWidth="1"/>
    <col min="4610" max="4610" width="18.6640625" style="368" bestFit="1" customWidth="1"/>
    <col min="4611" max="4611" width="12.6640625" style="368" bestFit="1" customWidth="1"/>
    <col min="4612" max="4612" width="18.6640625" style="368" bestFit="1" customWidth="1"/>
    <col min="4613" max="4613" width="16" style="368" bestFit="1" customWidth="1"/>
    <col min="4614" max="4617" width="18.6640625" style="368" bestFit="1" customWidth="1"/>
    <col min="4618" max="4619" width="12.6640625" style="368" customWidth="1"/>
    <col min="4620" max="4620" width="2.5546875" style="368" customWidth="1"/>
    <col min="4621" max="4864" width="11.44140625" style="368"/>
    <col min="4865" max="4865" width="17.6640625" style="368" customWidth="1"/>
    <col min="4866" max="4866" width="18.6640625" style="368" bestFit="1" customWidth="1"/>
    <col min="4867" max="4867" width="12.6640625" style="368" bestFit="1" customWidth="1"/>
    <col min="4868" max="4868" width="18.6640625" style="368" bestFit="1" customWidth="1"/>
    <col min="4869" max="4869" width="16" style="368" bestFit="1" customWidth="1"/>
    <col min="4870" max="4873" width="18.6640625" style="368" bestFit="1" customWidth="1"/>
    <col min="4874" max="4875" width="12.6640625" style="368" customWidth="1"/>
    <col min="4876" max="4876" width="2.5546875" style="368" customWidth="1"/>
    <col min="4877" max="5120" width="11.44140625" style="368"/>
    <col min="5121" max="5121" width="17.6640625" style="368" customWidth="1"/>
    <col min="5122" max="5122" width="18.6640625" style="368" bestFit="1" customWidth="1"/>
    <col min="5123" max="5123" width="12.6640625" style="368" bestFit="1" customWidth="1"/>
    <col min="5124" max="5124" width="18.6640625" style="368" bestFit="1" customWidth="1"/>
    <col min="5125" max="5125" width="16" style="368" bestFit="1" customWidth="1"/>
    <col min="5126" max="5129" width="18.6640625" style="368" bestFit="1" customWidth="1"/>
    <col min="5130" max="5131" width="12.6640625" style="368" customWidth="1"/>
    <col min="5132" max="5132" width="2.5546875" style="368" customWidth="1"/>
    <col min="5133" max="5376" width="11.44140625" style="368"/>
    <col min="5377" max="5377" width="17.6640625" style="368" customWidth="1"/>
    <col min="5378" max="5378" width="18.6640625" style="368" bestFit="1" customWidth="1"/>
    <col min="5379" max="5379" width="12.6640625" style="368" bestFit="1" customWidth="1"/>
    <col min="5380" max="5380" width="18.6640625" style="368" bestFit="1" customWidth="1"/>
    <col min="5381" max="5381" width="16" style="368" bestFit="1" customWidth="1"/>
    <col min="5382" max="5385" width="18.6640625" style="368" bestFit="1" customWidth="1"/>
    <col min="5386" max="5387" width="12.6640625" style="368" customWidth="1"/>
    <col min="5388" max="5388" width="2.5546875" style="368" customWidth="1"/>
    <col min="5389" max="5632" width="11.44140625" style="368"/>
    <col min="5633" max="5633" width="17.6640625" style="368" customWidth="1"/>
    <col min="5634" max="5634" width="18.6640625" style="368" bestFit="1" customWidth="1"/>
    <col min="5635" max="5635" width="12.6640625" style="368" bestFit="1" customWidth="1"/>
    <col min="5636" max="5636" width="18.6640625" style="368" bestFit="1" customWidth="1"/>
    <col min="5637" max="5637" width="16" style="368" bestFit="1" customWidth="1"/>
    <col min="5638" max="5641" width="18.6640625" style="368" bestFit="1" customWidth="1"/>
    <col min="5642" max="5643" width="12.6640625" style="368" customWidth="1"/>
    <col min="5644" max="5644" width="2.5546875" style="368" customWidth="1"/>
    <col min="5645" max="5888" width="11.44140625" style="368"/>
    <col min="5889" max="5889" width="17.6640625" style="368" customWidth="1"/>
    <col min="5890" max="5890" width="18.6640625" style="368" bestFit="1" customWidth="1"/>
    <col min="5891" max="5891" width="12.6640625" style="368" bestFit="1" customWidth="1"/>
    <col min="5892" max="5892" width="18.6640625" style="368" bestFit="1" customWidth="1"/>
    <col min="5893" max="5893" width="16" style="368" bestFit="1" customWidth="1"/>
    <col min="5894" max="5897" width="18.6640625" style="368" bestFit="1" customWidth="1"/>
    <col min="5898" max="5899" width="12.6640625" style="368" customWidth="1"/>
    <col min="5900" max="5900" width="2.5546875" style="368" customWidth="1"/>
    <col min="5901" max="6144" width="11.44140625" style="368"/>
    <col min="6145" max="6145" width="17.6640625" style="368" customWidth="1"/>
    <col min="6146" max="6146" width="18.6640625" style="368" bestFit="1" customWidth="1"/>
    <col min="6147" max="6147" width="12.6640625" style="368" bestFit="1" customWidth="1"/>
    <col min="6148" max="6148" width="18.6640625" style="368" bestFit="1" customWidth="1"/>
    <col min="6149" max="6149" width="16" style="368" bestFit="1" customWidth="1"/>
    <col min="6150" max="6153" width="18.6640625" style="368" bestFit="1" customWidth="1"/>
    <col min="6154" max="6155" width="12.6640625" style="368" customWidth="1"/>
    <col min="6156" max="6156" width="2.5546875" style="368" customWidth="1"/>
    <col min="6157" max="6400" width="11.44140625" style="368"/>
    <col min="6401" max="6401" width="17.6640625" style="368" customWidth="1"/>
    <col min="6402" max="6402" width="18.6640625" style="368" bestFit="1" customWidth="1"/>
    <col min="6403" max="6403" width="12.6640625" style="368" bestFit="1" customWidth="1"/>
    <col min="6404" max="6404" width="18.6640625" style="368" bestFit="1" customWidth="1"/>
    <col min="6405" max="6405" width="16" style="368" bestFit="1" customWidth="1"/>
    <col min="6406" max="6409" width="18.6640625" style="368" bestFit="1" customWidth="1"/>
    <col min="6410" max="6411" width="12.6640625" style="368" customWidth="1"/>
    <col min="6412" max="6412" width="2.5546875" style="368" customWidth="1"/>
    <col min="6413" max="6656" width="11.44140625" style="368"/>
    <col min="6657" max="6657" width="17.6640625" style="368" customWidth="1"/>
    <col min="6658" max="6658" width="18.6640625" style="368" bestFit="1" customWidth="1"/>
    <col min="6659" max="6659" width="12.6640625" style="368" bestFit="1" customWidth="1"/>
    <col min="6660" max="6660" width="18.6640625" style="368" bestFit="1" customWidth="1"/>
    <col min="6661" max="6661" width="16" style="368" bestFit="1" customWidth="1"/>
    <col min="6662" max="6665" width="18.6640625" style="368" bestFit="1" customWidth="1"/>
    <col min="6666" max="6667" width="12.6640625" style="368" customWidth="1"/>
    <col min="6668" max="6668" width="2.5546875" style="368" customWidth="1"/>
    <col min="6669" max="6912" width="11.44140625" style="368"/>
    <col min="6913" max="6913" width="17.6640625" style="368" customWidth="1"/>
    <col min="6914" max="6914" width="18.6640625" style="368" bestFit="1" customWidth="1"/>
    <col min="6915" max="6915" width="12.6640625" style="368" bestFit="1" customWidth="1"/>
    <col min="6916" max="6916" width="18.6640625" style="368" bestFit="1" customWidth="1"/>
    <col min="6917" max="6917" width="16" style="368" bestFit="1" customWidth="1"/>
    <col min="6918" max="6921" width="18.6640625" style="368" bestFit="1" customWidth="1"/>
    <col min="6922" max="6923" width="12.6640625" style="368" customWidth="1"/>
    <col min="6924" max="6924" width="2.5546875" style="368" customWidth="1"/>
    <col min="6925" max="7168" width="11.44140625" style="368"/>
    <col min="7169" max="7169" width="17.6640625" style="368" customWidth="1"/>
    <col min="7170" max="7170" width="18.6640625" style="368" bestFit="1" customWidth="1"/>
    <col min="7171" max="7171" width="12.6640625" style="368" bestFit="1" customWidth="1"/>
    <col min="7172" max="7172" width="18.6640625" style="368" bestFit="1" customWidth="1"/>
    <col min="7173" max="7173" width="16" style="368" bestFit="1" customWidth="1"/>
    <col min="7174" max="7177" width="18.6640625" style="368" bestFit="1" customWidth="1"/>
    <col min="7178" max="7179" width="12.6640625" style="368" customWidth="1"/>
    <col min="7180" max="7180" width="2.5546875" style="368" customWidth="1"/>
    <col min="7181" max="7424" width="11.44140625" style="368"/>
    <col min="7425" max="7425" width="17.6640625" style="368" customWidth="1"/>
    <col min="7426" max="7426" width="18.6640625" style="368" bestFit="1" customWidth="1"/>
    <col min="7427" max="7427" width="12.6640625" style="368" bestFit="1" customWidth="1"/>
    <col min="7428" max="7428" width="18.6640625" style="368" bestFit="1" customWidth="1"/>
    <col min="7429" max="7429" width="16" style="368" bestFit="1" customWidth="1"/>
    <col min="7430" max="7433" width="18.6640625" style="368" bestFit="1" customWidth="1"/>
    <col min="7434" max="7435" width="12.6640625" style="368" customWidth="1"/>
    <col min="7436" max="7436" width="2.5546875" style="368" customWidth="1"/>
    <col min="7437" max="7680" width="11.44140625" style="368"/>
    <col min="7681" max="7681" width="17.6640625" style="368" customWidth="1"/>
    <col min="7682" max="7682" width="18.6640625" style="368" bestFit="1" customWidth="1"/>
    <col min="7683" max="7683" width="12.6640625" style="368" bestFit="1" customWidth="1"/>
    <col min="7684" max="7684" width="18.6640625" style="368" bestFit="1" customWidth="1"/>
    <col min="7685" max="7685" width="16" style="368" bestFit="1" customWidth="1"/>
    <col min="7686" max="7689" width="18.6640625" style="368" bestFit="1" customWidth="1"/>
    <col min="7690" max="7691" width="12.6640625" style="368" customWidth="1"/>
    <col min="7692" max="7692" width="2.5546875" style="368" customWidth="1"/>
    <col min="7693" max="7936" width="11.44140625" style="368"/>
    <col min="7937" max="7937" width="17.6640625" style="368" customWidth="1"/>
    <col min="7938" max="7938" width="18.6640625" style="368" bestFit="1" customWidth="1"/>
    <col min="7939" max="7939" width="12.6640625" style="368" bestFit="1" customWidth="1"/>
    <col min="7940" max="7940" width="18.6640625" style="368" bestFit="1" customWidth="1"/>
    <col min="7941" max="7941" width="16" style="368" bestFit="1" customWidth="1"/>
    <col min="7942" max="7945" width="18.6640625" style="368" bestFit="1" customWidth="1"/>
    <col min="7946" max="7947" width="12.6640625" style="368" customWidth="1"/>
    <col min="7948" max="7948" width="2.5546875" style="368" customWidth="1"/>
    <col min="7949" max="8192" width="11.44140625" style="368"/>
    <col min="8193" max="8193" width="17.6640625" style="368" customWidth="1"/>
    <col min="8194" max="8194" width="18.6640625" style="368" bestFit="1" customWidth="1"/>
    <col min="8195" max="8195" width="12.6640625" style="368" bestFit="1" customWidth="1"/>
    <col min="8196" max="8196" width="18.6640625" style="368" bestFit="1" customWidth="1"/>
    <col min="8197" max="8197" width="16" style="368" bestFit="1" customWidth="1"/>
    <col min="8198" max="8201" width="18.6640625" style="368" bestFit="1" customWidth="1"/>
    <col min="8202" max="8203" width="12.6640625" style="368" customWidth="1"/>
    <col min="8204" max="8204" width="2.5546875" style="368" customWidth="1"/>
    <col min="8205" max="8448" width="11.44140625" style="368"/>
    <col min="8449" max="8449" width="17.6640625" style="368" customWidth="1"/>
    <col min="8450" max="8450" width="18.6640625" style="368" bestFit="1" customWidth="1"/>
    <col min="8451" max="8451" width="12.6640625" style="368" bestFit="1" customWidth="1"/>
    <col min="8452" max="8452" width="18.6640625" style="368" bestFit="1" customWidth="1"/>
    <col min="8453" max="8453" width="16" style="368" bestFit="1" customWidth="1"/>
    <col min="8454" max="8457" width="18.6640625" style="368" bestFit="1" customWidth="1"/>
    <col min="8458" max="8459" width="12.6640625" style="368" customWidth="1"/>
    <col min="8460" max="8460" width="2.5546875" style="368" customWidth="1"/>
    <col min="8461" max="8704" width="11.44140625" style="368"/>
    <col min="8705" max="8705" width="17.6640625" style="368" customWidth="1"/>
    <col min="8706" max="8706" width="18.6640625" style="368" bestFit="1" customWidth="1"/>
    <col min="8707" max="8707" width="12.6640625" style="368" bestFit="1" customWidth="1"/>
    <col min="8708" max="8708" width="18.6640625" style="368" bestFit="1" customWidth="1"/>
    <col min="8709" max="8709" width="16" style="368" bestFit="1" customWidth="1"/>
    <col min="8710" max="8713" width="18.6640625" style="368" bestFit="1" customWidth="1"/>
    <col min="8714" max="8715" width="12.6640625" style="368" customWidth="1"/>
    <col min="8716" max="8716" width="2.5546875" style="368" customWidth="1"/>
    <col min="8717" max="8960" width="11.44140625" style="368"/>
    <col min="8961" max="8961" width="17.6640625" style="368" customWidth="1"/>
    <col min="8962" max="8962" width="18.6640625" style="368" bestFit="1" customWidth="1"/>
    <col min="8963" max="8963" width="12.6640625" style="368" bestFit="1" customWidth="1"/>
    <col min="8964" max="8964" width="18.6640625" style="368" bestFit="1" customWidth="1"/>
    <col min="8965" max="8965" width="16" style="368" bestFit="1" customWidth="1"/>
    <col min="8966" max="8969" width="18.6640625" style="368" bestFit="1" customWidth="1"/>
    <col min="8970" max="8971" width="12.6640625" style="368" customWidth="1"/>
    <col min="8972" max="8972" width="2.5546875" style="368" customWidth="1"/>
    <col min="8973" max="9216" width="11.44140625" style="368"/>
    <col min="9217" max="9217" width="17.6640625" style="368" customWidth="1"/>
    <col min="9218" max="9218" width="18.6640625" style="368" bestFit="1" customWidth="1"/>
    <col min="9219" max="9219" width="12.6640625" style="368" bestFit="1" customWidth="1"/>
    <col min="9220" max="9220" width="18.6640625" style="368" bestFit="1" customWidth="1"/>
    <col min="9221" max="9221" width="16" style="368" bestFit="1" customWidth="1"/>
    <col min="9222" max="9225" width="18.6640625" style="368" bestFit="1" customWidth="1"/>
    <col min="9226" max="9227" width="12.6640625" style="368" customWidth="1"/>
    <col min="9228" max="9228" width="2.5546875" style="368" customWidth="1"/>
    <col min="9229" max="9472" width="11.44140625" style="368"/>
    <col min="9473" max="9473" width="17.6640625" style="368" customWidth="1"/>
    <col min="9474" max="9474" width="18.6640625" style="368" bestFit="1" customWidth="1"/>
    <col min="9475" max="9475" width="12.6640625" style="368" bestFit="1" customWidth="1"/>
    <col min="9476" max="9476" width="18.6640625" style="368" bestFit="1" customWidth="1"/>
    <col min="9477" max="9477" width="16" style="368" bestFit="1" customWidth="1"/>
    <col min="9478" max="9481" width="18.6640625" style="368" bestFit="1" customWidth="1"/>
    <col min="9482" max="9483" width="12.6640625" style="368" customWidth="1"/>
    <col min="9484" max="9484" width="2.5546875" style="368" customWidth="1"/>
    <col min="9485" max="9728" width="11.44140625" style="368"/>
    <col min="9729" max="9729" width="17.6640625" style="368" customWidth="1"/>
    <col min="9730" max="9730" width="18.6640625" style="368" bestFit="1" customWidth="1"/>
    <col min="9731" max="9731" width="12.6640625" style="368" bestFit="1" customWidth="1"/>
    <col min="9732" max="9732" width="18.6640625" style="368" bestFit="1" customWidth="1"/>
    <col min="9733" max="9733" width="16" style="368" bestFit="1" customWidth="1"/>
    <col min="9734" max="9737" width="18.6640625" style="368" bestFit="1" customWidth="1"/>
    <col min="9738" max="9739" width="12.6640625" style="368" customWidth="1"/>
    <col min="9740" max="9740" width="2.5546875" style="368" customWidth="1"/>
    <col min="9741" max="9984" width="11.44140625" style="368"/>
    <col min="9985" max="9985" width="17.6640625" style="368" customWidth="1"/>
    <col min="9986" max="9986" width="18.6640625" style="368" bestFit="1" customWidth="1"/>
    <col min="9987" max="9987" width="12.6640625" style="368" bestFit="1" customWidth="1"/>
    <col min="9988" max="9988" width="18.6640625" style="368" bestFit="1" customWidth="1"/>
    <col min="9989" max="9989" width="16" style="368" bestFit="1" customWidth="1"/>
    <col min="9990" max="9993" width="18.6640625" style="368" bestFit="1" customWidth="1"/>
    <col min="9994" max="9995" width="12.6640625" style="368" customWidth="1"/>
    <col min="9996" max="9996" width="2.5546875" style="368" customWidth="1"/>
    <col min="9997" max="10240" width="11.44140625" style="368"/>
    <col min="10241" max="10241" width="17.6640625" style="368" customWidth="1"/>
    <col min="10242" max="10242" width="18.6640625" style="368" bestFit="1" customWidth="1"/>
    <col min="10243" max="10243" width="12.6640625" style="368" bestFit="1" customWidth="1"/>
    <col min="10244" max="10244" width="18.6640625" style="368" bestFit="1" customWidth="1"/>
    <col min="10245" max="10245" width="16" style="368" bestFit="1" customWidth="1"/>
    <col min="10246" max="10249" width="18.6640625" style="368" bestFit="1" customWidth="1"/>
    <col min="10250" max="10251" width="12.6640625" style="368" customWidth="1"/>
    <col min="10252" max="10252" width="2.5546875" style="368" customWidth="1"/>
    <col min="10253" max="10496" width="11.44140625" style="368"/>
    <col min="10497" max="10497" width="17.6640625" style="368" customWidth="1"/>
    <col min="10498" max="10498" width="18.6640625" style="368" bestFit="1" customWidth="1"/>
    <col min="10499" max="10499" width="12.6640625" style="368" bestFit="1" customWidth="1"/>
    <col min="10500" max="10500" width="18.6640625" style="368" bestFit="1" customWidth="1"/>
    <col min="10501" max="10501" width="16" style="368" bestFit="1" customWidth="1"/>
    <col min="10502" max="10505" width="18.6640625" style="368" bestFit="1" customWidth="1"/>
    <col min="10506" max="10507" width="12.6640625" style="368" customWidth="1"/>
    <col min="10508" max="10508" width="2.5546875" style="368" customWidth="1"/>
    <col min="10509" max="10752" width="11.44140625" style="368"/>
    <col min="10753" max="10753" width="17.6640625" style="368" customWidth="1"/>
    <col min="10754" max="10754" width="18.6640625" style="368" bestFit="1" customWidth="1"/>
    <col min="10755" max="10755" width="12.6640625" style="368" bestFit="1" customWidth="1"/>
    <col min="10756" max="10756" width="18.6640625" style="368" bestFit="1" customWidth="1"/>
    <col min="10757" max="10757" width="16" style="368" bestFit="1" customWidth="1"/>
    <col min="10758" max="10761" width="18.6640625" style="368" bestFit="1" customWidth="1"/>
    <col min="10762" max="10763" width="12.6640625" style="368" customWidth="1"/>
    <col min="10764" max="10764" width="2.5546875" style="368" customWidth="1"/>
    <col min="10765" max="11008" width="11.44140625" style="368"/>
    <col min="11009" max="11009" width="17.6640625" style="368" customWidth="1"/>
    <col min="11010" max="11010" width="18.6640625" style="368" bestFit="1" customWidth="1"/>
    <col min="11011" max="11011" width="12.6640625" style="368" bestFit="1" customWidth="1"/>
    <col min="11012" max="11012" width="18.6640625" style="368" bestFit="1" customWidth="1"/>
    <col min="11013" max="11013" width="16" style="368" bestFit="1" customWidth="1"/>
    <col min="11014" max="11017" width="18.6640625" style="368" bestFit="1" customWidth="1"/>
    <col min="11018" max="11019" width="12.6640625" style="368" customWidth="1"/>
    <col min="11020" max="11020" width="2.5546875" style="368" customWidth="1"/>
    <col min="11021" max="11264" width="11.44140625" style="368"/>
    <col min="11265" max="11265" width="17.6640625" style="368" customWidth="1"/>
    <col min="11266" max="11266" width="18.6640625" style="368" bestFit="1" customWidth="1"/>
    <col min="11267" max="11267" width="12.6640625" style="368" bestFit="1" customWidth="1"/>
    <col min="11268" max="11268" width="18.6640625" style="368" bestFit="1" customWidth="1"/>
    <col min="11269" max="11269" width="16" style="368" bestFit="1" customWidth="1"/>
    <col min="11270" max="11273" width="18.6640625" style="368" bestFit="1" customWidth="1"/>
    <col min="11274" max="11275" width="12.6640625" style="368" customWidth="1"/>
    <col min="11276" max="11276" width="2.5546875" style="368" customWidth="1"/>
    <col min="11277" max="11520" width="11.44140625" style="368"/>
    <col min="11521" max="11521" width="17.6640625" style="368" customWidth="1"/>
    <col min="11522" max="11522" width="18.6640625" style="368" bestFit="1" customWidth="1"/>
    <col min="11523" max="11523" width="12.6640625" style="368" bestFit="1" customWidth="1"/>
    <col min="11524" max="11524" width="18.6640625" style="368" bestFit="1" customWidth="1"/>
    <col min="11525" max="11525" width="16" style="368" bestFit="1" customWidth="1"/>
    <col min="11526" max="11529" width="18.6640625" style="368" bestFit="1" customWidth="1"/>
    <col min="11530" max="11531" width="12.6640625" style="368" customWidth="1"/>
    <col min="11532" max="11532" width="2.5546875" style="368" customWidth="1"/>
    <col min="11533" max="11776" width="11.44140625" style="368"/>
    <col min="11777" max="11777" width="17.6640625" style="368" customWidth="1"/>
    <col min="11778" max="11778" width="18.6640625" style="368" bestFit="1" customWidth="1"/>
    <col min="11779" max="11779" width="12.6640625" style="368" bestFit="1" customWidth="1"/>
    <col min="11780" max="11780" width="18.6640625" style="368" bestFit="1" customWidth="1"/>
    <col min="11781" max="11781" width="16" style="368" bestFit="1" customWidth="1"/>
    <col min="11782" max="11785" width="18.6640625" style="368" bestFit="1" customWidth="1"/>
    <col min="11786" max="11787" width="12.6640625" style="368" customWidth="1"/>
    <col min="11788" max="11788" width="2.5546875" style="368" customWidth="1"/>
    <col min="11789" max="12032" width="11.44140625" style="368"/>
    <col min="12033" max="12033" width="17.6640625" style="368" customWidth="1"/>
    <col min="12034" max="12034" width="18.6640625" style="368" bestFit="1" customWidth="1"/>
    <col min="12035" max="12035" width="12.6640625" style="368" bestFit="1" customWidth="1"/>
    <col min="12036" max="12036" width="18.6640625" style="368" bestFit="1" customWidth="1"/>
    <col min="12037" max="12037" width="16" style="368" bestFit="1" customWidth="1"/>
    <col min="12038" max="12041" width="18.6640625" style="368" bestFit="1" customWidth="1"/>
    <col min="12042" max="12043" width="12.6640625" style="368" customWidth="1"/>
    <col min="12044" max="12044" width="2.5546875" style="368" customWidth="1"/>
    <col min="12045" max="12288" width="11.44140625" style="368"/>
    <col min="12289" max="12289" width="17.6640625" style="368" customWidth="1"/>
    <col min="12290" max="12290" width="18.6640625" style="368" bestFit="1" customWidth="1"/>
    <col min="12291" max="12291" width="12.6640625" style="368" bestFit="1" customWidth="1"/>
    <col min="12292" max="12292" width="18.6640625" style="368" bestFit="1" customWidth="1"/>
    <col min="12293" max="12293" width="16" style="368" bestFit="1" customWidth="1"/>
    <col min="12294" max="12297" width="18.6640625" style="368" bestFit="1" customWidth="1"/>
    <col min="12298" max="12299" width="12.6640625" style="368" customWidth="1"/>
    <col min="12300" max="12300" width="2.5546875" style="368" customWidth="1"/>
    <col min="12301" max="12544" width="11.44140625" style="368"/>
    <col min="12545" max="12545" width="17.6640625" style="368" customWidth="1"/>
    <col min="12546" max="12546" width="18.6640625" style="368" bestFit="1" customWidth="1"/>
    <col min="12547" max="12547" width="12.6640625" style="368" bestFit="1" customWidth="1"/>
    <col min="12548" max="12548" width="18.6640625" style="368" bestFit="1" customWidth="1"/>
    <col min="12549" max="12549" width="16" style="368" bestFit="1" customWidth="1"/>
    <col min="12550" max="12553" width="18.6640625" style="368" bestFit="1" customWidth="1"/>
    <col min="12554" max="12555" width="12.6640625" style="368" customWidth="1"/>
    <col min="12556" max="12556" width="2.5546875" style="368" customWidth="1"/>
    <col min="12557" max="12800" width="11.44140625" style="368"/>
    <col min="12801" max="12801" width="17.6640625" style="368" customWidth="1"/>
    <col min="12802" max="12802" width="18.6640625" style="368" bestFit="1" customWidth="1"/>
    <col min="12803" max="12803" width="12.6640625" style="368" bestFit="1" customWidth="1"/>
    <col min="12804" max="12804" width="18.6640625" style="368" bestFit="1" customWidth="1"/>
    <col min="12805" max="12805" width="16" style="368" bestFit="1" customWidth="1"/>
    <col min="12806" max="12809" width="18.6640625" style="368" bestFit="1" customWidth="1"/>
    <col min="12810" max="12811" width="12.6640625" style="368" customWidth="1"/>
    <col min="12812" max="12812" width="2.5546875" style="368" customWidth="1"/>
    <col min="12813" max="13056" width="11.44140625" style="368"/>
    <col min="13057" max="13057" width="17.6640625" style="368" customWidth="1"/>
    <col min="13058" max="13058" width="18.6640625" style="368" bestFit="1" customWidth="1"/>
    <col min="13059" max="13059" width="12.6640625" style="368" bestFit="1" customWidth="1"/>
    <col min="13060" max="13060" width="18.6640625" style="368" bestFit="1" customWidth="1"/>
    <col min="13061" max="13061" width="16" style="368" bestFit="1" customWidth="1"/>
    <col min="13062" max="13065" width="18.6640625" style="368" bestFit="1" customWidth="1"/>
    <col min="13066" max="13067" width="12.6640625" style="368" customWidth="1"/>
    <col min="13068" max="13068" width="2.5546875" style="368" customWidth="1"/>
    <col min="13069" max="13312" width="11.44140625" style="368"/>
    <col min="13313" max="13313" width="17.6640625" style="368" customWidth="1"/>
    <col min="13314" max="13314" width="18.6640625" style="368" bestFit="1" customWidth="1"/>
    <col min="13315" max="13315" width="12.6640625" style="368" bestFit="1" customWidth="1"/>
    <col min="13316" max="13316" width="18.6640625" style="368" bestFit="1" customWidth="1"/>
    <col min="13317" max="13317" width="16" style="368" bestFit="1" customWidth="1"/>
    <col min="13318" max="13321" width="18.6640625" style="368" bestFit="1" customWidth="1"/>
    <col min="13322" max="13323" width="12.6640625" style="368" customWidth="1"/>
    <col min="13324" max="13324" width="2.5546875" style="368" customWidth="1"/>
    <col min="13325" max="13568" width="11.44140625" style="368"/>
    <col min="13569" max="13569" width="17.6640625" style="368" customWidth="1"/>
    <col min="13570" max="13570" width="18.6640625" style="368" bestFit="1" customWidth="1"/>
    <col min="13571" max="13571" width="12.6640625" style="368" bestFit="1" customWidth="1"/>
    <col min="13572" max="13572" width="18.6640625" style="368" bestFit="1" customWidth="1"/>
    <col min="13573" max="13573" width="16" style="368" bestFit="1" customWidth="1"/>
    <col min="13574" max="13577" width="18.6640625" style="368" bestFit="1" customWidth="1"/>
    <col min="13578" max="13579" width="12.6640625" style="368" customWidth="1"/>
    <col min="13580" max="13580" width="2.5546875" style="368" customWidth="1"/>
    <col min="13581" max="13824" width="11.44140625" style="368"/>
    <col min="13825" max="13825" width="17.6640625" style="368" customWidth="1"/>
    <col min="13826" max="13826" width="18.6640625" style="368" bestFit="1" customWidth="1"/>
    <col min="13827" max="13827" width="12.6640625" style="368" bestFit="1" customWidth="1"/>
    <col min="13828" max="13828" width="18.6640625" style="368" bestFit="1" customWidth="1"/>
    <col min="13829" max="13829" width="16" style="368" bestFit="1" customWidth="1"/>
    <col min="13830" max="13833" width="18.6640625" style="368" bestFit="1" customWidth="1"/>
    <col min="13834" max="13835" width="12.6640625" style="368" customWidth="1"/>
    <col min="13836" max="13836" width="2.5546875" style="368" customWidth="1"/>
    <col min="13837" max="14080" width="11.44140625" style="368"/>
    <col min="14081" max="14081" width="17.6640625" style="368" customWidth="1"/>
    <col min="14082" max="14082" width="18.6640625" style="368" bestFit="1" customWidth="1"/>
    <col min="14083" max="14083" width="12.6640625" style="368" bestFit="1" customWidth="1"/>
    <col min="14084" max="14084" width="18.6640625" style="368" bestFit="1" customWidth="1"/>
    <col min="14085" max="14085" width="16" style="368" bestFit="1" customWidth="1"/>
    <col min="14086" max="14089" width="18.6640625" style="368" bestFit="1" customWidth="1"/>
    <col min="14090" max="14091" width="12.6640625" style="368" customWidth="1"/>
    <col min="14092" max="14092" width="2.5546875" style="368" customWidth="1"/>
    <col min="14093" max="14336" width="11.44140625" style="368"/>
    <col min="14337" max="14337" width="17.6640625" style="368" customWidth="1"/>
    <col min="14338" max="14338" width="18.6640625" style="368" bestFit="1" customWidth="1"/>
    <col min="14339" max="14339" width="12.6640625" style="368" bestFit="1" customWidth="1"/>
    <col min="14340" max="14340" width="18.6640625" style="368" bestFit="1" customWidth="1"/>
    <col min="14341" max="14341" width="16" style="368" bestFit="1" customWidth="1"/>
    <col min="14342" max="14345" width="18.6640625" style="368" bestFit="1" customWidth="1"/>
    <col min="14346" max="14347" width="12.6640625" style="368" customWidth="1"/>
    <col min="14348" max="14348" width="2.5546875" style="368" customWidth="1"/>
    <col min="14349" max="14592" width="11.44140625" style="368"/>
    <col min="14593" max="14593" width="17.6640625" style="368" customWidth="1"/>
    <col min="14594" max="14594" width="18.6640625" style="368" bestFit="1" customWidth="1"/>
    <col min="14595" max="14595" width="12.6640625" style="368" bestFit="1" customWidth="1"/>
    <col min="14596" max="14596" width="18.6640625" style="368" bestFit="1" customWidth="1"/>
    <col min="14597" max="14597" width="16" style="368" bestFit="1" customWidth="1"/>
    <col min="14598" max="14601" width="18.6640625" style="368" bestFit="1" customWidth="1"/>
    <col min="14602" max="14603" width="12.6640625" style="368" customWidth="1"/>
    <col min="14604" max="14604" width="2.5546875" style="368" customWidth="1"/>
    <col min="14605" max="14848" width="11.44140625" style="368"/>
    <col min="14849" max="14849" width="17.6640625" style="368" customWidth="1"/>
    <col min="14850" max="14850" width="18.6640625" style="368" bestFit="1" customWidth="1"/>
    <col min="14851" max="14851" width="12.6640625" style="368" bestFit="1" customWidth="1"/>
    <col min="14852" max="14852" width="18.6640625" style="368" bestFit="1" customWidth="1"/>
    <col min="14853" max="14853" width="16" style="368" bestFit="1" customWidth="1"/>
    <col min="14854" max="14857" width="18.6640625" style="368" bestFit="1" customWidth="1"/>
    <col min="14858" max="14859" width="12.6640625" style="368" customWidth="1"/>
    <col min="14860" max="14860" width="2.5546875" style="368" customWidth="1"/>
    <col min="14861" max="15104" width="11.44140625" style="368"/>
    <col min="15105" max="15105" width="17.6640625" style="368" customWidth="1"/>
    <col min="15106" max="15106" width="18.6640625" style="368" bestFit="1" customWidth="1"/>
    <col min="15107" max="15107" width="12.6640625" style="368" bestFit="1" customWidth="1"/>
    <col min="15108" max="15108" width="18.6640625" style="368" bestFit="1" customWidth="1"/>
    <col min="15109" max="15109" width="16" style="368" bestFit="1" customWidth="1"/>
    <col min="15110" max="15113" width="18.6640625" style="368" bestFit="1" customWidth="1"/>
    <col min="15114" max="15115" width="12.6640625" style="368" customWidth="1"/>
    <col min="15116" max="15116" width="2.5546875" style="368" customWidth="1"/>
    <col min="15117" max="15360" width="11.44140625" style="368"/>
    <col min="15361" max="15361" width="17.6640625" style="368" customWidth="1"/>
    <col min="15362" max="15362" width="18.6640625" style="368" bestFit="1" customWidth="1"/>
    <col min="15363" max="15363" width="12.6640625" style="368" bestFit="1" customWidth="1"/>
    <col min="15364" max="15364" width="18.6640625" style="368" bestFit="1" customWidth="1"/>
    <col min="15365" max="15365" width="16" style="368" bestFit="1" customWidth="1"/>
    <col min="15366" max="15369" width="18.6640625" style="368" bestFit="1" customWidth="1"/>
    <col min="15370" max="15371" width="12.6640625" style="368" customWidth="1"/>
    <col min="15372" max="15372" width="2.5546875" style="368" customWidth="1"/>
    <col min="15373" max="15616" width="11.44140625" style="368"/>
    <col min="15617" max="15617" width="17.6640625" style="368" customWidth="1"/>
    <col min="15618" max="15618" width="18.6640625" style="368" bestFit="1" customWidth="1"/>
    <col min="15619" max="15619" width="12.6640625" style="368" bestFit="1" customWidth="1"/>
    <col min="15620" max="15620" width="18.6640625" style="368" bestFit="1" customWidth="1"/>
    <col min="15621" max="15621" width="16" style="368" bestFit="1" customWidth="1"/>
    <col min="15622" max="15625" width="18.6640625" style="368" bestFit="1" customWidth="1"/>
    <col min="15626" max="15627" width="12.6640625" style="368" customWidth="1"/>
    <col min="15628" max="15628" width="2.5546875" style="368" customWidth="1"/>
    <col min="15629" max="15872" width="11.44140625" style="368"/>
    <col min="15873" max="15873" width="17.6640625" style="368" customWidth="1"/>
    <col min="15874" max="15874" width="18.6640625" style="368" bestFit="1" customWidth="1"/>
    <col min="15875" max="15875" width="12.6640625" style="368" bestFit="1" customWidth="1"/>
    <col min="15876" max="15876" width="18.6640625" style="368" bestFit="1" customWidth="1"/>
    <col min="15877" max="15877" width="16" style="368" bestFit="1" customWidth="1"/>
    <col min="15878" max="15881" width="18.6640625" style="368" bestFit="1" customWidth="1"/>
    <col min="15882" max="15883" width="12.6640625" style="368" customWidth="1"/>
    <col min="15884" max="15884" width="2.5546875" style="368" customWidth="1"/>
    <col min="15885" max="16128" width="11.44140625" style="368"/>
    <col min="16129" max="16129" width="17.6640625" style="368" customWidth="1"/>
    <col min="16130" max="16130" width="18.6640625" style="368" bestFit="1" customWidth="1"/>
    <col min="16131" max="16131" width="12.6640625" style="368" bestFit="1" customWidth="1"/>
    <col min="16132" max="16132" width="18.6640625" style="368" bestFit="1" customWidth="1"/>
    <col min="16133" max="16133" width="16" style="368" bestFit="1" customWidth="1"/>
    <col min="16134" max="16137" width="18.6640625" style="368" bestFit="1" customWidth="1"/>
    <col min="16138" max="16139" width="12.6640625" style="368" customWidth="1"/>
    <col min="16140" max="16140" width="2.5546875" style="368" customWidth="1"/>
    <col min="16141" max="16384" width="11.44140625" style="368"/>
  </cols>
  <sheetData>
    <row r="1" spans="1:20" x14ac:dyDescent="0.3">
      <c r="A1" s="366" t="s">
        <v>223</v>
      </c>
    </row>
    <row r="2" spans="1:20" ht="15.6" x14ac:dyDescent="0.3">
      <c r="A2" s="369" t="s">
        <v>224</v>
      </c>
    </row>
    <row r="3" spans="1:20" ht="15.6" x14ac:dyDescent="0.3">
      <c r="A3" s="369"/>
    </row>
    <row r="4" spans="1:20" x14ac:dyDescent="0.3">
      <c r="A4" s="370" t="s">
        <v>225</v>
      </c>
    </row>
    <row r="5" spans="1:20" s="373" customFormat="1" ht="23.25" customHeight="1" x14ac:dyDescent="0.3">
      <c r="A5" s="371" t="s">
        <v>21</v>
      </c>
      <c r="B5" s="372" t="s">
        <v>89</v>
      </c>
      <c r="C5" s="372" t="s">
        <v>90</v>
      </c>
      <c r="D5" s="372" t="s">
        <v>91</v>
      </c>
      <c r="E5" s="372" t="s">
        <v>92</v>
      </c>
      <c r="F5" s="372" t="s">
        <v>93</v>
      </c>
      <c r="G5" s="372" t="s">
        <v>95</v>
      </c>
      <c r="H5" s="372" t="s">
        <v>94</v>
      </c>
      <c r="I5" s="372" t="s">
        <v>96</v>
      </c>
      <c r="J5" s="372" t="s">
        <v>126</v>
      </c>
      <c r="K5" s="372" t="s">
        <v>24</v>
      </c>
    </row>
    <row r="6" spans="1:20" x14ac:dyDescent="0.3">
      <c r="A6" s="374">
        <v>2011</v>
      </c>
      <c r="B6" s="375">
        <v>10721.0312825658</v>
      </c>
      <c r="C6" s="375">
        <v>10235.353079840101</v>
      </c>
      <c r="D6" s="375">
        <v>1522.5406592484701</v>
      </c>
      <c r="E6" s="375">
        <v>219.44862884541499</v>
      </c>
      <c r="F6" s="375">
        <v>2426.7359521288299</v>
      </c>
      <c r="G6" s="375">
        <v>775.59494796720799</v>
      </c>
      <c r="H6" s="375">
        <v>1030.07229161687</v>
      </c>
      <c r="I6" s="375">
        <v>563.68947023926796</v>
      </c>
      <c r="J6" s="375">
        <v>31.2085217607323</v>
      </c>
      <c r="K6" s="375">
        <f>SUM(B6:J6)</f>
        <v>27525.674834212692</v>
      </c>
      <c r="N6" s="376"/>
    </row>
    <row r="7" spans="1:20" x14ac:dyDescent="0.3">
      <c r="A7" s="374">
        <v>2012</v>
      </c>
      <c r="B7" s="375">
        <v>10730.942210401799</v>
      </c>
      <c r="C7" s="375">
        <v>10745.515758961699</v>
      </c>
      <c r="D7" s="375">
        <v>1352.33743256601</v>
      </c>
      <c r="E7" s="375">
        <v>209.569981439488</v>
      </c>
      <c r="F7" s="375">
        <v>2575.3341204306998</v>
      </c>
      <c r="G7" s="375">
        <v>558.25922602627895</v>
      </c>
      <c r="H7" s="375">
        <v>844.82847995065697</v>
      </c>
      <c r="I7" s="375">
        <v>428.26749069318203</v>
      </c>
      <c r="J7" s="375">
        <v>21.6183863068179</v>
      </c>
      <c r="K7" s="375">
        <f>SUM(B7:J7)</f>
        <v>27466.673086776635</v>
      </c>
      <c r="N7" s="376"/>
    </row>
    <row r="8" spans="1:20" x14ac:dyDescent="0.3">
      <c r="A8" s="374">
        <v>2013</v>
      </c>
      <c r="B8" s="375">
        <v>9820.7478280872601</v>
      </c>
      <c r="C8" s="375">
        <v>8536.2794900494901</v>
      </c>
      <c r="D8" s="375">
        <v>1413.84338734106</v>
      </c>
      <c r="E8" s="375">
        <v>479.25180439750102</v>
      </c>
      <c r="F8" s="375">
        <v>1776.0595258877399</v>
      </c>
      <c r="G8" s="375">
        <v>527.7123537571</v>
      </c>
      <c r="H8" s="375">
        <v>856.80847467289595</v>
      </c>
      <c r="I8" s="375">
        <v>355.52074602744</v>
      </c>
      <c r="J8" s="375">
        <v>23.2218059725597</v>
      </c>
      <c r="K8" s="375">
        <f t="shared" ref="K8:K14" si="0">SUM(B8:J8)</f>
        <v>23789.445416193048</v>
      </c>
      <c r="N8" s="376"/>
    </row>
    <row r="9" spans="1:20" x14ac:dyDescent="0.3">
      <c r="A9" s="374">
        <v>2014</v>
      </c>
      <c r="B9" s="375">
        <v>8874.9060769625194</v>
      </c>
      <c r="C9" s="375">
        <v>6729.0722178974002</v>
      </c>
      <c r="D9" s="375">
        <v>1503.5472338862501</v>
      </c>
      <c r="E9" s="375">
        <v>331.07695278478701</v>
      </c>
      <c r="F9" s="375">
        <v>1522.51352111971</v>
      </c>
      <c r="G9" s="375">
        <v>539.55821649929203</v>
      </c>
      <c r="H9" s="375">
        <v>646.70480025804602</v>
      </c>
      <c r="I9" s="375">
        <v>360.16193124196099</v>
      </c>
      <c r="J9" s="375">
        <v>37.8729777580388</v>
      </c>
      <c r="K9" s="375">
        <f t="shared" si="0"/>
        <v>20545.413928408001</v>
      </c>
      <c r="N9" s="376"/>
    </row>
    <row r="10" spans="1:20" x14ac:dyDescent="0.3">
      <c r="A10" s="374">
        <v>2015</v>
      </c>
      <c r="B10" s="375">
        <v>8167.5413126537796</v>
      </c>
      <c r="C10" s="375">
        <v>6650.5953646963699</v>
      </c>
      <c r="D10" s="375">
        <v>1507.65853119551</v>
      </c>
      <c r="E10" s="375">
        <v>137.79635297098301</v>
      </c>
      <c r="F10" s="375">
        <v>1548.26960111113</v>
      </c>
      <c r="G10" s="375">
        <v>341.685340655076</v>
      </c>
      <c r="H10" s="375">
        <v>350.00259655641503</v>
      </c>
      <c r="I10" s="375">
        <v>219.63469285986599</v>
      </c>
      <c r="J10" s="375">
        <v>26.956227140134001</v>
      </c>
      <c r="K10" s="375">
        <f t="shared" si="0"/>
        <v>18950.140019839262</v>
      </c>
      <c r="N10" s="376"/>
    </row>
    <row r="11" spans="1:20" x14ac:dyDescent="0.3">
      <c r="A11" s="374">
        <v>2016</v>
      </c>
      <c r="B11" s="375">
        <v>10171.2028004944</v>
      </c>
      <c r="C11" s="375">
        <v>7385.95743423773</v>
      </c>
      <c r="D11" s="375">
        <v>1465.45208417193</v>
      </c>
      <c r="E11" s="375">
        <v>120.45621156886</v>
      </c>
      <c r="F11" s="375">
        <v>1657.8745242177499</v>
      </c>
      <c r="G11" s="375">
        <v>344.262265282415</v>
      </c>
      <c r="H11" s="375">
        <v>343.76033679517201</v>
      </c>
      <c r="I11" s="375">
        <v>272.67154160154399</v>
      </c>
      <c r="J11" s="375">
        <v>14.9991003984556</v>
      </c>
      <c r="K11" s="375">
        <f t="shared" si="0"/>
        <v>21776.636298768255</v>
      </c>
      <c r="M11"/>
      <c r="N11" s="376"/>
      <c r="O11"/>
      <c r="P11"/>
      <c r="Q11"/>
      <c r="R11"/>
      <c r="S11"/>
      <c r="T11"/>
    </row>
    <row r="12" spans="1:20" x14ac:dyDescent="0.3">
      <c r="A12" s="374">
        <v>2017</v>
      </c>
      <c r="B12" s="375">
        <v>13844.958650954801</v>
      </c>
      <c r="C12" s="375">
        <v>8270.4808182539</v>
      </c>
      <c r="D12" s="375">
        <v>2398.5088575489499</v>
      </c>
      <c r="E12" s="375">
        <v>118.02914691497099</v>
      </c>
      <c r="F12" s="375">
        <v>1726.1331451614001</v>
      </c>
      <c r="G12" s="375">
        <v>370.47611971466898</v>
      </c>
      <c r="H12" s="375">
        <v>434.37049986164698</v>
      </c>
      <c r="I12" s="375">
        <v>367.85685112577198</v>
      </c>
      <c r="J12" s="375">
        <v>50.793155874228297</v>
      </c>
      <c r="K12" s="375">
        <f t="shared" si="0"/>
        <v>27581.607245410338</v>
      </c>
      <c r="M12"/>
      <c r="N12" s="376"/>
      <c r="O12"/>
      <c r="P12"/>
      <c r="Q12"/>
      <c r="R12"/>
      <c r="S12"/>
      <c r="T12"/>
    </row>
    <row r="13" spans="1:20" x14ac:dyDescent="0.3">
      <c r="A13" s="374">
        <v>2018</v>
      </c>
      <c r="B13" s="375">
        <v>14938.545275059299</v>
      </c>
      <c r="C13" s="375">
        <v>8258.5140570627009</v>
      </c>
      <c r="D13" s="375">
        <v>2573.9030892868</v>
      </c>
      <c r="E13" s="375">
        <v>122.68864173304</v>
      </c>
      <c r="F13" s="375">
        <v>1545.4688005683099</v>
      </c>
      <c r="G13" s="375">
        <v>351.76617733195502</v>
      </c>
      <c r="H13" s="375">
        <v>484.36463219586602</v>
      </c>
      <c r="I13" s="375">
        <v>612.49525971191497</v>
      </c>
      <c r="J13" s="375">
        <v>10.911933288084899</v>
      </c>
      <c r="K13" s="375">
        <f t="shared" si="0"/>
        <v>28898.657866237969</v>
      </c>
      <c r="M13"/>
      <c r="N13" s="376"/>
      <c r="O13"/>
      <c r="P13"/>
      <c r="Q13"/>
      <c r="R13"/>
      <c r="S13"/>
      <c r="T13"/>
    </row>
    <row r="14" spans="1:20" x14ac:dyDescent="0.3">
      <c r="A14" s="377">
        <v>2019</v>
      </c>
      <c r="B14" s="378">
        <v>13892.564953946838</v>
      </c>
      <c r="C14" s="378">
        <v>8482.055245320611</v>
      </c>
      <c r="D14" s="378">
        <v>2102.7689601152479</v>
      </c>
      <c r="E14" s="378">
        <v>75.608340356566018</v>
      </c>
      <c r="F14" s="378">
        <v>1530.2444239342544</v>
      </c>
      <c r="G14" s="378">
        <v>371.19389629557747</v>
      </c>
      <c r="H14" s="378">
        <v>978.9822533076499</v>
      </c>
      <c r="I14" s="378">
        <v>638.21314826569346</v>
      </c>
      <c r="J14" s="378">
        <v>2.1614940000000002</v>
      </c>
      <c r="K14" s="375">
        <f t="shared" si="0"/>
        <v>28073.79271554244</v>
      </c>
      <c r="M14" s="379"/>
      <c r="N14" s="376"/>
      <c r="O14"/>
      <c r="P14"/>
      <c r="Q14"/>
      <c r="R14"/>
      <c r="S14"/>
      <c r="T14"/>
    </row>
    <row r="15" spans="1:20" x14ac:dyDescent="0.3">
      <c r="A15" s="380" t="s">
        <v>226</v>
      </c>
      <c r="B15" s="381">
        <f>SUM(B16:B27)</f>
        <v>12742.117146052142</v>
      </c>
      <c r="C15" s="381">
        <f>SUM(C16:C27)</f>
        <v>7849.8690214250664</v>
      </c>
      <c r="D15" s="381">
        <f t="shared" ref="D15:J15" si="1">SUM(D16:D27)</f>
        <v>1714.6724469436995</v>
      </c>
      <c r="E15" s="381">
        <f t="shared" si="1"/>
        <v>93.291599326803009</v>
      </c>
      <c r="F15" s="381">
        <f t="shared" si="1"/>
        <v>1431.0630782124222</v>
      </c>
      <c r="G15" s="381">
        <f t="shared" si="1"/>
        <v>355.29519744055301</v>
      </c>
      <c r="H15" s="381">
        <f t="shared" si="1"/>
        <v>1125.8334464820039</v>
      </c>
      <c r="I15" s="381">
        <f t="shared" si="1"/>
        <v>455.94910400529221</v>
      </c>
      <c r="J15" s="381">
        <f t="shared" si="1"/>
        <v>5.4605430000000004</v>
      </c>
      <c r="K15" s="402">
        <f>SUM(K16:K27)</f>
        <v>25773.551582887983</v>
      </c>
      <c r="M15" s="379"/>
      <c r="N15" s="376"/>
      <c r="O15"/>
      <c r="P15"/>
      <c r="Q15"/>
      <c r="R15"/>
      <c r="S15"/>
      <c r="T15"/>
    </row>
    <row r="16" spans="1:20" x14ac:dyDescent="0.3">
      <c r="A16" s="382" t="s">
        <v>84</v>
      </c>
      <c r="B16" s="383">
        <v>1006.59154552704</v>
      </c>
      <c r="C16" s="383">
        <v>848.63902868502396</v>
      </c>
      <c r="D16" s="383">
        <v>165.372099994118</v>
      </c>
      <c r="E16" s="383">
        <v>6.3737061623880003</v>
      </c>
      <c r="F16" s="383">
        <v>120.20856411464101</v>
      </c>
      <c r="G16" s="383">
        <v>33.316988140357303</v>
      </c>
      <c r="H16" s="383">
        <v>90.954680724954002</v>
      </c>
      <c r="I16" s="383">
        <v>25.447116014627898</v>
      </c>
      <c r="J16" s="384">
        <v>0.16714599999999999</v>
      </c>
      <c r="K16" s="383">
        <f>SUM(B16:J16)</f>
        <v>2297.0708753631498</v>
      </c>
      <c r="M16" s="379"/>
      <c r="N16" s="376"/>
      <c r="O16"/>
      <c r="P16"/>
      <c r="Q16"/>
      <c r="R16"/>
      <c r="S16"/>
      <c r="T16"/>
    </row>
    <row r="17" spans="1:20" x14ac:dyDescent="0.3">
      <c r="A17" s="382" t="s">
        <v>227</v>
      </c>
      <c r="B17" s="383">
        <v>1024.9946470386799</v>
      </c>
      <c r="C17" s="383">
        <v>748.34740980208301</v>
      </c>
      <c r="D17" s="383">
        <v>141.92961660498901</v>
      </c>
      <c r="E17" s="383">
        <v>5.5495765889799999</v>
      </c>
      <c r="F17" s="383">
        <v>143.39223920905499</v>
      </c>
      <c r="G17" s="383">
        <v>34.576395512250301</v>
      </c>
      <c r="H17" s="383">
        <v>110.09504238256601</v>
      </c>
      <c r="I17" s="383">
        <v>42.2266552287713</v>
      </c>
      <c r="J17" s="384">
        <v>0.15319099999999999</v>
      </c>
      <c r="K17" s="383">
        <f t="shared" ref="K17:K25" si="2">SUM(B17:J17)</f>
        <v>2251.2647733673743</v>
      </c>
      <c r="M17" s="379"/>
      <c r="N17" s="376"/>
      <c r="O17"/>
      <c r="P17"/>
      <c r="Q17"/>
      <c r="R17"/>
      <c r="S17"/>
      <c r="T17"/>
    </row>
    <row r="18" spans="1:20" x14ac:dyDescent="0.3">
      <c r="A18" s="382" t="s">
        <v>228</v>
      </c>
      <c r="B18" s="383">
        <v>820.833679589393</v>
      </c>
      <c r="C18" s="383">
        <v>507.34818468664201</v>
      </c>
      <c r="D18" s="383">
        <v>183.02675560314401</v>
      </c>
      <c r="E18" s="383">
        <v>4.7324460163050004</v>
      </c>
      <c r="F18" s="383">
        <v>122.753526378503</v>
      </c>
      <c r="G18" s="383">
        <v>32.750177624600198</v>
      </c>
      <c r="H18" s="383">
        <v>81.645506465351005</v>
      </c>
      <c r="I18" s="383">
        <v>41.868480830908297</v>
      </c>
      <c r="J18" s="384">
        <v>0.105988</v>
      </c>
      <c r="K18" s="383">
        <f t="shared" si="2"/>
        <v>1795.0647451948464</v>
      </c>
      <c r="M18" s="379"/>
      <c r="N18" s="376"/>
      <c r="O18"/>
      <c r="P18"/>
      <c r="Q18"/>
      <c r="R18"/>
      <c r="S18"/>
      <c r="T18"/>
    </row>
    <row r="19" spans="1:20" x14ac:dyDescent="0.3">
      <c r="A19" s="382" t="s">
        <v>229</v>
      </c>
      <c r="B19" s="383">
        <v>560.37648534650498</v>
      </c>
      <c r="C19" s="383">
        <v>369.03012132819902</v>
      </c>
      <c r="D19" s="383">
        <v>96.266665202874407</v>
      </c>
      <c r="E19" s="383">
        <v>4.5280028274159996</v>
      </c>
      <c r="F19" s="383">
        <v>87.739797032660306</v>
      </c>
      <c r="G19" s="383">
        <v>1.60811023432945</v>
      </c>
      <c r="H19" s="383">
        <v>34.135282403319998</v>
      </c>
      <c r="I19" s="383">
        <v>13.1438535195093</v>
      </c>
      <c r="J19" s="384">
        <v>0</v>
      </c>
      <c r="K19" s="383">
        <f t="shared" si="2"/>
        <v>1166.8283178948134</v>
      </c>
    </row>
    <row r="20" spans="1:20" x14ac:dyDescent="0.3">
      <c r="A20" s="382" t="s">
        <v>230</v>
      </c>
      <c r="B20" s="383">
        <v>689.82351803338304</v>
      </c>
      <c r="C20" s="383">
        <v>294.88150276504803</v>
      </c>
      <c r="D20" s="383">
        <v>33.962009757578102</v>
      </c>
      <c r="E20" s="383">
        <v>6.5018070477079997</v>
      </c>
      <c r="F20" s="383">
        <v>84.886225540072004</v>
      </c>
      <c r="G20" s="383">
        <v>13.510059207094001</v>
      </c>
      <c r="H20" s="383">
        <v>0</v>
      </c>
      <c r="I20" s="383">
        <v>38.2854974732887</v>
      </c>
      <c r="J20" s="385">
        <v>3.0469999999999998E-3</v>
      </c>
      <c r="K20" s="383">
        <f t="shared" si="2"/>
        <v>1161.8536668241718</v>
      </c>
    </row>
    <row r="21" spans="1:20" x14ac:dyDescent="0.3">
      <c r="A21" s="382" t="s">
        <v>231</v>
      </c>
      <c r="B21" s="383">
        <v>1005.39875885638</v>
      </c>
      <c r="C21" s="383">
        <v>630.47830150365405</v>
      </c>
      <c r="D21" s="383">
        <v>78.606422920346503</v>
      </c>
      <c r="E21" s="383">
        <v>6.9713672319200004</v>
      </c>
      <c r="F21" s="383">
        <v>80.726253203568703</v>
      </c>
      <c r="G21" s="383">
        <v>26.743048876403801</v>
      </c>
      <c r="H21" s="383">
        <v>25.098104526461999</v>
      </c>
      <c r="I21" s="383">
        <v>36.648051998834497</v>
      </c>
      <c r="J21" s="384">
        <v>1.6680870000000001</v>
      </c>
      <c r="K21" s="383">
        <f t="shared" si="2"/>
        <v>1892.3383961175696</v>
      </c>
    </row>
    <row r="22" spans="1:20" x14ac:dyDescent="0.3">
      <c r="A22" s="382" t="s">
        <v>232</v>
      </c>
      <c r="B22" s="383">
        <v>1145.7478628036199</v>
      </c>
      <c r="C22" s="383">
        <v>613.60126056027798</v>
      </c>
      <c r="D22" s="383">
        <v>101.265849530846</v>
      </c>
      <c r="E22" s="383">
        <v>6.5032785123119998</v>
      </c>
      <c r="F22" s="383">
        <v>110.77110177640699</v>
      </c>
      <c r="G22" s="383">
        <v>30.428007149281399</v>
      </c>
      <c r="H22" s="383">
        <v>95.038251577289998</v>
      </c>
      <c r="I22" s="383">
        <v>32.831775941494897</v>
      </c>
      <c r="J22" s="384">
        <v>2.1322779999999999</v>
      </c>
      <c r="K22" s="383">
        <f t="shared" si="2"/>
        <v>2138.3196658515294</v>
      </c>
    </row>
    <row r="23" spans="1:20" x14ac:dyDescent="0.3">
      <c r="A23" s="382" t="s">
        <v>233</v>
      </c>
      <c r="B23" s="383">
        <v>710.46744056545197</v>
      </c>
      <c r="C23" s="383">
        <v>690.79917839233099</v>
      </c>
      <c r="D23" s="383">
        <v>159.05671524052201</v>
      </c>
      <c r="E23" s="383">
        <v>8.3171781781560004</v>
      </c>
      <c r="F23" s="383">
        <v>184.066872483531</v>
      </c>
      <c r="G23" s="383">
        <v>24.164792589959202</v>
      </c>
      <c r="H23" s="383">
        <v>109.612483950277</v>
      </c>
      <c r="I23" s="383">
        <v>29.863644232385301</v>
      </c>
      <c r="J23" s="384">
        <v>0.24604999999999999</v>
      </c>
      <c r="K23" s="383">
        <f t="shared" si="2"/>
        <v>1916.5943556326133</v>
      </c>
    </row>
    <row r="24" spans="1:20" x14ac:dyDescent="0.3">
      <c r="A24" s="382" t="s">
        <v>234</v>
      </c>
      <c r="B24" s="383">
        <v>1394.22851380765</v>
      </c>
      <c r="C24" s="383">
        <v>681.976788163523</v>
      </c>
      <c r="D24" s="383">
        <v>154.88443675348699</v>
      </c>
      <c r="E24" s="383">
        <v>11.939699540512001</v>
      </c>
      <c r="F24" s="383">
        <v>127.99821094847699</v>
      </c>
      <c r="G24" s="383">
        <v>47.679311896088997</v>
      </c>
      <c r="H24" s="383">
        <v>109.703537744805</v>
      </c>
      <c r="I24" s="383">
        <v>35.516358151875401</v>
      </c>
      <c r="J24" s="384">
        <v>0.11314</v>
      </c>
      <c r="K24" s="383">
        <f t="shared" si="2"/>
        <v>2564.0399970064186</v>
      </c>
    </row>
    <row r="25" spans="1:20" x14ac:dyDescent="0.3">
      <c r="A25" s="382" t="s">
        <v>235</v>
      </c>
      <c r="B25" s="383">
        <v>1503.03295023853</v>
      </c>
      <c r="C25" s="383">
        <v>828.16341440615997</v>
      </c>
      <c r="D25" s="383">
        <v>192.39271768423001</v>
      </c>
      <c r="E25" s="383">
        <v>11.305718539872</v>
      </c>
      <c r="F25" s="383">
        <v>124.471297249923</v>
      </c>
      <c r="G25" s="383">
        <v>34.139213466122001</v>
      </c>
      <c r="H25" s="383">
        <v>139.72623262655901</v>
      </c>
      <c r="I25" s="383">
        <v>58.072842484182502</v>
      </c>
      <c r="J25" s="384">
        <v>0.16431499999999999</v>
      </c>
      <c r="K25" s="383">
        <f t="shared" si="2"/>
        <v>2891.4687016955786</v>
      </c>
    </row>
    <row r="26" spans="1:20" x14ac:dyDescent="0.3">
      <c r="A26" s="382" t="s">
        <v>236</v>
      </c>
      <c r="B26" s="383">
        <v>1430.62174041906</v>
      </c>
      <c r="C26" s="383">
        <v>796.47265720998996</v>
      </c>
      <c r="D26" s="383">
        <v>181.904423933365</v>
      </c>
      <c r="E26" s="383">
        <v>11.31915074004</v>
      </c>
      <c r="F26" s="383">
        <v>129.02843012621099</v>
      </c>
      <c r="G26" s="383">
        <v>37.133113277090402</v>
      </c>
      <c r="H26" s="383">
        <v>145.60321006218001</v>
      </c>
      <c r="I26" s="383">
        <v>46.274402217316897</v>
      </c>
      <c r="J26" s="384">
        <v>0.30662099999999998</v>
      </c>
      <c r="K26" s="383">
        <f>SUM(B26:J26)</f>
        <v>2778.6637489852537</v>
      </c>
    </row>
    <row r="27" spans="1:20" x14ac:dyDescent="0.3">
      <c r="A27" s="382" t="s">
        <v>237</v>
      </c>
      <c r="B27" s="383">
        <v>1450.00000382645</v>
      </c>
      <c r="C27" s="383">
        <v>840.13117392213496</v>
      </c>
      <c r="D27" s="383">
        <v>226.00473371819899</v>
      </c>
      <c r="E27" s="383">
        <v>9.2496679411939997</v>
      </c>
      <c r="F27" s="383">
        <v>115.020560149373</v>
      </c>
      <c r="G27" s="383">
        <v>39.245979466976003</v>
      </c>
      <c r="H27" s="383">
        <v>184.22111401824</v>
      </c>
      <c r="I27" s="383">
        <v>55.770425912097203</v>
      </c>
      <c r="J27" s="384">
        <v>0.40067999999999998</v>
      </c>
      <c r="K27" s="383">
        <f>SUM(B27:J27)</f>
        <v>2920.0443389546645</v>
      </c>
    </row>
    <row r="28" spans="1:20" x14ac:dyDescent="0.3">
      <c r="A28" s="382"/>
      <c r="B28" s="386"/>
      <c r="C28" s="387"/>
      <c r="D28"/>
      <c r="E28" s="386"/>
      <c r="F28" s="386"/>
      <c r="G28" s="386"/>
      <c r="H28" s="386"/>
      <c r="I28" s="386"/>
      <c r="J28" s="388"/>
      <c r="K28" s="386"/>
    </row>
    <row r="29" spans="1:20" ht="15.6" x14ac:dyDescent="0.3">
      <c r="A29" s="389" t="s">
        <v>238</v>
      </c>
    </row>
    <row r="30" spans="1:20" x14ac:dyDescent="0.3">
      <c r="A30" s="382" t="s">
        <v>239</v>
      </c>
      <c r="B30" s="383">
        <v>1628.43162538656</v>
      </c>
      <c r="C30" s="383">
        <v>604.89573130232998</v>
      </c>
      <c r="D30" s="383">
        <v>185.40914743148099</v>
      </c>
      <c r="E30" s="383">
        <v>6.3002915422720003</v>
      </c>
      <c r="F30" s="383">
        <v>139.265592193922</v>
      </c>
      <c r="G30" s="383">
        <v>33.391106442884002</v>
      </c>
      <c r="H30" s="383">
        <v>98.344586035228005</v>
      </c>
      <c r="I30" s="383">
        <v>56.833224145249503</v>
      </c>
      <c r="J30" s="383">
        <v>0.14885799999999999</v>
      </c>
      <c r="K30" s="383">
        <f>SUM(B30:J30)</f>
        <v>2753.020162479927</v>
      </c>
    </row>
    <row r="31" spans="1:20" x14ac:dyDescent="0.3">
      <c r="A31" s="382" t="s">
        <v>107</v>
      </c>
      <c r="B31" s="383">
        <v>1450.00000382645</v>
      </c>
      <c r="C31" s="383">
        <v>840.13117392213496</v>
      </c>
      <c r="D31" s="383">
        <v>226.00473371819899</v>
      </c>
      <c r="E31" s="383">
        <v>9.2496679411939997</v>
      </c>
      <c r="F31" s="383">
        <v>115.020560149373</v>
      </c>
      <c r="G31" s="383">
        <v>39.245979466976003</v>
      </c>
      <c r="H31" s="383">
        <v>184.22111401824</v>
      </c>
      <c r="I31" s="383">
        <v>55.770425912097203</v>
      </c>
      <c r="J31" s="383">
        <v>0.40067999999999998</v>
      </c>
      <c r="K31" s="383">
        <f>SUM(B31:J31)</f>
        <v>2920.0443389546645</v>
      </c>
    </row>
    <row r="32" spans="1:20" x14ac:dyDescent="0.3">
      <c r="A32" s="390" t="s">
        <v>51</v>
      </c>
      <c r="B32" s="391">
        <f t="shared" ref="B32:J32" si="3">B31/B30-1</f>
        <v>-0.10957268256059172</v>
      </c>
      <c r="C32" s="391">
        <f>C31/C30-1</f>
        <v>0.38888593595022924</v>
      </c>
      <c r="D32" s="391">
        <f>D31/D30-1</f>
        <v>0.21895136701235485</v>
      </c>
      <c r="E32" s="391">
        <f>E31/E30-1</f>
        <v>0.46813332036034638</v>
      </c>
      <c r="F32" s="391">
        <f t="shared" si="3"/>
        <v>-0.17409204716401683</v>
      </c>
      <c r="G32" s="391">
        <f t="shared" si="3"/>
        <v>0.17534228864523693</v>
      </c>
      <c r="H32" s="391">
        <f t="shared" si="3"/>
        <v>0.87322069719476136</v>
      </c>
      <c r="I32" s="391">
        <f>I31/I30-1</f>
        <v>-1.8700298093877077E-2</v>
      </c>
      <c r="J32" s="391">
        <f t="shared" si="3"/>
        <v>1.6916927541684021</v>
      </c>
      <c r="K32" s="392">
        <f>K31/K30-1</f>
        <v>6.0669434518155319E-2</v>
      </c>
    </row>
    <row r="33" spans="1:12" x14ac:dyDescent="0.3">
      <c r="A33" s="370"/>
      <c r="B33" s="393"/>
      <c r="C33" s="393"/>
      <c r="D33" s="393"/>
      <c r="E33" s="393"/>
      <c r="F33" s="393"/>
      <c r="G33" s="393"/>
      <c r="H33" s="393"/>
      <c r="I33" s="393"/>
      <c r="J33" s="393"/>
      <c r="K33" s="393"/>
    </row>
    <row r="34" spans="1:12" ht="15.6" x14ac:dyDescent="0.3">
      <c r="A34" s="389" t="s">
        <v>240</v>
      </c>
    </row>
    <row r="35" spans="1:12" x14ac:dyDescent="0.3">
      <c r="A35" s="382" t="s">
        <v>241</v>
      </c>
      <c r="B35" s="383">
        <v>13892.564953946838</v>
      </c>
      <c r="C35" s="383">
        <v>8482.055245320611</v>
      </c>
      <c r="D35" s="383">
        <v>2102.7689601152479</v>
      </c>
      <c r="E35" s="383">
        <v>75.608340356566018</v>
      </c>
      <c r="F35" s="383">
        <v>1530.2444239342544</v>
      </c>
      <c r="G35" s="383">
        <v>371.19389629557747</v>
      </c>
      <c r="H35" s="383">
        <v>978.9822533076499</v>
      </c>
      <c r="I35" s="383">
        <v>638.21314826569346</v>
      </c>
      <c r="J35" s="383">
        <v>2.1614940000000002</v>
      </c>
      <c r="K35" s="383">
        <f>SUM(B35:J35)</f>
        <v>28073.79271554244</v>
      </c>
    </row>
    <row r="36" spans="1:12" x14ac:dyDescent="0.3">
      <c r="A36" s="382" t="s">
        <v>242</v>
      </c>
      <c r="B36" s="383">
        <v>12742.117146052142</v>
      </c>
      <c r="C36" s="383">
        <v>7849.8690214250664</v>
      </c>
      <c r="D36" s="383">
        <v>1714.6724469436995</v>
      </c>
      <c r="E36" s="383">
        <v>93.291599326803009</v>
      </c>
      <c r="F36" s="383">
        <v>1431.0630782124222</v>
      </c>
      <c r="G36" s="383">
        <v>355.29519744055301</v>
      </c>
      <c r="H36" s="383">
        <v>1125.8334464820039</v>
      </c>
      <c r="I36" s="383">
        <v>455.94910400529221</v>
      </c>
      <c r="J36" s="383">
        <v>5.4605430000000004</v>
      </c>
      <c r="K36" s="383">
        <f>SUM(B36:J36)</f>
        <v>25773.55158288798</v>
      </c>
    </row>
    <row r="37" spans="1:12" x14ac:dyDescent="0.3">
      <c r="A37" s="390" t="s">
        <v>51</v>
      </c>
      <c r="B37" s="392">
        <f>B36/B35-1</f>
        <v>-8.2810324206391894E-2</v>
      </c>
      <c r="C37" s="392">
        <f t="shared" ref="C37:J37" si="4">C36/C35-1</f>
        <v>-7.4532198342413536E-2</v>
      </c>
      <c r="D37" s="392">
        <f t="shared" si="4"/>
        <v>-0.18456450543681113</v>
      </c>
      <c r="E37" s="392">
        <f t="shared" si="4"/>
        <v>0.23387973981234644</v>
      </c>
      <c r="F37" s="392">
        <f t="shared" si="4"/>
        <v>-6.4814054650718655E-2</v>
      </c>
      <c r="G37" s="392">
        <f t="shared" si="4"/>
        <v>-4.2831250765946072E-2</v>
      </c>
      <c r="H37" s="392">
        <f t="shared" si="4"/>
        <v>0.15000393794493561</v>
      </c>
      <c r="I37" s="392">
        <f t="shared" si="4"/>
        <v>-0.28558490961161331</v>
      </c>
      <c r="J37" s="392">
        <f t="shared" si="4"/>
        <v>1.5262818217399632</v>
      </c>
      <c r="K37" s="392">
        <f>K36/K35-1</f>
        <v>-8.1935531688277496E-2</v>
      </c>
    </row>
    <row r="38" spans="1:12" x14ac:dyDescent="0.3">
      <c r="A38" s="370"/>
      <c r="B38" s="394"/>
      <c r="C38" s="394"/>
      <c r="D38" s="394"/>
      <c r="E38" s="394"/>
      <c r="F38" s="394"/>
      <c r="G38" s="394"/>
      <c r="H38" s="394"/>
      <c r="I38" s="394"/>
      <c r="J38" s="394"/>
      <c r="K38" s="394"/>
    </row>
    <row r="39" spans="1:12" ht="15.6" x14ac:dyDescent="0.3">
      <c r="A39" s="389" t="s">
        <v>243</v>
      </c>
    </row>
    <row r="40" spans="1:12" x14ac:dyDescent="0.3">
      <c r="A40" s="382" t="s">
        <v>244</v>
      </c>
      <c r="B40" s="383">
        <v>1430.62174041906</v>
      </c>
      <c r="C40" s="383">
        <v>796.47265720998996</v>
      </c>
      <c r="D40" s="383">
        <v>181.904423933365</v>
      </c>
      <c r="E40" s="383">
        <v>11.31915074004</v>
      </c>
      <c r="F40" s="383">
        <v>129.02843012621099</v>
      </c>
      <c r="G40" s="383">
        <v>37.133113277090402</v>
      </c>
      <c r="H40" s="383">
        <v>145.60321006218001</v>
      </c>
      <c r="I40" s="383">
        <v>46.274402217316897</v>
      </c>
      <c r="J40" s="383">
        <v>0.30662099999999998</v>
      </c>
      <c r="K40" s="395">
        <f>SUM(B40:J40)</f>
        <v>2778.6637489852537</v>
      </c>
    </row>
    <row r="41" spans="1:12" x14ac:dyDescent="0.3">
      <c r="A41" s="382" t="s">
        <v>107</v>
      </c>
      <c r="B41" s="383">
        <v>1450.00000382645</v>
      </c>
      <c r="C41" s="383">
        <v>840.13117392213496</v>
      </c>
      <c r="D41" s="383">
        <v>226.00473371819899</v>
      </c>
      <c r="E41" s="383">
        <v>9.2496679411939997</v>
      </c>
      <c r="F41" s="383">
        <v>115.020560149373</v>
      </c>
      <c r="G41" s="383">
        <v>39.245979466976003</v>
      </c>
      <c r="H41" s="383">
        <v>184.22111401824</v>
      </c>
      <c r="I41" s="383">
        <v>55.770425912097203</v>
      </c>
      <c r="J41" s="383">
        <v>0.40067999999999998</v>
      </c>
      <c r="K41" s="395">
        <f>SUM(B41:J41)</f>
        <v>2920.0443389546645</v>
      </c>
    </row>
    <row r="42" spans="1:12" x14ac:dyDescent="0.3">
      <c r="A42" s="390" t="s">
        <v>51</v>
      </c>
      <c r="B42" s="392">
        <f>B41/B40-1</f>
        <v>1.3545343859875825E-2</v>
      </c>
      <c r="C42" s="392">
        <f t="shared" ref="C42:J42" si="5">C41/C40-1</f>
        <v>5.4814834278277491E-2</v>
      </c>
      <c r="D42" s="392">
        <f t="shared" si="5"/>
        <v>0.24243670841666143</v>
      </c>
      <c r="E42" s="392">
        <f t="shared" si="5"/>
        <v>-0.18283021812983535</v>
      </c>
      <c r="F42" s="392">
        <f t="shared" si="5"/>
        <v>-0.10856421304309449</v>
      </c>
      <c r="G42" s="392">
        <f t="shared" si="5"/>
        <v>5.6899785755081034E-2</v>
      </c>
      <c r="H42" s="392">
        <f t="shared" si="5"/>
        <v>0.26522700934662202</v>
      </c>
      <c r="I42" s="392">
        <f t="shared" si="5"/>
        <v>0.2052111586484564</v>
      </c>
      <c r="J42" s="392">
        <f t="shared" si="5"/>
        <v>0.30675981097185123</v>
      </c>
      <c r="K42" s="392">
        <f>K41/K40-1</f>
        <v>5.088078398152418E-2</v>
      </c>
    </row>
    <row r="43" spans="1:12" x14ac:dyDescent="0.3">
      <c r="B43"/>
      <c r="C43"/>
      <c r="D43"/>
      <c r="E43"/>
      <c r="F43"/>
      <c r="G43"/>
      <c r="H43"/>
      <c r="I43"/>
      <c r="J43"/>
    </row>
    <row r="44" spans="1:12" x14ac:dyDescent="0.3">
      <c r="B44"/>
      <c r="C44"/>
      <c r="D44"/>
      <c r="E44"/>
      <c r="F44"/>
      <c r="G44"/>
      <c r="H44"/>
      <c r="I44"/>
      <c r="J44"/>
      <c r="K44"/>
      <c r="L44"/>
    </row>
    <row r="46" spans="1:12" x14ac:dyDescent="0.3">
      <c r="A46" s="757" t="s">
        <v>245</v>
      </c>
      <c r="B46" s="757"/>
      <c r="C46" s="757"/>
      <c r="D46" s="757"/>
      <c r="E46" s="757"/>
      <c r="F46" s="757"/>
      <c r="G46" s="757"/>
      <c r="H46" s="757"/>
      <c r="I46" s="757"/>
      <c r="J46" s="757"/>
      <c r="K46" s="757"/>
    </row>
    <row r="62" spans="1:26" s="367" customFormat="1" x14ac:dyDescent="0.3">
      <c r="A62" s="370" t="s">
        <v>246</v>
      </c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</row>
    <row r="63" spans="1:26" s="367" customFormat="1" x14ac:dyDescent="0.3">
      <c r="A63" s="380" t="s">
        <v>21</v>
      </c>
      <c r="B63" s="396" t="s">
        <v>89</v>
      </c>
      <c r="C63" s="396" t="s">
        <v>90</v>
      </c>
      <c r="D63" s="396" t="s">
        <v>91</v>
      </c>
      <c r="E63" s="396" t="s">
        <v>92</v>
      </c>
      <c r="F63" s="396" t="s">
        <v>93</v>
      </c>
      <c r="G63" s="396" t="s">
        <v>95</v>
      </c>
      <c r="H63" s="396" t="s">
        <v>94</v>
      </c>
      <c r="I63" s="396" t="s">
        <v>96</v>
      </c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</row>
    <row r="64" spans="1:26" s="367" customFormat="1" x14ac:dyDescent="0.3">
      <c r="A64" s="374"/>
      <c r="B64" s="397" t="s">
        <v>247</v>
      </c>
      <c r="C64" s="397" t="s">
        <v>248</v>
      </c>
      <c r="D64" s="397" t="s">
        <v>247</v>
      </c>
      <c r="E64" s="397" t="s">
        <v>249</v>
      </c>
      <c r="F64" s="397" t="s">
        <v>247</v>
      </c>
      <c r="G64" s="397" t="s">
        <v>247</v>
      </c>
      <c r="H64" s="397" t="s">
        <v>250</v>
      </c>
      <c r="I64" s="397" t="s">
        <v>247</v>
      </c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</row>
    <row r="65" spans="1:26" s="367" customFormat="1" x14ac:dyDescent="0.3">
      <c r="A65" s="374">
        <v>2011</v>
      </c>
      <c r="B65" s="383">
        <v>1262.237985</v>
      </c>
      <c r="C65" s="383">
        <v>6492.2497979999998</v>
      </c>
      <c r="D65" s="383">
        <v>1007.288292</v>
      </c>
      <c r="E65" s="383">
        <v>6.517633</v>
      </c>
      <c r="F65" s="383">
        <v>987.66261499999996</v>
      </c>
      <c r="G65" s="383">
        <v>31.899958000000002</v>
      </c>
      <c r="H65" s="383">
        <v>9.2557340000000003</v>
      </c>
      <c r="I65" s="383">
        <v>19.45106182</v>
      </c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</row>
    <row r="66" spans="1:26" s="367" customFormat="1" x14ac:dyDescent="0.3">
      <c r="A66" s="374">
        <v>2012</v>
      </c>
      <c r="B66" s="383">
        <v>1405.553314</v>
      </c>
      <c r="C66" s="383">
        <v>6427.0524130000003</v>
      </c>
      <c r="D66" s="383">
        <v>1016.2970769999999</v>
      </c>
      <c r="E66" s="383">
        <v>6.9355450000000003</v>
      </c>
      <c r="F66" s="383">
        <v>1169.66029</v>
      </c>
      <c r="G66" s="383">
        <v>25.545801000000001</v>
      </c>
      <c r="H66" s="383">
        <v>9.7848830000000007</v>
      </c>
      <c r="I66" s="383">
        <v>17.877299378</v>
      </c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</row>
    <row r="67" spans="1:26" s="367" customFormat="1" x14ac:dyDescent="0.3">
      <c r="A67" s="374">
        <v>2013</v>
      </c>
      <c r="B67" s="383">
        <v>1403.967075</v>
      </c>
      <c r="C67" s="383">
        <v>6047.3659180000004</v>
      </c>
      <c r="D67" s="383">
        <v>1079.006396</v>
      </c>
      <c r="E67" s="383">
        <v>21.204194000000001</v>
      </c>
      <c r="F67" s="383">
        <v>855.15530999999999</v>
      </c>
      <c r="G67" s="383">
        <v>23.824698000000001</v>
      </c>
      <c r="H67" s="383">
        <v>10.373200000000001</v>
      </c>
      <c r="I67" s="383">
        <v>18.448508503999999</v>
      </c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</row>
    <row r="68" spans="1:26" s="367" customFormat="1" x14ac:dyDescent="0.3">
      <c r="A68" s="374">
        <v>2014</v>
      </c>
      <c r="B68" s="383">
        <v>1402.417778</v>
      </c>
      <c r="C68" s="383">
        <v>5323.3804</v>
      </c>
      <c r="D68" s="383">
        <v>1149.2442490000001</v>
      </c>
      <c r="E68" s="383">
        <v>17.144967999999999</v>
      </c>
      <c r="F68" s="383">
        <v>771.45482600000003</v>
      </c>
      <c r="G68" s="383">
        <v>24.640214</v>
      </c>
      <c r="H68" s="383">
        <v>11.368121</v>
      </c>
      <c r="I68" s="383">
        <v>16.477174284</v>
      </c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</row>
    <row r="69" spans="1:26" s="367" customFormat="1" x14ac:dyDescent="0.3">
      <c r="A69" s="374">
        <v>2015</v>
      </c>
      <c r="B69" s="383">
        <v>1757.166479</v>
      </c>
      <c r="C69" s="383">
        <v>5743.7721410000004</v>
      </c>
      <c r="D69" s="383">
        <v>1217.4060959999999</v>
      </c>
      <c r="E69" s="383">
        <v>8.9059539999999995</v>
      </c>
      <c r="F69" s="383">
        <v>938.359602</v>
      </c>
      <c r="G69" s="383">
        <v>20.111056000000001</v>
      </c>
      <c r="H69" s="383">
        <v>11.646831000000001</v>
      </c>
      <c r="I69" s="383">
        <v>17.754669809999999</v>
      </c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</row>
    <row r="70" spans="1:26" s="367" customFormat="1" x14ac:dyDescent="0.3">
      <c r="A70" s="374">
        <v>2016</v>
      </c>
      <c r="B70" s="383">
        <v>2492.5097820000001</v>
      </c>
      <c r="C70" s="383">
        <v>5915.3714909999999</v>
      </c>
      <c r="D70" s="383">
        <v>1113.587385</v>
      </c>
      <c r="E70" s="383">
        <v>7.1565099999999999</v>
      </c>
      <c r="F70" s="383">
        <v>942.30815900000005</v>
      </c>
      <c r="G70" s="383">
        <v>19.371680999999999</v>
      </c>
      <c r="H70" s="383">
        <v>11.050374</v>
      </c>
      <c r="I70" s="383">
        <v>24.406133279999999</v>
      </c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</row>
    <row r="71" spans="1:26" s="367" customFormat="1" x14ac:dyDescent="0.3">
      <c r="A71" s="374">
        <v>2017</v>
      </c>
      <c r="B71" s="398">
        <v>2438.0425140000002</v>
      </c>
      <c r="C71" s="398">
        <v>6563.9221310000003</v>
      </c>
      <c r="D71" s="398">
        <v>1236.5138629999999</v>
      </c>
      <c r="E71" s="398">
        <v>6.9465320000000004</v>
      </c>
      <c r="F71" s="398">
        <v>865.54154800000003</v>
      </c>
      <c r="G71" s="398">
        <v>18.107502</v>
      </c>
      <c r="H71" s="398">
        <v>11.692759000000001</v>
      </c>
      <c r="I71" s="398">
        <v>25.423540350680799</v>
      </c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</row>
    <row r="72" spans="1:26" s="367" customFormat="1" x14ac:dyDescent="0.3">
      <c r="A72" s="374">
        <v>2018</v>
      </c>
      <c r="B72" s="398">
        <v>2487.8854569999999</v>
      </c>
      <c r="C72" s="398">
        <v>6513.3016530000004</v>
      </c>
      <c r="D72" s="398">
        <v>1208.0306519999999</v>
      </c>
      <c r="E72" s="398">
        <v>7.8107290000000003</v>
      </c>
      <c r="F72" s="398">
        <v>793.74422600000003</v>
      </c>
      <c r="G72" s="398">
        <v>17.110648999999999</v>
      </c>
      <c r="H72" s="398">
        <v>14.680348</v>
      </c>
      <c r="I72" s="398">
        <v>27.171357639812101</v>
      </c>
      <c r="J72" s="399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</row>
    <row r="73" spans="1:26" s="367" customFormat="1" x14ac:dyDescent="0.3">
      <c r="A73" s="377">
        <v>2019</v>
      </c>
      <c r="B73" s="400">
        <v>2535.6937910000006</v>
      </c>
      <c r="C73" s="400">
        <v>6096.7751200000002</v>
      </c>
      <c r="D73" s="400">
        <v>1187.8149130000002</v>
      </c>
      <c r="E73" s="400">
        <v>4.7086290000000002</v>
      </c>
      <c r="F73" s="400">
        <v>816.14501099999995</v>
      </c>
      <c r="G73" s="400">
        <v>19.336455000000001</v>
      </c>
      <c r="H73" s="400">
        <v>15.764825</v>
      </c>
      <c r="I73" s="400">
        <v>29.323016017044754</v>
      </c>
      <c r="J73" s="399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</row>
    <row r="74" spans="1:26" s="367" customFormat="1" x14ac:dyDescent="0.3">
      <c r="A74" s="401">
        <v>2020</v>
      </c>
      <c r="B74" s="402">
        <f>SUM(B75:B86)</f>
        <v>2188.6929929999997</v>
      </c>
      <c r="C74" s="402">
        <f>SUM(C75:C86)</f>
        <v>4440.3281080000006</v>
      </c>
      <c r="D74" s="402">
        <f t="shared" ref="D74:I74" si="6">SUM(D75:D86)</f>
        <v>1190.4511689999999</v>
      </c>
      <c r="E74" s="402">
        <f t="shared" si="6"/>
        <v>4.6692109999999998</v>
      </c>
      <c r="F74" s="402">
        <f t="shared" si="6"/>
        <v>730.23174199999983</v>
      </c>
      <c r="G74" s="402">
        <f t="shared" si="6"/>
        <v>19.870602000000002</v>
      </c>
      <c r="H74" s="402">
        <f t="shared" si="6"/>
        <v>14.439450000000001</v>
      </c>
      <c r="I74" s="402">
        <f t="shared" si="6"/>
        <v>29.124148472214177</v>
      </c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</row>
    <row r="75" spans="1:26" s="367" customFormat="1" x14ac:dyDescent="0.3">
      <c r="A75" s="382" t="s">
        <v>84</v>
      </c>
      <c r="B75" s="403">
        <v>164.314436</v>
      </c>
      <c r="C75" s="403">
        <v>544.33625800000004</v>
      </c>
      <c r="D75" s="403">
        <v>107.535292</v>
      </c>
      <c r="E75" s="403">
        <v>0.36773400000000001</v>
      </c>
      <c r="F75" s="403">
        <v>62.486918000000003</v>
      </c>
      <c r="G75" s="403">
        <v>1.9197360000000001</v>
      </c>
      <c r="H75" s="403">
        <v>1.6760520000000001</v>
      </c>
      <c r="I75" s="403">
        <v>1.5146315077969901</v>
      </c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</row>
    <row r="76" spans="1:26" s="367" customFormat="1" x14ac:dyDescent="0.3">
      <c r="A76" s="382" t="s">
        <v>227</v>
      </c>
      <c r="B76" s="403">
        <v>188.985444</v>
      </c>
      <c r="C76" s="403">
        <v>468.56569100000002</v>
      </c>
      <c r="D76" s="403">
        <v>86.059398000000002</v>
      </c>
      <c r="E76" s="403">
        <v>0.31137999999999999</v>
      </c>
      <c r="F76" s="403">
        <v>76.114795999999998</v>
      </c>
      <c r="G76" s="403">
        <v>2.0716510000000001</v>
      </c>
      <c r="H76" s="403">
        <v>2.0287579999999998</v>
      </c>
      <c r="I76" s="403">
        <v>2.55850160139709</v>
      </c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</row>
    <row r="77" spans="1:26" s="367" customFormat="1" x14ac:dyDescent="0.3">
      <c r="A77" s="382" t="s">
        <v>228</v>
      </c>
      <c r="B77" s="403">
        <v>162.91157999999999</v>
      </c>
      <c r="C77" s="403">
        <v>318.70061500000003</v>
      </c>
      <c r="D77" s="403">
        <v>141.06677400000001</v>
      </c>
      <c r="E77" s="403">
        <v>0.32333699999999999</v>
      </c>
      <c r="F77" s="403">
        <v>72.257970999999998</v>
      </c>
      <c r="G77" s="403">
        <v>2.0278019999999999</v>
      </c>
      <c r="H77" s="403">
        <v>1.7017169999999999</v>
      </c>
      <c r="I77" s="403">
        <v>2.3070913416045999</v>
      </c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</row>
    <row r="78" spans="1:26" s="367" customFormat="1" x14ac:dyDescent="0.3">
      <c r="A78" s="382" t="s">
        <v>229</v>
      </c>
      <c r="B78" s="403">
        <v>117.387264</v>
      </c>
      <c r="C78" s="403">
        <v>219.30536599999999</v>
      </c>
      <c r="D78" s="403">
        <v>82.076747999999995</v>
      </c>
      <c r="E78" s="403">
        <v>0.30543199999999998</v>
      </c>
      <c r="F78" s="403">
        <v>52.590223000000002</v>
      </c>
      <c r="G78" s="403">
        <v>0.105195</v>
      </c>
      <c r="H78" s="403">
        <v>0.52617999999999998</v>
      </c>
      <c r="I78" s="403">
        <v>0.86941883192795699</v>
      </c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</row>
    <row r="79" spans="1:26" s="367" customFormat="1" x14ac:dyDescent="0.3">
      <c r="A79" s="382" t="s">
        <v>230</v>
      </c>
      <c r="B79" s="403">
        <v>142.04099500000001</v>
      </c>
      <c r="C79" s="403">
        <v>171.78111799999999</v>
      </c>
      <c r="D79" s="403">
        <v>28.450718999999999</v>
      </c>
      <c r="E79" s="403">
        <v>0.42375699999999999</v>
      </c>
      <c r="F79" s="403">
        <v>50.945998000000003</v>
      </c>
      <c r="G79" s="403">
        <v>0.83673699999999995</v>
      </c>
      <c r="H79" s="403">
        <v>0</v>
      </c>
      <c r="I79" s="403">
        <v>2.6813801304242002</v>
      </c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</row>
    <row r="80" spans="1:26" s="367" customFormat="1" x14ac:dyDescent="0.3">
      <c r="A80" s="382" t="s">
        <v>251</v>
      </c>
      <c r="B80" s="403">
        <v>187.97238999999999</v>
      </c>
      <c r="C80" s="403">
        <v>363.97170799999998</v>
      </c>
      <c r="D80" s="403">
        <v>69.594503000000003</v>
      </c>
      <c r="E80" s="403">
        <v>0.42266900000000002</v>
      </c>
      <c r="F80" s="403">
        <v>44.839151000000001</v>
      </c>
      <c r="G80" s="403">
        <v>1.5643609999999999</v>
      </c>
      <c r="H80" s="403">
        <v>0.29703299999999999</v>
      </c>
      <c r="I80" s="403">
        <v>2.43894563333515</v>
      </c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</row>
    <row r="81" spans="1:26" s="367" customFormat="1" x14ac:dyDescent="0.3">
      <c r="A81" s="382" t="s">
        <v>232</v>
      </c>
      <c r="B81" s="403">
        <v>199.11069900000001</v>
      </c>
      <c r="C81" s="403">
        <v>332.87963200000002</v>
      </c>
      <c r="D81" s="403">
        <v>82.553963999999993</v>
      </c>
      <c r="E81" s="403">
        <v>0.372948</v>
      </c>
      <c r="F81" s="403">
        <v>56.995534999999997</v>
      </c>
      <c r="G81" s="403">
        <v>1.7053860000000001</v>
      </c>
      <c r="H81" s="403">
        <v>1.0792949999999999</v>
      </c>
      <c r="I81" s="403">
        <v>2.1550848411187902</v>
      </c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</row>
    <row r="82" spans="1:26" s="367" customFormat="1" x14ac:dyDescent="0.3">
      <c r="A82" s="382" t="s">
        <v>233</v>
      </c>
      <c r="B82" s="403">
        <v>125.492604</v>
      </c>
      <c r="C82" s="403">
        <v>351.01032800000002</v>
      </c>
      <c r="D82" s="403">
        <v>113.792322</v>
      </c>
      <c r="E82" s="403">
        <v>0.396762</v>
      </c>
      <c r="F82" s="403">
        <v>81.402603999999997</v>
      </c>
      <c r="G82" s="403">
        <v>1.3233889999999999</v>
      </c>
      <c r="H82" s="403">
        <v>1.077769</v>
      </c>
      <c r="I82" s="403">
        <v>2.2175477084886501</v>
      </c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</row>
    <row r="83" spans="1:26" s="367" customFormat="1" x14ac:dyDescent="0.3">
      <c r="A83" s="382" t="s">
        <v>252</v>
      </c>
      <c r="B83" s="403">
        <v>223.56250399999999</v>
      </c>
      <c r="C83" s="403">
        <v>354.78720800000002</v>
      </c>
      <c r="D83" s="403">
        <v>103.356528</v>
      </c>
      <c r="E83" s="403">
        <v>0.44681199999999999</v>
      </c>
      <c r="F83" s="403">
        <v>58.922348999999997</v>
      </c>
      <c r="G83" s="403">
        <v>2.5865149999999999</v>
      </c>
      <c r="H83" s="403">
        <v>1.1145099999999999</v>
      </c>
      <c r="I83" s="403">
        <v>2.3781651646207398</v>
      </c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</row>
    <row r="84" spans="1:26" s="367" customFormat="1" x14ac:dyDescent="0.3">
      <c r="A84" s="382" t="s">
        <v>235</v>
      </c>
      <c r="B84" s="403">
        <v>254.83344399999999</v>
      </c>
      <c r="C84" s="403">
        <v>435.81252699999999</v>
      </c>
      <c r="D84" s="403">
        <v>131.376803</v>
      </c>
      <c r="E84" s="403">
        <v>0.444714</v>
      </c>
      <c r="F84" s="403">
        <v>60.646580999999998</v>
      </c>
      <c r="G84" s="403">
        <v>1.8053939999999999</v>
      </c>
      <c r="H84" s="403">
        <v>1.613229</v>
      </c>
      <c r="I84" s="403">
        <v>3.8229556726780101</v>
      </c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</row>
    <row r="85" spans="1:26" s="367" customFormat="1" x14ac:dyDescent="0.3">
      <c r="A85" s="382" t="s">
        <v>236</v>
      </c>
      <c r="B85" s="403">
        <v>211.70212699999999</v>
      </c>
      <c r="C85" s="403">
        <v>427.40866899999997</v>
      </c>
      <c r="D85" s="403">
        <v>115.322199</v>
      </c>
      <c r="E85" s="403">
        <v>0.46748000000000001</v>
      </c>
      <c r="F85" s="403">
        <v>60.989839000000003</v>
      </c>
      <c r="G85" s="403">
        <v>1.965832</v>
      </c>
      <c r="H85" s="403">
        <v>1.467803</v>
      </c>
      <c r="I85" s="403">
        <v>2.8107000534673601</v>
      </c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</row>
    <row r="86" spans="1:26" s="367" customFormat="1" x14ac:dyDescent="0.3">
      <c r="A86" s="382" t="s">
        <v>237</v>
      </c>
      <c r="B86" s="403">
        <v>210.37950599999999</v>
      </c>
      <c r="C86" s="403">
        <v>451.76898799999998</v>
      </c>
      <c r="D86" s="403">
        <v>129.265919</v>
      </c>
      <c r="E86" s="403">
        <v>0.38618599999999997</v>
      </c>
      <c r="F86" s="403">
        <v>52.039777000000001</v>
      </c>
      <c r="G86" s="403">
        <v>1.958604</v>
      </c>
      <c r="H86" s="403">
        <v>1.8571040000000001</v>
      </c>
      <c r="I86" s="403">
        <v>3.36972598535464</v>
      </c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</row>
    <row r="87" spans="1:26" s="367" customFormat="1" x14ac:dyDescent="0.3">
      <c r="A87" s="382"/>
      <c r="B87" s="399"/>
      <c r="C87" s="399"/>
      <c r="D87" s="399"/>
      <c r="E87" s="399"/>
      <c r="F87" s="399"/>
      <c r="G87" s="399"/>
      <c r="H87" s="399"/>
      <c r="I87" s="399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</row>
    <row r="88" spans="1:26" s="367" customFormat="1" ht="15.6" x14ac:dyDescent="0.3">
      <c r="A88" s="389" t="s">
        <v>253</v>
      </c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</row>
    <row r="89" spans="1:26" s="367" customFormat="1" x14ac:dyDescent="0.3">
      <c r="A89" s="382" t="s">
        <v>239</v>
      </c>
      <c r="B89" s="398">
        <v>283.62752399999999</v>
      </c>
      <c r="C89" s="398">
        <v>409.09216900000001</v>
      </c>
      <c r="D89" s="398">
        <v>68.179715999999999</v>
      </c>
      <c r="E89" s="398">
        <v>0.36870399999999998</v>
      </c>
      <c r="F89" s="398">
        <v>74.134692000000001</v>
      </c>
      <c r="G89" s="398">
        <v>1.92666</v>
      </c>
      <c r="H89" s="398">
        <v>1.7966139999999999</v>
      </c>
      <c r="I89" s="398">
        <v>3.3292201407281099</v>
      </c>
      <c r="L89" s="368"/>
      <c r="M89" s="368"/>
      <c r="N89" s="368"/>
      <c r="O89" s="368"/>
      <c r="P89" s="368"/>
      <c r="Q89" s="368"/>
      <c r="R89" s="368"/>
      <c r="S89" s="368"/>
      <c r="T89" s="368"/>
      <c r="U89" s="368"/>
      <c r="V89" s="368"/>
      <c r="W89" s="368"/>
      <c r="X89" s="368"/>
      <c r="Y89" s="368"/>
      <c r="Z89" s="368"/>
    </row>
    <row r="90" spans="1:26" s="367" customFormat="1" x14ac:dyDescent="0.3">
      <c r="A90" s="382" t="s">
        <v>107</v>
      </c>
      <c r="B90" s="383">
        <v>210.37950599999999</v>
      </c>
      <c r="C90" s="383">
        <v>451.76898799999998</v>
      </c>
      <c r="D90" s="383">
        <v>129.265919</v>
      </c>
      <c r="E90" s="383">
        <v>0.38618599999999997</v>
      </c>
      <c r="F90" s="383">
        <v>52.039777000000001</v>
      </c>
      <c r="G90" s="383">
        <v>1.958604</v>
      </c>
      <c r="H90" s="383">
        <v>1.8571040000000001</v>
      </c>
      <c r="I90" s="383">
        <v>3.36972598535464</v>
      </c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</row>
    <row r="91" spans="1:26" s="367" customFormat="1" x14ac:dyDescent="0.3">
      <c r="A91" s="390" t="s">
        <v>51</v>
      </c>
      <c r="B91" s="392">
        <f t="shared" ref="B91:I91" si="7">B90/B89-1</f>
        <v>-0.25825426590121769</v>
      </c>
      <c r="C91" s="392">
        <f t="shared" si="7"/>
        <v>0.10432079182625453</v>
      </c>
      <c r="D91" s="392">
        <f t="shared" si="7"/>
        <v>0.89595860152893558</v>
      </c>
      <c r="E91" s="392">
        <f t="shared" si="7"/>
        <v>4.7414728345773316E-2</v>
      </c>
      <c r="F91" s="392">
        <f t="shared" si="7"/>
        <v>-0.29803745593223752</v>
      </c>
      <c r="G91" s="392">
        <f t="shared" si="7"/>
        <v>1.6579988166049109E-2</v>
      </c>
      <c r="H91" s="392">
        <f t="shared" si="7"/>
        <v>3.3668890479535474E-2</v>
      </c>
      <c r="I91" s="392">
        <f t="shared" si="7"/>
        <v>1.2166766664361006E-2</v>
      </c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</row>
    <row r="92" spans="1:26" s="367" customFormat="1" x14ac:dyDescent="0.3">
      <c r="A92" s="370"/>
      <c r="B92" s="393"/>
      <c r="C92" s="393"/>
      <c r="D92" s="393"/>
      <c r="E92" s="393"/>
      <c r="F92" s="393"/>
      <c r="G92" s="393"/>
      <c r="H92" s="393"/>
      <c r="I92" s="393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</row>
    <row r="93" spans="1:26" s="367" customFormat="1" ht="15.6" x14ac:dyDescent="0.3">
      <c r="A93" s="389" t="s">
        <v>254</v>
      </c>
      <c r="L93" s="368"/>
      <c r="M93" s="368"/>
      <c r="N93" s="368"/>
      <c r="O93" s="368"/>
      <c r="P93" s="368"/>
      <c r="Q93" s="368"/>
      <c r="R93" s="368"/>
      <c r="S93" s="368"/>
      <c r="T93" s="368"/>
      <c r="U93" s="368"/>
      <c r="V93" s="368"/>
      <c r="W93" s="368"/>
      <c r="X93" s="368"/>
      <c r="Y93" s="368"/>
      <c r="Z93" s="368"/>
    </row>
    <row r="94" spans="1:26" s="367" customFormat="1" x14ac:dyDescent="0.3">
      <c r="A94" s="382" t="s">
        <v>255</v>
      </c>
      <c r="B94" s="403">
        <v>2535.6937910000006</v>
      </c>
      <c r="C94" s="403">
        <v>6096.7751200000002</v>
      </c>
      <c r="D94" s="403">
        <v>1187.8149130000002</v>
      </c>
      <c r="E94" s="403">
        <v>4.7086290000000002</v>
      </c>
      <c r="F94" s="403">
        <v>816.14501099999995</v>
      </c>
      <c r="G94" s="403">
        <v>19.336455000000001</v>
      </c>
      <c r="H94" s="403">
        <v>15.764825</v>
      </c>
      <c r="I94" s="403">
        <v>29.323016017044754</v>
      </c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</row>
    <row r="95" spans="1:26" s="367" customFormat="1" x14ac:dyDescent="0.3">
      <c r="A95" s="382" t="s">
        <v>256</v>
      </c>
      <c r="B95" s="403">
        <v>2188.6929929999997</v>
      </c>
      <c r="C95" s="403">
        <v>4440.3281080000006</v>
      </c>
      <c r="D95" s="403">
        <v>1190.4511689999999</v>
      </c>
      <c r="E95" s="403">
        <v>4.6692109999999998</v>
      </c>
      <c r="F95" s="403">
        <v>730.23174199999983</v>
      </c>
      <c r="G95" s="403">
        <v>19.870602000000002</v>
      </c>
      <c r="H95" s="403">
        <v>14.439450000000001</v>
      </c>
      <c r="I95" s="403">
        <v>29.124148472214177</v>
      </c>
      <c r="J95" s="399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</row>
    <row r="96" spans="1:26" s="367" customFormat="1" x14ac:dyDescent="0.3">
      <c r="A96" s="390" t="s">
        <v>51</v>
      </c>
      <c r="B96" s="392">
        <f t="shared" ref="B96:I96" si="8">B95/B94-1</f>
        <v>-0.13684649117792502</v>
      </c>
      <c r="C96" s="392">
        <f t="shared" si="8"/>
        <v>-0.27169232576188562</v>
      </c>
      <c r="D96" s="392">
        <f t="shared" si="8"/>
        <v>2.2194164858071463E-3</v>
      </c>
      <c r="E96" s="392">
        <f t="shared" si="8"/>
        <v>-8.3714389050402183E-3</v>
      </c>
      <c r="F96" s="392">
        <f t="shared" si="8"/>
        <v>-0.10526716189165086</v>
      </c>
      <c r="G96" s="392">
        <f t="shared" si="8"/>
        <v>2.7623832806995985E-2</v>
      </c>
      <c r="H96" s="392">
        <f t="shared" si="8"/>
        <v>-8.4071659533169529E-2</v>
      </c>
      <c r="I96" s="392">
        <f t="shared" si="8"/>
        <v>-6.7819607885826194E-3</v>
      </c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</row>
    <row r="97" spans="1:26" s="367" customFormat="1" x14ac:dyDescent="0.3">
      <c r="A97" s="370"/>
      <c r="B97" s="393"/>
      <c r="C97" s="393"/>
      <c r="D97" s="393"/>
      <c r="E97" s="393"/>
      <c r="F97" s="393"/>
      <c r="G97" s="393"/>
      <c r="H97" s="393"/>
      <c r="I97" s="393"/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</row>
    <row r="98" spans="1:26" s="367" customFormat="1" ht="15.6" x14ac:dyDescent="0.3">
      <c r="A98" s="389" t="s">
        <v>257</v>
      </c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</row>
    <row r="99" spans="1:26" s="367" customFormat="1" x14ac:dyDescent="0.3">
      <c r="A99" s="382" t="s">
        <v>244</v>
      </c>
      <c r="B99" s="383">
        <v>211.70212699999999</v>
      </c>
      <c r="C99" s="383">
        <v>427.40866899999997</v>
      </c>
      <c r="D99" s="383">
        <v>115.322199</v>
      </c>
      <c r="E99" s="383">
        <v>0.46748000000000001</v>
      </c>
      <c r="F99" s="383">
        <v>60.989839000000003</v>
      </c>
      <c r="G99" s="383">
        <v>1.965832</v>
      </c>
      <c r="H99" s="383">
        <v>1.467803</v>
      </c>
      <c r="I99" s="383">
        <v>2.8107000534673601</v>
      </c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368"/>
      <c r="X99" s="368"/>
      <c r="Y99" s="368"/>
      <c r="Z99" s="368"/>
    </row>
    <row r="100" spans="1:26" s="367" customFormat="1" x14ac:dyDescent="0.3">
      <c r="A100" s="382" t="s">
        <v>107</v>
      </c>
      <c r="B100" s="383">
        <v>210.37950599999999</v>
      </c>
      <c r="C100" s="383">
        <v>451.76898799999998</v>
      </c>
      <c r="D100" s="383">
        <v>129.265919</v>
      </c>
      <c r="E100" s="383">
        <v>0.38618599999999997</v>
      </c>
      <c r="F100" s="383">
        <v>52.039777000000001</v>
      </c>
      <c r="G100" s="383">
        <v>1.958604</v>
      </c>
      <c r="H100" s="383">
        <v>1.8571040000000001</v>
      </c>
      <c r="I100" s="383">
        <v>3.36972598535464</v>
      </c>
      <c r="L100" s="368"/>
      <c r="M100" s="368"/>
      <c r="N100" s="368"/>
      <c r="O100" s="368"/>
      <c r="P100" s="368"/>
      <c r="Q100" s="368"/>
      <c r="R100" s="368"/>
      <c r="S100" s="368"/>
      <c r="T100" s="368"/>
      <c r="U100" s="368"/>
      <c r="V100" s="368"/>
      <c r="W100" s="368"/>
      <c r="X100" s="368"/>
      <c r="Y100" s="368"/>
      <c r="Z100" s="368"/>
    </row>
    <row r="101" spans="1:26" x14ac:dyDescent="0.3">
      <c r="A101" s="390" t="s">
        <v>51</v>
      </c>
      <c r="B101" s="392">
        <f>B100/B99-1</f>
        <v>-6.2475565018768053E-3</v>
      </c>
      <c r="C101" s="392">
        <f t="shared" ref="C101:I101" si="9">C100/C99-1</f>
        <v>5.6995378818579745E-2</v>
      </c>
      <c r="D101" s="392">
        <f t="shared" si="9"/>
        <v>0.12091097916022231</v>
      </c>
      <c r="E101" s="392">
        <f t="shared" si="9"/>
        <v>-0.17389834859245323</v>
      </c>
      <c r="F101" s="392">
        <f t="shared" si="9"/>
        <v>-0.14674677203197739</v>
      </c>
      <c r="G101" s="392">
        <f t="shared" si="9"/>
        <v>-3.6768147023753528E-3</v>
      </c>
      <c r="H101" s="392">
        <f t="shared" si="9"/>
        <v>0.26522700934662224</v>
      </c>
      <c r="I101" s="392">
        <f t="shared" si="9"/>
        <v>0.19889206292135286</v>
      </c>
    </row>
    <row r="104" spans="1:26" s="367" customFormat="1" x14ac:dyDescent="0.3">
      <c r="A104" s="757" t="s">
        <v>258</v>
      </c>
      <c r="B104" s="757"/>
      <c r="C104" s="757"/>
      <c r="D104" s="757"/>
      <c r="E104" s="757"/>
      <c r="F104" s="757"/>
      <c r="G104" s="757"/>
      <c r="H104" s="757"/>
      <c r="I104" s="757"/>
      <c r="L104" s="368"/>
      <c r="M104" s="368"/>
      <c r="N104" s="368"/>
      <c r="O104" s="368"/>
      <c r="P104" s="368"/>
      <c r="Q104" s="368"/>
      <c r="R104" s="368"/>
      <c r="S104" s="368"/>
      <c r="T104" s="368"/>
      <c r="U104" s="368"/>
      <c r="V104" s="368"/>
      <c r="W104" s="368"/>
      <c r="X104" s="368"/>
      <c r="Y104" s="368"/>
      <c r="Z104" s="368"/>
    </row>
    <row r="120" spans="1:11" ht="165.75" customHeight="1" x14ac:dyDescent="0.3">
      <c r="A120" s="756" t="s">
        <v>259</v>
      </c>
      <c r="B120" s="756"/>
      <c r="C120" s="756"/>
      <c r="D120" s="756"/>
      <c r="E120" s="756"/>
      <c r="F120" s="756"/>
      <c r="G120" s="756"/>
      <c r="H120" s="756"/>
      <c r="I120" s="756"/>
      <c r="J120" s="404"/>
      <c r="K120" s="404"/>
    </row>
  </sheetData>
  <mergeCells count="3">
    <mergeCell ref="A46:K46"/>
    <mergeCell ref="A104:I104"/>
    <mergeCell ref="A120:I120"/>
  </mergeCells>
  <printOptions horizontalCentered="1" verticalCentered="1"/>
  <pageMargins left="0" right="0" top="0" bottom="0" header="0.31496062992125984" footer="0.31496062992125984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C50"/>
  <sheetViews>
    <sheetView showGridLines="0" view="pageBreakPreview" zoomScaleNormal="85" zoomScaleSheetLayoutView="100" workbookViewId="0">
      <selection activeCell="T28" sqref="T28"/>
    </sheetView>
  </sheetViews>
  <sheetFormatPr baseColWidth="10" defaultColWidth="28.6640625" defaultRowHeight="12" x14ac:dyDescent="0.25"/>
  <cols>
    <col min="1" max="1" width="39.44140625" style="406" customWidth="1"/>
    <col min="2" max="21" width="7.6640625" style="406" customWidth="1"/>
    <col min="22" max="23" width="9.6640625" style="406" customWidth="1"/>
    <col min="24" max="24" width="10.33203125" style="406" customWidth="1"/>
    <col min="25" max="26" width="7.6640625" style="407" customWidth="1"/>
    <col min="27" max="27" width="10.5546875" style="407" customWidth="1"/>
    <col min="28" max="28" width="13.6640625" style="407" customWidth="1"/>
    <col min="29" max="255" width="28.6640625" style="407"/>
    <col min="256" max="257" width="0" style="407" hidden="1" customWidth="1"/>
    <col min="258" max="273" width="7.6640625" style="407" customWidth="1"/>
    <col min="274" max="274" width="8.6640625" style="407" customWidth="1"/>
    <col min="275" max="276" width="7.6640625" style="407" customWidth="1"/>
    <col min="277" max="277" width="5.44140625" style="407" customWidth="1"/>
    <col min="278" max="278" width="5.6640625" style="407" customWidth="1"/>
    <col min="279" max="279" width="9.6640625" style="407" customWidth="1"/>
    <col min="280" max="282" width="7.6640625" style="407" customWidth="1"/>
    <col min="283" max="283" width="10.5546875" style="407" customWidth="1"/>
    <col min="284" max="284" width="13.6640625" style="407" customWidth="1"/>
    <col min="285" max="511" width="28.6640625" style="407"/>
    <col min="512" max="513" width="0" style="407" hidden="1" customWidth="1"/>
    <col min="514" max="529" width="7.6640625" style="407" customWidth="1"/>
    <col min="530" max="530" width="8.6640625" style="407" customWidth="1"/>
    <col min="531" max="532" width="7.6640625" style="407" customWidth="1"/>
    <col min="533" max="533" width="5.44140625" style="407" customWidth="1"/>
    <col min="534" max="534" width="5.6640625" style="407" customWidth="1"/>
    <col min="535" max="535" width="9.6640625" style="407" customWidth="1"/>
    <col min="536" max="538" width="7.6640625" style="407" customWidth="1"/>
    <col min="539" max="539" width="10.5546875" style="407" customWidth="1"/>
    <col min="540" max="540" width="13.6640625" style="407" customWidth="1"/>
    <col min="541" max="767" width="28.6640625" style="407"/>
    <col min="768" max="769" width="0" style="407" hidden="1" customWidth="1"/>
    <col min="770" max="785" width="7.6640625" style="407" customWidth="1"/>
    <col min="786" max="786" width="8.6640625" style="407" customWidth="1"/>
    <col min="787" max="788" width="7.6640625" style="407" customWidth="1"/>
    <col min="789" max="789" width="5.44140625" style="407" customWidth="1"/>
    <col min="790" max="790" width="5.6640625" style="407" customWidth="1"/>
    <col min="791" max="791" width="9.6640625" style="407" customWidth="1"/>
    <col min="792" max="794" width="7.6640625" style="407" customWidth="1"/>
    <col min="795" max="795" width="10.5546875" style="407" customWidth="1"/>
    <col min="796" max="796" width="13.6640625" style="407" customWidth="1"/>
    <col min="797" max="1023" width="28.6640625" style="407"/>
    <col min="1024" max="1025" width="0" style="407" hidden="1" customWidth="1"/>
    <col min="1026" max="1041" width="7.6640625" style="407" customWidth="1"/>
    <col min="1042" max="1042" width="8.6640625" style="407" customWidth="1"/>
    <col min="1043" max="1044" width="7.6640625" style="407" customWidth="1"/>
    <col min="1045" max="1045" width="5.44140625" style="407" customWidth="1"/>
    <col min="1046" max="1046" width="5.6640625" style="407" customWidth="1"/>
    <col min="1047" max="1047" width="9.6640625" style="407" customWidth="1"/>
    <col min="1048" max="1050" width="7.6640625" style="407" customWidth="1"/>
    <col min="1051" max="1051" width="10.5546875" style="407" customWidth="1"/>
    <col min="1052" max="1052" width="13.6640625" style="407" customWidth="1"/>
    <col min="1053" max="1279" width="28.6640625" style="407"/>
    <col min="1280" max="1281" width="0" style="407" hidden="1" customWidth="1"/>
    <col min="1282" max="1297" width="7.6640625" style="407" customWidth="1"/>
    <col min="1298" max="1298" width="8.6640625" style="407" customWidth="1"/>
    <col min="1299" max="1300" width="7.6640625" style="407" customWidth="1"/>
    <col min="1301" max="1301" width="5.44140625" style="407" customWidth="1"/>
    <col min="1302" max="1302" width="5.6640625" style="407" customWidth="1"/>
    <col min="1303" max="1303" width="9.6640625" style="407" customWidth="1"/>
    <col min="1304" max="1306" width="7.6640625" style="407" customWidth="1"/>
    <col min="1307" max="1307" width="10.5546875" style="407" customWidth="1"/>
    <col min="1308" max="1308" width="13.6640625" style="407" customWidth="1"/>
    <col min="1309" max="1535" width="28.6640625" style="407"/>
    <col min="1536" max="1537" width="0" style="407" hidden="1" customWidth="1"/>
    <col min="1538" max="1553" width="7.6640625" style="407" customWidth="1"/>
    <col min="1554" max="1554" width="8.6640625" style="407" customWidth="1"/>
    <col min="1555" max="1556" width="7.6640625" style="407" customWidth="1"/>
    <col min="1557" max="1557" width="5.44140625" style="407" customWidth="1"/>
    <col min="1558" max="1558" width="5.6640625" style="407" customWidth="1"/>
    <col min="1559" max="1559" width="9.6640625" style="407" customWidth="1"/>
    <col min="1560" max="1562" width="7.6640625" style="407" customWidth="1"/>
    <col min="1563" max="1563" width="10.5546875" style="407" customWidth="1"/>
    <col min="1564" max="1564" width="13.6640625" style="407" customWidth="1"/>
    <col min="1565" max="1791" width="28.6640625" style="407"/>
    <col min="1792" max="1793" width="0" style="407" hidden="1" customWidth="1"/>
    <col min="1794" max="1809" width="7.6640625" style="407" customWidth="1"/>
    <col min="1810" max="1810" width="8.6640625" style="407" customWidth="1"/>
    <col min="1811" max="1812" width="7.6640625" style="407" customWidth="1"/>
    <col min="1813" max="1813" width="5.44140625" style="407" customWidth="1"/>
    <col min="1814" max="1814" width="5.6640625" style="407" customWidth="1"/>
    <col min="1815" max="1815" width="9.6640625" style="407" customWidth="1"/>
    <col min="1816" max="1818" width="7.6640625" style="407" customWidth="1"/>
    <col min="1819" max="1819" width="10.5546875" style="407" customWidth="1"/>
    <col min="1820" max="1820" width="13.6640625" style="407" customWidth="1"/>
    <col min="1821" max="2047" width="28.6640625" style="407"/>
    <col min="2048" max="2049" width="0" style="407" hidden="1" customWidth="1"/>
    <col min="2050" max="2065" width="7.6640625" style="407" customWidth="1"/>
    <col min="2066" max="2066" width="8.6640625" style="407" customWidth="1"/>
    <col min="2067" max="2068" width="7.6640625" style="407" customWidth="1"/>
    <col min="2069" max="2069" width="5.44140625" style="407" customWidth="1"/>
    <col min="2070" max="2070" width="5.6640625" style="407" customWidth="1"/>
    <col min="2071" max="2071" width="9.6640625" style="407" customWidth="1"/>
    <col min="2072" max="2074" width="7.6640625" style="407" customWidth="1"/>
    <col min="2075" max="2075" width="10.5546875" style="407" customWidth="1"/>
    <col min="2076" max="2076" width="13.6640625" style="407" customWidth="1"/>
    <col min="2077" max="2303" width="28.6640625" style="407"/>
    <col min="2304" max="2305" width="0" style="407" hidden="1" customWidth="1"/>
    <col min="2306" max="2321" width="7.6640625" style="407" customWidth="1"/>
    <col min="2322" max="2322" width="8.6640625" style="407" customWidth="1"/>
    <col min="2323" max="2324" width="7.6640625" style="407" customWidth="1"/>
    <col min="2325" max="2325" width="5.44140625" style="407" customWidth="1"/>
    <col min="2326" max="2326" width="5.6640625" style="407" customWidth="1"/>
    <col min="2327" max="2327" width="9.6640625" style="407" customWidth="1"/>
    <col min="2328" max="2330" width="7.6640625" style="407" customWidth="1"/>
    <col min="2331" max="2331" width="10.5546875" style="407" customWidth="1"/>
    <col min="2332" max="2332" width="13.6640625" style="407" customWidth="1"/>
    <col min="2333" max="2559" width="28.6640625" style="407"/>
    <col min="2560" max="2561" width="0" style="407" hidden="1" customWidth="1"/>
    <col min="2562" max="2577" width="7.6640625" style="407" customWidth="1"/>
    <col min="2578" max="2578" width="8.6640625" style="407" customWidth="1"/>
    <col min="2579" max="2580" width="7.6640625" style="407" customWidth="1"/>
    <col min="2581" max="2581" width="5.44140625" style="407" customWidth="1"/>
    <col min="2582" max="2582" width="5.6640625" style="407" customWidth="1"/>
    <col min="2583" max="2583" width="9.6640625" style="407" customWidth="1"/>
    <col min="2584" max="2586" width="7.6640625" style="407" customWidth="1"/>
    <col min="2587" max="2587" width="10.5546875" style="407" customWidth="1"/>
    <col min="2588" max="2588" width="13.6640625" style="407" customWidth="1"/>
    <col min="2589" max="2815" width="28.6640625" style="407"/>
    <col min="2816" max="2817" width="0" style="407" hidden="1" customWidth="1"/>
    <col min="2818" max="2833" width="7.6640625" style="407" customWidth="1"/>
    <col min="2834" max="2834" width="8.6640625" style="407" customWidth="1"/>
    <col min="2835" max="2836" width="7.6640625" style="407" customWidth="1"/>
    <col min="2837" max="2837" width="5.44140625" style="407" customWidth="1"/>
    <col min="2838" max="2838" width="5.6640625" style="407" customWidth="1"/>
    <col min="2839" max="2839" width="9.6640625" style="407" customWidth="1"/>
    <col min="2840" max="2842" width="7.6640625" style="407" customWidth="1"/>
    <col min="2843" max="2843" width="10.5546875" style="407" customWidth="1"/>
    <col min="2844" max="2844" width="13.6640625" style="407" customWidth="1"/>
    <col min="2845" max="3071" width="28.6640625" style="407"/>
    <col min="3072" max="3073" width="0" style="407" hidden="1" customWidth="1"/>
    <col min="3074" max="3089" width="7.6640625" style="407" customWidth="1"/>
    <col min="3090" max="3090" width="8.6640625" style="407" customWidth="1"/>
    <col min="3091" max="3092" width="7.6640625" style="407" customWidth="1"/>
    <col min="3093" max="3093" width="5.44140625" style="407" customWidth="1"/>
    <col min="3094" max="3094" width="5.6640625" style="407" customWidth="1"/>
    <col min="3095" max="3095" width="9.6640625" style="407" customWidth="1"/>
    <col min="3096" max="3098" width="7.6640625" style="407" customWidth="1"/>
    <col min="3099" max="3099" width="10.5546875" style="407" customWidth="1"/>
    <col min="3100" max="3100" width="13.6640625" style="407" customWidth="1"/>
    <col min="3101" max="3327" width="28.6640625" style="407"/>
    <col min="3328" max="3329" width="0" style="407" hidden="1" customWidth="1"/>
    <col min="3330" max="3345" width="7.6640625" style="407" customWidth="1"/>
    <col min="3346" max="3346" width="8.6640625" style="407" customWidth="1"/>
    <col min="3347" max="3348" width="7.6640625" style="407" customWidth="1"/>
    <col min="3349" max="3349" width="5.44140625" style="407" customWidth="1"/>
    <col min="3350" max="3350" width="5.6640625" style="407" customWidth="1"/>
    <col min="3351" max="3351" width="9.6640625" style="407" customWidth="1"/>
    <col min="3352" max="3354" width="7.6640625" style="407" customWidth="1"/>
    <col min="3355" max="3355" width="10.5546875" style="407" customWidth="1"/>
    <col min="3356" max="3356" width="13.6640625" style="407" customWidth="1"/>
    <col min="3357" max="3583" width="28.6640625" style="407"/>
    <col min="3584" max="3585" width="0" style="407" hidden="1" customWidth="1"/>
    <col min="3586" max="3601" width="7.6640625" style="407" customWidth="1"/>
    <col min="3602" max="3602" width="8.6640625" style="407" customWidth="1"/>
    <col min="3603" max="3604" width="7.6640625" style="407" customWidth="1"/>
    <col min="3605" max="3605" width="5.44140625" style="407" customWidth="1"/>
    <col min="3606" max="3606" width="5.6640625" style="407" customWidth="1"/>
    <col min="3607" max="3607" width="9.6640625" style="407" customWidth="1"/>
    <col min="3608" max="3610" width="7.6640625" style="407" customWidth="1"/>
    <col min="3611" max="3611" width="10.5546875" style="407" customWidth="1"/>
    <col min="3612" max="3612" width="13.6640625" style="407" customWidth="1"/>
    <col min="3613" max="3839" width="28.6640625" style="407"/>
    <col min="3840" max="3841" width="0" style="407" hidden="1" customWidth="1"/>
    <col min="3842" max="3857" width="7.6640625" style="407" customWidth="1"/>
    <col min="3858" max="3858" width="8.6640625" style="407" customWidth="1"/>
    <col min="3859" max="3860" width="7.6640625" style="407" customWidth="1"/>
    <col min="3861" max="3861" width="5.44140625" style="407" customWidth="1"/>
    <col min="3862" max="3862" width="5.6640625" style="407" customWidth="1"/>
    <col min="3863" max="3863" width="9.6640625" style="407" customWidth="1"/>
    <col min="3864" max="3866" width="7.6640625" style="407" customWidth="1"/>
    <col min="3867" max="3867" width="10.5546875" style="407" customWidth="1"/>
    <col min="3868" max="3868" width="13.6640625" style="407" customWidth="1"/>
    <col min="3869" max="4095" width="28.6640625" style="407"/>
    <col min="4096" max="4097" width="0" style="407" hidden="1" customWidth="1"/>
    <col min="4098" max="4113" width="7.6640625" style="407" customWidth="1"/>
    <col min="4114" max="4114" width="8.6640625" style="407" customWidth="1"/>
    <col min="4115" max="4116" width="7.6640625" style="407" customWidth="1"/>
    <col min="4117" max="4117" width="5.44140625" style="407" customWidth="1"/>
    <col min="4118" max="4118" width="5.6640625" style="407" customWidth="1"/>
    <col min="4119" max="4119" width="9.6640625" style="407" customWidth="1"/>
    <col min="4120" max="4122" width="7.6640625" style="407" customWidth="1"/>
    <col min="4123" max="4123" width="10.5546875" style="407" customWidth="1"/>
    <col min="4124" max="4124" width="13.6640625" style="407" customWidth="1"/>
    <col min="4125" max="4351" width="28.6640625" style="407"/>
    <col min="4352" max="4353" width="0" style="407" hidden="1" customWidth="1"/>
    <col min="4354" max="4369" width="7.6640625" style="407" customWidth="1"/>
    <col min="4370" max="4370" width="8.6640625" style="407" customWidth="1"/>
    <col min="4371" max="4372" width="7.6640625" style="407" customWidth="1"/>
    <col min="4373" max="4373" width="5.44140625" style="407" customWidth="1"/>
    <col min="4374" max="4374" width="5.6640625" style="407" customWidth="1"/>
    <col min="4375" max="4375" width="9.6640625" style="407" customWidth="1"/>
    <col min="4376" max="4378" width="7.6640625" style="407" customWidth="1"/>
    <col min="4379" max="4379" width="10.5546875" style="407" customWidth="1"/>
    <col min="4380" max="4380" width="13.6640625" style="407" customWidth="1"/>
    <col min="4381" max="4607" width="28.6640625" style="407"/>
    <col min="4608" max="4609" width="0" style="407" hidden="1" customWidth="1"/>
    <col min="4610" max="4625" width="7.6640625" style="407" customWidth="1"/>
    <col min="4626" max="4626" width="8.6640625" style="407" customWidth="1"/>
    <col min="4627" max="4628" width="7.6640625" style="407" customWidth="1"/>
    <col min="4629" max="4629" width="5.44140625" style="407" customWidth="1"/>
    <col min="4630" max="4630" width="5.6640625" style="407" customWidth="1"/>
    <col min="4631" max="4631" width="9.6640625" style="407" customWidth="1"/>
    <col min="4632" max="4634" width="7.6640625" style="407" customWidth="1"/>
    <col min="4635" max="4635" width="10.5546875" style="407" customWidth="1"/>
    <col min="4636" max="4636" width="13.6640625" style="407" customWidth="1"/>
    <col min="4637" max="4863" width="28.6640625" style="407"/>
    <col min="4864" max="4865" width="0" style="407" hidden="1" customWidth="1"/>
    <col min="4866" max="4881" width="7.6640625" style="407" customWidth="1"/>
    <col min="4882" max="4882" width="8.6640625" style="407" customWidth="1"/>
    <col min="4883" max="4884" width="7.6640625" style="407" customWidth="1"/>
    <col min="4885" max="4885" width="5.44140625" style="407" customWidth="1"/>
    <col min="4886" max="4886" width="5.6640625" style="407" customWidth="1"/>
    <col min="4887" max="4887" width="9.6640625" style="407" customWidth="1"/>
    <col min="4888" max="4890" width="7.6640625" style="407" customWidth="1"/>
    <col min="4891" max="4891" width="10.5546875" style="407" customWidth="1"/>
    <col min="4892" max="4892" width="13.6640625" style="407" customWidth="1"/>
    <col min="4893" max="5119" width="28.6640625" style="407"/>
    <col min="5120" max="5121" width="0" style="407" hidden="1" customWidth="1"/>
    <col min="5122" max="5137" width="7.6640625" style="407" customWidth="1"/>
    <col min="5138" max="5138" width="8.6640625" style="407" customWidth="1"/>
    <col min="5139" max="5140" width="7.6640625" style="407" customWidth="1"/>
    <col min="5141" max="5141" width="5.44140625" style="407" customWidth="1"/>
    <col min="5142" max="5142" width="5.6640625" style="407" customWidth="1"/>
    <col min="5143" max="5143" width="9.6640625" style="407" customWidth="1"/>
    <col min="5144" max="5146" width="7.6640625" style="407" customWidth="1"/>
    <col min="5147" max="5147" width="10.5546875" style="407" customWidth="1"/>
    <col min="5148" max="5148" width="13.6640625" style="407" customWidth="1"/>
    <col min="5149" max="5375" width="28.6640625" style="407"/>
    <col min="5376" max="5377" width="0" style="407" hidden="1" customWidth="1"/>
    <col min="5378" max="5393" width="7.6640625" style="407" customWidth="1"/>
    <col min="5394" max="5394" width="8.6640625" style="407" customWidth="1"/>
    <col min="5395" max="5396" width="7.6640625" style="407" customWidth="1"/>
    <col min="5397" max="5397" width="5.44140625" style="407" customWidth="1"/>
    <col min="5398" max="5398" width="5.6640625" style="407" customWidth="1"/>
    <col min="5399" max="5399" width="9.6640625" style="407" customWidth="1"/>
    <col min="5400" max="5402" width="7.6640625" style="407" customWidth="1"/>
    <col min="5403" max="5403" width="10.5546875" style="407" customWidth="1"/>
    <col min="5404" max="5404" width="13.6640625" style="407" customWidth="1"/>
    <col min="5405" max="5631" width="28.6640625" style="407"/>
    <col min="5632" max="5633" width="0" style="407" hidden="1" customWidth="1"/>
    <col min="5634" max="5649" width="7.6640625" style="407" customWidth="1"/>
    <col min="5650" max="5650" width="8.6640625" style="407" customWidth="1"/>
    <col min="5651" max="5652" width="7.6640625" style="407" customWidth="1"/>
    <col min="5653" max="5653" width="5.44140625" style="407" customWidth="1"/>
    <col min="5654" max="5654" width="5.6640625" style="407" customWidth="1"/>
    <col min="5655" max="5655" width="9.6640625" style="407" customWidth="1"/>
    <col min="5656" max="5658" width="7.6640625" style="407" customWidth="1"/>
    <col min="5659" max="5659" width="10.5546875" style="407" customWidth="1"/>
    <col min="5660" max="5660" width="13.6640625" style="407" customWidth="1"/>
    <col min="5661" max="5887" width="28.6640625" style="407"/>
    <col min="5888" max="5889" width="0" style="407" hidden="1" customWidth="1"/>
    <col min="5890" max="5905" width="7.6640625" style="407" customWidth="1"/>
    <col min="5906" max="5906" width="8.6640625" style="407" customWidth="1"/>
    <col min="5907" max="5908" width="7.6640625" style="407" customWidth="1"/>
    <col min="5909" max="5909" width="5.44140625" style="407" customWidth="1"/>
    <col min="5910" max="5910" width="5.6640625" style="407" customWidth="1"/>
    <col min="5911" max="5911" width="9.6640625" style="407" customWidth="1"/>
    <col min="5912" max="5914" width="7.6640625" style="407" customWidth="1"/>
    <col min="5915" max="5915" width="10.5546875" style="407" customWidth="1"/>
    <col min="5916" max="5916" width="13.6640625" style="407" customWidth="1"/>
    <col min="5917" max="6143" width="28.6640625" style="407"/>
    <col min="6144" max="6145" width="0" style="407" hidden="1" customWidth="1"/>
    <col min="6146" max="6161" width="7.6640625" style="407" customWidth="1"/>
    <col min="6162" max="6162" width="8.6640625" style="407" customWidth="1"/>
    <col min="6163" max="6164" width="7.6640625" style="407" customWidth="1"/>
    <col min="6165" max="6165" width="5.44140625" style="407" customWidth="1"/>
    <col min="6166" max="6166" width="5.6640625" style="407" customWidth="1"/>
    <col min="6167" max="6167" width="9.6640625" style="407" customWidth="1"/>
    <col min="6168" max="6170" width="7.6640625" style="407" customWidth="1"/>
    <col min="6171" max="6171" width="10.5546875" style="407" customWidth="1"/>
    <col min="6172" max="6172" width="13.6640625" style="407" customWidth="1"/>
    <col min="6173" max="6399" width="28.6640625" style="407"/>
    <col min="6400" max="6401" width="0" style="407" hidden="1" customWidth="1"/>
    <col min="6402" max="6417" width="7.6640625" style="407" customWidth="1"/>
    <col min="6418" max="6418" width="8.6640625" style="407" customWidth="1"/>
    <col min="6419" max="6420" width="7.6640625" style="407" customWidth="1"/>
    <col min="6421" max="6421" width="5.44140625" style="407" customWidth="1"/>
    <col min="6422" max="6422" width="5.6640625" style="407" customWidth="1"/>
    <col min="6423" max="6423" width="9.6640625" style="407" customWidth="1"/>
    <col min="6424" max="6426" width="7.6640625" style="407" customWidth="1"/>
    <col min="6427" max="6427" width="10.5546875" style="407" customWidth="1"/>
    <col min="6428" max="6428" width="13.6640625" style="407" customWidth="1"/>
    <col min="6429" max="6655" width="28.6640625" style="407"/>
    <col min="6656" max="6657" width="0" style="407" hidden="1" customWidth="1"/>
    <col min="6658" max="6673" width="7.6640625" style="407" customWidth="1"/>
    <col min="6674" max="6674" width="8.6640625" style="407" customWidth="1"/>
    <col min="6675" max="6676" width="7.6640625" style="407" customWidth="1"/>
    <col min="6677" max="6677" width="5.44140625" style="407" customWidth="1"/>
    <col min="6678" max="6678" width="5.6640625" style="407" customWidth="1"/>
    <col min="6679" max="6679" width="9.6640625" style="407" customWidth="1"/>
    <col min="6680" max="6682" width="7.6640625" style="407" customWidth="1"/>
    <col min="6683" max="6683" width="10.5546875" style="407" customWidth="1"/>
    <col min="6684" max="6684" width="13.6640625" style="407" customWidth="1"/>
    <col min="6685" max="6911" width="28.6640625" style="407"/>
    <col min="6912" max="6913" width="0" style="407" hidden="1" customWidth="1"/>
    <col min="6914" max="6929" width="7.6640625" style="407" customWidth="1"/>
    <col min="6930" max="6930" width="8.6640625" style="407" customWidth="1"/>
    <col min="6931" max="6932" width="7.6640625" style="407" customWidth="1"/>
    <col min="6933" max="6933" width="5.44140625" style="407" customWidth="1"/>
    <col min="6934" max="6934" width="5.6640625" style="407" customWidth="1"/>
    <col min="6935" max="6935" width="9.6640625" style="407" customWidth="1"/>
    <col min="6936" max="6938" width="7.6640625" style="407" customWidth="1"/>
    <col min="6939" max="6939" width="10.5546875" style="407" customWidth="1"/>
    <col min="6940" max="6940" width="13.6640625" style="407" customWidth="1"/>
    <col min="6941" max="7167" width="28.6640625" style="407"/>
    <col min="7168" max="7169" width="0" style="407" hidden="1" customWidth="1"/>
    <col min="7170" max="7185" width="7.6640625" style="407" customWidth="1"/>
    <col min="7186" max="7186" width="8.6640625" style="407" customWidth="1"/>
    <col min="7187" max="7188" width="7.6640625" style="407" customWidth="1"/>
    <col min="7189" max="7189" width="5.44140625" style="407" customWidth="1"/>
    <col min="7190" max="7190" width="5.6640625" style="407" customWidth="1"/>
    <col min="7191" max="7191" width="9.6640625" style="407" customWidth="1"/>
    <col min="7192" max="7194" width="7.6640625" style="407" customWidth="1"/>
    <col min="7195" max="7195" width="10.5546875" style="407" customWidth="1"/>
    <col min="7196" max="7196" width="13.6640625" style="407" customWidth="1"/>
    <col min="7197" max="7423" width="28.6640625" style="407"/>
    <col min="7424" max="7425" width="0" style="407" hidden="1" customWidth="1"/>
    <col min="7426" max="7441" width="7.6640625" style="407" customWidth="1"/>
    <col min="7442" max="7442" width="8.6640625" style="407" customWidth="1"/>
    <col min="7443" max="7444" width="7.6640625" style="407" customWidth="1"/>
    <col min="7445" max="7445" width="5.44140625" style="407" customWidth="1"/>
    <col min="7446" max="7446" width="5.6640625" style="407" customWidth="1"/>
    <col min="7447" max="7447" width="9.6640625" style="407" customWidth="1"/>
    <col min="7448" max="7450" width="7.6640625" style="407" customWidth="1"/>
    <col min="7451" max="7451" width="10.5546875" style="407" customWidth="1"/>
    <col min="7452" max="7452" width="13.6640625" style="407" customWidth="1"/>
    <col min="7453" max="7679" width="28.6640625" style="407"/>
    <col min="7680" max="7681" width="0" style="407" hidden="1" customWidth="1"/>
    <col min="7682" max="7697" width="7.6640625" style="407" customWidth="1"/>
    <col min="7698" max="7698" width="8.6640625" style="407" customWidth="1"/>
    <col min="7699" max="7700" width="7.6640625" style="407" customWidth="1"/>
    <col min="7701" max="7701" width="5.44140625" style="407" customWidth="1"/>
    <col min="7702" max="7702" width="5.6640625" style="407" customWidth="1"/>
    <col min="7703" max="7703" width="9.6640625" style="407" customWidth="1"/>
    <col min="7704" max="7706" width="7.6640625" style="407" customWidth="1"/>
    <col min="7707" max="7707" width="10.5546875" style="407" customWidth="1"/>
    <col min="7708" max="7708" width="13.6640625" style="407" customWidth="1"/>
    <col min="7709" max="7935" width="28.6640625" style="407"/>
    <col min="7936" max="7937" width="0" style="407" hidden="1" customWidth="1"/>
    <col min="7938" max="7953" width="7.6640625" style="407" customWidth="1"/>
    <col min="7954" max="7954" width="8.6640625" style="407" customWidth="1"/>
    <col min="7955" max="7956" width="7.6640625" style="407" customWidth="1"/>
    <col min="7957" max="7957" width="5.44140625" style="407" customWidth="1"/>
    <col min="7958" max="7958" width="5.6640625" style="407" customWidth="1"/>
    <col min="7959" max="7959" width="9.6640625" style="407" customWidth="1"/>
    <col min="7960" max="7962" width="7.6640625" style="407" customWidth="1"/>
    <col min="7963" max="7963" width="10.5546875" style="407" customWidth="1"/>
    <col min="7964" max="7964" width="13.6640625" style="407" customWidth="1"/>
    <col min="7965" max="8191" width="28.6640625" style="407"/>
    <col min="8192" max="8193" width="0" style="407" hidden="1" customWidth="1"/>
    <col min="8194" max="8209" width="7.6640625" style="407" customWidth="1"/>
    <col min="8210" max="8210" width="8.6640625" style="407" customWidth="1"/>
    <col min="8211" max="8212" width="7.6640625" style="407" customWidth="1"/>
    <col min="8213" max="8213" width="5.44140625" style="407" customWidth="1"/>
    <col min="8214" max="8214" width="5.6640625" style="407" customWidth="1"/>
    <col min="8215" max="8215" width="9.6640625" style="407" customWidth="1"/>
    <col min="8216" max="8218" width="7.6640625" style="407" customWidth="1"/>
    <col min="8219" max="8219" width="10.5546875" style="407" customWidth="1"/>
    <col min="8220" max="8220" width="13.6640625" style="407" customWidth="1"/>
    <col min="8221" max="8447" width="28.6640625" style="407"/>
    <col min="8448" max="8449" width="0" style="407" hidden="1" customWidth="1"/>
    <col min="8450" max="8465" width="7.6640625" style="407" customWidth="1"/>
    <col min="8466" max="8466" width="8.6640625" style="407" customWidth="1"/>
    <col min="8467" max="8468" width="7.6640625" style="407" customWidth="1"/>
    <col min="8469" max="8469" width="5.44140625" style="407" customWidth="1"/>
    <col min="8470" max="8470" width="5.6640625" style="407" customWidth="1"/>
    <col min="8471" max="8471" width="9.6640625" style="407" customWidth="1"/>
    <col min="8472" max="8474" width="7.6640625" style="407" customWidth="1"/>
    <col min="8475" max="8475" width="10.5546875" style="407" customWidth="1"/>
    <col min="8476" max="8476" width="13.6640625" style="407" customWidth="1"/>
    <col min="8477" max="8703" width="28.6640625" style="407"/>
    <col min="8704" max="8705" width="0" style="407" hidden="1" customWidth="1"/>
    <col min="8706" max="8721" width="7.6640625" style="407" customWidth="1"/>
    <col min="8722" max="8722" width="8.6640625" style="407" customWidth="1"/>
    <col min="8723" max="8724" width="7.6640625" style="407" customWidth="1"/>
    <col min="8725" max="8725" width="5.44140625" style="407" customWidth="1"/>
    <col min="8726" max="8726" width="5.6640625" style="407" customWidth="1"/>
    <col min="8727" max="8727" width="9.6640625" style="407" customWidth="1"/>
    <col min="8728" max="8730" width="7.6640625" style="407" customWidth="1"/>
    <col min="8731" max="8731" width="10.5546875" style="407" customWidth="1"/>
    <col min="8732" max="8732" width="13.6640625" style="407" customWidth="1"/>
    <col min="8733" max="8959" width="28.6640625" style="407"/>
    <col min="8960" max="8961" width="0" style="407" hidden="1" customWidth="1"/>
    <col min="8962" max="8977" width="7.6640625" style="407" customWidth="1"/>
    <col min="8978" max="8978" width="8.6640625" style="407" customWidth="1"/>
    <col min="8979" max="8980" width="7.6640625" style="407" customWidth="1"/>
    <col min="8981" max="8981" width="5.44140625" style="407" customWidth="1"/>
    <col min="8982" max="8982" width="5.6640625" style="407" customWidth="1"/>
    <col min="8983" max="8983" width="9.6640625" style="407" customWidth="1"/>
    <col min="8984" max="8986" width="7.6640625" style="407" customWidth="1"/>
    <col min="8987" max="8987" width="10.5546875" style="407" customWidth="1"/>
    <col min="8988" max="8988" width="13.6640625" style="407" customWidth="1"/>
    <col min="8989" max="9215" width="28.6640625" style="407"/>
    <col min="9216" max="9217" width="0" style="407" hidden="1" customWidth="1"/>
    <col min="9218" max="9233" width="7.6640625" style="407" customWidth="1"/>
    <col min="9234" max="9234" width="8.6640625" style="407" customWidth="1"/>
    <col min="9235" max="9236" width="7.6640625" style="407" customWidth="1"/>
    <col min="9237" max="9237" width="5.44140625" style="407" customWidth="1"/>
    <col min="9238" max="9238" width="5.6640625" style="407" customWidth="1"/>
    <col min="9239" max="9239" width="9.6640625" style="407" customWidth="1"/>
    <col min="9240" max="9242" width="7.6640625" style="407" customWidth="1"/>
    <col min="9243" max="9243" width="10.5546875" style="407" customWidth="1"/>
    <col min="9244" max="9244" width="13.6640625" style="407" customWidth="1"/>
    <col min="9245" max="9471" width="28.6640625" style="407"/>
    <col min="9472" max="9473" width="0" style="407" hidden="1" customWidth="1"/>
    <col min="9474" max="9489" width="7.6640625" style="407" customWidth="1"/>
    <col min="9490" max="9490" width="8.6640625" style="407" customWidth="1"/>
    <col min="9491" max="9492" width="7.6640625" style="407" customWidth="1"/>
    <col min="9493" max="9493" width="5.44140625" style="407" customWidth="1"/>
    <col min="9494" max="9494" width="5.6640625" style="407" customWidth="1"/>
    <col min="9495" max="9495" width="9.6640625" style="407" customWidth="1"/>
    <col min="9496" max="9498" width="7.6640625" style="407" customWidth="1"/>
    <col min="9499" max="9499" width="10.5546875" style="407" customWidth="1"/>
    <col min="9500" max="9500" width="13.6640625" style="407" customWidth="1"/>
    <col min="9501" max="9727" width="28.6640625" style="407"/>
    <col min="9728" max="9729" width="0" style="407" hidden="1" customWidth="1"/>
    <col min="9730" max="9745" width="7.6640625" style="407" customWidth="1"/>
    <col min="9746" max="9746" width="8.6640625" style="407" customWidth="1"/>
    <col min="9747" max="9748" width="7.6640625" style="407" customWidth="1"/>
    <col min="9749" max="9749" width="5.44140625" style="407" customWidth="1"/>
    <col min="9750" max="9750" width="5.6640625" style="407" customWidth="1"/>
    <col min="9751" max="9751" width="9.6640625" style="407" customWidth="1"/>
    <col min="9752" max="9754" width="7.6640625" style="407" customWidth="1"/>
    <col min="9755" max="9755" width="10.5546875" style="407" customWidth="1"/>
    <col min="9756" max="9756" width="13.6640625" style="407" customWidth="1"/>
    <col min="9757" max="9983" width="28.6640625" style="407"/>
    <col min="9984" max="9985" width="0" style="407" hidden="1" customWidth="1"/>
    <col min="9986" max="10001" width="7.6640625" style="407" customWidth="1"/>
    <col min="10002" max="10002" width="8.6640625" style="407" customWidth="1"/>
    <col min="10003" max="10004" width="7.6640625" style="407" customWidth="1"/>
    <col min="10005" max="10005" width="5.44140625" style="407" customWidth="1"/>
    <col min="10006" max="10006" width="5.6640625" style="407" customWidth="1"/>
    <col min="10007" max="10007" width="9.6640625" style="407" customWidth="1"/>
    <col min="10008" max="10010" width="7.6640625" style="407" customWidth="1"/>
    <col min="10011" max="10011" width="10.5546875" style="407" customWidth="1"/>
    <col min="10012" max="10012" width="13.6640625" style="407" customWidth="1"/>
    <col min="10013" max="10239" width="28.6640625" style="407"/>
    <col min="10240" max="10241" width="0" style="407" hidden="1" customWidth="1"/>
    <col min="10242" max="10257" width="7.6640625" style="407" customWidth="1"/>
    <col min="10258" max="10258" width="8.6640625" style="407" customWidth="1"/>
    <col min="10259" max="10260" width="7.6640625" style="407" customWidth="1"/>
    <col min="10261" max="10261" width="5.44140625" style="407" customWidth="1"/>
    <col min="10262" max="10262" width="5.6640625" style="407" customWidth="1"/>
    <col min="10263" max="10263" width="9.6640625" style="407" customWidth="1"/>
    <col min="10264" max="10266" width="7.6640625" style="407" customWidth="1"/>
    <col min="10267" max="10267" width="10.5546875" style="407" customWidth="1"/>
    <col min="10268" max="10268" width="13.6640625" style="407" customWidth="1"/>
    <col min="10269" max="10495" width="28.6640625" style="407"/>
    <col min="10496" max="10497" width="0" style="407" hidden="1" customWidth="1"/>
    <col min="10498" max="10513" width="7.6640625" style="407" customWidth="1"/>
    <col min="10514" max="10514" width="8.6640625" style="407" customWidth="1"/>
    <col min="10515" max="10516" width="7.6640625" style="407" customWidth="1"/>
    <col min="10517" max="10517" width="5.44140625" style="407" customWidth="1"/>
    <col min="10518" max="10518" width="5.6640625" style="407" customWidth="1"/>
    <col min="10519" max="10519" width="9.6640625" style="407" customWidth="1"/>
    <col min="10520" max="10522" width="7.6640625" style="407" customWidth="1"/>
    <col min="10523" max="10523" width="10.5546875" style="407" customWidth="1"/>
    <col min="10524" max="10524" width="13.6640625" style="407" customWidth="1"/>
    <col min="10525" max="10751" width="28.6640625" style="407"/>
    <col min="10752" max="10753" width="0" style="407" hidden="1" customWidth="1"/>
    <col min="10754" max="10769" width="7.6640625" style="407" customWidth="1"/>
    <col min="10770" max="10770" width="8.6640625" style="407" customWidth="1"/>
    <col min="10771" max="10772" width="7.6640625" style="407" customWidth="1"/>
    <col min="10773" max="10773" width="5.44140625" style="407" customWidth="1"/>
    <col min="10774" max="10774" width="5.6640625" style="407" customWidth="1"/>
    <col min="10775" max="10775" width="9.6640625" style="407" customWidth="1"/>
    <col min="10776" max="10778" width="7.6640625" style="407" customWidth="1"/>
    <col min="10779" max="10779" width="10.5546875" style="407" customWidth="1"/>
    <col min="10780" max="10780" width="13.6640625" style="407" customWidth="1"/>
    <col min="10781" max="11007" width="28.6640625" style="407"/>
    <col min="11008" max="11009" width="0" style="407" hidden="1" customWidth="1"/>
    <col min="11010" max="11025" width="7.6640625" style="407" customWidth="1"/>
    <col min="11026" max="11026" width="8.6640625" style="407" customWidth="1"/>
    <col min="11027" max="11028" width="7.6640625" style="407" customWidth="1"/>
    <col min="11029" max="11029" width="5.44140625" style="407" customWidth="1"/>
    <col min="11030" max="11030" width="5.6640625" style="407" customWidth="1"/>
    <col min="11031" max="11031" width="9.6640625" style="407" customWidth="1"/>
    <col min="11032" max="11034" width="7.6640625" style="407" customWidth="1"/>
    <col min="11035" max="11035" width="10.5546875" style="407" customWidth="1"/>
    <col min="11036" max="11036" width="13.6640625" style="407" customWidth="1"/>
    <col min="11037" max="11263" width="28.6640625" style="407"/>
    <col min="11264" max="11265" width="0" style="407" hidden="1" customWidth="1"/>
    <col min="11266" max="11281" width="7.6640625" style="407" customWidth="1"/>
    <col min="11282" max="11282" width="8.6640625" style="407" customWidth="1"/>
    <col min="11283" max="11284" width="7.6640625" style="407" customWidth="1"/>
    <col min="11285" max="11285" width="5.44140625" style="407" customWidth="1"/>
    <col min="11286" max="11286" width="5.6640625" style="407" customWidth="1"/>
    <col min="11287" max="11287" width="9.6640625" style="407" customWidth="1"/>
    <col min="11288" max="11290" width="7.6640625" style="407" customWidth="1"/>
    <col min="11291" max="11291" width="10.5546875" style="407" customWidth="1"/>
    <col min="11292" max="11292" width="13.6640625" style="407" customWidth="1"/>
    <col min="11293" max="11519" width="28.6640625" style="407"/>
    <col min="11520" max="11521" width="0" style="407" hidden="1" customWidth="1"/>
    <col min="11522" max="11537" width="7.6640625" style="407" customWidth="1"/>
    <col min="11538" max="11538" width="8.6640625" style="407" customWidth="1"/>
    <col min="11539" max="11540" width="7.6640625" style="407" customWidth="1"/>
    <col min="11541" max="11541" width="5.44140625" style="407" customWidth="1"/>
    <col min="11542" max="11542" width="5.6640625" style="407" customWidth="1"/>
    <col min="11543" max="11543" width="9.6640625" style="407" customWidth="1"/>
    <col min="11544" max="11546" width="7.6640625" style="407" customWidth="1"/>
    <col min="11547" max="11547" width="10.5546875" style="407" customWidth="1"/>
    <col min="11548" max="11548" width="13.6640625" style="407" customWidth="1"/>
    <col min="11549" max="11775" width="28.6640625" style="407"/>
    <col min="11776" max="11777" width="0" style="407" hidden="1" customWidth="1"/>
    <col min="11778" max="11793" width="7.6640625" style="407" customWidth="1"/>
    <col min="11794" max="11794" width="8.6640625" style="407" customWidth="1"/>
    <col min="11795" max="11796" width="7.6640625" style="407" customWidth="1"/>
    <col min="11797" max="11797" width="5.44140625" style="407" customWidth="1"/>
    <col min="11798" max="11798" width="5.6640625" style="407" customWidth="1"/>
    <col min="11799" max="11799" width="9.6640625" style="407" customWidth="1"/>
    <col min="11800" max="11802" width="7.6640625" style="407" customWidth="1"/>
    <col min="11803" max="11803" width="10.5546875" style="407" customWidth="1"/>
    <col min="11804" max="11804" width="13.6640625" style="407" customWidth="1"/>
    <col min="11805" max="12031" width="28.6640625" style="407"/>
    <col min="12032" max="12033" width="0" style="407" hidden="1" customWidth="1"/>
    <col min="12034" max="12049" width="7.6640625" style="407" customWidth="1"/>
    <col min="12050" max="12050" width="8.6640625" style="407" customWidth="1"/>
    <col min="12051" max="12052" width="7.6640625" style="407" customWidth="1"/>
    <col min="12053" max="12053" width="5.44140625" style="407" customWidth="1"/>
    <col min="12054" max="12054" width="5.6640625" style="407" customWidth="1"/>
    <col min="12055" max="12055" width="9.6640625" style="407" customWidth="1"/>
    <col min="12056" max="12058" width="7.6640625" style="407" customWidth="1"/>
    <col min="12059" max="12059" width="10.5546875" style="407" customWidth="1"/>
    <col min="12060" max="12060" width="13.6640625" style="407" customWidth="1"/>
    <col min="12061" max="12287" width="28.6640625" style="407"/>
    <col min="12288" max="12289" width="0" style="407" hidden="1" customWidth="1"/>
    <col min="12290" max="12305" width="7.6640625" style="407" customWidth="1"/>
    <col min="12306" max="12306" width="8.6640625" style="407" customWidth="1"/>
    <col min="12307" max="12308" width="7.6640625" style="407" customWidth="1"/>
    <col min="12309" max="12309" width="5.44140625" style="407" customWidth="1"/>
    <col min="12310" max="12310" width="5.6640625" style="407" customWidth="1"/>
    <col min="12311" max="12311" width="9.6640625" style="407" customWidth="1"/>
    <col min="12312" max="12314" width="7.6640625" style="407" customWidth="1"/>
    <col min="12315" max="12315" width="10.5546875" style="407" customWidth="1"/>
    <col min="12316" max="12316" width="13.6640625" style="407" customWidth="1"/>
    <col min="12317" max="12543" width="28.6640625" style="407"/>
    <col min="12544" max="12545" width="0" style="407" hidden="1" customWidth="1"/>
    <col min="12546" max="12561" width="7.6640625" style="407" customWidth="1"/>
    <col min="12562" max="12562" width="8.6640625" style="407" customWidth="1"/>
    <col min="12563" max="12564" width="7.6640625" style="407" customWidth="1"/>
    <col min="12565" max="12565" width="5.44140625" style="407" customWidth="1"/>
    <col min="12566" max="12566" width="5.6640625" style="407" customWidth="1"/>
    <col min="12567" max="12567" width="9.6640625" style="407" customWidth="1"/>
    <col min="12568" max="12570" width="7.6640625" style="407" customWidth="1"/>
    <col min="12571" max="12571" width="10.5546875" style="407" customWidth="1"/>
    <col min="12572" max="12572" width="13.6640625" style="407" customWidth="1"/>
    <col min="12573" max="12799" width="28.6640625" style="407"/>
    <col min="12800" max="12801" width="0" style="407" hidden="1" customWidth="1"/>
    <col min="12802" max="12817" width="7.6640625" style="407" customWidth="1"/>
    <col min="12818" max="12818" width="8.6640625" style="407" customWidth="1"/>
    <col min="12819" max="12820" width="7.6640625" style="407" customWidth="1"/>
    <col min="12821" max="12821" width="5.44140625" style="407" customWidth="1"/>
    <col min="12822" max="12822" width="5.6640625" style="407" customWidth="1"/>
    <col min="12823" max="12823" width="9.6640625" style="407" customWidth="1"/>
    <col min="12824" max="12826" width="7.6640625" style="407" customWidth="1"/>
    <col min="12827" max="12827" width="10.5546875" style="407" customWidth="1"/>
    <col min="12828" max="12828" width="13.6640625" style="407" customWidth="1"/>
    <col min="12829" max="13055" width="28.6640625" style="407"/>
    <col min="13056" max="13057" width="0" style="407" hidden="1" customWidth="1"/>
    <col min="13058" max="13073" width="7.6640625" style="407" customWidth="1"/>
    <col min="13074" max="13074" width="8.6640625" style="407" customWidth="1"/>
    <col min="13075" max="13076" width="7.6640625" style="407" customWidth="1"/>
    <col min="13077" max="13077" width="5.44140625" style="407" customWidth="1"/>
    <col min="13078" max="13078" width="5.6640625" style="407" customWidth="1"/>
    <col min="13079" max="13079" width="9.6640625" style="407" customWidth="1"/>
    <col min="13080" max="13082" width="7.6640625" style="407" customWidth="1"/>
    <col min="13083" max="13083" width="10.5546875" style="407" customWidth="1"/>
    <col min="13084" max="13084" width="13.6640625" style="407" customWidth="1"/>
    <col min="13085" max="13311" width="28.6640625" style="407"/>
    <col min="13312" max="13313" width="0" style="407" hidden="1" customWidth="1"/>
    <col min="13314" max="13329" width="7.6640625" style="407" customWidth="1"/>
    <col min="13330" max="13330" width="8.6640625" style="407" customWidth="1"/>
    <col min="13331" max="13332" width="7.6640625" style="407" customWidth="1"/>
    <col min="13333" max="13333" width="5.44140625" style="407" customWidth="1"/>
    <col min="13334" max="13334" width="5.6640625" style="407" customWidth="1"/>
    <col min="13335" max="13335" width="9.6640625" style="407" customWidth="1"/>
    <col min="13336" max="13338" width="7.6640625" style="407" customWidth="1"/>
    <col min="13339" max="13339" width="10.5546875" style="407" customWidth="1"/>
    <col min="13340" max="13340" width="13.6640625" style="407" customWidth="1"/>
    <col min="13341" max="13567" width="28.6640625" style="407"/>
    <col min="13568" max="13569" width="0" style="407" hidden="1" customWidth="1"/>
    <col min="13570" max="13585" width="7.6640625" style="407" customWidth="1"/>
    <col min="13586" max="13586" width="8.6640625" style="407" customWidth="1"/>
    <col min="13587" max="13588" width="7.6640625" style="407" customWidth="1"/>
    <col min="13589" max="13589" width="5.44140625" style="407" customWidth="1"/>
    <col min="13590" max="13590" width="5.6640625" style="407" customWidth="1"/>
    <col min="13591" max="13591" width="9.6640625" style="407" customWidth="1"/>
    <col min="13592" max="13594" width="7.6640625" style="407" customWidth="1"/>
    <col min="13595" max="13595" width="10.5546875" style="407" customWidth="1"/>
    <col min="13596" max="13596" width="13.6640625" style="407" customWidth="1"/>
    <col min="13597" max="13823" width="28.6640625" style="407"/>
    <col min="13824" max="13825" width="0" style="407" hidden="1" customWidth="1"/>
    <col min="13826" max="13841" width="7.6640625" style="407" customWidth="1"/>
    <col min="13842" max="13842" width="8.6640625" style="407" customWidth="1"/>
    <col min="13843" max="13844" width="7.6640625" style="407" customWidth="1"/>
    <col min="13845" max="13845" width="5.44140625" style="407" customWidth="1"/>
    <col min="13846" max="13846" width="5.6640625" style="407" customWidth="1"/>
    <col min="13847" max="13847" width="9.6640625" style="407" customWidth="1"/>
    <col min="13848" max="13850" width="7.6640625" style="407" customWidth="1"/>
    <col min="13851" max="13851" width="10.5546875" style="407" customWidth="1"/>
    <col min="13852" max="13852" width="13.6640625" style="407" customWidth="1"/>
    <col min="13853" max="14079" width="28.6640625" style="407"/>
    <col min="14080" max="14081" width="0" style="407" hidden="1" customWidth="1"/>
    <col min="14082" max="14097" width="7.6640625" style="407" customWidth="1"/>
    <col min="14098" max="14098" width="8.6640625" style="407" customWidth="1"/>
    <col min="14099" max="14100" width="7.6640625" style="407" customWidth="1"/>
    <col min="14101" max="14101" width="5.44140625" style="407" customWidth="1"/>
    <col min="14102" max="14102" width="5.6640625" style="407" customWidth="1"/>
    <col min="14103" max="14103" width="9.6640625" style="407" customWidth="1"/>
    <col min="14104" max="14106" width="7.6640625" style="407" customWidth="1"/>
    <col min="14107" max="14107" width="10.5546875" style="407" customWidth="1"/>
    <col min="14108" max="14108" width="13.6640625" style="407" customWidth="1"/>
    <col min="14109" max="14335" width="28.6640625" style="407"/>
    <col min="14336" max="14337" width="0" style="407" hidden="1" customWidth="1"/>
    <col min="14338" max="14353" width="7.6640625" style="407" customWidth="1"/>
    <col min="14354" max="14354" width="8.6640625" style="407" customWidth="1"/>
    <col min="14355" max="14356" width="7.6640625" style="407" customWidth="1"/>
    <col min="14357" max="14357" width="5.44140625" style="407" customWidth="1"/>
    <col min="14358" max="14358" width="5.6640625" style="407" customWidth="1"/>
    <col min="14359" max="14359" width="9.6640625" style="407" customWidth="1"/>
    <col min="14360" max="14362" width="7.6640625" style="407" customWidth="1"/>
    <col min="14363" max="14363" width="10.5546875" style="407" customWidth="1"/>
    <col min="14364" max="14364" width="13.6640625" style="407" customWidth="1"/>
    <col min="14365" max="14591" width="28.6640625" style="407"/>
    <col min="14592" max="14593" width="0" style="407" hidden="1" customWidth="1"/>
    <col min="14594" max="14609" width="7.6640625" style="407" customWidth="1"/>
    <col min="14610" max="14610" width="8.6640625" style="407" customWidth="1"/>
    <col min="14611" max="14612" width="7.6640625" style="407" customWidth="1"/>
    <col min="14613" max="14613" width="5.44140625" style="407" customWidth="1"/>
    <col min="14614" max="14614" width="5.6640625" style="407" customWidth="1"/>
    <col min="14615" max="14615" width="9.6640625" style="407" customWidth="1"/>
    <col min="14616" max="14618" width="7.6640625" style="407" customWidth="1"/>
    <col min="14619" max="14619" width="10.5546875" style="407" customWidth="1"/>
    <col min="14620" max="14620" width="13.6640625" style="407" customWidth="1"/>
    <col min="14621" max="14847" width="28.6640625" style="407"/>
    <col min="14848" max="14849" width="0" style="407" hidden="1" customWidth="1"/>
    <col min="14850" max="14865" width="7.6640625" style="407" customWidth="1"/>
    <col min="14866" max="14866" width="8.6640625" style="407" customWidth="1"/>
    <col min="14867" max="14868" width="7.6640625" style="407" customWidth="1"/>
    <col min="14869" max="14869" width="5.44140625" style="407" customWidth="1"/>
    <col min="14870" max="14870" width="5.6640625" style="407" customWidth="1"/>
    <col min="14871" max="14871" width="9.6640625" style="407" customWidth="1"/>
    <col min="14872" max="14874" width="7.6640625" style="407" customWidth="1"/>
    <col min="14875" max="14875" width="10.5546875" style="407" customWidth="1"/>
    <col min="14876" max="14876" width="13.6640625" style="407" customWidth="1"/>
    <col min="14877" max="15103" width="28.6640625" style="407"/>
    <col min="15104" max="15105" width="0" style="407" hidden="1" customWidth="1"/>
    <col min="15106" max="15121" width="7.6640625" style="407" customWidth="1"/>
    <col min="15122" max="15122" width="8.6640625" style="407" customWidth="1"/>
    <col min="15123" max="15124" width="7.6640625" style="407" customWidth="1"/>
    <col min="15125" max="15125" width="5.44140625" style="407" customWidth="1"/>
    <col min="15126" max="15126" width="5.6640625" style="407" customWidth="1"/>
    <col min="15127" max="15127" width="9.6640625" style="407" customWidth="1"/>
    <col min="15128" max="15130" width="7.6640625" style="407" customWidth="1"/>
    <col min="15131" max="15131" width="10.5546875" style="407" customWidth="1"/>
    <col min="15132" max="15132" width="13.6640625" style="407" customWidth="1"/>
    <col min="15133" max="15359" width="28.6640625" style="407"/>
    <col min="15360" max="15361" width="0" style="407" hidden="1" customWidth="1"/>
    <col min="15362" max="15377" width="7.6640625" style="407" customWidth="1"/>
    <col min="15378" max="15378" width="8.6640625" style="407" customWidth="1"/>
    <col min="15379" max="15380" width="7.6640625" style="407" customWidth="1"/>
    <col min="15381" max="15381" width="5.44140625" style="407" customWidth="1"/>
    <col min="15382" max="15382" width="5.6640625" style="407" customWidth="1"/>
    <col min="15383" max="15383" width="9.6640625" style="407" customWidth="1"/>
    <col min="15384" max="15386" width="7.6640625" style="407" customWidth="1"/>
    <col min="15387" max="15387" width="10.5546875" style="407" customWidth="1"/>
    <col min="15388" max="15388" width="13.6640625" style="407" customWidth="1"/>
    <col min="15389" max="15615" width="28.6640625" style="407"/>
    <col min="15616" max="15617" width="0" style="407" hidden="1" customWidth="1"/>
    <col min="15618" max="15633" width="7.6640625" style="407" customWidth="1"/>
    <col min="15634" max="15634" width="8.6640625" style="407" customWidth="1"/>
    <col min="15635" max="15636" width="7.6640625" style="407" customWidth="1"/>
    <col min="15637" max="15637" width="5.44140625" style="407" customWidth="1"/>
    <col min="15638" max="15638" width="5.6640625" style="407" customWidth="1"/>
    <col min="15639" max="15639" width="9.6640625" style="407" customWidth="1"/>
    <col min="15640" max="15642" width="7.6640625" style="407" customWidth="1"/>
    <col min="15643" max="15643" width="10.5546875" style="407" customWidth="1"/>
    <col min="15644" max="15644" width="13.6640625" style="407" customWidth="1"/>
    <col min="15645" max="15871" width="28.6640625" style="407"/>
    <col min="15872" max="15873" width="0" style="407" hidden="1" customWidth="1"/>
    <col min="15874" max="15889" width="7.6640625" style="407" customWidth="1"/>
    <col min="15890" max="15890" width="8.6640625" style="407" customWidth="1"/>
    <col min="15891" max="15892" width="7.6640625" style="407" customWidth="1"/>
    <col min="15893" max="15893" width="5.44140625" style="407" customWidth="1"/>
    <col min="15894" max="15894" width="5.6640625" style="407" customWidth="1"/>
    <col min="15895" max="15895" width="9.6640625" style="407" customWidth="1"/>
    <col min="15896" max="15898" width="7.6640625" style="407" customWidth="1"/>
    <col min="15899" max="15899" width="10.5546875" style="407" customWidth="1"/>
    <col min="15900" max="15900" width="13.6640625" style="407" customWidth="1"/>
    <col min="15901" max="16127" width="28.6640625" style="407"/>
    <col min="16128" max="16129" width="0" style="407" hidden="1" customWidth="1"/>
    <col min="16130" max="16145" width="7.6640625" style="407" customWidth="1"/>
    <col min="16146" max="16146" width="8.6640625" style="407" customWidth="1"/>
    <col min="16147" max="16148" width="7.6640625" style="407" customWidth="1"/>
    <col min="16149" max="16149" width="5.44140625" style="407" customWidth="1"/>
    <col min="16150" max="16150" width="5.6640625" style="407" customWidth="1"/>
    <col min="16151" max="16151" width="9.6640625" style="407" customWidth="1"/>
    <col min="16152" max="16154" width="7.6640625" style="407" customWidth="1"/>
    <col min="16155" max="16155" width="10.5546875" style="407" customWidth="1"/>
    <col min="16156" max="16156" width="13.6640625" style="407" customWidth="1"/>
    <col min="16157" max="16384" width="28.6640625" style="407"/>
  </cols>
  <sheetData>
    <row r="1" spans="1:29" ht="14.4" x14ac:dyDescent="0.3">
      <c r="A1" s="405" t="s">
        <v>260</v>
      </c>
      <c r="X1" s="407"/>
    </row>
    <row r="2" spans="1:29" ht="15.6" x14ac:dyDescent="0.3">
      <c r="A2" s="369" t="s">
        <v>261</v>
      </c>
      <c r="X2" s="407"/>
    </row>
    <row r="3" spans="1:29" x14ac:dyDescent="0.25">
      <c r="X3" s="407"/>
    </row>
    <row r="4" spans="1:29" s="412" customFormat="1" ht="24" customHeight="1" x14ac:dyDescent="0.3">
      <c r="A4" s="408" t="s">
        <v>262</v>
      </c>
      <c r="B4" s="409">
        <v>2011</v>
      </c>
      <c r="C4" s="409">
        <v>2012</v>
      </c>
      <c r="D4" s="409">
        <v>2013</v>
      </c>
      <c r="E4" s="409">
        <v>2014</v>
      </c>
      <c r="F4" s="409">
        <v>2015</v>
      </c>
      <c r="G4" s="409">
        <v>2016</v>
      </c>
      <c r="H4" s="409">
        <v>2017</v>
      </c>
      <c r="I4" s="409">
        <v>2018</v>
      </c>
      <c r="J4" s="409">
        <v>2019</v>
      </c>
      <c r="K4" s="758">
        <v>2020</v>
      </c>
      <c r="L4" s="758"/>
      <c r="M4" s="758"/>
      <c r="N4" s="758"/>
      <c r="O4" s="758"/>
      <c r="P4" s="410"/>
      <c r="Q4" s="410"/>
      <c r="R4" s="410"/>
      <c r="S4" s="410"/>
      <c r="T4" s="410"/>
      <c r="U4" s="410"/>
      <c r="V4" s="409"/>
      <c r="W4" s="411"/>
      <c r="X4" s="409" t="s">
        <v>263</v>
      </c>
    </row>
    <row r="5" spans="1:29" x14ac:dyDescent="0.25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 t="s">
        <v>43</v>
      </c>
      <c r="L5" s="414" t="s">
        <v>264</v>
      </c>
      <c r="M5" s="414" t="s">
        <v>265</v>
      </c>
      <c r="N5" s="414" t="s">
        <v>266</v>
      </c>
      <c r="O5" s="414" t="s">
        <v>267</v>
      </c>
      <c r="P5" s="414" t="s">
        <v>231</v>
      </c>
      <c r="Q5" s="414" t="s">
        <v>268</v>
      </c>
      <c r="R5" s="414" t="s">
        <v>233</v>
      </c>
      <c r="S5" s="414" t="s">
        <v>252</v>
      </c>
      <c r="T5" s="414" t="s">
        <v>235</v>
      </c>
      <c r="U5" s="414" t="s">
        <v>236</v>
      </c>
      <c r="V5" s="415" t="s">
        <v>269</v>
      </c>
      <c r="W5" s="416">
        <v>2020</v>
      </c>
      <c r="X5" s="414"/>
    </row>
    <row r="6" spans="1:29" x14ac:dyDescent="0.25">
      <c r="A6" s="417" t="s">
        <v>270</v>
      </c>
      <c r="B6" s="418">
        <v>27525.674834212732</v>
      </c>
      <c r="C6" s="418">
        <v>27466.673086776646</v>
      </c>
      <c r="D6" s="418">
        <v>23789.445416193055</v>
      </c>
      <c r="E6" s="418">
        <v>20545.413928408008</v>
      </c>
      <c r="F6" s="419">
        <v>18950.140019839255</v>
      </c>
      <c r="G6" s="418">
        <v>21776.636298768291</v>
      </c>
      <c r="H6" s="419">
        <v>27581.606999999996</v>
      </c>
      <c r="I6" s="419">
        <v>28898.656999999999</v>
      </c>
      <c r="J6" s="419">
        <v>28073.793000000001</v>
      </c>
      <c r="K6" s="419">
        <v>2297.0708753631502</v>
      </c>
      <c r="L6" s="419">
        <v>2251.2647733673798</v>
      </c>
      <c r="M6" s="419">
        <v>1795.06474519485</v>
      </c>
      <c r="N6" s="419">
        <v>1166.82831789481</v>
      </c>
      <c r="O6" s="419">
        <v>1161.85366682417</v>
      </c>
      <c r="P6" s="419">
        <v>1892.33839611757</v>
      </c>
      <c r="Q6" s="419">
        <v>2138.3196658515299</v>
      </c>
      <c r="R6" s="419">
        <v>1916.5943556326099</v>
      </c>
      <c r="S6" s="419">
        <v>2564.03999700642</v>
      </c>
      <c r="T6" s="419">
        <v>2891.46870169558</v>
      </c>
      <c r="U6" s="419">
        <v>2778.6637489852601</v>
      </c>
      <c r="V6" s="418">
        <v>2920.0443389546599</v>
      </c>
      <c r="W6" s="420">
        <f>SUM(K6:V6)</f>
        <v>25773.551582887991</v>
      </c>
      <c r="X6" s="710">
        <f>W6/$W$21</f>
        <v>0.60768271788635597</v>
      </c>
    </row>
    <row r="7" spans="1:29" ht="14.4" x14ac:dyDescent="0.3">
      <c r="A7" s="421" t="s">
        <v>271</v>
      </c>
      <c r="B7" s="422">
        <v>4567.8024539648541</v>
      </c>
      <c r="C7" s="422">
        <v>4995.5372719897332</v>
      </c>
      <c r="D7" s="422">
        <v>5270.9630859503377</v>
      </c>
      <c r="E7" s="422">
        <v>4562.2725959757954</v>
      </c>
      <c r="F7" s="423">
        <v>2302.3120197518469</v>
      </c>
      <c r="G7" s="422">
        <v>2212.7446898617918</v>
      </c>
      <c r="H7" s="423">
        <v>3368.8556999999996</v>
      </c>
      <c r="I7" s="423">
        <v>4038.7121999999995</v>
      </c>
      <c r="J7" s="423">
        <v>2974.4434000000006</v>
      </c>
      <c r="K7" s="423">
        <v>226.06912512632499</v>
      </c>
      <c r="L7" s="423">
        <v>166.32526841507101</v>
      </c>
      <c r="M7" s="423">
        <v>145.120274296552</v>
      </c>
      <c r="N7" s="423">
        <v>72.310805343514005</v>
      </c>
      <c r="O7" s="423">
        <v>60.600037476791996</v>
      </c>
      <c r="P7" s="423">
        <v>63.306697973261997</v>
      </c>
      <c r="Q7" s="423">
        <v>129.980761513853</v>
      </c>
      <c r="R7" s="423">
        <v>91.937433362885997</v>
      </c>
      <c r="S7" s="423">
        <v>91.135468836960001</v>
      </c>
      <c r="T7" s="423">
        <v>53.715746823544997</v>
      </c>
      <c r="U7" s="423">
        <v>65.979140539154002</v>
      </c>
      <c r="V7" s="424">
        <v>185.69192849042699</v>
      </c>
      <c r="W7" s="425">
        <f>SUM(K7:V7)</f>
        <v>1352.1726881983409</v>
      </c>
      <c r="X7" s="710">
        <f t="shared" ref="X7:X18" si="0">W7/$V$21</f>
        <v>0.28299325074537995</v>
      </c>
      <c r="Y7"/>
      <c r="Z7" s="426"/>
      <c r="AA7" s="426"/>
    </row>
    <row r="8" spans="1:29" x14ac:dyDescent="0.25">
      <c r="A8" s="421" t="s">
        <v>272</v>
      </c>
      <c r="B8" s="422">
        <v>2113.5156486492629</v>
      </c>
      <c r="C8" s="422">
        <v>2311.7126019672733</v>
      </c>
      <c r="D8" s="422">
        <v>1706.6950634617754</v>
      </c>
      <c r="E8" s="422">
        <v>1730.5254660543083</v>
      </c>
      <c r="F8" s="423">
        <v>1456.9481829951926</v>
      </c>
      <c r="G8" s="422">
        <v>1269.0252173274621</v>
      </c>
      <c r="H8" s="423">
        <v>1788.5042229999997</v>
      </c>
      <c r="I8" s="423">
        <v>1938.0913899999998</v>
      </c>
      <c r="J8" s="423">
        <v>1928.8144254944868</v>
      </c>
      <c r="K8" s="423">
        <v>114.943865767532</v>
      </c>
      <c r="L8" s="423">
        <v>102.558450944518</v>
      </c>
      <c r="M8" s="423">
        <v>87.799301270372197</v>
      </c>
      <c r="N8" s="423">
        <v>43.195926641691202</v>
      </c>
      <c r="O8" s="423">
        <v>48.256035836881502</v>
      </c>
      <c r="P8" s="423">
        <v>87.736918758619197</v>
      </c>
      <c r="Q8" s="423">
        <v>298.29797532019302</v>
      </c>
      <c r="R8" s="423">
        <v>316.38884478912502</v>
      </c>
      <c r="S8" s="423">
        <v>212.49880917854199</v>
      </c>
      <c r="T8" s="423">
        <v>88.849297264918704</v>
      </c>
      <c r="U8" s="423">
        <v>23.218644024041598</v>
      </c>
      <c r="V8" s="424">
        <v>122.524346009412</v>
      </c>
      <c r="W8" s="425">
        <f t="shared" ref="W8:W13" si="1">SUM(K8:V8)</f>
        <v>1546.2684158058464</v>
      </c>
      <c r="X8" s="710">
        <f t="shared" si="0"/>
        <v>0.32361511908427132</v>
      </c>
    </row>
    <row r="9" spans="1:29" x14ac:dyDescent="0.25">
      <c r="A9" s="421" t="s">
        <v>273</v>
      </c>
      <c r="B9" s="422">
        <v>1689.3502871966998</v>
      </c>
      <c r="C9" s="422">
        <v>1094.8051389253683</v>
      </c>
      <c r="D9" s="422">
        <v>785.88057815767991</v>
      </c>
      <c r="E9" s="422">
        <v>847.43103959854761</v>
      </c>
      <c r="F9" s="423">
        <v>722.75179937486246</v>
      </c>
      <c r="G9" s="422">
        <v>878.49733521216012</v>
      </c>
      <c r="H9" s="423">
        <v>826.88746000000015</v>
      </c>
      <c r="I9" s="423">
        <v>762.26194432339321</v>
      </c>
      <c r="J9" s="423">
        <v>774.06771674064032</v>
      </c>
      <c r="K9" s="423">
        <v>35.887146847962597</v>
      </c>
      <c r="L9" s="423">
        <v>20.097540806941499</v>
      </c>
      <c r="M9" s="423">
        <v>9.5482548560285192</v>
      </c>
      <c r="N9" s="423">
        <v>10.6021797646943</v>
      </c>
      <c r="O9" s="423">
        <v>19.959558784921601</v>
      </c>
      <c r="P9" s="423">
        <v>27.5462259841158</v>
      </c>
      <c r="Q9" s="423">
        <v>63.331677419232001</v>
      </c>
      <c r="R9" s="423">
        <v>101.56292419932301</v>
      </c>
      <c r="S9" s="423">
        <v>129.15102610575801</v>
      </c>
      <c r="T9" s="423">
        <v>116.70650174670401</v>
      </c>
      <c r="U9" s="423">
        <v>114.578886362185</v>
      </c>
      <c r="V9" s="424">
        <v>83.640335124043403</v>
      </c>
      <c r="W9" s="425">
        <f t="shared" si="1"/>
        <v>732.61225800190982</v>
      </c>
      <c r="X9" s="710">
        <f t="shared" si="0"/>
        <v>0.15332680968738993</v>
      </c>
    </row>
    <row r="10" spans="1:29" x14ac:dyDescent="0.25">
      <c r="A10" s="421" t="s">
        <v>274</v>
      </c>
      <c r="B10" s="422">
        <v>2835.5270999999998</v>
      </c>
      <c r="C10" s="422">
        <v>3082.7011000000002</v>
      </c>
      <c r="D10" s="422">
        <v>3444.3696</v>
      </c>
      <c r="E10" s="422">
        <v>4231.3062</v>
      </c>
      <c r="F10" s="423">
        <v>4408.6431000000002</v>
      </c>
      <c r="G10" s="422">
        <v>4701.7740000000003</v>
      </c>
      <c r="H10" s="423">
        <v>5145.7271999999994</v>
      </c>
      <c r="I10" s="423">
        <v>5913.4896999999992</v>
      </c>
      <c r="J10" s="423">
        <v>6340.7484000000004</v>
      </c>
      <c r="K10" s="423">
        <v>680.7183</v>
      </c>
      <c r="L10" s="423">
        <v>465.51600000000008</v>
      </c>
      <c r="M10" s="423">
        <v>387.23750000000001</v>
      </c>
      <c r="N10" s="423">
        <v>327.2389</v>
      </c>
      <c r="O10" s="423">
        <v>415.22239999999999</v>
      </c>
      <c r="P10" s="423">
        <v>440.7072</v>
      </c>
      <c r="Q10" s="423">
        <v>537.41890000000001</v>
      </c>
      <c r="R10" s="423">
        <v>593.82060000000013</v>
      </c>
      <c r="S10" s="423">
        <v>632.76850000000013</v>
      </c>
      <c r="T10" s="423">
        <v>780.42589999999996</v>
      </c>
      <c r="U10" s="423">
        <v>741.24440000000016</v>
      </c>
      <c r="V10" s="424">
        <v>814.75310000000002</v>
      </c>
      <c r="W10" s="425">
        <f t="shared" si="1"/>
        <v>6817.0717000000013</v>
      </c>
      <c r="X10" s="710">
        <f t="shared" si="0"/>
        <v>1.4267299567467342</v>
      </c>
    </row>
    <row r="11" spans="1:29" x14ac:dyDescent="0.25">
      <c r="A11" s="421" t="s">
        <v>275</v>
      </c>
      <c r="B11" s="422">
        <v>1049.4242000000002</v>
      </c>
      <c r="C11" s="422">
        <v>1016.9302</v>
      </c>
      <c r="D11" s="422">
        <v>1030.2617</v>
      </c>
      <c r="E11" s="422">
        <v>1155.346</v>
      </c>
      <c r="F11" s="423">
        <v>932.5921000000003</v>
      </c>
      <c r="G11" s="422">
        <v>908.68899999999996</v>
      </c>
      <c r="H11" s="427">
        <v>1088.6195671</v>
      </c>
      <c r="I11" s="427">
        <v>1374.83657644</v>
      </c>
      <c r="J11" s="427">
        <v>1613.0639977400001</v>
      </c>
      <c r="K11" s="427">
        <v>92.334900000000005</v>
      </c>
      <c r="L11" s="427">
        <v>110.02070000000001</v>
      </c>
      <c r="M11" s="427">
        <v>93.245800000000003</v>
      </c>
      <c r="N11" s="427">
        <v>63.813000000000002</v>
      </c>
      <c r="O11" s="427">
        <v>67.301299999999998</v>
      </c>
      <c r="P11" s="427">
        <v>73.903000000000006</v>
      </c>
      <c r="Q11" s="423">
        <v>124.89230000000001</v>
      </c>
      <c r="R11" s="423">
        <v>153.22149999999999</v>
      </c>
      <c r="S11" s="423">
        <v>140.32740000000001</v>
      </c>
      <c r="T11" s="423">
        <v>163.04040000000001</v>
      </c>
      <c r="U11" s="423">
        <v>121.2385</v>
      </c>
      <c r="V11" s="423">
        <v>117.6943</v>
      </c>
      <c r="W11" s="425">
        <f t="shared" si="1"/>
        <v>1321.0331000000001</v>
      </c>
      <c r="X11" s="710">
        <f t="shared" si="0"/>
        <v>0.27647611475525535</v>
      </c>
      <c r="AA11" s="428"/>
      <c r="AB11" s="428"/>
      <c r="AC11" s="428"/>
    </row>
    <row r="12" spans="1:29" x14ac:dyDescent="0.25">
      <c r="A12" s="421" t="s">
        <v>276</v>
      </c>
      <c r="B12" s="422">
        <v>1989.8615</v>
      </c>
      <c r="C12" s="422">
        <v>2177.0586000000003</v>
      </c>
      <c r="D12" s="422">
        <v>1927.9707999999998</v>
      </c>
      <c r="E12" s="422">
        <v>1800.1976000000002</v>
      </c>
      <c r="F12" s="423">
        <v>1331.18</v>
      </c>
      <c r="G12" s="422">
        <v>1196.0629999999999</v>
      </c>
      <c r="H12" s="423">
        <v>1272.3398000000002</v>
      </c>
      <c r="I12" s="423">
        <v>1401.9002</v>
      </c>
      <c r="J12" s="423">
        <v>1353.6443000000002</v>
      </c>
      <c r="K12" s="423">
        <v>99.494200000000006</v>
      </c>
      <c r="L12" s="423">
        <v>110.80870000000002</v>
      </c>
      <c r="M12" s="423">
        <v>76.149799999999999</v>
      </c>
      <c r="N12" s="423">
        <v>13.178899999999999</v>
      </c>
      <c r="O12" s="423">
        <v>29.165600000000001</v>
      </c>
      <c r="P12" s="423">
        <v>59.354900000000001</v>
      </c>
      <c r="Q12" s="423">
        <v>92.839600000000004</v>
      </c>
      <c r="R12" s="423">
        <v>91.04379999999999</v>
      </c>
      <c r="S12" s="423">
        <v>114.74860000000001</v>
      </c>
      <c r="T12" s="423">
        <v>109.17280000000001</v>
      </c>
      <c r="U12" s="423">
        <v>103.65120000000002</v>
      </c>
      <c r="V12" s="424">
        <v>124.57040000000002</v>
      </c>
      <c r="W12" s="425">
        <f t="shared" si="1"/>
        <v>1024.1785000000002</v>
      </c>
      <c r="X12" s="710">
        <f t="shared" si="0"/>
        <v>0.21434806780834284</v>
      </c>
      <c r="AA12" s="428"/>
      <c r="AB12" s="428"/>
      <c r="AC12" s="428"/>
    </row>
    <row r="13" spans="1:29" ht="14.4" x14ac:dyDescent="0.3">
      <c r="A13" s="421" t="s">
        <v>277</v>
      </c>
      <c r="B13" s="422">
        <v>401.69369999999998</v>
      </c>
      <c r="C13" s="422">
        <v>438.08229999999998</v>
      </c>
      <c r="D13" s="422">
        <v>427.33410000000003</v>
      </c>
      <c r="E13" s="422">
        <v>416.25689999999997</v>
      </c>
      <c r="F13" s="423">
        <v>352.98030000000006</v>
      </c>
      <c r="G13" s="422">
        <v>322.0564</v>
      </c>
      <c r="H13" s="423">
        <v>343.81120000000004</v>
      </c>
      <c r="I13" s="423">
        <v>338.97039999999998</v>
      </c>
      <c r="J13" s="423">
        <v>320.98250000000002</v>
      </c>
      <c r="K13" s="423">
        <v>21.779400000000003</v>
      </c>
      <c r="L13" s="423">
        <v>24.036999999999999</v>
      </c>
      <c r="M13" s="423">
        <v>19.0778</v>
      </c>
      <c r="N13" s="423">
        <v>12.666400000000001</v>
      </c>
      <c r="O13" s="423">
        <v>14.3675</v>
      </c>
      <c r="P13" s="423">
        <v>16.752699999999997</v>
      </c>
      <c r="Q13" s="423">
        <v>22.183599999999998</v>
      </c>
      <c r="R13" s="423">
        <v>18.616400000000002</v>
      </c>
      <c r="S13" s="423">
        <v>24.9163</v>
      </c>
      <c r="T13" s="423">
        <v>22.971599999999999</v>
      </c>
      <c r="U13" s="423">
        <v>22.5641</v>
      </c>
      <c r="V13" s="424">
        <v>19.637800000000002</v>
      </c>
      <c r="W13" s="425">
        <f t="shared" si="1"/>
        <v>239.57059999999998</v>
      </c>
      <c r="X13" s="710">
        <f t="shared" si="0"/>
        <v>5.0139204458681141E-2</v>
      </c>
      <c r="Z13"/>
      <c r="AA13" s="428"/>
      <c r="AB13" s="428"/>
      <c r="AC13" s="428"/>
    </row>
    <row r="14" spans="1:29" ht="13.2" x14ac:dyDescent="0.25">
      <c r="A14" s="421" t="s">
        <v>278</v>
      </c>
      <c r="B14" s="422">
        <v>1654.8217</v>
      </c>
      <c r="C14" s="422">
        <v>1636.3205999999998</v>
      </c>
      <c r="D14" s="422">
        <v>1510.0326</v>
      </c>
      <c r="E14" s="422">
        <v>1514.9664</v>
      </c>
      <c r="F14" s="423">
        <v>1405.9457</v>
      </c>
      <c r="G14" s="422">
        <v>1341.5205000000001</v>
      </c>
      <c r="H14" s="423">
        <v>1384.7514000000001</v>
      </c>
      <c r="I14" s="423">
        <v>1562.3111999999999</v>
      </c>
      <c r="J14" s="423">
        <v>1600.18</v>
      </c>
      <c r="K14" s="423">
        <v>122.75700000000001</v>
      </c>
      <c r="L14" s="423">
        <v>119.56450000000001</v>
      </c>
      <c r="M14" s="423">
        <v>118.69</v>
      </c>
      <c r="N14" s="423">
        <v>88.446200000000005</v>
      </c>
      <c r="O14" s="423">
        <v>101.32390000000001</v>
      </c>
      <c r="P14" s="423">
        <v>109.6795</v>
      </c>
      <c r="Q14" s="423">
        <v>116.80180000000001</v>
      </c>
      <c r="R14" s="423">
        <v>134.55520000000001</v>
      </c>
      <c r="S14" s="423">
        <v>162.13499999999999</v>
      </c>
      <c r="T14" s="423">
        <v>178.49030000000002</v>
      </c>
      <c r="U14" s="423">
        <v>142.48310000000001</v>
      </c>
      <c r="V14" s="424">
        <v>163.44329999999999</v>
      </c>
      <c r="W14" s="425">
        <f>SUM(K14:V14)</f>
        <v>1558.3697999999997</v>
      </c>
      <c r="X14" s="710">
        <f t="shared" si="0"/>
        <v>0.32614779119154869</v>
      </c>
      <c r="Z14" s="426"/>
      <c r="AA14" s="428"/>
      <c r="AB14" s="428"/>
      <c r="AC14" s="428"/>
    </row>
    <row r="15" spans="1:29" ht="13.2" x14ac:dyDescent="0.25">
      <c r="A15" s="417" t="s">
        <v>279</v>
      </c>
      <c r="B15" s="418">
        <v>491.9676</v>
      </c>
      <c r="C15" s="418">
        <v>722.2650000000001</v>
      </c>
      <c r="D15" s="418">
        <v>721.94380000000012</v>
      </c>
      <c r="E15" s="418">
        <v>663.60569999999996</v>
      </c>
      <c r="F15" s="419">
        <v>698.46230000000003</v>
      </c>
      <c r="G15" s="418">
        <v>640.32760000000007</v>
      </c>
      <c r="H15" s="418">
        <v>587.74400000000003</v>
      </c>
      <c r="I15" s="418">
        <v>629.21400000000006</v>
      </c>
      <c r="J15" s="418">
        <v>604.25620000000004</v>
      </c>
      <c r="K15" s="418">
        <v>42.743900000000004</v>
      </c>
      <c r="L15" s="418">
        <v>40.556100000000008</v>
      </c>
      <c r="M15" s="418">
        <v>27.407299999999999</v>
      </c>
      <c r="N15" s="418">
        <v>18.871299999999998</v>
      </c>
      <c r="O15" s="418">
        <v>23.599</v>
      </c>
      <c r="P15" s="418">
        <v>30.602800000000002</v>
      </c>
      <c r="Q15" s="418">
        <v>41.402100000000004</v>
      </c>
      <c r="R15" s="418">
        <v>38.104000000000006</v>
      </c>
      <c r="S15" s="418">
        <v>46.430600000000005</v>
      </c>
      <c r="T15" s="418">
        <v>46.641300000000001</v>
      </c>
      <c r="U15" s="418">
        <v>45.671399999999998</v>
      </c>
      <c r="V15" s="418">
        <v>44.433999999999997</v>
      </c>
      <c r="W15" s="420">
        <f>SUM(K15:V15)</f>
        <v>446.46379999999999</v>
      </c>
      <c r="X15" s="710">
        <f t="shared" si="0"/>
        <v>9.3439427674346209E-2</v>
      </c>
      <c r="Z15" s="426"/>
      <c r="AA15" s="428"/>
      <c r="AB15" s="428"/>
      <c r="AC15" s="428"/>
    </row>
    <row r="16" spans="1:29" x14ac:dyDescent="0.25">
      <c r="A16" s="421" t="s">
        <v>280</v>
      </c>
      <c r="B16" s="422">
        <v>1129.5879</v>
      </c>
      <c r="C16" s="422">
        <v>1301.0628000000002</v>
      </c>
      <c r="D16" s="422">
        <v>1320.0777</v>
      </c>
      <c r="E16" s="422">
        <v>1148.5262999999998</v>
      </c>
      <c r="F16" s="423">
        <v>1080.6344000000001</v>
      </c>
      <c r="G16" s="422">
        <v>1084.1491999999998</v>
      </c>
      <c r="H16" s="422">
        <v>1272.5274999999997</v>
      </c>
      <c r="I16" s="422">
        <v>1324.7054000000001</v>
      </c>
      <c r="J16" s="422">
        <v>1309.7793999999999</v>
      </c>
      <c r="K16" s="422">
        <v>94.594799999999992</v>
      </c>
      <c r="L16" s="422">
        <v>84.625399999999999</v>
      </c>
      <c r="M16" s="422">
        <v>51.225100000000005</v>
      </c>
      <c r="N16" s="422">
        <v>21.789200000000005</v>
      </c>
      <c r="O16" s="422">
        <v>37.010199999999998</v>
      </c>
      <c r="P16" s="422">
        <v>58.600500000000004</v>
      </c>
      <c r="Q16" s="422">
        <v>68.967400000000012</v>
      </c>
      <c r="R16" s="422">
        <v>94.415300000000002</v>
      </c>
      <c r="S16" s="422">
        <v>100.0351</v>
      </c>
      <c r="T16" s="422">
        <v>106.97150000000002</v>
      </c>
      <c r="U16" s="422">
        <v>94.413499999999999</v>
      </c>
      <c r="V16" s="424">
        <v>116.61120000000001</v>
      </c>
      <c r="W16" s="425">
        <f t="shared" ref="W16:W18" si="2">SUM(K16:V16)</f>
        <v>929.25919999999996</v>
      </c>
      <c r="X16" s="710">
        <f>W16/$V$21</f>
        <v>0.19448261608023051</v>
      </c>
      <c r="AA16" s="429"/>
      <c r="AB16" s="428"/>
      <c r="AC16" s="428"/>
    </row>
    <row r="17" spans="1:29" x14ac:dyDescent="0.25">
      <c r="A17" s="421" t="s">
        <v>281</v>
      </c>
      <c r="B17" s="422">
        <v>475.91149999999999</v>
      </c>
      <c r="C17" s="422">
        <v>545.32429999999999</v>
      </c>
      <c r="D17" s="422">
        <v>544.48760000000016</v>
      </c>
      <c r="E17" s="422">
        <v>581.29720000000009</v>
      </c>
      <c r="F17" s="423">
        <v>533.19579999999996</v>
      </c>
      <c r="G17" s="422">
        <v>445.02069999999998</v>
      </c>
      <c r="H17" s="422">
        <v>520.43029999999999</v>
      </c>
      <c r="I17" s="422">
        <v>590.50449999999989</v>
      </c>
      <c r="J17" s="422">
        <v>558.19389999999999</v>
      </c>
      <c r="K17" s="422">
        <v>44.4392</v>
      </c>
      <c r="L17" s="422">
        <v>48.145800000000001</v>
      </c>
      <c r="M17" s="422">
        <v>31.733900000000006</v>
      </c>
      <c r="N17" s="422">
        <v>12.613700000000001</v>
      </c>
      <c r="O17" s="422">
        <v>18.659300000000002</v>
      </c>
      <c r="P17" s="422">
        <v>32.907200000000003</v>
      </c>
      <c r="Q17" s="422">
        <v>39.620200000000004</v>
      </c>
      <c r="R17" s="422">
        <v>40.128100000000003</v>
      </c>
      <c r="S17" s="422">
        <v>54.974400000000003</v>
      </c>
      <c r="T17" s="422">
        <v>45.818400000000011</v>
      </c>
      <c r="U17" s="422">
        <v>44.9514</v>
      </c>
      <c r="V17" s="424">
        <v>44.230900000000005</v>
      </c>
      <c r="W17" s="425">
        <f t="shared" si="2"/>
        <v>458.22250000000003</v>
      </c>
      <c r="X17" s="710">
        <f t="shared" si="0"/>
        <v>9.590038015961902E-2</v>
      </c>
      <c r="AA17" s="428"/>
      <c r="AB17" s="428"/>
      <c r="AC17" s="428"/>
    </row>
    <row r="18" spans="1:29" x14ac:dyDescent="0.25">
      <c r="A18" s="421" t="s">
        <v>282</v>
      </c>
      <c r="B18" s="422">
        <v>450.82314214999997</v>
      </c>
      <c r="C18" s="422">
        <v>622.13367848000007</v>
      </c>
      <c r="D18" s="422">
        <v>381.17453501</v>
      </c>
      <c r="E18" s="422">
        <v>335.53756860000004</v>
      </c>
      <c r="F18" s="423">
        <v>238.56881154000001</v>
      </c>
      <c r="G18" s="422">
        <v>243.27676936000003</v>
      </c>
      <c r="H18" s="422">
        <v>282.45076800000004</v>
      </c>
      <c r="I18" s="422">
        <v>338.98660900000004</v>
      </c>
      <c r="J18" s="422">
        <v>284.90353199999998</v>
      </c>
      <c r="K18" s="422">
        <v>21.570777999999741</v>
      </c>
      <c r="L18" s="422">
        <v>23.744555000000229</v>
      </c>
      <c r="M18" s="422">
        <v>17.846809999999941</v>
      </c>
      <c r="N18" s="422">
        <v>10.009512000000027</v>
      </c>
      <c r="O18" s="422">
        <v>10.633745999999984</v>
      </c>
      <c r="P18" s="422">
        <v>12.857134999999989</v>
      </c>
      <c r="Q18" s="422">
        <v>16.743943000000087</v>
      </c>
      <c r="R18" s="422">
        <v>17.068955999999904</v>
      </c>
      <c r="S18" s="422">
        <v>20.1332249999999</v>
      </c>
      <c r="T18" s="422">
        <v>21.943069000000378</v>
      </c>
      <c r="U18" s="422">
        <v>20.683551999999729</v>
      </c>
      <c r="V18" s="424">
        <v>20.833368999999884</v>
      </c>
      <c r="W18" s="425">
        <f t="shared" si="2"/>
        <v>214.06864999999979</v>
      </c>
      <c r="X18" s="710">
        <f t="shared" si="0"/>
        <v>4.4801957379343893E-2</v>
      </c>
      <c r="AA18" s="428"/>
      <c r="AB18" s="428"/>
      <c r="AC18" s="428"/>
    </row>
    <row r="19" spans="1:29" ht="14.4" x14ac:dyDescent="0.3">
      <c r="A19" s="421"/>
      <c r="B19" s="422"/>
      <c r="C19" s="422"/>
      <c r="D19" s="422"/>
      <c r="E19" s="422"/>
      <c r="G19" s="430"/>
      <c r="H19" s="422"/>
      <c r="I19" s="422"/>
      <c r="J19" s="422"/>
      <c r="K19"/>
      <c r="L19"/>
      <c r="M19"/>
      <c r="N19"/>
      <c r="O19"/>
      <c r="P19"/>
      <c r="Q19"/>
      <c r="R19"/>
      <c r="S19"/>
      <c r="T19"/>
      <c r="U19"/>
      <c r="V19" s="422"/>
      <c r="W19" s="431"/>
      <c r="X19" s="711"/>
      <c r="AA19" s="428"/>
      <c r="AB19" s="428"/>
      <c r="AC19" s="428"/>
    </row>
    <row r="20" spans="1:29" x14ac:dyDescent="0.25">
      <c r="A20" s="421"/>
      <c r="B20" s="422"/>
      <c r="C20" s="422"/>
      <c r="D20" s="422"/>
      <c r="E20" s="422"/>
      <c r="V20" s="422"/>
      <c r="W20" s="431"/>
      <c r="X20" s="712"/>
      <c r="AA20" s="428"/>
      <c r="AB20" s="428"/>
      <c r="AC20" s="428"/>
    </row>
    <row r="21" spans="1:29" x14ac:dyDescent="0.25">
      <c r="A21" s="433" t="s">
        <v>283</v>
      </c>
      <c r="B21" s="434">
        <f>SUM(B6:B20)</f>
        <v>46375.961566173559</v>
      </c>
      <c r="C21" s="434">
        <f>SUM(C6:C20)</f>
        <v>47410.606678139025</v>
      </c>
      <c r="D21" s="434">
        <f>SUM(D6:D20)</f>
        <v>42860.636578772857</v>
      </c>
      <c r="E21" s="434">
        <f t="shared" ref="E21:J21" si="3">SUM(E6:E18)</f>
        <v>39532.682898636653</v>
      </c>
      <c r="F21" s="434">
        <f t="shared" si="3"/>
        <v>34414.354533501159</v>
      </c>
      <c r="G21" s="434">
        <f t="shared" si="3"/>
        <v>37019.780710529703</v>
      </c>
      <c r="H21" s="434">
        <f t="shared" si="3"/>
        <v>45464.256118099998</v>
      </c>
      <c r="I21" s="434">
        <f t="shared" si="3"/>
        <v>49112.641119763386</v>
      </c>
      <c r="J21" s="434">
        <f t="shared" si="3"/>
        <v>47736.870771975118</v>
      </c>
      <c r="K21" s="434">
        <f>SUM(K6:K18)</f>
        <v>3894.4034911049689</v>
      </c>
      <c r="L21" s="434">
        <f t="shared" ref="L21:U21" si="4">SUM(L6:L18)</f>
        <v>3567.2647885339102</v>
      </c>
      <c r="M21" s="434">
        <f t="shared" si="4"/>
        <v>2860.1465856178033</v>
      </c>
      <c r="N21" s="434">
        <f t="shared" si="4"/>
        <v>1861.5643416447097</v>
      </c>
      <c r="O21" s="434">
        <f t="shared" si="4"/>
        <v>2007.9522449227652</v>
      </c>
      <c r="P21" s="434">
        <f t="shared" si="4"/>
        <v>2906.2931738335669</v>
      </c>
      <c r="Q21" s="434">
        <f t="shared" si="4"/>
        <v>3690.7999231048075</v>
      </c>
      <c r="R21" s="434">
        <f t="shared" si="4"/>
        <v>3607.4574139839433</v>
      </c>
      <c r="S21" s="434">
        <f t="shared" si="4"/>
        <v>4293.2944261276798</v>
      </c>
      <c r="T21" s="434">
        <f t="shared" si="4"/>
        <v>4626.2155165307486</v>
      </c>
      <c r="U21" s="434">
        <f t="shared" si="4"/>
        <v>4319.3415719106397</v>
      </c>
      <c r="V21" s="434">
        <f>SUM(V6:V18)</f>
        <v>4778.1093175785427</v>
      </c>
      <c r="W21" s="435">
        <f>SUM(K21:V21)</f>
        <v>42412.842794894088</v>
      </c>
      <c r="X21" s="468">
        <v>1</v>
      </c>
      <c r="AA21" s="428"/>
      <c r="AB21" s="428"/>
      <c r="AC21" s="428"/>
    </row>
    <row r="22" spans="1:29" x14ac:dyDescent="0.25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8"/>
      <c r="W22" s="439"/>
      <c r="X22" s="713"/>
    </row>
    <row r="23" spans="1:29" x14ac:dyDescent="0.25">
      <c r="A23" s="433" t="s">
        <v>284</v>
      </c>
      <c r="B23" s="434">
        <f t="shared" ref="B23:V23" si="5">B6+B15</f>
        <v>28017.642434212732</v>
      </c>
      <c r="C23" s="434">
        <f t="shared" si="5"/>
        <v>28188.938086776645</v>
      </c>
      <c r="D23" s="434">
        <f t="shared" si="5"/>
        <v>24511.389216193056</v>
      </c>
      <c r="E23" s="434">
        <f t="shared" si="5"/>
        <v>21209.019628408008</v>
      </c>
      <c r="F23" s="434">
        <f t="shared" si="5"/>
        <v>19648.602319839254</v>
      </c>
      <c r="G23" s="434">
        <f t="shared" si="5"/>
        <v>22416.963898768292</v>
      </c>
      <c r="H23" s="434">
        <f t="shared" si="5"/>
        <v>28169.350999999995</v>
      </c>
      <c r="I23" s="434">
        <f t="shared" si="5"/>
        <v>29527.870999999999</v>
      </c>
      <c r="J23" s="434">
        <f t="shared" si="5"/>
        <v>28678.049200000001</v>
      </c>
      <c r="K23" s="434">
        <f>K6+K15</f>
        <v>2339.8147753631501</v>
      </c>
      <c r="L23" s="434">
        <f t="shared" si="5"/>
        <v>2291.8208733673796</v>
      </c>
      <c r="M23" s="434">
        <f t="shared" si="5"/>
        <v>1822.4720451948501</v>
      </c>
      <c r="N23" s="434">
        <f t="shared" si="5"/>
        <v>1185.69961789481</v>
      </c>
      <c r="O23" s="434">
        <f t="shared" si="5"/>
        <v>1185.4526668241699</v>
      </c>
      <c r="P23" s="434">
        <f t="shared" si="5"/>
        <v>1922.9411961175701</v>
      </c>
      <c r="Q23" s="434">
        <f t="shared" si="5"/>
        <v>2179.7217658515297</v>
      </c>
      <c r="R23" s="434">
        <f t="shared" si="5"/>
        <v>1954.6983556326099</v>
      </c>
      <c r="S23" s="434">
        <f>S6+S15</f>
        <v>2610.4705970064201</v>
      </c>
      <c r="T23" s="434">
        <f>T6+T15</f>
        <v>2938.1100016955797</v>
      </c>
      <c r="U23" s="434">
        <f>U6+U15</f>
        <v>2824.3351489852603</v>
      </c>
      <c r="V23" s="434">
        <f t="shared" si="5"/>
        <v>2964.4783389546601</v>
      </c>
      <c r="W23" s="435">
        <f>SUM(K23:V23)</f>
        <v>26220.015382887992</v>
      </c>
      <c r="X23" s="468">
        <f>V23/V21</f>
        <v>0.62042915762693407</v>
      </c>
    </row>
    <row r="24" spans="1:29" x14ac:dyDescent="0.25">
      <c r="V24" s="440"/>
      <c r="W24" s="441"/>
      <c r="X24" s="407"/>
    </row>
    <row r="25" spans="1:29" ht="33" customHeight="1" x14ac:dyDescent="0.25">
      <c r="A25" s="759" t="s">
        <v>285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759"/>
    </row>
    <row r="26" spans="1:29" x14ac:dyDescent="0.25">
      <c r="X26" s="407"/>
    </row>
    <row r="27" spans="1:29" customFormat="1" ht="14.4" x14ac:dyDescent="0.3"/>
    <row r="28" spans="1:29" customFormat="1" ht="14.4" x14ac:dyDescent="0.3">
      <c r="G28" s="426"/>
      <c r="H28" s="426"/>
      <c r="I28" s="426"/>
      <c r="J28" s="426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</row>
    <row r="29" spans="1:29" customFormat="1" ht="14.4" x14ac:dyDescent="0.3">
      <c r="G29" s="426"/>
      <c r="H29" s="426"/>
      <c r="I29" s="426"/>
      <c r="J29" s="426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</row>
    <row r="30" spans="1:29" customFormat="1" ht="14.4" x14ac:dyDescent="0.3">
      <c r="G30" s="426"/>
      <c r="H30" s="426"/>
      <c r="I30" s="426"/>
      <c r="J30" s="426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</row>
    <row r="31" spans="1:29" customFormat="1" ht="14.4" x14ac:dyDescent="0.3"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</row>
    <row r="32" spans="1:29" customFormat="1" ht="14.4" x14ac:dyDescent="0.3"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</row>
    <row r="33" spans="7:21" customFormat="1" ht="14.4" x14ac:dyDescent="0.3"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</row>
    <row r="34" spans="7:21" customFormat="1" ht="14.4" x14ac:dyDescent="0.3"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</row>
    <row r="35" spans="7:21" customFormat="1" ht="14.4" x14ac:dyDescent="0.3"/>
    <row r="36" spans="7:21" customFormat="1" ht="14.4" x14ac:dyDescent="0.3"/>
    <row r="37" spans="7:21" customFormat="1" ht="14.4" x14ac:dyDescent="0.3"/>
    <row r="38" spans="7:21" customFormat="1" ht="14.4" x14ac:dyDescent="0.3"/>
    <row r="39" spans="7:21" customFormat="1" ht="14.4" x14ac:dyDescent="0.3"/>
    <row r="40" spans="7:21" customFormat="1" ht="14.4" x14ac:dyDescent="0.3"/>
    <row r="41" spans="7:21" customFormat="1" ht="14.4" x14ac:dyDescent="0.3"/>
    <row r="42" spans="7:21" customFormat="1" ht="14.4" x14ac:dyDescent="0.3"/>
    <row r="43" spans="7:21" customFormat="1" ht="14.4" x14ac:dyDescent="0.3"/>
    <row r="44" spans="7:21" customFormat="1" ht="14.4" x14ac:dyDescent="0.3"/>
    <row r="45" spans="7:21" customFormat="1" ht="14.4" x14ac:dyDescent="0.3"/>
    <row r="46" spans="7:21" customFormat="1" ht="14.4" x14ac:dyDescent="0.3"/>
    <row r="47" spans="7:21" customFormat="1" ht="14.4" x14ac:dyDescent="0.3"/>
    <row r="48" spans="7:21" customFormat="1" ht="14.4" x14ac:dyDescent="0.3"/>
    <row r="49" customFormat="1" ht="14.4" x14ac:dyDescent="0.3"/>
    <row r="50" customFormat="1" ht="14.4" x14ac:dyDescent="0.3"/>
  </sheetData>
  <mergeCells count="2">
    <mergeCell ref="K4:O4"/>
    <mergeCell ref="A25:X25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11</vt:i4>
      </vt:variant>
    </vt:vector>
  </HeadingPairs>
  <TitlesOfParts>
    <vt:vector size="31" baseType="lpstr">
      <vt:lpstr>1. PRODUCCIÓN METÁLICA</vt:lpstr>
      <vt:lpstr>2. PRODUCCIÓN EMPRESAS</vt:lpstr>
      <vt:lpstr>3. PRODUCCIÓN REGIONES</vt:lpstr>
      <vt:lpstr>4. NO METÁLICA</vt:lpstr>
      <vt:lpstr>4.1. NO METÁLICA REGIONES</vt:lpstr>
      <vt:lpstr>4.2.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 </vt:lpstr>
      <vt:lpstr>13.1 ACTIVIDAD MINERA</vt:lpstr>
      <vt:lpstr>13.2 ÁREAS RESTRINGIDAS </vt:lpstr>
      <vt:lpstr>14. RECAUDACIÓN </vt:lpstr>
      <vt:lpstr>'1. PRODUCCIÓN METÁLICA'!Área_de_impresión</vt:lpstr>
      <vt:lpstr>'10. EMPLEO'!Área_de_impresión</vt:lpstr>
      <vt:lpstr>'11. TRANSFERENCIAS 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Diego Hoyos</cp:lastModifiedBy>
  <dcterms:created xsi:type="dcterms:W3CDTF">2021-02-25T21:18:08Z</dcterms:created>
  <dcterms:modified xsi:type="dcterms:W3CDTF">2021-03-05T18:25:37Z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{B6E2BAF9-61C8-408A-BAB6-94EC5949AFB7}</vt:lpwstr>
  </property>
</Properties>
</file>