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NEM 2020\BEM 2020\BEM 2020-8\"/>
    </mc:Choice>
  </mc:AlternateContent>
  <xr:revisionPtr revIDLastSave="0" documentId="13_ncr:1_{EA73856C-AE48-4CB7-9709-C25322D089BE}" xr6:coauthVersionLast="45" xr6:coauthVersionMax="45" xr10:uidLastSave="{00000000-0000-0000-0000-000000000000}"/>
  <bookViews>
    <workbookView xWindow="-120" yWindow="-120" windowWidth="29040" windowHeight="15840" firstSheet="8" activeTab="11" xr2:uid="{00000000-000D-0000-FFFF-FFFF00000000}"/>
  </bookViews>
  <sheets>
    <sheet name="1. PRODUCCIÓN METÁLICA" sheetId="56" r:id="rId1"/>
    <sheet name="2. PRODUCCIÓN EMPRESAS" sheetId="57" r:id="rId2"/>
    <sheet name="3. PRODUCCIÓN REGIONES" sheetId="58" r:id="rId3"/>
    <sheet name="4. NO METÁLICA" sheetId="53" r:id="rId4"/>
    <sheet name="4.1. NO METÁLICA REGIONES" sheetId="54" r:id="rId5"/>
    <sheet name="4.2. CARBONÍFERA" sheetId="55" r:id="rId6"/>
    <sheet name="5. MACROECONÓMICAS" sheetId="48" r:id="rId7"/>
    <sheet name="6. EXPORTACIONES" sheetId="35" r:id="rId8"/>
    <sheet name="6.1 EXPORTACIONES PART" sheetId="36" r:id="rId9"/>
    <sheet name="6.2 EXPORT PRODUCTOS" sheetId="37" r:id="rId10"/>
    <sheet name="7. INVERSIONES" sheetId="50" r:id="rId11"/>
    <sheet name="8. INVERSIONES TIPO" sheetId="51" r:id="rId12"/>
    <sheet name="9. INVERSIONES RUBRO" sheetId="52" r:id="rId13"/>
    <sheet name="10. EMPLEO" sheetId="44" r:id="rId14"/>
    <sheet name="11. TRANSFERENCIAS " sheetId="38" r:id="rId15"/>
    <sheet name="12. TRANSFERENCIAS 2" sheetId="39" r:id="rId16"/>
    <sheet name="13. CATASTRO ACTIVIDAD" sheetId="40" r:id="rId17"/>
    <sheet name="13.1 ACTIVIDAD MINERA" sheetId="49" r:id="rId18"/>
    <sheet name="13.2 ÁREAS RESTRINGIDAS" sheetId="41" r:id="rId19"/>
    <sheet name="14. RECAUDACIÓN" sheetId="43" r:id="rId20"/>
  </sheets>
  <externalReferences>
    <externalReference r:id="rId21"/>
  </externalReferences>
  <definedNames>
    <definedName name="_xlnm._FilterDatabase" localSheetId="13" hidden="1">'10. EMPLEO'!$F$5:$H$29</definedName>
    <definedName name="_xlnm._FilterDatabase" localSheetId="14" hidden="1">'11. TRANSFERENCIAS '!$A$4:$L$29</definedName>
    <definedName name="_xlnm._FilterDatabase" localSheetId="15" hidden="1">'12. TRANSFERENCIAS 2'!$A$5:$K$30</definedName>
    <definedName name="_xlnm._FilterDatabase" localSheetId="11" hidden="1">'8. INVERSIONES TIPO'!#REF!</definedName>
    <definedName name="_xlnm.Print_Area" localSheetId="13">'10. EMPLEO'!$A$1:$I$37</definedName>
    <definedName name="_xlnm.Print_Area" localSheetId="14">'11. TRANSFERENCIAS '!$A$1:$L$33</definedName>
    <definedName name="_xlnm.Print_Area" localSheetId="15">'12. TRANSFERENCIAS 2'!$A$1:$K$87</definedName>
    <definedName name="_xlnm.Print_Area" localSheetId="16">'13. CATASTRO ACTIVIDAD'!#REF!</definedName>
    <definedName name="_xlnm.Print_Area" localSheetId="6">'5. MACROECONÓMICAS'!$A$1:$I$64</definedName>
    <definedName name="_xlnm.Print_Area" localSheetId="7">'6. EXPORTACIONES'!$A$1:$L$110</definedName>
    <definedName name="_xlnm.Print_Area" localSheetId="8">'6.1 EXPORTACIONES PART'!$A$1:$S$25</definedName>
    <definedName name="_xlnm.Print_Area" localSheetId="9">'6.2 EXPORT PRODUCTOS'!$A$1:$C$42</definedName>
    <definedName name="_xlnm.Print_Area" localSheetId="10">'7. INVERSIONES'!$A$1:$H$47</definedName>
    <definedName name="_xlnm.Print_Area" localSheetId="11">'8. INVERSIONES TIPO'!$A$1:$I$87</definedName>
    <definedName name="_xlnm.Print_Area" localSheetId="12">'9. INVERSIONES RUBRO'!$A$1:$H$81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3" i="58" l="1"/>
  <c r="D93" i="58"/>
  <c r="G92" i="58"/>
  <c r="D92" i="58"/>
  <c r="G91" i="58"/>
  <c r="D91" i="58"/>
  <c r="G90" i="58"/>
  <c r="D90" i="58"/>
  <c r="G89" i="58"/>
  <c r="D89" i="58"/>
  <c r="G88" i="58"/>
  <c r="D88" i="58"/>
  <c r="G87" i="58"/>
  <c r="D87" i="58"/>
  <c r="F86" i="58"/>
  <c r="H93" i="58" s="1"/>
  <c r="E86" i="58"/>
  <c r="C86" i="58"/>
  <c r="B86" i="58"/>
  <c r="G85" i="58"/>
  <c r="D85" i="58"/>
  <c r="F84" i="58"/>
  <c r="H85" i="58" s="1"/>
  <c r="H84" i="58" s="1"/>
  <c r="E84" i="58"/>
  <c r="G84" i="58" s="1"/>
  <c r="C84" i="58"/>
  <c r="B84" i="58"/>
  <c r="G83" i="58"/>
  <c r="D83" i="58"/>
  <c r="F82" i="58"/>
  <c r="H83" i="58" s="1"/>
  <c r="H82" i="58" s="1"/>
  <c r="E82" i="58"/>
  <c r="C82" i="58"/>
  <c r="B82" i="58"/>
  <c r="G81" i="58"/>
  <c r="G80" i="58"/>
  <c r="D80" i="58"/>
  <c r="G79" i="58"/>
  <c r="G78" i="58"/>
  <c r="D78" i="58"/>
  <c r="G77" i="58"/>
  <c r="D77" i="58"/>
  <c r="G76" i="58"/>
  <c r="D76" i="58"/>
  <c r="G75" i="58"/>
  <c r="D75" i="58"/>
  <c r="H74" i="58"/>
  <c r="G74" i="58"/>
  <c r="D74" i="58"/>
  <c r="G73" i="58"/>
  <c r="D73" i="58"/>
  <c r="G71" i="58"/>
  <c r="D71" i="58"/>
  <c r="G70" i="58"/>
  <c r="D70" i="58"/>
  <c r="G69" i="58"/>
  <c r="D69" i="58"/>
  <c r="G68" i="58"/>
  <c r="D68" i="58"/>
  <c r="G67" i="58"/>
  <c r="D67" i="58"/>
  <c r="G66" i="58"/>
  <c r="D66" i="58"/>
  <c r="F65" i="58"/>
  <c r="H81" i="58" s="1"/>
  <c r="E65" i="58"/>
  <c r="C65" i="58"/>
  <c r="B65" i="58"/>
  <c r="G64" i="58"/>
  <c r="G63" i="58"/>
  <c r="D63" i="58"/>
  <c r="G62" i="58"/>
  <c r="D62" i="58"/>
  <c r="G61" i="58"/>
  <c r="G60" i="58"/>
  <c r="D60" i="58"/>
  <c r="G59" i="58"/>
  <c r="D59" i="58"/>
  <c r="G58" i="58"/>
  <c r="D58" i="58"/>
  <c r="G57" i="58"/>
  <c r="D57" i="58"/>
  <c r="G56" i="58"/>
  <c r="D56" i="58"/>
  <c r="G55" i="58"/>
  <c r="D55" i="58"/>
  <c r="G54" i="58"/>
  <c r="D54" i="58"/>
  <c r="F53" i="58"/>
  <c r="H62" i="58" s="1"/>
  <c r="E53" i="58"/>
  <c r="C53" i="58"/>
  <c r="B53" i="58"/>
  <c r="G52" i="58"/>
  <c r="G51" i="58"/>
  <c r="D51" i="58"/>
  <c r="G50" i="58"/>
  <c r="D50" i="58"/>
  <c r="G49" i="58"/>
  <c r="G48" i="58"/>
  <c r="D48" i="58"/>
  <c r="G47" i="58"/>
  <c r="D47" i="58"/>
  <c r="G46" i="58"/>
  <c r="D46" i="58"/>
  <c r="G45" i="58"/>
  <c r="D45" i="58"/>
  <c r="G44" i="58"/>
  <c r="D44" i="58"/>
  <c r="G43" i="58"/>
  <c r="D43" i="58"/>
  <c r="G42" i="58"/>
  <c r="D42" i="58"/>
  <c r="F41" i="58"/>
  <c r="H52" i="58" s="1"/>
  <c r="E41" i="58"/>
  <c r="C41" i="58"/>
  <c r="B41" i="58"/>
  <c r="G39" i="58"/>
  <c r="D39" i="58"/>
  <c r="G38" i="58"/>
  <c r="D38" i="58"/>
  <c r="G37" i="58"/>
  <c r="D37" i="58"/>
  <c r="G36" i="58"/>
  <c r="D36" i="58"/>
  <c r="G35" i="58"/>
  <c r="D35" i="58"/>
  <c r="G34" i="58"/>
  <c r="D34" i="58"/>
  <c r="G33" i="58"/>
  <c r="D33" i="58"/>
  <c r="G32" i="58"/>
  <c r="D32" i="58"/>
  <c r="G31" i="58"/>
  <c r="D31" i="58"/>
  <c r="G30" i="58"/>
  <c r="D30" i="58"/>
  <c r="G29" i="58"/>
  <c r="D29" i="58"/>
  <c r="G28" i="58"/>
  <c r="D28" i="58"/>
  <c r="G27" i="58"/>
  <c r="D27" i="58"/>
  <c r="G26" i="58"/>
  <c r="D26" i="58"/>
  <c r="G25" i="58"/>
  <c r="D25" i="58"/>
  <c r="G24" i="58"/>
  <c r="D24" i="58"/>
  <c r="F23" i="58"/>
  <c r="H40" i="58" s="1"/>
  <c r="E23" i="58"/>
  <c r="C23" i="58"/>
  <c r="B23" i="58"/>
  <c r="G21" i="58"/>
  <c r="D21" i="58"/>
  <c r="G20" i="58"/>
  <c r="G19" i="58"/>
  <c r="D19" i="58"/>
  <c r="G18" i="58"/>
  <c r="D18" i="58"/>
  <c r="G17" i="58"/>
  <c r="D17" i="58"/>
  <c r="G16" i="58"/>
  <c r="D16" i="58"/>
  <c r="G15" i="58"/>
  <c r="D15" i="58"/>
  <c r="G14" i="58"/>
  <c r="D14" i="58"/>
  <c r="G13" i="58"/>
  <c r="D13" i="58"/>
  <c r="G12" i="58"/>
  <c r="D12" i="58"/>
  <c r="G11" i="58"/>
  <c r="D11" i="58"/>
  <c r="G10" i="58"/>
  <c r="D10" i="58"/>
  <c r="G9" i="58"/>
  <c r="D9" i="58"/>
  <c r="G8" i="58"/>
  <c r="D8" i="58"/>
  <c r="G7" i="58"/>
  <c r="D7" i="58"/>
  <c r="F6" i="58"/>
  <c r="H16" i="58" s="1"/>
  <c r="E6" i="58"/>
  <c r="C6" i="58"/>
  <c r="B6" i="58"/>
  <c r="G77" i="57"/>
  <c r="D77" i="57"/>
  <c r="H76" i="57"/>
  <c r="G76" i="57"/>
  <c r="D76" i="57"/>
  <c r="H75" i="57"/>
  <c r="G75" i="57"/>
  <c r="D75" i="57"/>
  <c r="G74" i="57"/>
  <c r="D74" i="57"/>
  <c r="G73" i="57"/>
  <c r="D73" i="57"/>
  <c r="H72" i="57"/>
  <c r="G72" i="57"/>
  <c r="D72" i="57"/>
  <c r="G71" i="57"/>
  <c r="F71" i="57"/>
  <c r="H77" i="57" s="1"/>
  <c r="E71" i="57"/>
  <c r="C71" i="57"/>
  <c r="D71" i="57" s="1"/>
  <c r="B71" i="57"/>
  <c r="G70" i="57"/>
  <c r="D70" i="57"/>
  <c r="F69" i="57"/>
  <c r="H70" i="57" s="1"/>
  <c r="H69" i="57" s="1"/>
  <c r="E69" i="57"/>
  <c r="C69" i="57"/>
  <c r="B69" i="57"/>
  <c r="G68" i="57"/>
  <c r="D68" i="57"/>
  <c r="G67" i="57"/>
  <c r="D67" i="57"/>
  <c r="F66" i="57"/>
  <c r="G66" i="57" s="1"/>
  <c r="E66" i="57"/>
  <c r="C66" i="57"/>
  <c r="B66" i="57"/>
  <c r="G65" i="57"/>
  <c r="D65" i="57"/>
  <c r="G64" i="57"/>
  <c r="D64" i="57"/>
  <c r="G63" i="57"/>
  <c r="D63" i="57"/>
  <c r="G62" i="57"/>
  <c r="D62" i="57"/>
  <c r="G61" i="57"/>
  <c r="D61" i="57"/>
  <c r="G60" i="57"/>
  <c r="D60" i="57"/>
  <c r="G59" i="57"/>
  <c r="D59" i="57"/>
  <c r="G58" i="57"/>
  <c r="D58" i="57"/>
  <c r="G57" i="57"/>
  <c r="D57" i="57"/>
  <c r="G56" i="57"/>
  <c r="D56" i="57"/>
  <c r="G55" i="57"/>
  <c r="D55" i="57"/>
  <c r="F54" i="57"/>
  <c r="H65" i="57" s="1"/>
  <c r="E54" i="57"/>
  <c r="C54" i="57"/>
  <c r="B54" i="57"/>
  <c r="G53" i="57"/>
  <c r="D53" i="57"/>
  <c r="G52" i="57"/>
  <c r="D52" i="57"/>
  <c r="G51" i="57"/>
  <c r="D51" i="57"/>
  <c r="G50" i="57"/>
  <c r="D50" i="57"/>
  <c r="G49" i="57"/>
  <c r="D49" i="57"/>
  <c r="G48" i="57"/>
  <c r="D48" i="57"/>
  <c r="G47" i="57"/>
  <c r="D47" i="57"/>
  <c r="G46" i="57"/>
  <c r="D46" i="57"/>
  <c r="G45" i="57"/>
  <c r="D45" i="57"/>
  <c r="G44" i="57"/>
  <c r="D44" i="57"/>
  <c r="G43" i="57"/>
  <c r="D43" i="57"/>
  <c r="F42" i="57"/>
  <c r="H53" i="57" s="1"/>
  <c r="E42" i="57"/>
  <c r="C42" i="57"/>
  <c r="D42" i="57" s="1"/>
  <c r="B42" i="57"/>
  <c r="G41" i="57"/>
  <c r="D41" i="57"/>
  <c r="G40" i="57"/>
  <c r="D40" i="57"/>
  <c r="G39" i="57"/>
  <c r="D39" i="57"/>
  <c r="G38" i="57"/>
  <c r="D38" i="57"/>
  <c r="G37" i="57"/>
  <c r="D37" i="57"/>
  <c r="G36" i="57"/>
  <c r="D36" i="57"/>
  <c r="G35" i="57"/>
  <c r="D35" i="57"/>
  <c r="G34" i="57"/>
  <c r="D34" i="57"/>
  <c r="G33" i="57"/>
  <c r="D33" i="57"/>
  <c r="G32" i="57"/>
  <c r="D32" i="57"/>
  <c r="G31" i="57"/>
  <c r="D31" i="57"/>
  <c r="F30" i="57"/>
  <c r="H41" i="57" s="1"/>
  <c r="E30" i="57"/>
  <c r="C30" i="57"/>
  <c r="B30" i="57"/>
  <c r="G29" i="57"/>
  <c r="D29" i="57"/>
  <c r="G28" i="57"/>
  <c r="D28" i="57"/>
  <c r="G27" i="57"/>
  <c r="D27" i="57"/>
  <c r="G26" i="57"/>
  <c r="D26" i="57"/>
  <c r="G25" i="57"/>
  <c r="D25" i="57"/>
  <c r="G24" i="57"/>
  <c r="D24" i="57"/>
  <c r="G23" i="57"/>
  <c r="D23" i="57"/>
  <c r="G22" i="57"/>
  <c r="D22" i="57"/>
  <c r="G21" i="57"/>
  <c r="D21" i="57"/>
  <c r="G20" i="57"/>
  <c r="D20" i="57"/>
  <c r="G19" i="57"/>
  <c r="D19" i="57"/>
  <c r="F18" i="57"/>
  <c r="H29" i="57" s="1"/>
  <c r="E18" i="57"/>
  <c r="C18" i="57"/>
  <c r="B18" i="57"/>
  <c r="G17" i="57"/>
  <c r="D17" i="57"/>
  <c r="G16" i="57"/>
  <c r="D16" i="57"/>
  <c r="G15" i="57"/>
  <c r="D15" i="57"/>
  <c r="G14" i="57"/>
  <c r="D14" i="57"/>
  <c r="G13" i="57"/>
  <c r="D13" i="57"/>
  <c r="G12" i="57"/>
  <c r="D12" i="57"/>
  <c r="G11" i="57"/>
  <c r="D11" i="57"/>
  <c r="G10" i="57"/>
  <c r="D10" i="57"/>
  <c r="G9" i="57"/>
  <c r="D9" i="57"/>
  <c r="G8" i="57"/>
  <c r="D8" i="57"/>
  <c r="G7" i="57"/>
  <c r="D7" i="57"/>
  <c r="F6" i="57"/>
  <c r="H17" i="57" s="1"/>
  <c r="E6" i="57"/>
  <c r="C6" i="57"/>
  <c r="D6" i="57" s="1"/>
  <c r="B6" i="57"/>
  <c r="I39" i="56"/>
  <c r="H39" i="56"/>
  <c r="G39" i="56"/>
  <c r="F39" i="56"/>
  <c r="E39" i="56"/>
  <c r="D39" i="56"/>
  <c r="C39" i="56"/>
  <c r="B39" i="56"/>
  <c r="I34" i="56"/>
  <c r="H34" i="56"/>
  <c r="G34" i="56"/>
  <c r="F34" i="56"/>
  <c r="E34" i="56"/>
  <c r="D34" i="56"/>
  <c r="C34" i="56"/>
  <c r="B34" i="56"/>
  <c r="I29" i="56"/>
  <c r="H29" i="56"/>
  <c r="G29" i="56"/>
  <c r="F29" i="56"/>
  <c r="E29" i="56"/>
  <c r="D29" i="56"/>
  <c r="C29" i="56"/>
  <c r="B29" i="56"/>
  <c r="I16" i="56"/>
  <c r="H16" i="56"/>
  <c r="G16" i="56"/>
  <c r="F16" i="56"/>
  <c r="E16" i="56"/>
  <c r="D16" i="56"/>
  <c r="C16" i="56"/>
  <c r="B16" i="56"/>
  <c r="D54" i="57" l="1"/>
  <c r="D84" i="58"/>
  <c r="D66" i="57"/>
  <c r="D18" i="57"/>
  <c r="D82" i="58"/>
  <c r="D86" i="58"/>
  <c r="D30" i="57"/>
  <c r="D69" i="57"/>
  <c r="D53" i="58"/>
  <c r="D65" i="58"/>
  <c r="D23" i="58"/>
  <c r="D41" i="58"/>
  <c r="H45" i="58"/>
  <c r="H68" i="58"/>
  <c r="H78" i="58"/>
  <c r="D6" i="58"/>
  <c r="H44" i="58"/>
  <c r="H22" i="58"/>
  <c r="H7" i="58"/>
  <c r="H11" i="58"/>
  <c r="H15" i="58"/>
  <c r="H19" i="58"/>
  <c r="G23" i="58"/>
  <c r="H24" i="58"/>
  <c r="H29" i="58"/>
  <c r="H33" i="58"/>
  <c r="H37" i="58"/>
  <c r="H43" i="58"/>
  <c r="H48" i="58"/>
  <c r="H51" i="58"/>
  <c r="G53" i="58"/>
  <c r="H54" i="58"/>
  <c r="H58" i="58"/>
  <c r="H61" i="58"/>
  <c r="H64" i="58"/>
  <c r="H88" i="58"/>
  <c r="H92" i="58"/>
  <c r="H17" i="58"/>
  <c r="H20" i="58"/>
  <c r="G6" i="58"/>
  <c r="H9" i="58"/>
  <c r="H10" i="58"/>
  <c r="H14" i="58"/>
  <c r="H18" i="58"/>
  <c r="H21" i="58"/>
  <c r="H28" i="58"/>
  <c r="H32" i="58"/>
  <c r="H36" i="58"/>
  <c r="G41" i="58"/>
  <c r="H42" i="58"/>
  <c r="H47" i="58"/>
  <c r="H50" i="58"/>
  <c r="H57" i="58"/>
  <c r="H67" i="58"/>
  <c r="H71" i="58"/>
  <c r="H73" i="58"/>
  <c r="H77" i="58"/>
  <c r="H80" i="58"/>
  <c r="G82" i="58"/>
  <c r="G86" i="58"/>
  <c r="H87" i="58"/>
  <c r="H91" i="58"/>
  <c r="H26" i="58"/>
  <c r="H27" i="58"/>
  <c r="H31" i="58"/>
  <c r="H35" i="58"/>
  <c r="H39" i="58"/>
  <c r="H46" i="58"/>
  <c r="H49" i="58"/>
  <c r="H56" i="58"/>
  <c r="H60" i="58"/>
  <c r="H63" i="58"/>
  <c r="G65" i="58"/>
  <c r="H66" i="58"/>
  <c r="H70" i="58"/>
  <c r="H72" i="58"/>
  <c r="H76" i="58"/>
  <c r="H79" i="58"/>
  <c r="H90" i="58"/>
  <c r="H8" i="58"/>
  <c r="H13" i="58"/>
  <c r="H12" i="58"/>
  <c r="H25" i="58"/>
  <c r="H30" i="58"/>
  <c r="H34" i="58"/>
  <c r="H38" i="58"/>
  <c r="H55" i="58"/>
  <c r="H59" i="58"/>
  <c r="H69" i="58"/>
  <c r="H75" i="58"/>
  <c r="H89" i="58"/>
  <c r="H8" i="57"/>
  <c r="H24" i="57"/>
  <c r="H28" i="57"/>
  <c r="H36" i="57"/>
  <c r="H40" i="57"/>
  <c r="H48" i="57"/>
  <c r="H7" i="57"/>
  <c r="H11" i="57"/>
  <c r="H19" i="57"/>
  <c r="H23" i="57"/>
  <c r="H35" i="57"/>
  <c r="H39" i="57"/>
  <c r="H43" i="57"/>
  <c r="H59" i="57"/>
  <c r="H63" i="57"/>
  <c r="H67" i="57"/>
  <c r="H20" i="57"/>
  <c r="H32" i="57"/>
  <c r="H44" i="57"/>
  <c r="H68" i="57"/>
  <c r="G18" i="57"/>
  <c r="H27" i="57"/>
  <c r="G30" i="57"/>
  <c r="H31" i="57"/>
  <c r="H47" i="57"/>
  <c r="H51" i="57"/>
  <c r="G54" i="57"/>
  <c r="H10" i="57"/>
  <c r="H14" i="57"/>
  <c r="H22" i="57"/>
  <c r="H26" i="57"/>
  <c r="H34" i="57"/>
  <c r="H38" i="57"/>
  <c r="H46" i="57"/>
  <c r="H50" i="57"/>
  <c r="H58" i="57"/>
  <c r="H62" i="57"/>
  <c r="G69" i="57"/>
  <c r="H74" i="57"/>
  <c r="H12" i="57"/>
  <c r="H16" i="57"/>
  <c r="H52" i="57"/>
  <c r="H56" i="57"/>
  <c r="H60" i="57"/>
  <c r="H64" i="57"/>
  <c r="G6" i="57"/>
  <c r="H15" i="57"/>
  <c r="G42" i="57"/>
  <c r="H55" i="57"/>
  <c r="H9" i="57"/>
  <c r="H13" i="57"/>
  <c r="H21" i="57"/>
  <c r="H25" i="57"/>
  <c r="H33" i="57"/>
  <c r="H37" i="57"/>
  <c r="H45" i="57"/>
  <c r="H49" i="57"/>
  <c r="H57" i="57"/>
  <c r="H61" i="57"/>
  <c r="H73" i="57"/>
  <c r="H71" i="57" l="1"/>
  <c r="H54" i="57"/>
  <c r="H86" i="58"/>
  <c r="H6" i="58"/>
  <c r="H53" i="58"/>
  <c r="H65" i="58"/>
  <c r="H41" i="58"/>
  <c r="H23" i="58"/>
  <c r="H18" i="57"/>
  <c r="H30" i="57"/>
  <c r="H66" i="57"/>
  <c r="H6" i="57"/>
  <c r="H42" i="57"/>
  <c r="G13" i="55" l="1"/>
  <c r="F13" i="55"/>
  <c r="C13" i="55"/>
  <c r="B13" i="55"/>
  <c r="H12" i="55"/>
  <c r="D12" i="55"/>
  <c r="G11" i="55"/>
  <c r="I12" i="55" s="1"/>
  <c r="I11" i="55" s="1"/>
  <c r="F11" i="55"/>
  <c r="C11" i="55"/>
  <c r="D11" i="55" s="1"/>
  <c r="B11" i="55"/>
  <c r="H10" i="55"/>
  <c r="D10" i="55"/>
  <c r="I9" i="55"/>
  <c r="H9" i="55"/>
  <c r="D9" i="55"/>
  <c r="H8" i="55"/>
  <c r="D8" i="55"/>
  <c r="H7" i="55"/>
  <c r="D7" i="55"/>
  <c r="G6" i="55"/>
  <c r="I10" i="55" s="1"/>
  <c r="F6" i="55"/>
  <c r="C6" i="55"/>
  <c r="B6" i="55"/>
  <c r="G139" i="54"/>
  <c r="F139" i="54"/>
  <c r="C139" i="54"/>
  <c r="B139" i="54"/>
  <c r="G137" i="54"/>
  <c r="F137" i="54"/>
  <c r="C137" i="54"/>
  <c r="B137" i="54"/>
  <c r="H136" i="54"/>
  <c r="H135" i="54"/>
  <c r="G135" i="54"/>
  <c r="I136" i="54" s="1"/>
  <c r="I135" i="54" s="1"/>
  <c r="F135" i="54"/>
  <c r="C135" i="54"/>
  <c r="B135" i="54"/>
  <c r="H134" i="54"/>
  <c r="D134" i="54"/>
  <c r="G133" i="54"/>
  <c r="I134" i="54" s="1"/>
  <c r="I133" i="54" s="1"/>
  <c r="F133" i="54"/>
  <c r="D133" i="54"/>
  <c r="C133" i="54"/>
  <c r="B133" i="54"/>
  <c r="H132" i="54"/>
  <c r="G131" i="54"/>
  <c r="H131" i="54" s="1"/>
  <c r="F131" i="54"/>
  <c r="C131" i="54"/>
  <c r="B131" i="54"/>
  <c r="I130" i="54"/>
  <c r="H130" i="54"/>
  <c r="H129" i="54"/>
  <c r="D129" i="54"/>
  <c r="G128" i="54"/>
  <c r="I129" i="54" s="1"/>
  <c r="F128" i="54"/>
  <c r="C128" i="54"/>
  <c r="D128" i="54" s="1"/>
  <c r="B128" i="54"/>
  <c r="H127" i="54"/>
  <c r="D127" i="54"/>
  <c r="G126" i="54"/>
  <c r="I127" i="54" s="1"/>
  <c r="I126" i="54" s="1"/>
  <c r="F126" i="54"/>
  <c r="C126" i="54"/>
  <c r="D126" i="54" s="1"/>
  <c r="B126" i="54"/>
  <c r="H125" i="54"/>
  <c r="D125" i="54"/>
  <c r="G124" i="54"/>
  <c r="I125" i="54" s="1"/>
  <c r="I124" i="54" s="1"/>
  <c r="F124" i="54"/>
  <c r="D124" i="54"/>
  <c r="C124" i="54"/>
  <c r="B124" i="54"/>
  <c r="I122" i="54"/>
  <c r="H122" i="54"/>
  <c r="H121" i="54"/>
  <c r="D121" i="54"/>
  <c r="G120" i="54"/>
  <c r="I121" i="54" s="1"/>
  <c r="F120" i="54"/>
  <c r="C120" i="54"/>
  <c r="D120" i="54" s="1"/>
  <c r="B120" i="54"/>
  <c r="I119" i="54"/>
  <c r="H119" i="54"/>
  <c r="I118" i="54"/>
  <c r="H118" i="54"/>
  <c r="I117" i="54"/>
  <c r="I116" i="54" s="1"/>
  <c r="H117" i="54"/>
  <c r="D117" i="54"/>
  <c r="H116" i="54"/>
  <c r="G116" i="54"/>
  <c r="F116" i="54"/>
  <c r="C116" i="54"/>
  <c r="D116" i="54" s="1"/>
  <c r="B116" i="54"/>
  <c r="H115" i="54"/>
  <c r="D115" i="54"/>
  <c r="G114" i="54"/>
  <c r="I115" i="54" s="1"/>
  <c r="I114" i="54" s="1"/>
  <c r="F114" i="54"/>
  <c r="C114" i="54"/>
  <c r="B114" i="54"/>
  <c r="I113" i="54"/>
  <c r="H112" i="54"/>
  <c r="G111" i="54"/>
  <c r="I112" i="54" s="1"/>
  <c r="F111" i="54"/>
  <c r="H111" i="54" s="1"/>
  <c r="C111" i="54"/>
  <c r="B111" i="54"/>
  <c r="H107" i="54"/>
  <c r="D107" i="54"/>
  <c r="G106" i="54"/>
  <c r="I110" i="54" s="1"/>
  <c r="F106" i="54"/>
  <c r="C106" i="54"/>
  <c r="B106" i="54"/>
  <c r="I105" i="54"/>
  <c r="H104" i="54"/>
  <c r="H103" i="54"/>
  <c r="G102" i="54"/>
  <c r="I103" i="54" s="1"/>
  <c r="F102" i="54"/>
  <c r="C102" i="54"/>
  <c r="B102" i="54"/>
  <c r="H101" i="54"/>
  <c r="D101" i="54"/>
  <c r="G100" i="54"/>
  <c r="I101" i="54" s="1"/>
  <c r="I100" i="54" s="1"/>
  <c r="F100" i="54"/>
  <c r="C100" i="54"/>
  <c r="D100" i="54" s="1"/>
  <c r="B100" i="54"/>
  <c r="H99" i="54"/>
  <c r="D99" i="54"/>
  <c r="H97" i="54"/>
  <c r="D97" i="54"/>
  <c r="G96" i="54"/>
  <c r="I99" i="54" s="1"/>
  <c r="F96" i="54"/>
  <c r="C96" i="54"/>
  <c r="B96" i="54"/>
  <c r="H95" i="54"/>
  <c r="D95" i="54"/>
  <c r="I94" i="54"/>
  <c r="H94" i="54"/>
  <c r="H93" i="54"/>
  <c r="D93" i="54"/>
  <c r="G92" i="54"/>
  <c r="I95" i="54" s="1"/>
  <c r="F92" i="54"/>
  <c r="C92" i="54"/>
  <c r="D92" i="54" s="1"/>
  <c r="B92" i="54"/>
  <c r="H91" i="54"/>
  <c r="D91" i="54"/>
  <c r="I90" i="54"/>
  <c r="G90" i="54"/>
  <c r="F90" i="54"/>
  <c r="C90" i="54"/>
  <c r="D90" i="54" s="1"/>
  <c r="B90" i="54"/>
  <c r="I89" i="54"/>
  <c r="H89" i="54"/>
  <c r="D89" i="54"/>
  <c r="I88" i="54"/>
  <c r="G87" i="54"/>
  <c r="F87" i="54"/>
  <c r="C87" i="54"/>
  <c r="B87" i="54"/>
  <c r="H83" i="54"/>
  <c r="D83" i="54"/>
  <c r="H81" i="54"/>
  <c r="D81" i="54"/>
  <c r="G80" i="54"/>
  <c r="I83" i="54" s="1"/>
  <c r="F80" i="54"/>
  <c r="C80" i="54"/>
  <c r="D80" i="54" s="1"/>
  <c r="B80" i="54"/>
  <c r="H79" i="54"/>
  <c r="D79" i="54"/>
  <c r="H78" i="54"/>
  <c r="D78" i="54"/>
  <c r="H77" i="54"/>
  <c r="D77" i="54"/>
  <c r="I76" i="54"/>
  <c r="H76" i="54"/>
  <c r="D76" i="54"/>
  <c r="H75" i="54"/>
  <c r="D75" i="54"/>
  <c r="H74" i="54"/>
  <c r="D74" i="54"/>
  <c r="G73" i="54"/>
  <c r="I77" i="54" s="1"/>
  <c r="F73" i="54"/>
  <c r="C73" i="54"/>
  <c r="B73" i="54"/>
  <c r="I72" i="54"/>
  <c r="H72" i="54"/>
  <c r="D72" i="54"/>
  <c r="H71" i="54"/>
  <c r="D71" i="54"/>
  <c r="G69" i="54"/>
  <c r="I70" i="54" s="1"/>
  <c r="F69" i="54"/>
  <c r="H69" i="54" s="1"/>
  <c r="C69" i="54"/>
  <c r="B69" i="54"/>
  <c r="H68" i="54"/>
  <c r="D68" i="54"/>
  <c r="H67" i="54"/>
  <c r="I66" i="54"/>
  <c r="H66" i="54"/>
  <c r="D66" i="54"/>
  <c r="H65" i="54"/>
  <c r="D65" i="54"/>
  <c r="H64" i="54"/>
  <c r="D64" i="54"/>
  <c r="H63" i="54"/>
  <c r="D63" i="54"/>
  <c r="G62" i="54"/>
  <c r="I67" i="54" s="1"/>
  <c r="F62" i="54"/>
  <c r="C62" i="54"/>
  <c r="B62" i="54"/>
  <c r="H61" i="54"/>
  <c r="D61" i="54"/>
  <c r="H60" i="54"/>
  <c r="D60" i="54"/>
  <c r="H59" i="54"/>
  <c r="D59" i="54"/>
  <c r="G58" i="54"/>
  <c r="I60" i="54" s="1"/>
  <c r="F58" i="54"/>
  <c r="C58" i="54"/>
  <c r="D58" i="54" s="1"/>
  <c r="B58" i="54"/>
  <c r="H57" i="54"/>
  <c r="D57" i="54"/>
  <c r="G56" i="54"/>
  <c r="I57" i="54" s="1"/>
  <c r="I56" i="54" s="1"/>
  <c r="F56" i="54"/>
  <c r="C56" i="54"/>
  <c r="B56" i="54"/>
  <c r="I55" i="54"/>
  <c r="H55" i="54"/>
  <c r="D55" i="54"/>
  <c r="H54" i="54"/>
  <c r="G53" i="54"/>
  <c r="I54" i="54" s="1"/>
  <c r="F53" i="54"/>
  <c r="C53" i="54"/>
  <c r="B53" i="54"/>
  <c r="H50" i="54"/>
  <c r="D50" i="54"/>
  <c r="H49" i="54"/>
  <c r="D49" i="54"/>
  <c r="I48" i="54"/>
  <c r="H48" i="54"/>
  <c r="D48" i="54"/>
  <c r="G47" i="54"/>
  <c r="I51" i="54" s="1"/>
  <c r="F47" i="54"/>
  <c r="H47" i="54" s="1"/>
  <c r="C47" i="54"/>
  <c r="D47" i="54" s="1"/>
  <c r="B47" i="54"/>
  <c r="H46" i="54"/>
  <c r="D46" i="54"/>
  <c r="H45" i="54"/>
  <c r="D45" i="54"/>
  <c r="H44" i="54"/>
  <c r="D44" i="54"/>
  <c r="H43" i="54"/>
  <c r="D43" i="54"/>
  <c r="H42" i="54"/>
  <c r="H41" i="54"/>
  <c r="D41" i="54"/>
  <c r="H40" i="54"/>
  <c r="D40" i="54"/>
  <c r="G39" i="54"/>
  <c r="I45" i="54" s="1"/>
  <c r="F39" i="54"/>
  <c r="C39" i="54"/>
  <c r="B39" i="54"/>
  <c r="H37" i="54"/>
  <c r="H36" i="54"/>
  <c r="D36" i="54"/>
  <c r="H35" i="54"/>
  <c r="H34" i="54"/>
  <c r="H33" i="54"/>
  <c r="D33" i="54"/>
  <c r="G32" i="54"/>
  <c r="I38" i="54" s="1"/>
  <c r="F32" i="54"/>
  <c r="C32" i="54"/>
  <c r="B32" i="54"/>
  <c r="H31" i="54"/>
  <c r="D31" i="54"/>
  <c r="I30" i="54"/>
  <c r="H30" i="54"/>
  <c r="D30" i="54"/>
  <c r="I29" i="54"/>
  <c r="H29" i="54"/>
  <c r="D29" i="54"/>
  <c r="H28" i="54"/>
  <c r="D28" i="54"/>
  <c r="H27" i="54"/>
  <c r="D27" i="54"/>
  <c r="I26" i="54"/>
  <c r="H26" i="54"/>
  <c r="D26" i="54"/>
  <c r="G25" i="54"/>
  <c r="I31" i="54" s="1"/>
  <c r="F25" i="54"/>
  <c r="C25" i="54"/>
  <c r="D25" i="54" s="1"/>
  <c r="B25" i="54"/>
  <c r="H24" i="54"/>
  <c r="D24" i="54"/>
  <c r="H23" i="54"/>
  <c r="D23" i="54"/>
  <c r="H22" i="54"/>
  <c r="D22" i="54"/>
  <c r="H21" i="54"/>
  <c r="D21" i="54"/>
  <c r="G20" i="54"/>
  <c r="I23" i="54" s="1"/>
  <c r="F20" i="54"/>
  <c r="C20" i="54"/>
  <c r="D20" i="54" s="1"/>
  <c r="B20" i="54"/>
  <c r="H19" i="54"/>
  <c r="D19" i="54"/>
  <c r="H18" i="54"/>
  <c r="D18" i="54"/>
  <c r="I17" i="54"/>
  <c r="H17" i="54"/>
  <c r="D17" i="54"/>
  <c r="H16" i="54"/>
  <c r="D16" i="54"/>
  <c r="H15" i="54"/>
  <c r="D15" i="54"/>
  <c r="G14" i="54"/>
  <c r="I19" i="54" s="1"/>
  <c r="F14" i="54"/>
  <c r="C14" i="54"/>
  <c r="D14" i="54" s="1"/>
  <c r="B14" i="54"/>
  <c r="H13" i="54"/>
  <c r="D13" i="54"/>
  <c r="G12" i="54"/>
  <c r="I13" i="54" s="1"/>
  <c r="I12" i="54" s="1"/>
  <c r="F12" i="54"/>
  <c r="C12" i="54"/>
  <c r="B12" i="54"/>
  <c r="H11" i="54"/>
  <c r="D11" i="54"/>
  <c r="H10" i="54"/>
  <c r="D10" i="54"/>
  <c r="H9" i="54"/>
  <c r="D9" i="54"/>
  <c r="H8" i="54"/>
  <c r="D8" i="54"/>
  <c r="H7" i="54"/>
  <c r="D7" i="54"/>
  <c r="G6" i="54"/>
  <c r="I11" i="54" s="1"/>
  <c r="F6" i="54"/>
  <c r="C6" i="54"/>
  <c r="D6" i="54" s="1"/>
  <c r="B6" i="54"/>
  <c r="H43" i="53"/>
  <c r="D43" i="53"/>
  <c r="H42" i="53"/>
  <c r="D42" i="53"/>
  <c r="G41" i="53"/>
  <c r="I44" i="53" s="1"/>
  <c r="F41" i="53"/>
  <c r="C41" i="53"/>
  <c r="B41" i="53"/>
  <c r="H38" i="53"/>
  <c r="H37" i="53"/>
  <c r="D37" i="53"/>
  <c r="I36" i="53"/>
  <c r="H36" i="53"/>
  <c r="H35" i="53"/>
  <c r="D35" i="53"/>
  <c r="H34" i="53"/>
  <c r="D34" i="53"/>
  <c r="I33" i="53"/>
  <c r="H33" i="53"/>
  <c r="D33" i="53"/>
  <c r="H32" i="53"/>
  <c r="D32" i="53"/>
  <c r="H31" i="53"/>
  <c r="D31" i="53"/>
  <c r="H30" i="53"/>
  <c r="D30" i="53"/>
  <c r="H29" i="53"/>
  <c r="H28" i="53"/>
  <c r="D28" i="53"/>
  <c r="H27" i="53"/>
  <c r="H26" i="53"/>
  <c r="D26" i="53"/>
  <c r="H25" i="53"/>
  <c r="D25" i="53"/>
  <c r="H24" i="53"/>
  <c r="D24" i="53"/>
  <c r="I23" i="53"/>
  <c r="H23" i="53"/>
  <c r="D23" i="53"/>
  <c r="I21" i="53"/>
  <c r="H21" i="53"/>
  <c r="D21" i="53"/>
  <c r="H20" i="53"/>
  <c r="D20" i="53"/>
  <c r="H19" i="53"/>
  <c r="D19" i="53"/>
  <c r="H18" i="53"/>
  <c r="D18" i="53"/>
  <c r="I17" i="53"/>
  <c r="H17" i="53"/>
  <c r="D17" i="53"/>
  <c r="H16" i="53"/>
  <c r="D16" i="53"/>
  <c r="H15" i="53"/>
  <c r="D15" i="53"/>
  <c r="H14" i="53"/>
  <c r="D14" i="53"/>
  <c r="I13" i="53"/>
  <c r="H13" i="53"/>
  <c r="D13" i="53"/>
  <c r="H12" i="53"/>
  <c r="D12" i="53"/>
  <c r="H11" i="53"/>
  <c r="D11" i="53"/>
  <c r="H10" i="53"/>
  <c r="D10" i="53"/>
  <c r="I9" i="53"/>
  <c r="H9" i="53"/>
  <c r="D9" i="53"/>
  <c r="H8" i="53"/>
  <c r="D8" i="53"/>
  <c r="H7" i="53"/>
  <c r="D7" i="53"/>
  <c r="G6" i="53"/>
  <c r="I40" i="53" s="1"/>
  <c r="F6" i="53"/>
  <c r="C6" i="53"/>
  <c r="B6" i="53"/>
  <c r="D6" i="53" s="1"/>
  <c r="I82" i="54" l="1"/>
  <c r="I18" i="54"/>
  <c r="D32" i="54"/>
  <c r="D73" i="54"/>
  <c r="H102" i="54"/>
  <c r="I107" i="54"/>
  <c r="I106" i="54" s="1"/>
  <c r="D39" i="54"/>
  <c r="I87" i="54"/>
  <c r="D114" i="54"/>
  <c r="H6" i="54"/>
  <c r="I10" i="54"/>
  <c r="D56" i="54"/>
  <c r="I59" i="54"/>
  <c r="I63" i="54"/>
  <c r="D69" i="54"/>
  <c r="I108" i="54"/>
  <c r="D6" i="55"/>
  <c r="I84" i="54"/>
  <c r="I109" i="54"/>
  <c r="D41" i="53"/>
  <c r="I52" i="54"/>
  <c r="I85" i="54"/>
  <c r="H90" i="54"/>
  <c r="I104" i="54"/>
  <c r="I102" i="54" s="1"/>
  <c r="D53" i="54"/>
  <c r="D12" i="54"/>
  <c r="D96" i="54"/>
  <c r="D106" i="54"/>
  <c r="I111" i="54"/>
  <c r="I7" i="54"/>
  <c r="I128" i="54"/>
  <c r="I29" i="53"/>
  <c r="H25" i="54"/>
  <c r="I53" i="54"/>
  <c r="D62" i="54"/>
  <c r="I71" i="54"/>
  <c r="I69" i="54" s="1"/>
  <c r="H87" i="54"/>
  <c r="H106" i="54"/>
  <c r="I9" i="54"/>
  <c r="H58" i="54"/>
  <c r="H62" i="54"/>
  <c r="I8" i="55"/>
  <c r="H11" i="55"/>
  <c r="H6" i="55"/>
  <c r="I7" i="55"/>
  <c r="I6" i="55" s="1"/>
  <c r="I25" i="54"/>
  <c r="I36" i="54"/>
  <c r="I44" i="54"/>
  <c r="H32" i="54"/>
  <c r="H39" i="54"/>
  <c r="I43" i="54"/>
  <c r="I75" i="54"/>
  <c r="I79" i="54"/>
  <c r="I123" i="54"/>
  <c r="I120" i="54" s="1"/>
  <c r="H126" i="54"/>
  <c r="I132" i="54"/>
  <c r="I131" i="54" s="1"/>
  <c r="I22" i="54"/>
  <c r="I41" i="54"/>
  <c r="H12" i="54"/>
  <c r="I21" i="54"/>
  <c r="I33" i="54"/>
  <c r="I35" i="54"/>
  <c r="I40" i="54"/>
  <c r="I97" i="54"/>
  <c r="I8" i="54"/>
  <c r="I16" i="54"/>
  <c r="I24" i="54"/>
  <c r="I28" i="54"/>
  <c r="I37" i="54"/>
  <c r="I42" i="54"/>
  <c r="I46" i="54"/>
  <c r="I50" i="54"/>
  <c r="H53" i="54"/>
  <c r="H56" i="54"/>
  <c r="I61" i="54"/>
  <c r="I65" i="54"/>
  <c r="I68" i="54"/>
  <c r="H73" i="54"/>
  <c r="I74" i="54"/>
  <c r="I78" i="54"/>
  <c r="I86" i="54"/>
  <c r="H92" i="54"/>
  <c r="I93" i="54"/>
  <c r="I92" i="54" s="1"/>
  <c r="I98" i="54"/>
  <c r="H114" i="54"/>
  <c r="H120" i="54"/>
  <c r="H20" i="54"/>
  <c r="H96" i="54"/>
  <c r="H14" i="54"/>
  <c r="I15" i="54"/>
  <c r="I14" i="54" s="1"/>
  <c r="I27" i="54"/>
  <c r="I34" i="54"/>
  <c r="I49" i="54"/>
  <c r="I47" i="54" s="1"/>
  <c r="I64" i="54"/>
  <c r="H80" i="54"/>
  <c r="I81" i="54"/>
  <c r="H100" i="54"/>
  <c r="H124" i="54"/>
  <c r="H128" i="54"/>
  <c r="H133" i="54"/>
  <c r="I43" i="53"/>
  <c r="I12" i="53"/>
  <c r="I16" i="53"/>
  <c r="I20" i="53"/>
  <c r="I22" i="53"/>
  <c r="I32" i="53"/>
  <c r="I38" i="53"/>
  <c r="H41" i="53"/>
  <c r="I42" i="53"/>
  <c r="H6" i="53"/>
  <c r="I7" i="53"/>
  <c r="I11" i="53"/>
  <c r="I15" i="53"/>
  <c r="I19" i="53"/>
  <c r="I25" i="53"/>
  <c r="I28" i="53"/>
  <c r="I31" i="53"/>
  <c r="I35" i="53"/>
  <c r="I39" i="53"/>
  <c r="I8" i="53"/>
  <c r="I26" i="53"/>
  <c r="I10" i="53"/>
  <c r="I14" i="53"/>
  <c r="I18" i="53"/>
  <c r="I24" i="53"/>
  <c r="I27" i="53"/>
  <c r="I30" i="53"/>
  <c r="I34" i="53"/>
  <c r="I37" i="53"/>
  <c r="G78" i="52"/>
  <c r="D78" i="52"/>
  <c r="G77" i="52"/>
  <c r="D77" i="52"/>
  <c r="G76" i="52"/>
  <c r="D76" i="52"/>
  <c r="G75" i="52"/>
  <c r="D75" i="52"/>
  <c r="G74" i="52"/>
  <c r="D74" i="52"/>
  <c r="G73" i="52"/>
  <c r="D73" i="52"/>
  <c r="G72" i="52"/>
  <c r="D72" i="52"/>
  <c r="G71" i="52"/>
  <c r="D71" i="52"/>
  <c r="G70" i="52"/>
  <c r="D70" i="52"/>
  <c r="G68" i="52"/>
  <c r="D68" i="52"/>
  <c r="F67" i="52"/>
  <c r="E67" i="52"/>
  <c r="C67" i="52"/>
  <c r="B67" i="52"/>
  <c r="G66" i="52"/>
  <c r="D66" i="52"/>
  <c r="G65" i="52"/>
  <c r="D65" i="52"/>
  <c r="G64" i="52"/>
  <c r="D64" i="52"/>
  <c r="G63" i="52"/>
  <c r="D63" i="52"/>
  <c r="H62" i="52"/>
  <c r="G62" i="52"/>
  <c r="D62" i="52"/>
  <c r="H61" i="52"/>
  <c r="G61" i="52"/>
  <c r="D61" i="52"/>
  <c r="G60" i="52"/>
  <c r="G59" i="52"/>
  <c r="D59" i="52"/>
  <c r="G58" i="52"/>
  <c r="D58" i="52"/>
  <c r="G57" i="52"/>
  <c r="D57" i="52"/>
  <c r="G56" i="52"/>
  <c r="D56" i="52"/>
  <c r="F55" i="52"/>
  <c r="H56" i="52" s="1"/>
  <c r="E55" i="52"/>
  <c r="C55" i="52"/>
  <c r="D55" i="52" s="1"/>
  <c r="B55" i="52"/>
  <c r="G54" i="52"/>
  <c r="D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F43" i="52"/>
  <c r="H52" i="52" s="1"/>
  <c r="E43" i="52"/>
  <c r="C43" i="52"/>
  <c r="B43" i="52"/>
  <c r="G42" i="52"/>
  <c r="D42" i="52"/>
  <c r="H41" i="52"/>
  <c r="G41" i="52"/>
  <c r="D41" i="52"/>
  <c r="G40" i="52"/>
  <c r="D40" i="52"/>
  <c r="G39" i="52"/>
  <c r="D39" i="52"/>
  <c r="G38" i="52"/>
  <c r="D38" i="52"/>
  <c r="G37" i="52"/>
  <c r="D37" i="52"/>
  <c r="G36" i="52"/>
  <c r="D36" i="52"/>
  <c r="H35" i="52"/>
  <c r="G35" i="52"/>
  <c r="D35" i="52"/>
  <c r="D34" i="52"/>
  <c r="G33" i="52"/>
  <c r="D33" i="52"/>
  <c r="G32" i="52"/>
  <c r="D32" i="52"/>
  <c r="F31" i="52"/>
  <c r="H40" i="52" s="1"/>
  <c r="E31" i="52"/>
  <c r="C31" i="52"/>
  <c r="D31" i="52" s="1"/>
  <c r="B31" i="52"/>
  <c r="G30" i="52"/>
  <c r="D30" i="52"/>
  <c r="G29" i="52"/>
  <c r="D29" i="52"/>
  <c r="G28" i="52"/>
  <c r="D28" i="52"/>
  <c r="G27" i="52"/>
  <c r="D27" i="52"/>
  <c r="G26" i="52"/>
  <c r="D26" i="52"/>
  <c r="G25" i="52"/>
  <c r="D25" i="52"/>
  <c r="G24" i="52"/>
  <c r="D24" i="52"/>
  <c r="G23" i="52"/>
  <c r="D23" i="52"/>
  <c r="G22" i="52"/>
  <c r="D22" i="52"/>
  <c r="G21" i="52"/>
  <c r="D21" i="52"/>
  <c r="G20" i="52"/>
  <c r="D20" i="52"/>
  <c r="F19" i="52"/>
  <c r="H25" i="52" s="1"/>
  <c r="E19" i="52"/>
  <c r="C19" i="52"/>
  <c r="B19" i="52"/>
  <c r="G18" i="52"/>
  <c r="D18" i="52"/>
  <c r="G17" i="52"/>
  <c r="D17" i="52"/>
  <c r="G15" i="52"/>
  <c r="D15" i="52"/>
  <c r="G14" i="52"/>
  <c r="D14" i="52"/>
  <c r="H13" i="52"/>
  <c r="G13" i="52"/>
  <c r="D13" i="52"/>
  <c r="H12" i="52"/>
  <c r="G12" i="52"/>
  <c r="D12" i="52"/>
  <c r="G11" i="52"/>
  <c r="D11" i="52"/>
  <c r="G10" i="52"/>
  <c r="D10" i="52"/>
  <c r="H9" i="52"/>
  <c r="G8" i="52"/>
  <c r="D8" i="52"/>
  <c r="H7" i="52"/>
  <c r="F7" i="52"/>
  <c r="H15" i="52" s="1"/>
  <c r="E7" i="52"/>
  <c r="G7" i="52" s="1"/>
  <c r="C7" i="52"/>
  <c r="B7" i="52"/>
  <c r="G85" i="51"/>
  <c r="I80" i="51" s="1"/>
  <c r="F85" i="51"/>
  <c r="D85" i="51"/>
  <c r="C85" i="51"/>
  <c r="H84" i="51"/>
  <c r="E84" i="51"/>
  <c r="H83" i="51"/>
  <c r="E83" i="51"/>
  <c r="H82" i="51"/>
  <c r="E82" i="51"/>
  <c r="H81" i="51"/>
  <c r="E81" i="51"/>
  <c r="H80" i="51"/>
  <c r="E80" i="51"/>
  <c r="H79" i="51"/>
  <c r="E79" i="51"/>
  <c r="H78" i="51"/>
  <c r="E78" i="51"/>
  <c r="H77" i="51"/>
  <c r="E77" i="51"/>
  <c r="H76" i="51"/>
  <c r="H75" i="51"/>
  <c r="E75" i="51"/>
  <c r="H74" i="51"/>
  <c r="E74" i="51"/>
  <c r="H73" i="51"/>
  <c r="E73" i="51"/>
  <c r="I72" i="51"/>
  <c r="H72" i="51"/>
  <c r="E72" i="51"/>
  <c r="H71" i="51"/>
  <c r="E71" i="51"/>
  <c r="H70" i="51"/>
  <c r="E70" i="51"/>
  <c r="H68" i="51"/>
  <c r="E68" i="51"/>
  <c r="H67" i="51"/>
  <c r="E67" i="51"/>
  <c r="I66" i="51"/>
  <c r="H66" i="51"/>
  <c r="E66" i="51"/>
  <c r="H65" i="51"/>
  <c r="E65" i="51"/>
  <c r="H64" i="51"/>
  <c r="E64" i="51"/>
  <c r="H63" i="51"/>
  <c r="E63" i="51"/>
  <c r="H62" i="51"/>
  <c r="E62" i="51"/>
  <c r="H61" i="51"/>
  <c r="E61" i="51"/>
  <c r="H60" i="51"/>
  <c r="E60" i="51"/>
  <c r="H59" i="51"/>
  <c r="E59" i="51"/>
  <c r="I58" i="51"/>
  <c r="H58" i="51"/>
  <c r="E58" i="51"/>
  <c r="H57" i="51"/>
  <c r="E57" i="51"/>
  <c r="H56" i="51"/>
  <c r="E56" i="51"/>
  <c r="H55" i="51"/>
  <c r="H54" i="51"/>
  <c r="E54" i="51"/>
  <c r="H53" i="51"/>
  <c r="E53" i="51"/>
  <c r="H52" i="51"/>
  <c r="E52" i="51"/>
  <c r="H51" i="51"/>
  <c r="E51" i="51"/>
  <c r="H50" i="51"/>
  <c r="E50" i="51"/>
  <c r="H49" i="51"/>
  <c r="E49" i="51"/>
  <c r="H48" i="51"/>
  <c r="E48" i="51"/>
  <c r="I47" i="51"/>
  <c r="H47" i="51"/>
  <c r="E47" i="51"/>
  <c r="H46" i="51"/>
  <c r="E46" i="51"/>
  <c r="H45" i="51"/>
  <c r="E45" i="51"/>
  <c r="H44" i="51"/>
  <c r="E44" i="51"/>
  <c r="H43" i="51"/>
  <c r="E43" i="51"/>
  <c r="H42" i="51"/>
  <c r="E42" i="51"/>
  <c r="H41" i="51"/>
  <c r="E41" i="51"/>
  <c r="H40" i="51"/>
  <c r="E40" i="51"/>
  <c r="I39" i="51"/>
  <c r="H39" i="51"/>
  <c r="E39" i="51"/>
  <c r="H38" i="51"/>
  <c r="E38" i="51"/>
  <c r="H37" i="51"/>
  <c r="E37" i="51"/>
  <c r="H36" i="51"/>
  <c r="E36" i="51"/>
  <c r="H35" i="51"/>
  <c r="E35" i="51"/>
  <c r="H34" i="51"/>
  <c r="E34" i="51"/>
  <c r="G29" i="51"/>
  <c r="I28" i="51" s="1"/>
  <c r="F29" i="51"/>
  <c r="D29" i="51"/>
  <c r="C29" i="51"/>
  <c r="H28" i="51"/>
  <c r="I27" i="51"/>
  <c r="H27" i="51"/>
  <c r="I26" i="51"/>
  <c r="H25" i="51"/>
  <c r="E25" i="51"/>
  <c r="H24" i="51"/>
  <c r="E24" i="51"/>
  <c r="I23" i="51"/>
  <c r="H23" i="51"/>
  <c r="E23" i="51"/>
  <c r="I22" i="51"/>
  <c r="H22" i="51"/>
  <c r="E22" i="51"/>
  <c r="I21" i="51"/>
  <c r="H21" i="51"/>
  <c r="E21" i="51"/>
  <c r="I20" i="51"/>
  <c r="H20" i="51"/>
  <c r="E20" i="51"/>
  <c r="I19" i="51"/>
  <c r="H19" i="51"/>
  <c r="E19" i="51"/>
  <c r="I18" i="51"/>
  <c r="H18" i="51"/>
  <c r="E18" i="51"/>
  <c r="I17" i="51"/>
  <c r="H17" i="51"/>
  <c r="E17" i="51"/>
  <c r="I16" i="51"/>
  <c r="H16" i="51"/>
  <c r="E16" i="51"/>
  <c r="I15" i="51"/>
  <c r="H15" i="51"/>
  <c r="E15" i="51"/>
  <c r="I14" i="51"/>
  <c r="H14" i="51"/>
  <c r="E14" i="51"/>
  <c r="I13" i="51"/>
  <c r="H13" i="51"/>
  <c r="E13" i="51"/>
  <c r="I12" i="51"/>
  <c r="H12" i="51"/>
  <c r="E12" i="51"/>
  <c r="I11" i="51"/>
  <c r="H11" i="51"/>
  <c r="E11" i="51"/>
  <c r="I10" i="51"/>
  <c r="H10" i="51"/>
  <c r="E10" i="51"/>
  <c r="I9" i="51"/>
  <c r="H9" i="51"/>
  <c r="E9" i="51"/>
  <c r="I8" i="51"/>
  <c r="H8" i="51"/>
  <c r="E8" i="51"/>
  <c r="I7" i="51"/>
  <c r="H7" i="51"/>
  <c r="E7" i="51"/>
  <c r="G36" i="50"/>
  <c r="G37" i="50" s="1"/>
  <c r="F36" i="50"/>
  <c r="E36" i="50"/>
  <c r="D36" i="50"/>
  <c r="D37" i="50" s="1"/>
  <c r="C36" i="50"/>
  <c r="C37" i="50" s="1"/>
  <c r="B36" i="50"/>
  <c r="G35" i="50"/>
  <c r="F35" i="50"/>
  <c r="E35" i="50"/>
  <c r="D35" i="50"/>
  <c r="C35" i="50"/>
  <c r="B35" i="50"/>
  <c r="G32" i="50"/>
  <c r="B32" i="50"/>
  <c r="G31" i="50"/>
  <c r="F31" i="50"/>
  <c r="F32" i="50" s="1"/>
  <c r="E31" i="50"/>
  <c r="E32" i="50" s="1"/>
  <c r="D31" i="50"/>
  <c r="D32" i="50" s="1"/>
  <c r="C31" i="50"/>
  <c r="C32" i="50" s="1"/>
  <c r="B31" i="50"/>
  <c r="H30" i="50"/>
  <c r="G26" i="50"/>
  <c r="G27" i="50" s="1"/>
  <c r="H25" i="50"/>
  <c r="H23" i="50"/>
  <c r="H22" i="50"/>
  <c r="H21" i="50"/>
  <c r="H20" i="50"/>
  <c r="H19" i="50"/>
  <c r="H18" i="50"/>
  <c r="H17" i="50"/>
  <c r="H16" i="50"/>
  <c r="G15" i="50"/>
  <c r="F15" i="50"/>
  <c r="F26" i="50" s="1"/>
  <c r="F27" i="50" s="1"/>
  <c r="E15" i="50"/>
  <c r="E26" i="50" s="1"/>
  <c r="E27" i="50" s="1"/>
  <c r="D15" i="50"/>
  <c r="D26" i="50" s="1"/>
  <c r="D27" i="50" s="1"/>
  <c r="C15" i="50"/>
  <c r="C26" i="50" s="1"/>
  <c r="C27" i="50" s="1"/>
  <c r="B15" i="50"/>
  <c r="B26" i="50" s="1"/>
  <c r="B27" i="50" s="1"/>
  <c r="I14" i="50"/>
  <c r="I13" i="50"/>
  <c r="I12" i="50"/>
  <c r="I11" i="50"/>
  <c r="I10" i="50"/>
  <c r="I9" i="50"/>
  <c r="I8" i="50"/>
  <c r="I7" i="50"/>
  <c r="I6" i="50"/>
  <c r="I5" i="50"/>
  <c r="I6" i="54" l="1"/>
  <c r="I62" i="54"/>
  <c r="I58" i="54"/>
  <c r="E37" i="50"/>
  <c r="D43" i="52"/>
  <c r="B37" i="50"/>
  <c r="I29" i="51"/>
  <c r="D7" i="52"/>
  <c r="H17" i="52"/>
  <c r="H38" i="52"/>
  <c r="H59" i="52"/>
  <c r="I41" i="53"/>
  <c r="I25" i="51"/>
  <c r="H18" i="52"/>
  <c r="I96" i="54"/>
  <c r="I73" i="54"/>
  <c r="I39" i="54"/>
  <c r="I32" i="54"/>
  <c r="I80" i="54"/>
  <c r="I20" i="54"/>
  <c r="I6" i="53"/>
  <c r="H20" i="52"/>
  <c r="H19" i="52"/>
  <c r="H22" i="52"/>
  <c r="H28" i="52"/>
  <c r="H50" i="52"/>
  <c r="F79" i="52"/>
  <c r="H75" i="52"/>
  <c r="H23" i="52"/>
  <c r="H11" i="52"/>
  <c r="H16" i="52"/>
  <c r="D19" i="52"/>
  <c r="H27" i="52"/>
  <c r="H30" i="52"/>
  <c r="H32" i="52"/>
  <c r="H34" i="52"/>
  <c r="H37" i="52"/>
  <c r="H47" i="52"/>
  <c r="H54" i="52"/>
  <c r="H58" i="52"/>
  <c r="H72" i="52"/>
  <c r="H15" i="50"/>
  <c r="I15" i="50" s="1"/>
  <c r="F37" i="50"/>
  <c r="H29" i="51"/>
  <c r="H8" i="52"/>
  <c r="H10" i="52"/>
  <c r="H14" i="52"/>
  <c r="H26" i="52"/>
  <c r="H31" i="52"/>
  <c r="H42" i="52"/>
  <c r="H46" i="52"/>
  <c r="H65" i="52"/>
  <c r="D67" i="52"/>
  <c r="E79" i="52"/>
  <c r="B79" i="52"/>
  <c r="E85" i="51"/>
  <c r="E29" i="51"/>
  <c r="G79" i="52"/>
  <c r="H79" i="52"/>
  <c r="I75" i="51"/>
  <c r="H53" i="52"/>
  <c r="H57" i="52"/>
  <c r="G67" i="52"/>
  <c r="H70" i="52"/>
  <c r="H78" i="52"/>
  <c r="I70" i="51"/>
  <c r="I42" i="51"/>
  <c r="I50" i="51"/>
  <c r="I61" i="51"/>
  <c r="I78" i="51"/>
  <c r="H36" i="50"/>
  <c r="I37" i="51"/>
  <c r="I45" i="51"/>
  <c r="I53" i="51"/>
  <c r="I56" i="51"/>
  <c r="I64" i="51"/>
  <c r="I81" i="51"/>
  <c r="I85" i="51"/>
  <c r="H45" i="52"/>
  <c r="H60" i="52"/>
  <c r="H35" i="50"/>
  <c r="I40" i="51"/>
  <c r="I48" i="51"/>
  <c r="I59" i="51"/>
  <c r="I67" i="51"/>
  <c r="I73" i="51"/>
  <c r="I76" i="51"/>
  <c r="I84" i="51"/>
  <c r="H21" i="52"/>
  <c r="H29" i="52"/>
  <c r="H33" i="52"/>
  <c r="H36" i="52"/>
  <c r="G43" i="52"/>
  <c r="H48" i="52"/>
  <c r="G55" i="52"/>
  <c r="H63" i="52"/>
  <c r="H67" i="52"/>
  <c r="H73" i="52"/>
  <c r="I35" i="51"/>
  <c r="I43" i="51"/>
  <c r="I51" i="51"/>
  <c r="I62" i="51"/>
  <c r="I79" i="51"/>
  <c r="G19" i="52"/>
  <c r="H24" i="52"/>
  <c r="G31" i="52"/>
  <c r="H39" i="52"/>
  <c r="H43" i="52"/>
  <c r="H51" i="52"/>
  <c r="H55" i="52"/>
  <c r="H66" i="52"/>
  <c r="H76" i="52"/>
  <c r="C79" i="52"/>
  <c r="I65" i="51"/>
  <c r="H71" i="52"/>
  <c r="I83" i="51"/>
  <c r="I77" i="51"/>
  <c r="I34" i="51"/>
  <c r="H85" i="51"/>
  <c r="H31" i="50"/>
  <c r="H32" i="50" s="1"/>
  <c r="I38" i="51"/>
  <c r="I46" i="51"/>
  <c r="I54" i="51"/>
  <c r="I57" i="51"/>
  <c r="I71" i="51"/>
  <c r="I82" i="51"/>
  <c r="H26" i="50"/>
  <c r="H27" i="50" s="1"/>
  <c r="I41" i="51"/>
  <c r="I49" i="51"/>
  <c r="I60" i="51"/>
  <c r="I68" i="51"/>
  <c r="I74" i="51"/>
  <c r="H49" i="52"/>
  <c r="H64" i="52"/>
  <c r="H68" i="52"/>
  <c r="H74" i="52"/>
  <c r="I24" i="51"/>
  <c r="I36" i="51"/>
  <c r="I44" i="51"/>
  <c r="I52" i="51"/>
  <c r="I55" i="51"/>
  <c r="I63" i="51"/>
  <c r="I69" i="51"/>
  <c r="H44" i="52"/>
  <c r="H69" i="52"/>
  <c r="H77" i="52"/>
  <c r="C13" i="49"/>
  <c r="D13" i="49" s="1"/>
  <c r="A13" i="49"/>
  <c r="D12" i="49"/>
  <c r="D11" i="49"/>
  <c r="D10" i="49"/>
  <c r="D9" i="49"/>
  <c r="D8" i="49"/>
  <c r="D7" i="49"/>
  <c r="D6" i="49"/>
  <c r="D5" i="49"/>
  <c r="H37" i="50" l="1"/>
  <c r="D79" i="52"/>
  <c r="B15" i="43"/>
  <c r="C15" i="43"/>
  <c r="D15" i="43"/>
  <c r="E15" i="43"/>
  <c r="L31" i="38" l="1"/>
  <c r="J31" i="38"/>
  <c r="D29" i="44"/>
  <c r="R9" i="36"/>
  <c r="R6" i="36"/>
  <c r="M6" i="38" l="1"/>
  <c r="M18" i="38"/>
  <c r="M5" i="38"/>
  <c r="M19" i="38"/>
  <c r="M20" i="38"/>
  <c r="M7" i="38"/>
  <c r="M9" i="38"/>
  <c r="M10" i="38"/>
  <c r="M22" i="38"/>
  <c r="M25" i="38"/>
  <c r="M8" i="38"/>
  <c r="M11" i="38"/>
  <c r="M23" i="38"/>
  <c r="M24" i="38"/>
  <c r="M29" i="38"/>
  <c r="M12" i="38"/>
  <c r="M13" i="38"/>
  <c r="M14" i="38"/>
  <c r="M26" i="38"/>
  <c r="M27" i="38"/>
  <c r="M15" i="38"/>
  <c r="M16" i="38"/>
  <c r="M28" i="38"/>
  <c r="M17" i="38"/>
  <c r="M21" i="38"/>
  <c r="N59" i="44"/>
  <c r="G31" i="44"/>
  <c r="H31" i="44" s="1"/>
  <c r="C30" i="44"/>
  <c r="C31" i="44" s="1"/>
  <c r="B30" i="44"/>
  <c r="H25" i="44"/>
  <c r="D24" i="44"/>
  <c r="D23" i="44"/>
  <c r="H22" i="44"/>
  <c r="D22" i="44"/>
  <c r="D21" i="44"/>
  <c r="D20" i="44"/>
  <c r="D16" i="44" s="1"/>
  <c r="D19" i="44"/>
  <c r="D18" i="44"/>
  <c r="D17" i="44"/>
  <c r="H16" i="44"/>
  <c r="C16" i="44"/>
  <c r="B16" i="44"/>
  <c r="H12" i="44"/>
  <c r="H11" i="44"/>
  <c r="H8" i="44"/>
  <c r="H27" i="44" l="1"/>
  <c r="H9" i="44"/>
  <c r="H13" i="44"/>
  <c r="H20" i="44"/>
  <c r="H28" i="44"/>
  <c r="H10" i="44"/>
  <c r="B31" i="44"/>
  <c r="D30" i="44"/>
  <c r="D31" i="44" s="1"/>
  <c r="H6" i="44"/>
  <c r="H14" i="44"/>
  <c r="H18" i="44"/>
  <c r="H7" i="44"/>
  <c r="H15" i="44"/>
  <c r="H24" i="44"/>
  <c r="H17" i="44"/>
  <c r="H19" i="44"/>
  <c r="H21" i="44"/>
  <c r="H23" i="44"/>
  <c r="H26" i="44"/>
  <c r="H29" i="44"/>
  <c r="F23" i="43" l="1"/>
  <c r="F22" i="43"/>
  <c r="F21" i="43"/>
  <c r="F20" i="43"/>
  <c r="F19" i="43"/>
  <c r="F18" i="43"/>
  <c r="F17" i="43"/>
  <c r="F16" i="43"/>
  <c r="E24" i="43"/>
  <c r="D24" i="43"/>
  <c r="C24" i="43"/>
  <c r="B24" i="43"/>
  <c r="F14" i="43"/>
  <c r="F13" i="43"/>
  <c r="F15" i="43" l="1"/>
  <c r="F24" i="43" s="1"/>
  <c r="E19" i="41" l="1"/>
  <c r="D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F19" i="41" l="1"/>
  <c r="K57" i="39"/>
  <c r="J57" i="39"/>
  <c r="I57" i="39"/>
  <c r="H57" i="39"/>
  <c r="G57" i="39"/>
  <c r="F57" i="39"/>
  <c r="E57" i="39"/>
  <c r="D57" i="39"/>
  <c r="C57" i="39"/>
  <c r="B57" i="39"/>
  <c r="K31" i="39"/>
  <c r="J31" i="39"/>
  <c r="I31" i="39"/>
  <c r="H31" i="39"/>
  <c r="G31" i="39"/>
  <c r="F31" i="39"/>
  <c r="E31" i="39"/>
  <c r="D31" i="39"/>
  <c r="C31" i="39"/>
  <c r="B31" i="39"/>
  <c r="K5" i="39"/>
  <c r="J5" i="39"/>
  <c r="I5" i="39"/>
  <c r="H5" i="39"/>
  <c r="G5" i="39"/>
  <c r="F5" i="39"/>
  <c r="E5" i="39"/>
  <c r="D5" i="39"/>
  <c r="C5" i="39"/>
  <c r="B5" i="39"/>
  <c r="I31" i="38"/>
  <c r="H31" i="38"/>
  <c r="G31" i="38"/>
  <c r="F31" i="38"/>
  <c r="E31" i="38"/>
  <c r="D31" i="38"/>
  <c r="C31" i="38"/>
  <c r="B31" i="38"/>
  <c r="K27" i="38"/>
  <c r="K28" i="38"/>
  <c r="K7" i="38"/>
  <c r="K23" i="38"/>
  <c r="K14" i="38"/>
  <c r="K19" i="38"/>
  <c r="K18" i="38"/>
  <c r="K11" i="38"/>
  <c r="K22" i="38"/>
  <c r="K26" i="38"/>
  <c r="K15" i="38"/>
  <c r="K25" i="38"/>
  <c r="K12" i="38"/>
  <c r="K17" i="38"/>
  <c r="K10" i="38"/>
  <c r="K21" i="38"/>
  <c r="K20" i="38"/>
  <c r="K8" i="38"/>
  <c r="K29" i="38"/>
  <c r="K9" i="38"/>
  <c r="K16" i="38"/>
  <c r="K6" i="38"/>
  <c r="K13" i="38"/>
  <c r="K5" i="38"/>
  <c r="K24" i="38"/>
  <c r="K31" i="38" l="1"/>
  <c r="B36" i="37" l="1"/>
  <c r="C36" i="37" s="1"/>
  <c r="B35" i="37"/>
  <c r="C35" i="37" s="1"/>
  <c r="B34" i="37"/>
  <c r="C34" i="37" s="1"/>
  <c r="B33" i="37"/>
  <c r="C33" i="37" s="1"/>
  <c r="B32" i="37"/>
  <c r="C32" i="37" s="1"/>
  <c r="B31" i="37"/>
  <c r="C31" i="37" s="1"/>
  <c r="B30" i="37"/>
  <c r="C30" i="37" s="1"/>
  <c r="B29" i="37"/>
  <c r="C29" i="37" s="1"/>
  <c r="B28" i="37"/>
  <c r="C28" i="37" s="1"/>
  <c r="B27" i="37"/>
  <c r="C27" i="37" s="1"/>
  <c r="B21" i="37"/>
  <c r="C15" i="37" s="1"/>
  <c r="B6" i="37"/>
  <c r="C6" i="37" s="1"/>
  <c r="Q23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D23" i="36"/>
  <c r="C23" i="36"/>
  <c r="B23" i="36"/>
  <c r="Q21" i="36"/>
  <c r="P21" i="36"/>
  <c r="O21" i="36"/>
  <c r="N21" i="36"/>
  <c r="M21" i="36"/>
  <c r="L21" i="36"/>
  <c r="K21" i="36"/>
  <c r="J21" i="36"/>
  <c r="I21" i="36"/>
  <c r="H21" i="36"/>
  <c r="G21" i="36"/>
  <c r="F21" i="36"/>
  <c r="E21" i="36"/>
  <c r="D21" i="36"/>
  <c r="C21" i="36"/>
  <c r="B21" i="36"/>
  <c r="R18" i="36"/>
  <c r="R17" i="36"/>
  <c r="R16" i="36"/>
  <c r="R15" i="36"/>
  <c r="R23" i="36" s="1"/>
  <c r="R14" i="36"/>
  <c r="R13" i="36"/>
  <c r="R12" i="36"/>
  <c r="R11" i="36"/>
  <c r="R10" i="36"/>
  <c r="R8" i="36"/>
  <c r="R7" i="36"/>
  <c r="I91" i="35"/>
  <c r="H91" i="35"/>
  <c r="G91" i="35"/>
  <c r="F91" i="35"/>
  <c r="E91" i="35"/>
  <c r="D91" i="35"/>
  <c r="C91" i="35"/>
  <c r="B91" i="35"/>
  <c r="I85" i="35"/>
  <c r="I86" i="35" s="1"/>
  <c r="H85" i="35"/>
  <c r="H86" i="35" s="1"/>
  <c r="G85" i="35"/>
  <c r="G86" i="35" s="1"/>
  <c r="F85" i="35"/>
  <c r="F86" i="35" s="1"/>
  <c r="E85" i="35"/>
  <c r="E86" i="35" s="1"/>
  <c r="D85" i="35"/>
  <c r="D86" i="35" s="1"/>
  <c r="C85" i="35"/>
  <c r="C86" i="35" s="1"/>
  <c r="B85" i="35"/>
  <c r="B86" i="35" s="1"/>
  <c r="I81" i="35"/>
  <c r="H81" i="35"/>
  <c r="G81" i="35"/>
  <c r="F81" i="35"/>
  <c r="E81" i="35"/>
  <c r="D81" i="35"/>
  <c r="C81" i="35"/>
  <c r="B81" i="35"/>
  <c r="I69" i="35"/>
  <c r="H69" i="35"/>
  <c r="G69" i="35"/>
  <c r="F69" i="35"/>
  <c r="E69" i="35"/>
  <c r="D69" i="35"/>
  <c r="C69" i="35"/>
  <c r="B69" i="35"/>
  <c r="J37" i="35"/>
  <c r="I37" i="35"/>
  <c r="H37" i="35"/>
  <c r="G37" i="35"/>
  <c r="F37" i="35"/>
  <c r="E37" i="35"/>
  <c r="D37" i="35"/>
  <c r="C37" i="35"/>
  <c r="B37" i="35"/>
  <c r="K36" i="35"/>
  <c r="K37" i="35" s="1"/>
  <c r="K35" i="35"/>
  <c r="J32" i="35"/>
  <c r="I32" i="35"/>
  <c r="H32" i="35"/>
  <c r="G32" i="35"/>
  <c r="F32" i="35"/>
  <c r="E32" i="35"/>
  <c r="D32" i="35"/>
  <c r="C32" i="35"/>
  <c r="B32" i="35"/>
  <c r="K31" i="35"/>
  <c r="K30" i="35"/>
  <c r="J26" i="35"/>
  <c r="J27" i="35" s="1"/>
  <c r="I26" i="35"/>
  <c r="I27" i="35" s="1"/>
  <c r="H26" i="35"/>
  <c r="H27" i="35" s="1"/>
  <c r="G26" i="35"/>
  <c r="G27" i="35" s="1"/>
  <c r="F26" i="35"/>
  <c r="F27" i="35" s="1"/>
  <c r="E26" i="35"/>
  <c r="E27" i="35" s="1"/>
  <c r="D26" i="35"/>
  <c r="D27" i="35" s="1"/>
  <c r="C26" i="35"/>
  <c r="C27" i="35" s="1"/>
  <c r="B26" i="35"/>
  <c r="B27" i="35" s="1"/>
  <c r="K25" i="35"/>
  <c r="K22" i="35"/>
  <c r="K21" i="35"/>
  <c r="K20" i="35"/>
  <c r="K19" i="35"/>
  <c r="K18" i="35"/>
  <c r="K17" i="35"/>
  <c r="K16" i="35"/>
  <c r="J15" i="35"/>
  <c r="I15" i="35"/>
  <c r="H15" i="35"/>
  <c r="G15" i="35"/>
  <c r="F15" i="35"/>
  <c r="E15" i="35"/>
  <c r="D15" i="35"/>
  <c r="C15" i="35"/>
  <c r="B15" i="35"/>
  <c r="K14" i="35"/>
  <c r="K13" i="35"/>
  <c r="K12" i="35"/>
  <c r="K11" i="35"/>
  <c r="K10" i="35"/>
  <c r="K9" i="35"/>
  <c r="K8" i="35"/>
  <c r="K7" i="35"/>
  <c r="K6" i="35"/>
  <c r="C8" i="37" l="1"/>
  <c r="C10" i="37"/>
  <c r="B26" i="37"/>
  <c r="C26" i="37" s="1"/>
  <c r="C11" i="37"/>
  <c r="C12" i="37"/>
  <c r="C14" i="37"/>
  <c r="K15" i="35"/>
  <c r="C16" i="37"/>
  <c r="K32" i="35"/>
  <c r="C9" i="37"/>
  <c r="C13" i="37"/>
  <c r="C19" i="37"/>
  <c r="R21" i="36"/>
  <c r="S13" i="36" s="1"/>
  <c r="S15" i="36"/>
  <c r="K26" i="35"/>
  <c r="K27" i="35" s="1"/>
  <c r="S11" i="36" l="1"/>
  <c r="S18" i="36"/>
  <c r="S16" i="36"/>
  <c r="S14" i="36"/>
  <c r="S10" i="36"/>
  <c r="S8" i="36"/>
  <c r="S6" i="36"/>
  <c r="S12" i="36"/>
  <c r="S7" i="36"/>
  <c r="S17" i="36"/>
  <c r="S23" i="36"/>
  <c r="S9" i="36"/>
</calcChain>
</file>

<file path=xl/sharedStrings.xml><?xml version="1.0" encoding="utf-8"?>
<sst xmlns="http://schemas.openxmlformats.org/spreadsheetml/2006/main" count="1221" uniqueCount="498">
  <si>
    <t>PERIODO</t>
  </si>
  <si>
    <t>EXPLORACIÓN</t>
  </si>
  <si>
    <t>OTROS</t>
  </si>
  <si>
    <t>TOTAL</t>
  </si>
  <si>
    <t>Ene-Jul 2019</t>
  </si>
  <si>
    <t>Ene-Jul 2020</t>
  </si>
  <si>
    <t>Var%</t>
  </si>
  <si>
    <t>Jul. 2019</t>
  </si>
  <si>
    <t>Jul. 2020</t>
  </si>
  <si>
    <t>Jun. 2020</t>
  </si>
  <si>
    <t>Ene</t>
  </si>
  <si>
    <t>Feb</t>
  </si>
  <si>
    <t>Mar</t>
  </si>
  <si>
    <t>Abr</t>
  </si>
  <si>
    <t>May</t>
  </si>
  <si>
    <t>Jun</t>
  </si>
  <si>
    <t>Jul</t>
  </si>
  <si>
    <t>OCT</t>
  </si>
  <si>
    <t>NOV</t>
  </si>
  <si>
    <t>DIC</t>
  </si>
  <si>
    <t>Tabla 11</t>
  </si>
  <si>
    <t>TRANSFERENCIA DE RECURSOS (CANON, REGALÍAS Y DERECHO DE VIGENCIA) 
GENERADOS POR LA MINERÍA HACIA LAS REGIONES (Soles)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</si>
  <si>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</si>
  <si>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</si>
  <si>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</si>
  <si>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</si>
  <si>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</si>
  <si>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</si>
  <si>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</si>
  <si>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</si>
  <si>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</si>
  <si>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</si>
  <si>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</si>
  <si>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</si>
  <si>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</si>
  <si>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</si>
  <si>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</si>
  <si>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</si>
  <si>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</si>
  <si>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</si>
  <si>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</si>
  <si>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</si>
  <si>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</si>
  <si>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</si>
  <si>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</si>
  <si>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</si>
  <si>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</si>
  <si>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</si>
  <si>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</si>
  <si>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12</t>
  </si>
  <si>
    <t>CANON MINERO**</t>
  </si>
  <si>
    <t>REGALIAS MINERAS***</t>
  </si>
  <si>
    <t>DERECHO VIGENCIA</t>
  </si>
  <si>
    <t xml:space="preserve">** Incluye Canon Minero y Canon Regional. Mediante DS N°033-2019-EF de fecha 30 de enero del 2019, se aprobó el adelanto de Canon Minero a las regiones. </t>
  </si>
  <si>
    <t>*** Incluye Regalías Contractuales Mineras.</t>
  </si>
  <si>
    <t>Tabla 13</t>
  </si>
  <si>
    <t>PETITORIOS, CATASTRO Y ACTIVIDAD MINERA</t>
  </si>
  <si>
    <t>CANTIDAD DE SOLICITUDES DE PETITORIOS MINEROS A NIVEL NACIONAL*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</si>
  <si>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</si>
  <si>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</si>
  <si>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</si>
  <si>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</si>
  <si>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</si>
  <si>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</si>
  <si>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</si>
  <si>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</si>
  <si>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</si>
  <si>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</si>
  <si>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SOLICITUDES DE PETITORIOS MINEROS A NIVEL NACIONAL *</t>
  </si>
  <si>
    <t>TÍTULOS DE CONCESIONES OTORGADAS POR INGEMMET *</t>
  </si>
  <si>
    <t>TÍTULOS DE CONCESIONES OTORGADAS POR INGEMMET (HECTÁREAS)*</t>
  </si>
  <si>
    <t>(*) Información disponible a la fecha de elaboración de este boletín. N.d: Información no disponible en la fecha de elaboración del presente boletín.</t>
  </si>
  <si>
    <t>UNIDADES</t>
  </si>
  <si>
    <t>SITUACIÓN</t>
  </si>
  <si>
    <t>% DEL PERÚ</t>
  </si>
  <si>
    <t>EXPLOTACIÓN</t>
  </si>
  <si>
    <t>CATEO Y PROSPECCIÓN</t>
  </si>
  <si>
    <t>PREPARACION Y DESARROLLO*</t>
  </si>
  <si>
    <t>CIERRE FINAL*</t>
  </si>
  <si>
    <t>CIERRE POST-CIERRE (DEFINITIVO)</t>
  </si>
  <si>
    <t>CIERRE PROGRESIVO*</t>
  </si>
  <si>
    <t>BENEFICIO</t>
  </si>
  <si>
    <t>UNIDADES MINERAS EN ACTIVIDAD</t>
  </si>
  <si>
    <t>Tabla 14</t>
  </si>
  <si>
    <t>RECAUDACIÓN DEL RÉGIMEN TRIBUTARIO MINERO* (Millones de soles)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</si>
  <si>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</si>
  <si>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</si>
  <si>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</si>
  <si>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</si>
  <si>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</si>
  <si>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</si>
  <si>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</si>
  <si>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</si>
  <si>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Ene.</t>
  </si>
  <si>
    <t>Feb.</t>
  </si>
  <si>
    <t>Mar.</t>
  </si>
  <si>
    <t>Abr.</t>
  </si>
  <si>
    <t>May.</t>
  </si>
  <si>
    <t>Jun.</t>
  </si>
  <si>
    <t>Jul.</t>
  </si>
  <si>
    <t>Tabla 6</t>
  </si>
  <si>
    <t>EXPORTACIONES METÁLICAS</t>
  </si>
  <si>
    <t>VALOR DE LAS EXPORTACIONES METÁLICAS (US$ MILLONES)</t>
  </si>
  <si>
    <t>COBRE</t>
  </si>
  <si>
    <t>ORO</t>
  </si>
  <si>
    <t>ZINC</t>
  </si>
  <si>
    <t>PLATA</t>
  </si>
  <si>
    <t>PLOMO</t>
  </si>
  <si>
    <t>ESTAÑO</t>
  </si>
  <si>
    <t>HIERRO</t>
  </si>
  <si>
    <t>MOLIBDENO</t>
  </si>
  <si>
    <t xml:space="preserve">VARIACIÓN RESPECTO AL MES ANTERIOR* EN MILLONES DE US$ </t>
  </si>
  <si>
    <t>EVOLUCIÓN DE LAS EXPORTACIONES MINERAS METÁLICAS / US$ MILLONES</t>
  </si>
  <si>
    <t>VOLUMEN DE LAS EXPORTACIONES METÁLICAS</t>
  </si>
  <si>
    <t>(Miles toneladas)</t>
  </si>
  <si>
    <t>(Miles oz tr)</t>
  </si>
  <si>
    <t>(Millones oz tr)</t>
  </si>
  <si>
    <t>(Millones toneladas)</t>
  </si>
  <si>
    <t xml:space="preserve">VARIACIÓN RESPECTO AL MES ANTERIOR - VOLUMEN* </t>
  </si>
  <si>
    <t>VARIACIÓN % DE LAS EXPORTACIONES MINERAS METÁLICAS (VOLUMEN (*)) / VAR%</t>
  </si>
  <si>
    <t>Tabla 06.1</t>
  </si>
  <si>
    <t>ESTRUCTURA DEL VALOR DE LAS EXPORTACIONES PERUANAS</t>
  </si>
  <si>
    <t>RUBRO</t>
  </si>
  <si>
    <t>Part%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</si>
  <si>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</si>
  <si>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</si>
  <si>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</si>
  <si>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</si>
  <si>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</si>
  <si>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</si>
  <si>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</si>
  <si>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</si>
  <si>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</si>
  <si>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</si>
  <si>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</si>
  <si>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</si>
  <si>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Otros</t>
  </si>
  <si>
    <t>TOTAL EXPORTACIONES</t>
  </si>
  <si>
    <t>TOTAL EXPORTACIONES MINERAS</t>
  </si>
  <si>
    <t>Tabla 6.2</t>
  </si>
  <si>
    <t>VALOR DE EXPORTACIONES DE PRINCIPALES PRODUCTOS MINEROS (Millones de US$)</t>
  </si>
  <si>
    <t>Productos Metálicos</t>
  </si>
  <si>
    <t>Cobre</t>
  </si>
  <si>
    <t>Oro</t>
  </si>
  <si>
    <t>Zinc</t>
  </si>
  <si>
    <t>Plata</t>
  </si>
  <si>
    <t>Plomo</t>
  </si>
  <si>
    <t>Estaño</t>
  </si>
  <si>
    <t>Hierro</t>
  </si>
  <si>
    <t>Molibdeno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</si>
  <si>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</si>
  <si>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</si>
  <si>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</si>
  <si>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</si>
  <si>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>Tabla 05</t>
  </si>
  <si>
    <t>PRINCIPALES INDICADORES MACROECONÓMICOS*</t>
  </si>
  <si>
    <t xml:space="preserve">PBI   </t>
  </si>
  <si>
    <t>PBI MINERO</t>
  </si>
  <si>
    <t>INFLACIÓN</t>
  </si>
  <si>
    <t>TIPO DE CAMBIO *</t>
  </si>
  <si>
    <t>EXPORTACIONES</t>
  </si>
  <si>
    <t>EXPORT. MIN.**</t>
  </si>
  <si>
    <t>IMPORTACIONES</t>
  </si>
  <si>
    <t>BALANZA COMERCIAL</t>
  </si>
  <si>
    <t>Var.% anual</t>
  </si>
  <si>
    <t>Soles por U.S.$</t>
  </si>
  <si>
    <t>Millones US$</t>
  </si>
  <si>
    <t>n.d</t>
  </si>
  <si>
    <t>n.d.</t>
  </si>
  <si>
    <t>COTIZACIONES DE LOS PRINCIPALES METALES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</si>
  <si>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</si>
  <si>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</si>
  <si>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</si>
  <si>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</si>
  <si>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</si>
  <si>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</si>
  <si>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</si>
  <si>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</si>
  <si>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</si>
  <si>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</si>
  <si>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</si>
  <si>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</si>
  <si>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London Fix</t>
  </si>
  <si>
    <t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</t>
  </si>
  <si>
    <t>N°</t>
  </si>
  <si>
    <t>TIPO DE AREA RESTRINGIDA</t>
  </si>
  <si>
    <t>HECTAREAS</t>
  </si>
  <si>
    <t>%DEL PERU</t>
  </si>
  <si>
    <t>AREA NATURAL - USO INDIRECTO</t>
  </si>
  <si>
    <t>CLASIFICACION DIVERSA (gasoductos, oleoductos,  otros)</t>
  </si>
  <si>
    <t>SITIO RAMSAR (humedales de importancia internacional)</t>
  </si>
  <si>
    <t>PROYECTO ESPECIAL - HIDRAULICOS</t>
  </si>
  <si>
    <t>ECOSISTEMAS FRAGILES</t>
  </si>
  <si>
    <t>AREA DE DEFENSA NACIONAL</t>
  </si>
  <si>
    <t>ZONA ARQUEOLOGICA</t>
  </si>
  <si>
    <t xml:space="preserve">AREA DE NO ADMISION DE PETITORIOS </t>
  </si>
  <si>
    <t>AREA DE NO ADMISION DE PETITORIOS INGEMMET</t>
  </si>
  <si>
    <t>ZONA URBANA</t>
  </si>
  <si>
    <t>PUERTO Y/O AEROPUERTO</t>
  </si>
  <si>
    <t>SITIO HISTORICO DE BATALLA</t>
  </si>
  <si>
    <t>ZONA DE RIESGO NO MITIGABLE (alto riesgo de habitabilidad - ley 30556)</t>
  </si>
  <si>
    <t>PAISAJE CULTURAL</t>
  </si>
  <si>
    <t>Territorio Perú (Has según IGN)</t>
  </si>
  <si>
    <t>Fuente: INGEMMET y Ministerio de Energía y Minas</t>
  </si>
  <si>
    <t>NYMEX</t>
  </si>
  <si>
    <t xml:space="preserve">Ago. </t>
  </si>
  <si>
    <t>Ago.</t>
  </si>
  <si>
    <t>2020 (ene-jul)</t>
  </si>
  <si>
    <t>VARIACIÓN INTERANUAL * EN MILLONES DE US$ /JULIO</t>
  </si>
  <si>
    <t>VARIACIÓN INTERANUAL ACUMULADA* EN MILLONES DE US$ / ENERO-JULIO</t>
  </si>
  <si>
    <t>VARIACIÓN INTERANUAL VOLUMEN * / JULIO</t>
  </si>
  <si>
    <t>VARIACIÓN INTERANUAL ACUMULADA - VOLUMEN* / ENERO-JULIO</t>
  </si>
  <si>
    <t xml:space="preserve">Fuente: BCRP, Cuadros Estadísticos Mensuales. Elaborado por el Ministerio de Energía y Minas
Fecha de consulta: 07 de septiembre de 2020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</si>
  <si>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BCRP, Cuadros Estadísticos Mensuales. Elaborado por el Ministerio de Energía y Minas
Fecha de consulta: 07 de septiembre de 2020</t>
  </si>
  <si>
    <t>Fuente: INGEMMET y Ministerio de Energía y Minas.   /    Fecha de consulta: 11 de setiembre de 2020</t>
  </si>
  <si>
    <r>
      <t>ÁREAS RESTRINGIDAS A LA MINERÍA - AGOSTO</t>
    </r>
    <r>
      <rPr>
        <b/>
        <sz val="10"/>
        <rFont val="Calibri"/>
        <family val="2"/>
      </rPr>
      <t xml:space="preserve"> 2020</t>
    </r>
  </si>
  <si>
    <r>
      <t>UNIDADES MINERAS EN ACTIVIDAD - AGOSTO</t>
    </r>
    <r>
      <rPr>
        <b/>
        <sz val="12"/>
        <rFont val="Calibri"/>
        <family val="2"/>
      </rPr>
      <t xml:space="preserve"> 2020</t>
    </r>
  </si>
  <si>
    <t>Fuente: SUNAT, Nota Tributaria. Elaborado por Ministerio de Energía y Minas.
Fecha de consulta: 15 de setiembre de 2020</t>
  </si>
  <si>
    <t>Tabla 10</t>
  </si>
  <si>
    <t>EMPLEO DIRECTO EN MINERÍA</t>
  </si>
  <si>
    <t>SEGÚN TIPO DE EMPLEADOR (PROMEDIO)</t>
  </si>
  <si>
    <t>SEGÚN REGIÓN - AGOSTO 2020</t>
  </si>
  <si>
    <t>COMPAÑÍA</t>
  </si>
  <si>
    <t>CONTRATISTAS</t>
  </si>
  <si>
    <t>REGIÓN</t>
  </si>
  <si>
    <t>PERSONAS</t>
  </si>
  <si>
    <t>PART%</t>
  </si>
  <si>
    <t>AREQUIPA</t>
  </si>
  <si>
    <t>MOQUEGUA</t>
  </si>
  <si>
    <t>ICA</t>
  </si>
  <si>
    <t>LA LIBERTAD</t>
  </si>
  <si>
    <t>LIMA</t>
  </si>
  <si>
    <t>PASCO</t>
  </si>
  <si>
    <t>CAJAMARCA</t>
  </si>
  <si>
    <t>2019*</t>
  </si>
  <si>
    <t>CUSCO</t>
  </si>
  <si>
    <t>2020*</t>
  </si>
  <si>
    <t>AYACUCHO</t>
  </si>
  <si>
    <t>PUNO</t>
  </si>
  <si>
    <t>TACNA</t>
  </si>
  <si>
    <t>HUANCAVELICA</t>
  </si>
  <si>
    <t>PIURA</t>
  </si>
  <si>
    <t>CALLAO</t>
  </si>
  <si>
    <t>MADRE DE DIOS</t>
  </si>
  <si>
    <t>Ago</t>
  </si>
  <si>
    <t>LAMBAYEQUE</t>
  </si>
  <si>
    <t>AMAZONAS</t>
  </si>
  <si>
    <t>Variación Interanual - Agosto</t>
  </si>
  <si>
    <t>LORETO</t>
  </si>
  <si>
    <t>TUMBES</t>
  </si>
  <si>
    <t>Fuente: Dirección de Promoción Minera - Ministerio de Energía y Minas.
- 2009-2018:  Información proporcionada por los Titulares Mineros a través de la Declaración Anual Consolidada (DAC).
- 2019-2020:  Información proporcionada por los Titulares Mineros a través del Declaración Estadística Mensual (ESTAMIN).
- Las cifras han sido ajustadas a lo reportado por los Titulares Mineros al 17 de septiembre de 2020.</t>
  </si>
  <si>
    <t xml:space="preserve">ACCIDENTES MORTALES EN EL SECTOR MINERO
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</si>
  <si>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</si>
  <si>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</si>
  <si>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</si>
  <si>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</si>
  <si>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</si>
  <si>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</si>
  <si>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</si>
  <si>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</si>
  <si>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</si>
  <si>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</t>
  </si>
  <si>
    <t>Tabla 7</t>
  </si>
  <si>
    <t>INVERSIONES MINERAS (US$)</t>
  </si>
  <si>
    <t>PLANTA BENEFICIO</t>
  </si>
  <si>
    <t>EQUIPAMIENTO MINERO</t>
  </si>
  <si>
    <t>INFRAESTRUCTURA</t>
  </si>
  <si>
    <t>DESARROLLO Y PREPARACIÓN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</si>
  <si>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</si>
  <si>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</si>
  <si>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</si>
  <si>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</si>
  <si>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</si>
  <si>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</si>
  <si>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</si>
  <si>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</si>
  <si>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VARIACIÓN ACUMULADA / ENERO - AGOSTO</t>
  </si>
  <si>
    <t>Ene-Ago 2019</t>
  </si>
  <si>
    <t>Ene-Ago 2020</t>
  </si>
  <si>
    <t>VARIACIÓN INTERANUAL / AGOSTO</t>
  </si>
  <si>
    <t>Ago. 2019</t>
  </si>
  <si>
    <t>Ago. 2020</t>
  </si>
  <si>
    <t>Var. %</t>
  </si>
  <si>
    <t>VARIACIÓN RESPECTO AL MES ANTERIOR</t>
  </si>
  <si>
    <t>EVOLUCIÓN ANUAL DE LAS INVERSIONES MINERAS
(US$ MILLONES)</t>
  </si>
  <si>
    <t>Fuente: Dirección de Promoción Minera - Ministerio de Energía y Minas.
- Información proporcionada por los Titulares Mineros a través del ESTAMIN.
- Las cifras han sido ajustadas a lo reportado por los Titulares Mineros al 18 de septiembre de 2020.</t>
  </si>
  <si>
    <t>Tabla 8</t>
  </si>
  <si>
    <t>SEGÚN REGIÓN</t>
  </si>
  <si>
    <t>Enero-Agosto</t>
  </si>
  <si>
    <t>Part. %</t>
  </si>
  <si>
    <t>+</t>
  </si>
  <si>
    <t>-</t>
  </si>
  <si>
    <t>SEGÚN EMPRESA</t>
  </si>
  <si>
    <t>EMPRESA</t>
  </si>
  <si>
    <t>ANGLO AMERICAN QUELLAVECO S.A.</t>
  </si>
  <si>
    <t>MARCOBRE S.A.C.</t>
  </si>
  <si>
    <t>MINERA CHINALCO PERU S.A.</t>
  </si>
  <si>
    <t>COMPAÑIA MINERA ANTAMINA S.A.</t>
  </si>
  <si>
    <t>MINERA LAS BAMBAS S.A.</t>
  </si>
  <si>
    <t>SOUTHERN PERU COPPER CORPORATION SUCURSAL DEL PERU</t>
  </si>
  <si>
    <t>SOCIEDAD MINERA CERRO VERDE S.A.A.</t>
  </si>
  <si>
    <t>MINERA YANACOCHA S.R.L.</t>
  </si>
  <si>
    <t>COMPAÑIA MINERA PODEROSA S.A.</t>
  </si>
  <si>
    <t>VOLCAN COMPAÑÍA MINERA S.A.A.</t>
  </si>
  <si>
    <t>NEXA RESOURCES PERU S.A.A.</t>
  </si>
  <si>
    <t>GOLD FIELDS LA CIMA S.A.</t>
  </si>
  <si>
    <t>HUDBAY PERU S.A.C.</t>
  </si>
  <si>
    <t>COMPAÑÍA DE MINAS BUENAVENTURA S.A.A.</t>
  </si>
  <si>
    <t>COMPAÑIA MINERA ARES S.A.C.</t>
  </si>
  <si>
    <t>SHOUGANG HIERRO PERU S.A.A.</t>
  </si>
  <si>
    <t>MINSUR S.A.</t>
  </si>
  <si>
    <t>CONSORCIO MINERO HORIZONTE S.A.</t>
  </si>
  <si>
    <t>COMPAÑIA MINERA CHUNGAR S.A.C.</t>
  </si>
  <si>
    <t>COMPAÑIA MINERA ANTAPACCAY S.A.</t>
  </si>
  <si>
    <t>MINERA AURIFERA RETAMAS S.A.</t>
  </si>
  <si>
    <t>COMPAÑIA MINERA RAURA S.A.</t>
  </si>
  <si>
    <t>SHAHUINDO S.A.C.</t>
  </si>
  <si>
    <t>LA ARENA S.A.</t>
  </si>
  <si>
    <t>COMPAÑIA MINERA KOLPA S.A.</t>
  </si>
  <si>
    <t>EMPRESA MINERA LOS QUENUALES S.A.</t>
  </si>
  <si>
    <t>SOCIEDAD MINERA CORONA S.A.</t>
  </si>
  <si>
    <t>MINERA BARRICK MISQUICHILCA S.A.</t>
  </si>
  <si>
    <t>COMPAÑIA MINERA CONDESTABLE S.A.</t>
  </si>
  <si>
    <t>NEXA RESOURCES EL PORVENIR S.A.C.</t>
  </si>
  <si>
    <t>COMPAÑIA MINERA LINCUNA S.A.</t>
  </si>
  <si>
    <t>CORI PUNO S.A.C.</t>
  </si>
  <si>
    <t>NEXA RESOURCES ATACOCHA S.A.A.</t>
  </si>
  <si>
    <t>UNION ANDINA DE CEMENTOS S.A.A.</t>
  </si>
  <si>
    <t>TREVALI PERU S.A.C.</t>
  </si>
  <si>
    <t>SUMMA GOLD CORPORATION S.A.C.</t>
  </si>
  <si>
    <t>ALPAYANA S.A.</t>
  </si>
  <si>
    <t>COMPAÑIA MINERA COIMOLACHE S.A.</t>
  </si>
  <si>
    <t>SOCIEDAD MINERA EL BROCAL S.A.A.</t>
  </si>
  <si>
    <t>COMPAÑIA MINERA ZAFRANAL S.A.C.</t>
  </si>
  <si>
    <t>COMPAÑIA MINERA MISKI MAYO S.R.L.</t>
  </si>
  <si>
    <t>S.M.R.L. SANTA BARBARA DE TRUJILLO</t>
  </si>
  <si>
    <t>MINERA CHALHUANE S.A.C.</t>
  </si>
  <si>
    <t>MINERA BATEAS S.A.C.</t>
  </si>
  <si>
    <t>MINERA COLQUISIRI S.A.</t>
  </si>
  <si>
    <t>MINERA CORIWAYRA S.A.C.</t>
  </si>
  <si>
    <t>COMPAÑIA MINERA CARAVELI S.A.C.</t>
  </si>
  <si>
    <t>SOCIEDAD MINERA AUSTRIA DUVAZ S.A.C.</t>
  </si>
  <si>
    <t>COMPAÑIA MINERA ARGENTUM S.A.</t>
  </si>
  <si>
    <t>PAN AMERICAN SILVER HUARON S.A.</t>
  </si>
  <si>
    <t>OTROS (2019: 325 titulares mineros, 2020: 266 titulares mineros)</t>
  </si>
  <si>
    <t>Total</t>
  </si>
  <si>
    <t>Tabla 9</t>
  </si>
  <si>
    <t>SEGÚN RUBRO DE INVERSIÓN</t>
  </si>
  <si>
    <t>RUBRO / EMPRESA</t>
  </si>
  <si>
    <t>OTROS (2019:  90 titulares mineros, 2020:  78 titulares mineros)</t>
  </si>
  <si>
    <t>OTROS (2019:  153 titulares mineros, 2020: 113 titulares mineros)</t>
  </si>
  <si>
    <t>OTROS (2019: 215 titulares mineros, 2020:  158 titulares mineros)</t>
  </si>
  <si>
    <t>OTROS (2019:  187 titulares mineros, 2020: 141 titulares mineros)</t>
  </si>
  <si>
    <t>OTROS (2019: 154 titulares mineros, 2020: 121 titulares mineros)</t>
  </si>
  <si>
    <t>OTROS (2019: 158 titulares mineros, 2020: 144 titulares mineros)</t>
  </si>
  <si>
    <t>LBM</t>
  </si>
  <si>
    <t>Fuente: Declaración Estadística Mensual - Ministerio de Energía y Minas.
- Las cifras han sido ajustadas a lo reportado por los Titulares Mineros al 17 de septiembre de 2020.</t>
  </si>
  <si>
    <t>(*) Información</t>
  </si>
  <si>
    <t>HECTÁREAS(**)</t>
  </si>
  <si>
    <t>Fuente:  Declaración Estadítica Mensual (ESTAMIN) - Ministerio de Energía y Minas.   /    Fecha de consulta: 15 de setiembre de 2020.</t>
  </si>
  <si>
    <t xml:space="preserve"> Información disponible a la fecha de elaboración de este boletín.
(*) Mediante R.D. N°0043-2020-MINEM/DGM, se reemplazo la situación "Construcción" al nombre de "Preparación y Desarrollo", asimismo se añadieron las situaciones "Cierre Final" y "Cierre Progresivo". De esta manera, las situaciones reportadas se encuentran alineadas a la Ley General de Minería y los procedimientos de autorizaciones mineras de la Dirección General de Minería.
(**) Hectáreas otorgadas totales destinadas a las unidades mineras que se encuentran en alguna de las situaciones descritas en el presente cuadro.</t>
  </si>
  <si>
    <t>Fuente: MEF, Portal de Transparencia Económica; INGEMMET. Elaborado por Ministerio de Energía y Minas. 
Fecha de consulta:  11 de setiembre de 2020
   Canon Minero  - Datos a  setiembre de 2020
   Regalías Legales y Contractuales - Datos a agosto de 2020
   Derecho de Vigencia - Datos a julio de 2020</t>
  </si>
  <si>
    <t>Fuente: MEF, Portal de Transparencia Económica. Elaborado por Ministerio de Energía y Minas. 
Instituto Geológico Minero y Metalúrgico (INGEMMET)
Fecha de consulta:  11 de setiembre de 2020
   Canon Minero - Datos a  setiembre del 2020
   Regalías Legales y Contractuales- Datos a agosto del 2020
   Derecho de Vigencia - Datos a julio del 2020</t>
  </si>
  <si>
    <t>JUNÍN</t>
  </si>
  <si>
    <t>HUÁNUCO</t>
  </si>
  <si>
    <t>SAN MARTÍN</t>
  </si>
  <si>
    <t>ÁNCASH</t>
  </si>
  <si>
    <t>APURÍMAC</t>
  </si>
  <si>
    <t>Tabla 4</t>
  </si>
  <si>
    <t>PRODUCCIÓN MINERA NO METÁLICA Y CARBONÍFERA*</t>
  </si>
  <si>
    <t>AGOSTO</t>
  </si>
  <si>
    <t>ENERO - AGOSTO</t>
  </si>
  <si>
    <t>PRODUCTO</t>
  </si>
  <si>
    <t>VAR. %</t>
  </si>
  <si>
    <t>PART. %</t>
  </si>
  <si>
    <t>NO METÁLICO (TM)</t>
  </si>
  <si>
    <t>CALIZA / DOLOMITA</t>
  </si>
  <si>
    <t>HORMIGON</t>
  </si>
  <si>
    <t>SAL</t>
  </si>
  <si>
    <t>PIEDRA (CONSTRUCCION)</t>
  </si>
  <si>
    <t>PUZOLANA</t>
  </si>
  <si>
    <t>ARENA (GRUESA/FINA)</t>
  </si>
  <si>
    <t>CALCITA</t>
  </si>
  <si>
    <t>CONCHUELAS</t>
  </si>
  <si>
    <t>SILICE</t>
  </si>
  <si>
    <t>ARCILLAS</t>
  </si>
  <si>
    <t>TRAVERTINO</t>
  </si>
  <si>
    <t>YESO</t>
  </si>
  <si>
    <t>ARENISCA / CUARCITA</t>
  </si>
  <si>
    <t>DIATOMITAS</t>
  </si>
  <si>
    <t>PIROFILITA</t>
  </si>
  <si>
    <t>ANDESITA</t>
  </si>
  <si>
    <t>FELDESPATOS</t>
  </si>
  <si>
    <t>TALCO</t>
  </si>
  <si>
    <t>CAOLIN</t>
  </si>
  <si>
    <t>DOLOMITA</t>
  </si>
  <si>
    <t>PIZARRA</t>
  </si>
  <si>
    <t>BARITINA</t>
  </si>
  <si>
    <t>PIEDRA LAJA</t>
  </si>
  <si>
    <t>BENTONITA</t>
  </si>
  <si>
    <t>SULFATOS</t>
  </si>
  <si>
    <t>GRANITO</t>
  </si>
  <si>
    <t>ONIX</t>
  </si>
  <si>
    <t>GRANODIORITA ORNAMENTAL</t>
  </si>
  <si>
    <t>MICA</t>
  </si>
  <si>
    <t>MARMOL</t>
  </si>
  <si>
    <t>BORATOS / ULEXITA</t>
  </si>
  <si>
    <t>SILICATOS</t>
  </si>
  <si>
    <t>CARBONÍFERA  (TM)</t>
  </si>
  <si>
    <t>CARBON ANTRACITA</t>
  </si>
  <si>
    <t>CARBON BITUMINOSO</t>
  </si>
  <si>
    <t>CARBON GRAFITO</t>
  </si>
  <si>
    <t>Fuente:  Dirección de Gestión Minera, DGM /    Fecha de consulta: 25 de setiembre de 2020.
Elaboración: Dirección de Promoción Minera, DGPSM.</t>
  </si>
  <si>
    <t>(*) Información preliminar</t>
  </si>
  <si>
    <t>Tabla 4.1</t>
  </si>
  <si>
    <t>PRODUCCIÓN MINERA NO METÁLICA SEGÚN REGIÓN*</t>
  </si>
  <si>
    <t xml:space="preserve">PRODUCTO / REGIÓN </t>
  </si>
  <si>
    <t>VAR %</t>
  </si>
  <si>
    <t>CALIZA / DOLOMITA (TM)</t>
  </si>
  <si>
    <t>HORMIGÓN (TM)</t>
  </si>
  <si>
    <t>SAL (TM)</t>
  </si>
  <si>
    <t>PIEDRA (CONSTRUCCIÓN) (TM)</t>
  </si>
  <si>
    <t>PUZOLANA (TM)</t>
  </si>
  <si>
    <t>ARENA (GRUESA/FINA) (TM)</t>
  </si>
  <si>
    <t>CALCITA (TM)</t>
  </si>
  <si>
    <t>CONCHUELAS (TM)</t>
  </si>
  <si>
    <t>ANDALUCITA (TM)</t>
  </si>
  <si>
    <t>SÍLICE (TM)</t>
  </si>
  <si>
    <t>ARCILLAS (TM)</t>
  </si>
  <si>
    <t>TRAVERTINO (TM)</t>
  </si>
  <si>
    <t>YESO (TM)</t>
  </si>
  <si>
    <t>ARENISCA / CUARCITA (TM)</t>
  </si>
  <si>
    <t>DIATOMITAS (TM)</t>
  </si>
  <si>
    <t>PIROFILITA (TM)</t>
  </si>
  <si>
    <t>ANDESITA (TM)</t>
  </si>
  <si>
    <t>FELDESPATOS (TM)</t>
  </si>
  <si>
    <t>TALCO (TM)</t>
  </si>
  <si>
    <t>CAOLÍN (TM)</t>
  </si>
  <si>
    <t>DOLOMITA (TM)</t>
  </si>
  <si>
    <t>PIZARRA (TM)</t>
  </si>
  <si>
    <t>BARITINA (TM)</t>
  </si>
  <si>
    <t>PIEDRA LAJA  (TM)</t>
  </si>
  <si>
    <t>BENTONITA (TM)</t>
  </si>
  <si>
    <t>SULFATOS  (TM)</t>
  </si>
  <si>
    <t>GRANITO (TM)</t>
  </si>
  <si>
    <t>ONIX (TM)</t>
  </si>
  <si>
    <t>GRANODIORITA ORNAMENTAL (TM)</t>
  </si>
  <si>
    <t>MICA (TM)</t>
  </si>
  <si>
    <t>MARMOL (TM)</t>
  </si>
  <si>
    <t>BORATOS / ULEXITA (TM)</t>
  </si>
  <si>
    <t>SILICATOS (TM)</t>
  </si>
  <si>
    <t>Tabla 4.2</t>
  </si>
  <si>
    <t>PRODUCCIÓN MINERA CARBON SEGÚN REGIÓN*</t>
  </si>
  <si>
    <t>PRODUCTO / REGIÓN</t>
  </si>
  <si>
    <t>CARBÓN ANTRACITA</t>
  </si>
  <si>
    <t>CARBÓN BITUMINOSO</t>
  </si>
  <si>
    <t>CARBÓN GRAFITO</t>
  </si>
  <si>
    <t xml:space="preserve">Tabla 1  </t>
  </si>
  <si>
    <t>VOLUMEN DE LA PRODUCCIÓN MINERA METÁLICA*</t>
  </si>
  <si>
    <t>TMF</t>
  </si>
  <si>
    <t>g finos</t>
  </si>
  <si>
    <t>kg finos</t>
  </si>
  <si>
    <t>2020 (Ene-Agos)</t>
  </si>
  <si>
    <t>Variación interanual / agosto</t>
  </si>
  <si>
    <t>Variación acumulada / enero - agosto</t>
  </si>
  <si>
    <t xml:space="preserve"> </t>
  </si>
  <si>
    <t>Variación respecto al mes anterior</t>
  </si>
  <si>
    <t>Fuente:  Dirección de Gestión Minera, DGM/  Fecha de consulta: 25 de setiembre de 2020.
Elaboración: Dirección de Promoción Minera, DGPSM.
(*) Información preliminar. Incluye producción aurífera estimada de mineros artesanales de Madre de Dios, Puno, Piura y Arequipa.</t>
  </si>
  <si>
    <t>Tabla 2</t>
  </si>
  <si>
    <t>PRODUCCIÓN MINERA METÁLICA SEGÚN EMPRESA*</t>
  </si>
  <si>
    <t>ENERO-AGOSTO</t>
  </si>
  <si>
    <t>PRODUCTO / EMPRESA</t>
  </si>
  <si>
    <t>COBRE (TMF)</t>
  </si>
  <si>
    <t>ORO (g finos)</t>
  </si>
  <si>
    <t>ZINC (TMF)</t>
  </si>
  <si>
    <t>CATALINA HUANCA SOCIEDAD MINERA S.A.C.</t>
  </si>
  <si>
    <t>PLOMO (TMF)</t>
  </si>
  <si>
    <t>PLATA (kg finos)</t>
  </si>
  <si>
    <t>HIERRO (TMF)</t>
  </si>
  <si>
    <t>MINERA SHOUXIN PERU S.A.</t>
  </si>
  <si>
    <t>ESTAÑO (TMF)</t>
  </si>
  <si>
    <t>MOLIBDENO (TMF)</t>
  </si>
  <si>
    <t>Tabla 3</t>
  </si>
  <si>
    <t>PRODUCCIÓN MINERA METÁLICA SEGÚN REGIÓN*</t>
  </si>
  <si>
    <t>COBRE / TMF</t>
  </si>
  <si>
    <t>ORO / G FINOS</t>
  </si>
  <si>
    <t>ZINC / TMF</t>
  </si>
  <si>
    <t>PLOMO / TMF</t>
  </si>
  <si>
    <t>PLATA / KG FINOS</t>
  </si>
  <si>
    <t>HIERRO / TMF</t>
  </si>
  <si>
    <t>ESTAÑO / TMF</t>
  </si>
  <si>
    <t>MOLIBDENO / TMF</t>
  </si>
  <si>
    <t xml:space="preserve">  </t>
  </si>
  <si>
    <t>ANDALUCITA</t>
  </si>
  <si>
    <t>FOSFATOS**</t>
  </si>
  <si>
    <t>(*) Información preliminar
(**) Recursos Extraidos</t>
  </si>
  <si>
    <t>Fuente:  Dirección de Gestión Minera, DGM /    Fecha de consulta: 25 de setiembre de 2020.
Elaboración: Dirección de Promoción Minera, DGPSM.                                                                                                                                 
 (*) Información preliminar
(**) Recursos extraídos</t>
  </si>
  <si>
    <t>FOSFATOS** (TM)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</si>
</sst>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_-* #,##0.0_-;\-* #,##0.0_-;_-* &quot;-&quot;??_-;_-@_-"/>
    <numFmt numFmtId="169" formatCode="_(* #,##0.00_);_(* \(#,##0.00\);_(* &quot;-&quot;??_);_(@_)"/>
    <numFmt numFmtId="170" formatCode="#,##0_ ;\-#,##0\ "/>
    <numFmt numFmtId="171" formatCode="_ * #,##0.0_ ;_ * \-#,##0.0_ ;_ * &quot;-&quot;??_ ;_ @_ "/>
    <numFmt numFmtId="172" formatCode="_-* #,##0.00_-;\-* #,##0.00_-;_-* &quot;-&quot;??_-;_-@"/>
    <numFmt numFmtId="173" formatCode="_-* #,##0.0_-;\-* #,##0.0_-;_-* &quot;-&quot;??_-;_-@"/>
    <numFmt numFmtId="174" formatCode="_ * #,##0.000_ ;_ * \-#,##0.000_ ;_ * &quot;-&quot;??_ ;_ @_ "/>
    <numFmt numFmtId="175" formatCode="_-* #,##0.000_-;\-* #,##0.000_-;_-* &quot;-&quot;??_-;_-@_-"/>
    <numFmt numFmtId="176" formatCode="0.0"/>
    <numFmt numFmtId="177" formatCode="#,##0.0"/>
    <numFmt numFmtId="178" formatCode="#,##0.00_ ;\-#,##0.00\ "/>
    <numFmt numFmtId="179" formatCode="0.000"/>
    <numFmt numFmtId="180" formatCode="#,##0;[Red]#,##0"/>
    <numFmt numFmtId="181" formatCode="[$-1010409]###,##0"/>
    <numFmt numFmtId="182" formatCode="_-* #,##0.00\ _€_-;\-* #,##0.00\ _€_-;_-* &quot;-&quot;??\ _€_-;_-@_-"/>
    <numFmt numFmtId="183" formatCode="0.000%"/>
    <numFmt numFmtId="184" formatCode="_-* #,##0_-;\-* #,##0_-;_-* &quot;-&quot;??_-;_-@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0"/>
      <color rgb="FFFF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i/>
      <sz val="10"/>
      <color rgb="FF000000"/>
      <name val="Calibri"/>
      <family val="2"/>
    </font>
    <font>
      <sz val="10"/>
      <color rgb="FFFFFFFF"/>
      <name val="Calibri"/>
      <family val="2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color indexed="8"/>
      <name val="Calibri"/>
      <family val="2"/>
    </font>
    <font>
      <b/>
      <sz val="10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0"/>
      <color rgb="FFFFFFFF"/>
      <name val="Calibri"/>
    </font>
    <font>
      <sz val="10"/>
      <name val="Calibri"/>
    </font>
    <font>
      <sz val="9"/>
      <color rgb="FF000000"/>
      <name val="Calibri"/>
    </font>
    <font>
      <b/>
      <sz val="10"/>
      <name val="Calibri"/>
    </font>
    <font>
      <b/>
      <i/>
      <sz val="10"/>
      <color rgb="FF7F7F7F"/>
      <name val="Calibri"/>
    </font>
    <font>
      <b/>
      <sz val="10"/>
      <color rgb="FFF2F2F2"/>
      <name val="Calibri"/>
    </font>
    <font>
      <sz val="9"/>
      <color rgb="FF000000"/>
      <name val="Calibri"/>
      <family val="2"/>
    </font>
    <font>
      <b/>
      <sz val="12"/>
      <name val="Calibri"/>
    </font>
    <font>
      <sz val="10"/>
      <color rgb="FFFFFFFF"/>
      <name val="Calibri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2F2F2"/>
        <bgColor rgb="FFF2F2F2"/>
      </patternFill>
    </fill>
    <fill>
      <patternFill patternType="solid">
        <fgColor rgb="FF595959"/>
        <bgColor rgb="FF595959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7" fillId="2" borderId="0">
      <alignment horizontal="left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24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43" fontId="24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/>
  </cellStyleXfs>
  <cellXfs count="819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3" fontId="4" fillId="2" borderId="0" xfId="0" applyNumberFormat="1" applyFont="1" applyFill="1"/>
    <xf numFmtId="0" fontId="4" fillId="0" borderId="0" xfId="0" applyFont="1"/>
    <xf numFmtId="0" fontId="0" fillId="2" borderId="0" xfId="0" applyFill="1"/>
    <xf numFmtId="0" fontId="10" fillId="2" borderId="0" xfId="0" applyFont="1" applyFill="1"/>
    <xf numFmtId="4" fontId="4" fillId="2" borderId="0" xfId="2" applyNumberFormat="1" applyFont="1" applyAlignment="1">
      <alignment horizontal="right"/>
    </xf>
    <xf numFmtId="0" fontId="4" fillId="2" borderId="0" xfId="2" applyFont="1" applyAlignment="1">
      <alignment horizontal="right"/>
    </xf>
    <xf numFmtId="0" fontId="7" fillId="2" borderId="0" xfId="2">
      <alignment horizontal="left"/>
    </xf>
    <xf numFmtId="4" fontId="7" fillId="2" borderId="0" xfId="2" applyNumberFormat="1" applyAlignment="1">
      <alignment horizontal="center"/>
    </xf>
    <xf numFmtId="0" fontId="7" fillId="2" borderId="0" xfId="2" applyAlignment="1">
      <alignment horizontal="center"/>
    </xf>
    <xf numFmtId="0" fontId="9" fillId="3" borderId="0" xfId="2" applyFont="1" applyFill="1" applyAlignment="1"/>
    <xf numFmtId="0" fontId="9" fillId="3" borderId="0" xfId="2" applyFont="1" applyFill="1" applyAlignment="1">
      <alignment horizontal="center"/>
    </xf>
    <xf numFmtId="0" fontId="9" fillId="3" borderId="0" xfId="2" applyFont="1" applyFill="1" applyAlignment="1">
      <alignment horizontal="center" wrapText="1"/>
    </xf>
    <xf numFmtId="0" fontId="4" fillId="2" borderId="0" xfId="2" applyFont="1" applyAlignment="1"/>
    <xf numFmtId="3" fontId="4" fillId="2" borderId="0" xfId="2" applyNumberFormat="1" applyFont="1" applyAlignment="1">
      <alignment horizontal="right"/>
    </xf>
    <xf numFmtId="3" fontId="7" fillId="2" borderId="0" xfId="2" applyNumberFormat="1">
      <alignment horizontal="left"/>
    </xf>
    <xf numFmtId="0" fontId="4" fillId="2" borderId="0" xfId="2" applyFont="1">
      <alignment horizontal="left"/>
    </xf>
    <xf numFmtId="0" fontId="6" fillId="2" borderId="1" xfId="2" applyFont="1" applyBorder="1" applyAlignment="1"/>
    <xf numFmtId="3" fontId="6" fillId="2" borderId="1" xfId="2" applyNumberFormat="1" applyFont="1" applyBorder="1" applyAlignment="1">
      <alignment horizontal="right"/>
    </xf>
    <xf numFmtId="1" fontId="4" fillId="2" borderId="0" xfId="2" applyNumberFormat="1" applyFont="1">
      <alignment horizontal="left"/>
    </xf>
    <xf numFmtId="0" fontId="7" fillId="7" borderId="0" xfId="2" applyFill="1" applyAlignment="1">
      <alignment horizontal="center"/>
    </xf>
    <xf numFmtId="9" fontId="7" fillId="2" borderId="0" xfId="1" applyFont="1" applyFill="1" applyAlignment="1">
      <alignment horizontal="left"/>
    </xf>
    <xf numFmtId="167" fontId="7" fillId="2" borderId="0" xfId="3" applyNumberFormat="1" applyFont="1" applyFill="1" applyAlignment="1">
      <alignment horizontal="left"/>
    </xf>
    <xf numFmtId="166" fontId="7" fillId="2" borderId="0" xfId="1" applyNumberFormat="1" applyFont="1" applyFill="1" applyAlignment="1">
      <alignment horizontal="left"/>
    </xf>
    <xf numFmtId="165" fontId="7" fillId="2" borderId="0" xfId="4" applyNumberFormat="1" applyFont="1" applyFill="1" applyAlignment="1">
      <alignment horizontal="left"/>
    </xf>
    <xf numFmtId="0" fontId="9" fillId="3" borderId="0" xfId="2" applyFont="1" applyFill="1" applyAlignment="1">
      <alignment horizontal="right"/>
    </xf>
    <xf numFmtId="0" fontId="6" fillId="4" borderId="3" xfId="2" applyFont="1" applyFill="1" applyBorder="1" applyAlignment="1"/>
    <xf numFmtId="3" fontId="6" fillId="4" borderId="4" xfId="2" applyNumberFormat="1" applyFont="1" applyFill="1" applyBorder="1" applyAlignment="1">
      <alignment horizontal="right"/>
    </xf>
    <xf numFmtId="3" fontId="6" fillId="4" borderId="5" xfId="2" applyNumberFormat="1" applyFont="1" applyFill="1" applyBorder="1" applyAlignment="1">
      <alignment horizontal="right"/>
    </xf>
    <xf numFmtId="3" fontId="0" fillId="0" borderId="0" xfId="0" applyNumberFormat="1"/>
    <xf numFmtId="166" fontId="6" fillId="4" borderId="0" xfId="1" applyNumberFormat="1" applyFont="1" applyFill="1" applyBorder="1" applyAlignment="1">
      <alignment horizontal="right"/>
    </xf>
    <xf numFmtId="3" fontId="4" fillId="0" borderId="0" xfId="4" applyNumberFormat="1" applyFont="1" applyFill="1" applyAlignment="1">
      <alignment horizontal="right"/>
    </xf>
    <xf numFmtId="167" fontId="4" fillId="2" borderId="0" xfId="3" applyNumberFormat="1" applyFont="1" applyFill="1" applyAlignment="1">
      <alignment horizontal="right"/>
    </xf>
    <xf numFmtId="167" fontId="4" fillId="0" borderId="0" xfId="3" applyNumberFormat="1" applyFont="1" applyFill="1" applyAlignment="1">
      <alignment horizontal="right"/>
    </xf>
    <xf numFmtId="167" fontId="7" fillId="2" borderId="0" xfId="2" applyNumberFormat="1">
      <alignment horizontal="left"/>
    </xf>
    <xf numFmtId="0" fontId="4" fillId="0" borderId="0" xfId="2" applyFont="1" applyFill="1" applyAlignment="1"/>
    <xf numFmtId="3" fontId="4" fillId="0" borderId="0" xfId="2" applyNumberFormat="1" applyFont="1" applyFill="1" applyAlignment="1">
      <alignment horizontal="right"/>
    </xf>
    <xf numFmtId="3" fontId="4" fillId="2" borderId="0" xfId="4" applyNumberFormat="1" applyFont="1" applyFill="1" applyAlignment="1">
      <alignment horizontal="right"/>
    </xf>
    <xf numFmtId="3" fontId="4" fillId="0" borderId="0" xfId="4" applyNumberFormat="1" applyFont="1" applyFill="1" applyBorder="1" applyAlignment="1">
      <alignment horizontal="right"/>
    </xf>
    <xf numFmtId="0" fontId="6" fillId="4" borderId="3" xfId="2" applyFont="1" applyFill="1" applyBorder="1">
      <alignment horizontal="left"/>
    </xf>
    <xf numFmtId="3" fontId="4" fillId="2" borderId="0" xfId="4" applyNumberFormat="1" applyFont="1" applyFill="1" applyBorder="1" applyAlignment="1">
      <alignment horizontal="right"/>
    </xf>
    <xf numFmtId="9" fontId="4" fillId="8" borderId="0" xfId="1" applyFont="1" applyFill="1" applyAlignment="1">
      <alignment horizontal="right"/>
    </xf>
    <xf numFmtId="3" fontId="4" fillId="2" borderId="8" xfId="2" applyNumberFormat="1" applyFont="1" applyBorder="1" applyAlignment="1">
      <alignment horizontal="right"/>
    </xf>
    <xf numFmtId="0" fontId="14" fillId="2" borderId="0" xfId="2" applyFont="1" applyAlignment="1">
      <alignment horizontal="left" vertical="top"/>
    </xf>
    <xf numFmtId="3" fontId="4" fillId="2" borderId="0" xfId="2" applyNumberFormat="1" applyFont="1" applyAlignment="1">
      <alignment horizontal="left" vertical="top"/>
    </xf>
    <xf numFmtId="0" fontId="14" fillId="2" borderId="8" xfId="2" applyFont="1" applyBorder="1" applyAlignment="1">
      <alignment horizontal="left" vertical="top"/>
    </xf>
    <xf numFmtId="3" fontId="4" fillId="2" borderId="8" xfId="2" applyNumberFormat="1" applyFont="1" applyBorder="1" applyAlignment="1">
      <alignment horizontal="left" vertical="top"/>
    </xf>
    <xf numFmtId="9" fontId="7" fillId="2" borderId="8" xfId="1" applyFont="1" applyFill="1" applyBorder="1" applyAlignment="1">
      <alignment horizontal="left"/>
    </xf>
    <xf numFmtId="3" fontId="7" fillId="2" borderId="0" xfId="2" applyNumberFormat="1" applyAlignment="1">
      <alignment horizontal="right"/>
    </xf>
    <xf numFmtId="0" fontId="8" fillId="2" borderId="0" xfId="0" applyFont="1" applyFill="1" applyAlignment="1">
      <alignment horizontal="right"/>
    </xf>
    <xf numFmtId="0" fontId="12" fillId="2" borderId="0" xfId="0" applyFont="1" applyFill="1"/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165" fontId="8" fillId="2" borderId="0" xfId="5" applyNumberFormat="1" applyFont="1" applyFill="1" applyAlignment="1">
      <alignment horizontal="right"/>
    </xf>
    <xf numFmtId="0" fontId="10" fillId="4" borderId="3" xfId="0" applyFont="1" applyFill="1" applyBorder="1"/>
    <xf numFmtId="0" fontId="8" fillId="4" borderId="4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170" fontId="8" fillId="2" borderId="0" xfId="5" applyNumberFormat="1" applyFont="1" applyFill="1" applyAlignment="1">
      <alignment horizontal="right"/>
    </xf>
    <xf numFmtId="0" fontId="8" fillId="2" borderId="9" xfId="0" applyFont="1" applyFill="1" applyBorder="1" applyAlignment="1">
      <alignment horizontal="right"/>
    </xf>
    <xf numFmtId="0" fontId="13" fillId="2" borderId="8" xfId="0" applyFont="1" applyFill="1" applyBorder="1"/>
    <xf numFmtId="0" fontId="8" fillId="2" borderId="8" xfId="0" applyFont="1" applyFill="1" applyBorder="1" applyAlignment="1">
      <alignment horizontal="right"/>
    </xf>
    <xf numFmtId="0" fontId="16" fillId="9" borderId="0" xfId="6" applyFont="1" applyFill="1"/>
    <xf numFmtId="0" fontId="20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/>
    </xf>
    <xf numFmtId="167" fontId="0" fillId="2" borderId="0" xfId="3" applyNumberFormat="1" applyFont="1" applyFill="1" applyAlignment="1">
      <alignment horizontal="center" vertical="center"/>
    </xf>
    <xf numFmtId="3" fontId="0" fillId="2" borderId="0" xfId="0" applyNumberFormat="1" applyFill="1"/>
    <xf numFmtId="0" fontId="21" fillId="0" borderId="0" xfId="0" applyFont="1" applyAlignment="1">
      <alignment horizontal="left"/>
    </xf>
    <xf numFmtId="167" fontId="21" fillId="0" borderId="0" xfId="3" applyNumberFormat="1" applyFont="1" applyAlignment="1">
      <alignment horizontal="center" vertical="center"/>
    </xf>
    <xf numFmtId="0" fontId="3" fillId="3" borderId="0" xfId="0" applyFont="1" applyFill="1" applyAlignment="1">
      <alignment horizontal="left"/>
    </xf>
    <xf numFmtId="43" fontId="19" fillId="3" borderId="0" xfId="3" applyFont="1" applyFill="1" applyAlignment="1">
      <alignment horizontal="center" vertical="center"/>
    </xf>
    <xf numFmtId="167" fontId="19" fillId="3" borderId="0" xfId="3" applyNumberFormat="1" applyFont="1" applyFill="1" applyAlignment="1">
      <alignment horizontal="center" vertical="center"/>
    </xf>
    <xf numFmtId="0" fontId="0" fillId="2" borderId="0" xfId="0" applyFill="1" applyAlignment="1">
      <alignment horizontal="left" indent="1"/>
    </xf>
    <xf numFmtId="168" fontId="0" fillId="2" borderId="0" xfId="3" applyNumberFormat="1" applyFont="1" applyFill="1" applyAlignment="1">
      <alignment horizontal="center"/>
    </xf>
    <xf numFmtId="168" fontId="15" fillId="2" borderId="0" xfId="3" applyNumberFormat="1" applyFont="1" applyFill="1" applyAlignment="1">
      <alignment horizontal="center"/>
    </xf>
    <xf numFmtId="175" fontId="15" fillId="2" borderId="0" xfId="3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6" fontId="15" fillId="0" borderId="0" xfId="8" applyNumberFormat="1" applyAlignment="1">
      <alignment horizont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left"/>
    </xf>
    <xf numFmtId="166" fontId="2" fillId="0" borderId="1" xfId="0" applyNumberFormat="1" applyFont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10" fontId="2" fillId="2" borderId="0" xfId="0" applyNumberFormat="1" applyFont="1" applyFill="1" applyAlignment="1">
      <alignment horizontal="center"/>
    </xf>
    <xf numFmtId="43" fontId="2" fillId="2" borderId="0" xfId="3" applyFont="1" applyFill="1" applyAlignment="1">
      <alignment horizontal="center"/>
    </xf>
    <xf numFmtId="167" fontId="0" fillId="2" borderId="0" xfId="3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68" fontId="0" fillId="0" borderId="0" xfId="3" applyNumberFormat="1" applyFont="1" applyAlignment="1">
      <alignment horizontal="center"/>
    </xf>
    <xf numFmtId="177" fontId="0" fillId="2" borderId="0" xfId="0" applyNumberFormat="1" applyFill="1" applyAlignment="1">
      <alignment horizontal="center"/>
    </xf>
    <xf numFmtId="168" fontId="21" fillId="0" borderId="0" xfId="3" applyNumberFormat="1" applyFont="1" applyAlignment="1">
      <alignment horizontal="center"/>
    </xf>
    <xf numFmtId="0" fontId="19" fillId="3" borderId="0" xfId="0" applyFont="1" applyFill="1" applyAlignment="1">
      <alignment horizontal="left"/>
    </xf>
    <xf numFmtId="168" fontId="19" fillId="3" borderId="0" xfId="3" applyNumberFormat="1" applyFont="1" applyFill="1" applyAlignment="1">
      <alignment horizontal="center" vertical="center"/>
    </xf>
    <xf numFmtId="168" fontId="0" fillId="2" borderId="0" xfId="3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0" fillId="2" borderId="0" xfId="0" applyFont="1" applyFill="1"/>
    <xf numFmtId="0" fontId="22" fillId="6" borderId="0" xfId="2" applyFont="1" applyFill="1" applyAlignment="1">
      <alignment horizontal="left" vertical="center"/>
    </xf>
    <xf numFmtId="0" fontId="22" fillId="6" borderId="0" xfId="2" applyFont="1" applyFill="1" applyAlignment="1">
      <alignment horizontal="center" vertical="center"/>
    </xf>
    <xf numFmtId="0" fontId="22" fillId="6" borderId="13" xfId="2" applyFont="1" applyFill="1" applyBorder="1" applyAlignment="1">
      <alignment horizontal="center" vertical="center"/>
    </xf>
    <xf numFmtId="0" fontId="7" fillId="2" borderId="0" xfId="2" applyAlignment="1">
      <alignment horizontal="left" vertical="center"/>
    </xf>
    <xf numFmtId="0" fontId="23" fillId="6" borderId="0" xfId="2" applyFont="1" applyFill="1">
      <alignment horizontal="left"/>
    </xf>
    <xf numFmtId="0" fontId="23" fillId="6" borderId="0" xfId="2" applyFont="1" applyFill="1" applyAlignment="1">
      <alignment horizontal="center"/>
    </xf>
    <xf numFmtId="0" fontId="22" fillId="6" borderId="13" xfId="2" applyFont="1" applyFill="1" applyBorder="1" applyAlignment="1">
      <alignment horizontal="center"/>
    </xf>
    <xf numFmtId="3" fontId="7" fillId="4" borderId="0" xfId="2" applyNumberFormat="1" applyFill="1">
      <alignment horizontal="left"/>
    </xf>
    <xf numFmtId="3" fontId="7" fillId="4" borderId="0" xfId="2" applyNumberFormat="1" applyFill="1" applyAlignment="1">
      <alignment horizontal="center"/>
    </xf>
    <xf numFmtId="170" fontId="7" fillId="4" borderId="0" xfId="4" applyNumberFormat="1" applyFont="1" applyFill="1" applyBorder="1" applyAlignment="1">
      <alignment horizontal="center"/>
    </xf>
    <xf numFmtId="3" fontId="7" fillId="2" borderId="0" xfId="2" applyNumberFormat="1" applyAlignment="1">
      <alignment horizontal="center"/>
    </xf>
    <xf numFmtId="170" fontId="7" fillId="2" borderId="0" xfId="4" applyNumberFormat="1" applyFont="1" applyFill="1" applyBorder="1" applyAlignment="1">
      <alignment horizontal="center"/>
    </xf>
    <xf numFmtId="0" fontId="24" fillId="0" borderId="0" xfId="9"/>
    <xf numFmtId="0" fontId="7" fillId="0" borderId="0" xfId="2" applyFill="1">
      <alignment horizontal="left"/>
    </xf>
    <xf numFmtId="10" fontId="7" fillId="0" borderId="0" xfId="1" applyNumberFormat="1" applyFont="1" applyFill="1" applyBorder="1" applyAlignment="1">
      <alignment horizontal="center"/>
    </xf>
    <xf numFmtId="170" fontId="7" fillId="2" borderId="0" xfId="4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3" fontId="25" fillId="2" borderId="1" xfId="2" applyNumberFormat="1" applyFont="1" applyBorder="1">
      <alignment horizontal="left"/>
    </xf>
    <xf numFmtId="3" fontId="25" fillId="2" borderId="1" xfId="2" applyNumberFormat="1" applyFont="1" applyBorder="1" applyAlignment="1">
      <alignment horizontal="center"/>
    </xf>
    <xf numFmtId="3" fontId="25" fillId="2" borderId="14" xfId="2" applyNumberFormat="1" applyFont="1" applyBorder="1" applyAlignment="1">
      <alignment horizontal="center"/>
    </xf>
    <xf numFmtId="3" fontId="26" fillId="2" borderId="0" xfId="2" applyNumberFormat="1" applyFont="1">
      <alignment horizontal="left"/>
    </xf>
    <xf numFmtId="3" fontId="25" fillId="2" borderId="0" xfId="2" applyNumberFormat="1" applyFont="1" applyAlignment="1">
      <alignment horizontal="center"/>
    </xf>
    <xf numFmtId="10" fontId="25" fillId="2" borderId="13" xfId="1" applyNumberFormat="1" applyFont="1" applyFill="1" applyBorder="1" applyAlignment="1">
      <alignment horizontal="center"/>
    </xf>
    <xf numFmtId="0" fontId="7" fillId="2" borderId="15" xfId="2" applyBorder="1" applyAlignment="1">
      <alignment horizontal="center"/>
    </xf>
    <xf numFmtId="0" fontId="15" fillId="0" borderId="0" xfId="10"/>
    <xf numFmtId="0" fontId="22" fillId="3" borderId="0" xfId="2" applyFont="1" applyFill="1">
      <alignment horizontal="left"/>
    </xf>
    <xf numFmtId="17" fontId="22" fillId="3" borderId="0" xfId="2" applyNumberFormat="1" applyFont="1" applyFill="1" applyAlignment="1">
      <alignment horizontal="center"/>
    </xf>
    <xf numFmtId="0" fontId="22" fillId="3" borderId="0" xfId="2" applyFont="1" applyFill="1" applyAlignment="1">
      <alignment horizontal="center"/>
    </xf>
    <xf numFmtId="0" fontId="26" fillId="2" borderId="0" xfId="2" applyFont="1">
      <alignment horizontal="left"/>
    </xf>
    <xf numFmtId="0" fontId="22" fillId="2" borderId="0" xfId="2" applyFont="1" applyAlignment="1">
      <alignment horizontal="center"/>
    </xf>
    <xf numFmtId="0" fontId="25" fillId="2" borderId="0" xfId="2" applyFont="1">
      <alignment horizontal="left"/>
    </xf>
    <xf numFmtId="3" fontId="27" fillId="2" borderId="16" xfId="2" applyNumberFormat="1" applyFont="1" applyBorder="1" applyAlignment="1">
      <alignment horizontal="center"/>
    </xf>
    <xf numFmtId="10" fontId="25" fillId="2" borderId="17" xfId="1" applyNumberFormat="1" applyFont="1" applyFill="1" applyBorder="1" applyAlignment="1">
      <alignment horizontal="center"/>
    </xf>
    <xf numFmtId="0" fontId="7" fillId="2" borderId="17" xfId="2" applyBorder="1" applyAlignment="1">
      <alignment horizontal="center"/>
    </xf>
    <xf numFmtId="0" fontId="7" fillId="2" borderId="2" xfId="2" applyBorder="1" applyAlignment="1">
      <alignment horizontal="center"/>
    </xf>
    <xf numFmtId="170" fontId="7" fillId="2" borderId="18" xfId="4" applyNumberFormat="1" applyFont="1" applyFill="1" applyBorder="1" applyAlignment="1">
      <alignment horizontal="center"/>
    </xf>
    <xf numFmtId="10" fontId="7" fillId="2" borderId="7" xfId="1" applyNumberFormat="1" applyFont="1" applyFill="1" applyBorder="1" applyAlignment="1">
      <alignment horizontal="center"/>
    </xf>
    <xf numFmtId="10" fontId="0" fillId="0" borderId="0" xfId="0" applyNumberFormat="1"/>
    <xf numFmtId="165" fontId="7" fillId="2" borderId="19" xfId="4" applyNumberFormat="1" applyFont="1" applyFill="1" applyBorder="1" applyAlignment="1">
      <alignment horizontal="center"/>
    </xf>
    <xf numFmtId="10" fontId="7" fillId="2" borderId="20" xfId="1" applyNumberFormat="1" applyFont="1" applyFill="1" applyBorder="1" applyAlignment="1">
      <alignment horizontal="center"/>
    </xf>
    <xf numFmtId="3" fontId="25" fillId="2" borderId="0" xfId="2" applyNumberFormat="1" applyFont="1">
      <alignment horizontal="left"/>
    </xf>
    <xf numFmtId="3" fontId="27" fillId="0" borderId="16" xfId="2" applyNumberFormat="1" applyFont="1" applyFill="1" applyBorder="1" applyAlignment="1">
      <alignment horizontal="center"/>
    </xf>
    <xf numFmtId="10" fontId="25" fillId="2" borderId="16" xfId="1" applyNumberFormat="1" applyFont="1" applyFill="1" applyBorder="1" applyAlignment="1">
      <alignment horizontal="center"/>
    </xf>
    <xf numFmtId="9" fontId="25" fillId="2" borderId="1" xfId="1" applyFont="1" applyFill="1" applyBorder="1" applyAlignment="1">
      <alignment horizontal="center"/>
    </xf>
    <xf numFmtId="9" fontId="25" fillId="2" borderId="0" xfId="1" applyFont="1" applyFill="1" applyBorder="1" applyAlignment="1">
      <alignment horizontal="center"/>
    </xf>
    <xf numFmtId="0" fontId="22" fillId="3" borderId="0" xfId="2" applyFont="1" applyFill="1" applyAlignment="1">
      <alignment horizontal="left" vertical="center"/>
    </xf>
    <xf numFmtId="17" fontId="22" fillId="3" borderId="0" xfId="2" applyNumberFormat="1" applyFont="1" applyFill="1" applyAlignment="1">
      <alignment horizontal="center" vertical="center"/>
    </xf>
    <xf numFmtId="0" fontId="22" fillId="3" borderId="0" xfId="2" applyFont="1" applyFill="1" applyAlignment="1">
      <alignment horizontal="center" vertical="center"/>
    </xf>
    <xf numFmtId="0" fontId="0" fillId="0" borderId="0" xfId="0" applyAlignment="1">
      <alignment vertical="center"/>
    </xf>
    <xf numFmtId="0" fontId="25" fillId="2" borderId="0" xfId="2" applyFont="1" applyAlignment="1">
      <alignment horizontal="center"/>
    </xf>
    <xf numFmtId="170" fontId="25" fillId="5" borderId="3" xfId="2" applyNumberFormat="1" applyFont="1" applyFill="1" applyBorder="1" applyAlignment="1">
      <alignment horizontal="center"/>
    </xf>
    <xf numFmtId="10" fontId="25" fillId="5" borderId="5" xfId="1" applyNumberFormat="1" applyFont="1" applyFill="1" applyBorder="1" applyAlignment="1">
      <alignment horizontal="center"/>
    </xf>
    <xf numFmtId="170" fontId="7" fillId="2" borderId="6" xfId="4" applyNumberFormat="1" applyFont="1" applyFill="1" applyBorder="1" applyAlignment="1">
      <alignment horizontal="center"/>
    </xf>
    <xf numFmtId="170" fontId="7" fillId="2" borderId="21" xfId="4" applyNumberFormat="1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10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28" fillId="2" borderId="22" xfId="0" applyFont="1" applyFill="1" applyBorder="1" applyAlignment="1">
      <alignment horizontal="left"/>
    </xf>
    <xf numFmtId="0" fontId="28" fillId="2" borderId="22" xfId="0" applyFont="1" applyFill="1" applyBorder="1" applyAlignment="1">
      <alignment horizontal="center"/>
    </xf>
    <xf numFmtId="10" fontId="4" fillId="2" borderId="0" xfId="0" applyNumberFormat="1" applyFont="1" applyFill="1" applyAlignment="1">
      <alignment horizontal="center"/>
    </xf>
    <xf numFmtId="178" fontId="4" fillId="2" borderId="0" xfId="4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78" fontId="4" fillId="2" borderId="0" xfId="4" applyNumberFormat="1" applyFont="1" applyFill="1" applyBorder="1" applyAlignment="1">
      <alignment horizontal="center"/>
    </xf>
    <xf numFmtId="10" fontId="4" fillId="2" borderId="0" xfId="1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4" fillId="0" borderId="8" xfId="0" applyFont="1" applyBorder="1" applyAlignment="1">
      <alignment horizontal="left"/>
    </xf>
    <xf numFmtId="10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6" fillId="5" borderId="8" xfId="0" applyFont="1" applyFill="1" applyBorder="1" applyAlignment="1">
      <alignment horizontal="left"/>
    </xf>
    <xf numFmtId="10" fontId="6" fillId="5" borderId="8" xfId="0" applyNumberFormat="1" applyFont="1" applyFill="1" applyBorder="1" applyAlignment="1">
      <alignment horizontal="center"/>
    </xf>
    <xf numFmtId="2" fontId="6" fillId="5" borderId="8" xfId="0" applyNumberFormat="1" applyFont="1" applyFill="1" applyBorder="1" applyAlignment="1">
      <alignment horizontal="center"/>
    </xf>
    <xf numFmtId="1" fontId="6" fillId="5" borderId="8" xfId="0" applyNumberFormat="1" applyFont="1" applyFill="1" applyBorder="1" applyAlignment="1">
      <alignment horizontal="center"/>
    </xf>
    <xf numFmtId="2" fontId="4" fillId="2" borderId="0" xfId="0" applyNumberFormat="1" applyFont="1" applyFill="1"/>
    <xf numFmtId="10" fontId="8" fillId="2" borderId="0" xfId="1" applyNumberFormat="1" applyFont="1" applyFill="1" applyAlignment="1">
      <alignment horizontal="center"/>
    </xf>
    <xf numFmtId="0" fontId="14" fillId="2" borderId="0" xfId="0" applyFont="1" applyFill="1" applyAlignment="1">
      <alignment horizontal="left" indent="1"/>
    </xf>
    <xf numFmtId="10" fontId="4" fillId="0" borderId="0" xfId="0" applyNumberFormat="1" applyFont="1" applyAlignment="1">
      <alignment horizontal="center"/>
    </xf>
    <xf numFmtId="10" fontId="4" fillId="0" borderId="0" xfId="1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3" fontId="11" fillId="2" borderId="0" xfId="0" applyNumberFormat="1" applyFont="1" applyFill="1" applyAlignment="1">
      <alignment horizontal="center"/>
    </xf>
    <xf numFmtId="10" fontId="11" fillId="2" borderId="0" xfId="0" applyNumberFormat="1" applyFont="1" applyFill="1" applyAlignment="1">
      <alignment horizontal="center"/>
    </xf>
    <xf numFmtId="3" fontId="11" fillId="2" borderId="0" xfId="1" applyNumberFormat="1" applyFont="1" applyFill="1" applyAlignment="1">
      <alignment horizontal="center"/>
    </xf>
    <xf numFmtId="177" fontId="4" fillId="2" borderId="0" xfId="0" applyNumberFormat="1" applyFont="1" applyFill="1" applyAlignment="1">
      <alignment horizontal="center"/>
    </xf>
    <xf numFmtId="0" fontId="6" fillId="5" borderId="1" xfId="2" applyFont="1" applyFill="1" applyBorder="1">
      <alignment horizontal="left"/>
    </xf>
    <xf numFmtId="177" fontId="6" fillId="5" borderId="1" xfId="2" applyNumberFormat="1" applyFont="1" applyFill="1" applyBorder="1" applyAlignment="1">
      <alignment horizontal="center"/>
    </xf>
    <xf numFmtId="0" fontId="4" fillId="2" borderId="0" xfId="2" applyFont="1" applyAlignment="1">
      <alignment horizontal="left" indent="1"/>
    </xf>
    <xf numFmtId="0" fontId="18" fillId="9" borderId="0" xfId="6" applyFont="1" applyFill="1" applyAlignment="1">
      <alignment horizontal="left"/>
    </xf>
    <xf numFmtId="0" fontId="29" fillId="12" borderId="25" xfId="0" applyFont="1" applyFill="1" applyBorder="1" applyAlignment="1">
      <alignment horizontal="center" vertical="center"/>
    </xf>
    <xf numFmtId="179" fontId="29" fillId="12" borderId="23" xfId="0" applyNumberFormat="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30" fillId="13" borderId="24" xfId="0" applyFont="1" applyFill="1" applyBorder="1" applyAlignment="1">
      <alignment horizontal="left" vertical="center"/>
    </xf>
    <xf numFmtId="49" fontId="30" fillId="2" borderId="24" xfId="0" applyNumberFormat="1" applyFont="1" applyFill="1" applyBorder="1" applyAlignment="1">
      <alignment horizontal="left" vertical="center" wrapText="1"/>
    </xf>
    <xf numFmtId="0" fontId="30" fillId="13" borderId="23" xfId="0" applyFont="1" applyFill="1" applyBorder="1" applyAlignment="1">
      <alignment horizontal="left" vertical="center"/>
    </xf>
    <xf numFmtId="0" fontId="29" fillId="0" borderId="23" xfId="0" applyFont="1" applyBorder="1" applyAlignment="1">
      <alignment horizontal="center" vertical="center"/>
    </xf>
    <xf numFmtId="0" fontId="29" fillId="13" borderId="9" xfId="0" applyFont="1" applyFill="1" applyBorder="1" applyAlignment="1">
      <alignment horizontal="left" vertical="center"/>
    </xf>
    <xf numFmtId="0" fontId="30" fillId="13" borderId="9" xfId="0" applyFont="1" applyFill="1" applyBorder="1" applyAlignment="1">
      <alignment horizontal="left" vertical="center"/>
    </xf>
    <xf numFmtId="0" fontId="30" fillId="13" borderId="9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horizontal="center" vertical="center"/>
    </xf>
    <xf numFmtId="0" fontId="22" fillId="6" borderId="0" xfId="2" applyFont="1" applyFill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31" fillId="0" borderId="0" xfId="0" applyNumberFormat="1" applyFont="1" applyAlignment="1">
      <alignment horizontal="center"/>
    </xf>
    <xf numFmtId="10" fontId="4" fillId="14" borderId="0" xfId="1" applyNumberFormat="1" applyFont="1" applyFill="1" applyAlignment="1">
      <alignment horizontal="center"/>
    </xf>
    <xf numFmtId="10" fontId="7" fillId="4" borderId="0" xfId="1" applyNumberFormat="1" applyFont="1" applyFill="1" applyBorder="1" applyAlignment="1">
      <alignment horizontal="center"/>
    </xf>
    <xf numFmtId="10" fontId="7" fillId="2" borderId="0" xfId="1" applyNumberFormat="1" applyFont="1" applyFill="1" applyBorder="1" applyAlignment="1">
      <alignment horizontal="center"/>
    </xf>
    <xf numFmtId="10" fontId="25" fillId="2" borderId="1" xfId="1" applyNumberFormat="1" applyFont="1" applyFill="1" applyBorder="1" applyAlignment="1">
      <alignment horizontal="center"/>
    </xf>
    <xf numFmtId="165" fontId="30" fillId="13" borderId="24" xfId="4" applyNumberFormat="1" applyFont="1" applyFill="1" applyBorder="1" applyAlignment="1">
      <alignment horizontal="center" vertical="center"/>
    </xf>
    <xf numFmtId="165" fontId="30" fillId="13" borderId="24" xfId="4" applyNumberFormat="1" applyFont="1" applyFill="1" applyBorder="1" applyAlignment="1">
      <alignment horizontal="right" vertical="center"/>
    </xf>
    <xf numFmtId="164" fontId="30" fillId="4" borderId="23" xfId="4" applyFont="1" applyFill="1" applyBorder="1" applyAlignment="1">
      <alignment horizontal="right" vertical="center"/>
    </xf>
    <xf numFmtId="165" fontId="29" fillId="2" borderId="24" xfId="4" applyNumberFormat="1" applyFont="1" applyFill="1" applyBorder="1" applyAlignment="1">
      <alignment horizontal="center" vertical="center"/>
    </xf>
    <xf numFmtId="165" fontId="29" fillId="13" borderId="24" xfId="4" applyNumberFormat="1" applyFont="1" applyFill="1" applyBorder="1" applyAlignment="1">
      <alignment horizontal="right" vertical="center"/>
    </xf>
    <xf numFmtId="165" fontId="30" fillId="2" borderId="24" xfId="4" applyNumberFormat="1" applyFont="1" applyFill="1" applyBorder="1" applyAlignment="1">
      <alignment horizontal="right" vertical="center"/>
    </xf>
    <xf numFmtId="164" fontId="29" fillId="4" borderId="23" xfId="4" applyFont="1" applyFill="1" applyBorder="1" applyAlignment="1">
      <alignment horizontal="right" vertical="center"/>
    </xf>
    <xf numFmtId="165" fontId="29" fillId="13" borderId="24" xfId="4" applyNumberFormat="1" applyFont="1" applyFill="1" applyBorder="1" applyAlignment="1">
      <alignment horizontal="center" vertical="center"/>
    </xf>
    <xf numFmtId="165" fontId="30" fillId="13" borderId="23" xfId="4" applyNumberFormat="1" applyFont="1" applyFill="1" applyBorder="1" applyAlignment="1">
      <alignment horizontal="right" vertical="center"/>
    </xf>
    <xf numFmtId="0" fontId="33" fillId="9" borderId="0" xfId="14" applyFont="1" applyFill="1"/>
    <xf numFmtId="0" fontId="34" fillId="9" borderId="0" xfId="14" applyFont="1" applyFill="1" applyAlignment="1">
      <alignment horizontal="right"/>
    </xf>
    <xf numFmtId="0" fontId="35" fillId="9" borderId="0" xfId="14" applyFont="1" applyFill="1"/>
    <xf numFmtId="0" fontId="32" fillId="0" borderId="0" xfId="14"/>
    <xf numFmtId="0" fontId="36" fillId="9" borderId="0" xfId="14" applyFont="1" applyFill="1" applyAlignment="1">
      <alignment horizontal="left"/>
    </xf>
    <xf numFmtId="0" fontId="38" fillId="9" borderId="0" xfId="14" applyFont="1" applyFill="1"/>
    <xf numFmtId="3" fontId="35" fillId="9" borderId="0" xfId="14" applyNumberFormat="1" applyFont="1" applyFill="1"/>
    <xf numFmtId="0" fontId="39" fillId="10" borderId="0" xfId="14" applyFont="1" applyFill="1" applyAlignment="1">
      <alignment horizontal="center" wrapText="1"/>
    </xf>
    <xf numFmtId="3" fontId="39" fillId="10" borderId="0" xfId="14" applyNumberFormat="1" applyFont="1" applyFill="1" applyAlignment="1">
      <alignment horizontal="center" wrapText="1"/>
    </xf>
    <xf numFmtId="0" fontId="40" fillId="11" borderId="0" xfId="14" applyFont="1" applyFill="1" applyAlignment="1">
      <alignment horizontal="center" wrapText="1"/>
    </xf>
    <xf numFmtId="3" fontId="40" fillId="11" borderId="0" xfId="14" applyNumberFormat="1" applyFont="1" applyFill="1" applyAlignment="1">
      <alignment horizontal="center" wrapText="1"/>
    </xf>
    <xf numFmtId="10" fontId="40" fillId="11" borderId="0" xfId="14" applyNumberFormat="1" applyFont="1" applyFill="1" applyAlignment="1">
      <alignment horizontal="center" wrapText="1"/>
    </xf>
    <xf numFmtId="0" fontId="32" fillId="0" borderId="0" xfId="14" applyAlignment="1">
      <alignment horizontal="left"/>
    </xf>
    <xf numFmtId="165" fontId="32" fillId="0" borderId="0" xfId="14" applyNumberFormat="1"/>
    <xf numFmtId="165" fontId="32" fillId="0" borderId="0" xfId="14" applyNumberFormat="1" applyAlignment="1">
      <alignment horizontal="left"/>
    </xf>
    <xf numFmtId="0" fontId="35" fillId="0" borderId="0" xfId="14" applyFont="1" applyAlignment="1">
      <alignment horizontal="center" wrapText="1"/>
    </xf>
    <xf numFmtId="3" fontId="35" fillId="0" borderId="0" xfId="14" applyNumberFormat="1" applyFont="1" applyAlignment="1">
      <alignment horizontal="center" wrapText="1"/>
    </xf>
    <xf numFmtId="10" fontId="35" fillId="0" borderId="0" xfId="14" applyNumberFormat="1" applyFont="1" applyAlignment="1">
      <alignment horizontal="center" wrapText="1"/>
    </xf>
    <xf numFmtId="3" fontId="32" fillId="0" borderId="0" xfId="14" applyNumberFormat="1" applyAlignment="1">
      <alignment horizontal="left"/>
    </xf>
    <xf numFmtId="3" fontId="40" fillId="9" borderId="10" xfId="14" applyNumberFormat="1" applyFont="1" applyFill="1" applyBorder="1" applyAlignment="1">
      <alignment horizontal="center" wrapText="1"/>
    </xf>
    <xf numFmtId="0" fontId="40" fillId="9" borderId="10" xfId="14" applyFont="1" applyFill="1" applyBorder="1" applyAlignment="1">
      <alignment horizontal="center" wrapText="1"/>
    </xf>
    <xf numFmtId="10" fontId="40" fillId="9" borderId="10" xfId="14" applyNumberFormat="1" applyFont="1" applyFill="1" applyBorder="1" applyAlignment="1">
      <alignment horizontal="center" wrapText="1"/>
    </xf>
    <xf numFmtId="0" fontId="32" fillId="0" borderId="0" xfId="14" applyAlignment="1">
      <alignment wrapText="1"/>
    </xf>
    <xf numFmtId="0" fontId="35" fillId="9" borderId="0" xfId="14" applyFont="1" applyFill="1" applyAlignment="1">
      <alignment horizontal="center"/>
    </xf>
    <xf numFmtId="0" fontId="35" fillId="9" borderId="0" xfId="14" applyFont="1" applyFill="1" applyAlignment="1">
      <alignment horizontal="left" vertical="top"/>
    </xf>
    <xf numFmtId="166" fontId="35" fillId="9" borderId="0" xfId="14" applyNumberFormat="1" applyFont="1" applyFill="1"/>
    <xf numFmtId="0" fontId="35" fillId="9" borderId="0" xfId="14" applyFont="1" applyFill="1" applyAlignment="1">
      <alignment horizontal="left"/>
    </xf>
    <xf numFmtId="0" fontId="40" fillId="9" borderId="0" xfId="14" applyFont="1" applyFill="1" applyAlignment="1">
      <alignment horizontal="center"/>
    </xf>
    <xf numFmtId="0" fontId="40" fillId="9" borderId="0" xfId="14" applyFont="1" applyFill="1"/>
    <xf numFmtId="3" fontId="40" fillId="9" borderId="0" xfId="14" applyNumberFormat="1" applyFont="1" applyFill="1"/>
    <xf numFmtId="0" fontId="43" fillId="0" borderId="0" xfId="14" applyFont="1" applyAlignment="1">
      <alignment horizontal="left"/>
    </xf>
    <xf numFmtId="0" fontId="32" fillId="9" borderId="0" xfId="14" applyFill="1"/>
    <xf numFmtId="0" fontId="44" fillId="10" borderId="0" xfId="14" applyFont="1" applyFill="1" applyAlignment="1">
      <alignment horizontal="left"/>
    </xf>
    <xf numFmtId="0" fontId="44" fillId="10" borderId="0" xfId="14" applyFont="1" applyFill="1" applyAlignment="1">
      <alignment horizontal="center"/>
    </xf>
    <xf numFmtId="164" fontId="35" fillId="9" borderId="0" xfId="14" applyNumberFormat="1" applyFont="1" applyFill="1" applyAlignment="1">
      <alignment horizontal="center"/>
    </xf>
    <xf numFmtId="167" fontId="0" fillId="9" borderId="0" xfId="15" applyNumberFormat="1" applyFont="1" applyFill="1" applyBorder="1"/>
    <xf numFmtId="164" fontId="35" fillId="9" borderId="0" xfId="14" applyNumberFormat="1" applyFont="1" applyFill="1" applyAlignment="1">
      <alignment horizontal="center" vertical="center"/>
    </xf>
    <xf numFmtId="164" fontId="32" fillId="9" borderId="0" xfId="14" applyNumberFormat="1" applyFill="1"/>
    <xf numFmtId="0" fontId="40" fillId="11" borderId="10" xfId="14" applyFont="1" applyFill="1" applyBorder="1" applyAlignment="1">
      <alignment horizontal="left"/>
    </xf>
    <xf numFmtId="171" fontId="40" fillId="11" borderId="10" xfId="14" applyNumberFormat="1" applyFont="1" applyFill="1" applyBorder="1" applyAlignment="1">
      <alignment horizontal="center"/>
    </xf>
    <xf numFmtId="171" fontId="32" fillId="9" borderId="0" xfId="14" applyNumberFormat="1" applyFill="1"/>
    <xf numFmtId="172" fontId="32" fillId="9" borderId="0" xfId="14" applyNumberFormat="1" applyFill="1"/>
    <xf numFmtId="173" fontId="32" fillId="9" borderId="0" xfId="14" applyNumberFormat="1" applyFill="1"/>
    <xf numFmtId="174" fontId="32" fillId="9" borderId="0" xfId="14" applyNumberFormat="1" applyFill="1"/>
    <xf numFmtId="0" fontId="17" fillId="9" borderId="0" xfId="14" applyFont="1" applyFill="1"/>
    <xf numFmtId="168" fontId="0" fillId="9" borderId="0" xfId="15" applyNumberFormat="1" applyFont="1" applyFill="1" applyBorder="1"/>
    <xf numFmtId="0" fontId="40" fillId="9" borderId="10" xfId="14" applyFont="1" applyFill="1" applyBorder="1" applyAlignment="1">
      <alignment horizontal="left"/>
    </xf>
    <xf numFmtId="164" fontId="40" fillId="9" borderId="10" xfId="14" applyNumberFormat="1" applyFont="1" applyFill="1" applyBorder="1" applyAlignment="1">
      <alignment horizontal="center" vertical="center"/>
    </xf>
    <xf numFmtId="0" fontId="32" fillId="9" borderId="0" xfId="14" applyFill="1" applyAlignment="1">
      <alignment horizontal="left"/>
    </xf>
    <xf numFmtId="164" fontId="32" fillId="9" borderId="0" xfId="14" applyNumberFormat="1" applyFill="1" applyAlignment="1">
      <alignment horizontal="center"/>
    </xf>
    <xf numFmtId="0" fontId="32" fillId="9" borderId="0" xfId="14" applyFill="1" applyAlignment="1">
      <alignment vertical="center"/>
    </xf>
    <xf numFmtId="0" fontId="32" fillId="9" borderId="0" xfId="14" applyFill="1" applyAlignment="1">
      <alignment horizontal="center"/>
    </xf>
    <xf numFmtId="0" fontId="8" fillId="2" borderId="0" xfId="0" applyFont="1" applyFill="1"/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165" fontId="4" fillId="2" borderId="0" xfId="0" applyNumberFormat="1" applyFont="1" applyFill="1"/>
    <xf numFmtId="0" fontId="4" fillId="2" borderId="0" xfId="0" applyFont="1" applyFill="1" applyAlignment="1">
      <alignment horizontal="left" vertical="center"/>
    </xf>
    <xf numFmtId="165" fontId="4" fillId="2" borderId="0" xfId="4" applyNumberFormat="1" applyFont="1" applyFill="1" applyBorder="1" applyAlignment="1">
      <alignment vertical="center" wrapText="1"/>
    </xf>
    <xf numFmtId="1" fontId="4" fillId="2" borderId="0" xfId="0" applyNumberFormat="1" applyFont="1" applyFill="1"/>
    <xf numFmtId="166" fontId="4" fillId="2" borderId="0" xfId="1" applyNumberFormat="1" applyFont="1" applyFill="1" applyBorder="1" applyAlignment="1">
      <alignment horizontal="right"/>
    </xf>
    <xf numFmtId="165" fontId="4" fillId="2" borderId="0" xfId="4" applyNumberFormat="1" applyFont="1" applyFill="1" applyBorder="1"/>
    <xf numFmtId="167" fontId="4" fillId="2" borderId="0" xfId="16" applyNumberFormat="1" applyFont="1" applyFill="1"/>
    <xf numFmtId="0" fontId="6" fillId="4" borderId="1" xfId="0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vertical="center" wrapText="1"/>
    </xf>
    <xf numFmtId="9" fontId="4" fillId="2" borderId="0" xfId="1" applyFont="1" applyFill="1" applyBorder="1"/>
    <xf numFmtId="166" fontId="4" fillId="2" borderId="0" xfId="1" applyNumberFormat="1" applyFont="1" applyFill="1" applyBorder="1"/>
    <xf numFmtId="0" fontId="6" fillId="2" borderId="0" xfId="0" applyFont="1" applyFill="1" applyAlignment="1">
      <alignment horizontal="left" vertical="center"/>
    </xf>
    <xf numFmtId="17" fontId="4" fillId="2" borderId="0" xfId="0" applyNumberFormat="1" applyFont="1" applyFill="1" applyAlignment="1">
      <alignment horizontal="left" vertical="center"/>
    </xf>
    <xf numFmtId="3" fontId="4" fillId="0" borderId="0" xfId="0" applyNumberFormat="1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/>
    <xf numFmtId="180" fontId="4" fillId="2" borderId="1" xfId="0" applyNumberFormat="1" applyFont="1" applyFill="1" applyBorder="1"/>
    <xf numFmtId="166" fontId="4" fillId="2" borderId="1" xfId="1" applyNumberFormat="1" applyFont="1" applyFill="1" applyBorder="1" applyAlignment="1">
      <alignment horizontal="right"/>
    </xf>
    <xf numFmtId="10" fontId="4" fillId="2" borderId="0" xfId="1" applyNumberFormat="1" applyFont="1" applyFill="1" applyBorder="1"/>
    <xf numFmtId="0" fontId="9" fillId="3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181" fontId="8" fillId="2" borderId="0" xfId="0" applyNumberFormat="1" applyFont="1" applyFill="1" applyAlignment="1">
      <alignment horizontal="center" vertical="top" wrapText="1"/>
    </xf>
    <xf numFmtId="181" fontId="6" fillId="2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181" fontId="10" fillId="2" borderId="1" xfId="0" applyNumberFormat="1" applyFont="1" applyFill="1" applyBorder="1" applyAlignment="1">
      <alignment horizontal="center" vertical="top" wrapText="1"/>
    </xf>
    <xf numFmtId="181" fontId="10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3" fillId="2" borderId="0" xfId="0" applyFont="1" applyFill="1"/>
    <xf numFmtId="0" fontId="46" fillId="3" borderId="0" xfId="0" applyFont="1" applyFill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5" fontId="3" fillId="2" borderId="0" xfId="4" applyNumberFormat="1" applyFont="1" applyFill="1"/>
    <xf numFmtId="0" fontId="6" fillId="4" borderId="0" xfId="0" applyFont="1" applyFill="1" applyAlignment="1">
      <alignment horizontal="left"/>
    </xf>
    <xf numFmtId="3" fontId="6" fillId="4" borderId="0" xfId="0" applyNumberFormat="1" applyFont="1" applyFill="1"/>
    <xf numFmtId="2" fontId="4" fillId="2" borderId="0" xfId="2" applyNumberFormat="1" applyFont="1" applyAlignment="1">
      <alignment horizontal="left" indent="1"/>
    </xf>
    <xf numFmtId="165" fontId="45" fillId="2" borderId="0" xfId="4" applyNumberFormat="1" applyFont="1" applyFill="1"/>
    <xf numFmtId="0" fontId="4" fillId="5" borderId="1" xfId="0" applyFont="1" applyFill="1" applyBorder="1"/>
    <xf numFmtId="165" fontId="45" fillId="2" borderId="0" xfId="1" applyNumberFormat="1" applyFont="1" applyFill="1"/>
    <xf numFmtId="3" fontId="4" fillId="2" borderId="0" xfId="0" applyNumberFormat="1" applyFont="1" applyFill="1" applyAlignment="1">
      <alignment horizontal="right"/>
    </xf>
    <xf numFmtId="166" fontId="6" fillId="4" borderId="1" xfId="0" applyNumberFormat="1" applyFont="1" applyFill="1" applyBorder="1"/>
    <xf numFmtId="0" fontId="6" fillId="2" borderId="1" xfId="0" applyFont="1" applyFill="1" applyBorder="1" applyAlignment="1">
      <alignment horizontal="left"/>
    </xf>
    <xf numFmtId="166" fontId="6" fillId="2" borderId="1" xfId="0" applyNumberFormat="1" applyFont="1" applyFill="1" applyBorder="1"/>
    <xf numFmtId="165" fontId="6" fillId="2" borderId="1" xfId="4" applyNumberFormat="1" applyFont="1" applyFill="1" applyBorder="1"/>
    <xf numFmtId="0" fontId="4" fillId="2" borderId="0" xfId="2" applyFont="1" applyAlignment="1">
      <alignment horizontal="left" vertical="center" indent="1"/>
    </xf>
    <xf numFmtId="3" fontId="4" fillId="2" borderId="0" xfId="2" applyNumberFormat="1" applyFont="1" applyAlignment="1">
      <alignment horizontal="right" vertical="center"/>
    </xf>
    <xf numFmtId="2" fontId="8" fillId="2" borderId="0" xfId="2" applyNumberFormat="1" applyFont="1" applyAlignment="1">
      <alignment horizontal="left" indent="1"/>
    </xf>
    <xf numFmtId="3" fontId="8" fillId="2" borderId="0" xfId="2" applyNumberFormat="1" applyFont="1" applyAlignment="1">
      <alignment horizontal="right" vertical="center"/>
    </xf>
    <xf numFmtId="0" fontId="4" fillId="2" borderId="1" xfId="0" applyFont="1" applyFill="1" applyBorder="1"/>
    <xf numFmtId="0" fontId="8" fillId="2" borderId="0" xfId="0" applyFont="1" applyFill="1" applyAlignment="1">
      <alignment horizontal="left" vertical="center"/>
    </xf>
    <xf numFmtId="166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9" fillId="3" borderId="3" xfId="4" applyNumberFormat="1" applyFont="1" applyFill="1" applyBorder="1" applyAlignment="1">
      <alignment horizontal="center" vertical="center"/>
    </xf>
    <xf numFmtId="0" fontId="9" fillId="3" borderId="4" xfId="4" applyNumberFormat="1" applyFont="1" applyFill="1" applyBorder="1" applyAlignment="1">
      <alignment horizontal="center" vertical="center"/>
    </xf>
    <xf numFmtId="166" fontId="9" fillId="3" borderId="5" xfId="1" applyNumberFormat="1" applyFont="1" applyFill="1" applyBorder="1" applyAlignment="1">
      <alignment horizontal="center" vertical="center"/>
    </xf>
    <xf numFmtId="166" fontId="9" fillId="15" borderId="5" xfId="1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left" vertical="center"/>
    </xf>
    <xf numFmtId="165" fontId="8" fillId="2" borderId="6" xfId="4" applyNumberFormat="1" applyFont="1" applyFill="1" applyBorder="1" applyAlignment="1">
      <alignment horizontal="center" vertical="center"/>
    </xf>
    <xf numFmtId="165" fontId="8" fillId="2" borderId="0" xfId="4" applyNumberFormat="1" applyFont="1" applyFill="1" applyBorder="1" applyAlignment="1">
      <alignment horizontal="center" vertical="center"/>
    </xf>
    <xf numFmtId="166" fontId="8" fillId="2" borderId="7" xfId="1" applyNumberFormat="1" applyFont="1" applyFill="1" applyBorder="1" applyAlignment="1">
      <alignment horizontal="right" vertical="center"/>
    </xf>
    <xf numFmtId="0" fontId="8" fillId="0" borderId="6" xfId="4" applyNumberFormat="1" applyFont="1" applyFill="1" applyBorder="1" applyAlignment="1">
      <alignment horizontal="left" vertical="center"/>
    </xf>
    <xf numFmtId="0" fontId="6" fillId="4" borderId="28" xfId="4" applyNumberFormat="1" applyFont="1" applyFill="1" applyBorder="1" applyAlignment="1">
      <alignment vertical="center"/>
    </xf>
    <xf numFmtId="165" fontId="6" fillId="4" borderId="28" xfId="4" applyNumberFormat="1" applyFont="1" applyFill="1" applyBorder="1" applyAlignment="1">
      <alignment horizontal="center" vertical="center"/>
    </xf>
    <xf numFmtId="166" fontId="6" fillId="4" borderId="29" xfId="1" applyNumberFormat="1" applyFont="1" applyFill="1" applyBorder="1" applyAlignment="1">
      <alignment horizontal="right" vertical="center"/>
    </xf>
    <xf numFmtId="166" fontId="6" fillId="4" borderId="30" xfId="1" applyNumberFormat="1" applyFont="1" applyFill="1" applyBorder="1" applyAlignment="1">
      <alignment horizontal="right" vertical="center"/>
    </xf>
    <xf numFmtId="165" fontId="4" fillId="2" borderId="0" xfId="4" applyNumberFormat="1" applyFont="1" applyFill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166" fontId="8" fillId="2" borderId="31" xfId="1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166" fontId="8" fillId="0" borderId="31" xfId="1" applyNumberFormat="1" applyFont="1" applyFill="1" applyBorder="1" applyAlignment="1">
      <alignment horizontal="right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 wrapText="1"/>
    </xf>
    <xf numFmtId="165" fontId="8" fillId="2" borderId="6" xfId="4" applyNumberFormat="1" applyFont="1" applyFill="1" applyBorder="1" applyAlignment="1">
      <alignment horizontal="right" vertical="center"/>
    </xf>
    <xf numFmtId="0" fontId="6" fillId="16" borderId="28" xfId="0" applyFont="1" applyFill="1" applyBorder="1" applyAlignment="1">
      <alignment vertical="center"/>
    </xf>
    <xf numFmtId="0" fontId="10" fillId="16" borderId="34" xfId="0" applyFont="1" applyFill="1" applyBorder="1" applyAlignment="1">
      <alignment vertical="center" wrapText="1"/>
    </xf>
    <xf numFmtId="3" fontId="6" fillId="16" borderId="34" xfId="0" applyNumberFormat="1" applyFont="1" applyFill="1" applyBorder="1" applyAlignment="1">
      <alignment horizontal="right" vertical="center"/>
    </xf>
    <xf numFmtId="166" fontId="6" fillId="16" borderId="34" xfId="1" applyNumberFormat="1" applyFont="1" applyFill="1" applyBorder="1" applyAlignment="1">
      <alignment horizontal="right" vertical="center"/>
    </xf>
    <xf numFmtId="165" fontId="4" fillId="2" borderId="0" xfId="4" applyNumberFormat="1" applyFont="1" applyFill="1"/>
    <xf numFmtId="166" fontId="4" fillId="2" borderId="0" xfId="1" applyNumberFormat="1" applyFont="1" applyFill="1"/>
    <xf numFmtId="166" fontId="4" fillId="2" borderId="1" xfId="1" applyNumberFormat="1" applyFont="1" applyFill="1" applyBorder="1"/>
    <xf numFmtId="165" fontId="4" fillId="2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0" fillId="2" borderId="0" xfId="0" applyFill="1" applyAlignment="1">
      <alignment horizontal="right"/>
    </xf>
    <xf numFmtId="182" fontId="0" fillId="2" borderId="0" xfId="0" applyNumberFormat="1" applyFill="1" applyAlignment="1">
      <alignment horizontal="right"/>
    </xf>
    <xf numFmtId="0" fontId="2" fillId="2" borderId="0" xfId="0" applyFont="1" applyFill="1"/>
    <xf numFmtId="165" fontId="0" fillId="2" borderId="0" xfId="0" applyNumberFormat="1" applyFill="1" applyAlignment="1">
      <alignment horizontal="right"/>
    </xf>
    <xf numFmtId="0" fontId="9" fillId="3" borderId="35" xfId="2" applyFont="1" applyFill="1" applyBorder="1">
      <alignment horizontal="left"/>
    </xf>
    <xf numFmtId="165" fontId="6" fillId="4" borderId="8" xfId="4" applyNumberFormat="1" applyFont="1" applyFill="1" applyBorder="1" applyAlignment="1">
      <alignment horizontal="left"/>
    </xf>
    <xf numFmtId="165" fontId="6" fillId="4" borderId="8" xfId="4" applyNumberFormat="1" applyFont="1" applyFill="1" applyBorder="1" applyAlignment="1">
      <alignment horizontal="right"/>
    </xf>
    <xf numFmtId="166" fontId="6" fillId="4" borderId="8" xfId="1" applyNumberFormat="1" applyFont="1" applyFill="1" applyBorder="1" applyAlignment="1">
      <alignment horizontal="right" vertical="center"/>
    </xf>
    <xf numFmtId="9" fontId="6" fillId="4" borderId="33" xfId="1" applyFont="1" applyFill="1" applyBorder="1" applyAlignment="1">
      <alignment horizontal="right" vertical="center"/>
    </xf>
    <xf numFmtId="165" fontId="4" fillId="0" borderId="6" xfId="4" applyNumberFormat="1" applyFont="1" applyFill="1" applyBorder="1" applyAlignment="1">
      <alignment horizontal="left" indent="1"/>
    </xf>
    <xf numFmtId="165" fontId="4" fillId="0" borderId="6" xfId="4" applyNumberFormat="1" applyFont="1" applyFill="1" applyBorder="1" applyAlignment="1">
      <alignment horizontal="right"/>
    </xf>
    <xf numFmtId="165" fontId="4" fillId="0" borderId="0" xfId="4" applyNumberFormat="1" applyFont="1" applyFill="1" applyBorder="1" applyAlignment="1">
      <alignment horizontal="right"/>
    </xf>
    <xf numFmtId="166" fontId="4" fillId="0" borderId="7" xfId="1" applyNumberFormat="1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horizontal="right"/>
    </xf>
    <xf numFmtId="165" fontId="4" fillId="2" borderId="0" xfId="4" applyNumberFormat="1" applyFont="1" applyFill="1" applyBorder="1" applyAlignment="1">
      <alignment horizontal="right"/>
    </xf>
    <xf numFmtId="166" fontId="4" fillId="2" borderId="7" xfId="1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horizontal="left" indent="1"/>
    </xf>
    <xf numFmtId="0" fontId="4" fillId="2" borderId="6" xfId="2" applyFont="1" applyBorder="1" applyAlignment="1">
      <alignment horizontal="left" indent="1"/>
    </xf>
    <xf numFmtId="165" fontId="6" fillId="4" borderId="1" xfId="4" applyNumberFormat="1" applyFont="1" applyFill="1" applyBorder="1" applyAlignment="1">
      <alignment horizontal="left"/>
    </xf>
    <xf numFmtId="165" fontId="6" fillId="4" borderId="1" xfId="4" applyNumberFormat="1" applyFont="1" applyFill="1" applyBorder="1" applyAlignment="1">
      <alignment horizontal="right"/>
    </xf>
    <xf numFmtId="166" fontId="6" fillId="4" borderId="36" xfId="1" applyNumberFormat="1" applyFont="1" applyFill="1" applyBorder="1" applyAlignment="1">
      <alignment horizontal="right" vertical="center"/>
    </xf>
    <xf numFmtId="9" fontId="6" fillId="4" borderId="36" xfId="1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horizontal="left" indent="1"/>
    </xf>
    <xf numFmtId="9" fontId="6" fillId="4" borderId="37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165" fontId="0" fillId="2" borderId="0" xfId="0" applyNumberFormat="1" applyFill="1"/>
    <xf numFmtId="166" fontId="2" fillId="2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left"/>
    </xf>
    <xf numFmtId="0" fontId="9" fillId="3" borderId="3" xfId="2" applyFont="1" applyFill="1" applyBorder="1" applyAlignment="1">
      <alignment horizontal="left" vertical="center"/>
    </xf>
    <xf numFmtId="167" fontId="35" fillId="9" borderId="0" xfId="16" applyNumberFormat="1" applyFont="1" applyFill="1"/>
    <xf numFmtId="166" fontId="45" fillId="2" borderId="0" xfId="1" applyNumberFormat="1" applyFont="1" applyFill="1"/>
    <xf numFmtId="9" fontId="45" fillId="2" borderId="0" xfId="1" applyFont="1" applyFill="1"/>
    <xf numFmtId="43" fontId="8" fillId="2" borderId="0" xfId="16" applyFont="1" applyFill="1" applyAlignment="1">
      <alignment horizontal="right" vertical="center"/>
    </xf>
    <xf numFmtId="167" fontId="8" fillId="2" borderId="0" xfId="16" applyNumberFormat="1" applyFont="1" applyFill="1" applyAlignment="1">
      <alignment horizontal="right" vertical="center"/>
    </xf>
    <xf numFmtId="43" fontId="8" fillId="2" borderId="6" xfId="16" applyFont="1" applyFill="1" applyBorder="1" applyAlignment="1">
      <alignment horizontal="right" vertical="center"/>
    </xf>
    <xf numFmtId="167" fontId="8" fillId="2" borderId="6" xfId="16" applyNumberFormat="1" applyFont="1" applyFill="1" applyBorder="1" applyAlignment="1">
      <alignment horizontal="right" vertical="center"/>
    </xf>
    <xf numFmtId="10" fontId="7" fillId="2" borderId="8" xfId="1" applyNumberFormat="1" applyFont="1" applyFill="1" applyBorder="1" applyAlignment="1">
      <alignment horizontal="center"/>
    </xf>
    <xf numFmtId="3" fontId="7" fillId="4" borderId="39" xfId="2" applyNumberFormat="1" applyFill="1" applyBorder="1" applyAlignment="1">
      <alignment horizontal="center"/>
    </xf>
    <xf numFmtId="170" fontId="7" fillId="2" borderId="39" xfId="4" applyNumberFormat="1" applyFont="1" applyFill="1" applyBorder="1" applyAlignment="1">
      <alignment horizontal="center"/>
    </xf>
    <xf numFmtId="3" fontId="7" fillId="2" borderId="39" xfId="2" applyNumberFormat="1" applyBorder="1" applyAlignment="1">
      <alignment horizontal="center"/>
    </xf>
    <xf numFmtId="3" fontId="7" fillId="2" borderId="38" xfId="2" applyNumberFormat="1" applyBorder="1" applyAlignment="1">
      <alignment horizontal="center"/>
    </xf>
    <xf numFmtId="0" fontId="10" fillId="2" borderId="0" xfId="9" applyFont="1" applyFill="1"/>
    <xf numFmtId="0" fontId="10" fillId="2" borderId="0" xfId="9" applyFont="1" applyFill="1" applyAlignment="1">
      <alignment horizontal="right"/>
    </xf>
    <xf numFmtId="0" fontId="10" fillId="2" borderId="0" xfId="9" applyFont="1" applyFill="1" applyAlignment="1">
      <alignment horizontal="center" vertical="center"/>
    </xf>
    <xf numFmtId="0" fontId="10" fillId="2" borderId="0" xfId="9" applyFont="1" applyFill="1" applyAlignment="1">
      <alignment horizontal="center"/>
    </xf>
    <xf numFmtId="3" fontId="8" fillId="2" borderId="0" xfId="2" applyNumberFormat="1" applyFont="1" applyAlignment="1">
      <alignment horizontal="right"/>
    </xf>
    <xf numFmtId="3" fontId="8" fillId="2" borderId="0" xfId="2" applyNumberFormat="1" applyFont="1" applyAlignment="1">
      <alignment horizontal="center"/>
    </xf>
    <xf numFmtId="0" fontId="8" fillId="0" borderId="0" xfId="9" applyFont="1"/>
    <xf numFmtId="0" fontId="10" fillId="2" borderId="0" xfId="9" applyFont="1" applyFill="1" applyAlignment="1">
      <alignment horizontal="left"/>
    </xf>
    <xf numFmtId="0" fontId="8" fillId="0" borderId="0" xfId="0" applyFont="1"/>
    <xf numFmtId="0" fontId="8" fillId="2" borderId="0" xfId="2" applyFont="1">
      <alignment horizontal="left"/>
    </xf>
    <xf numFmtId="0" fontId="8" fillId="2" borderId="0" xfId="2" applyFont="1" applyAlignment="1">
      <alignment horizontal="right"/>
    </xf>
    <xf numFmtId="0" fontId="8" fillId="2" borderId="0" xfId="2" applyFont="1" applyAlignment="1">
      <alignment horizontal="center" vertical="center"/>
    </xf>
    <xf numFmtId="0" fontId="8" fillId="2" borderId="0" xfId="2" applyFont="1" applyAlignment="1">
      <alignment horizontal="center"/>
    </xf>
    <xf numFmtId="0" fontId="46" fillId="2" borderId="0" xfId="2" applyFont="1">
      <alignment horizontal="left"/>
    </xf>
    <xf numFmtId="3" fontId="10" fillId="0" borderId="0" xfId="2" applyNumberFormat="1" applyFont="1" applyFill="1" applyAlignment="1">
      <alignment horizontal="center" vertical="center"/>
    </xf>
    <xf numFmtId="0" fontId="9" fillId="3" borderId="0" xfId="2" applyFont="1" applyFill="1">
      <alignment horizontal="left"/>
    </xf>
    <xf numFmtId="0" fontId="9" fillId="3" borderId="40" xfId="5" applyNumberFormat="1" applyFont="1" applyFill="1" applyBorder="1" applyAlignment="1">
      <alignment horizontal="center"/>
    </xf>
    <xf numFmtId="0" fontId="9" fillId="3" borderId="0" xfId="5" applyNumberFormat="1" applyFont="1" applyFill="1" applyAlignment="1">
      <alignment horizontal="center" vertical="center"/>
    </xf>
    <xf numFmtId="10" fontId="9" fillId="3" borderId="41" xfId="11" applyNumberFormat="1" applyFont="1" applyFill="1" applyBorder="1" applyAlignment="1">
      <alignment horizontal="center"/>
    </xf>
    <xf numFmtId="10" fontId="9" fillId="3" borderId="0" xfId="11" applyNumberFormat="1" applyFont="1" applyFill="1" applyAlignment="1">
      <alignment horizontal="center"/>
    </xf>
    <xf numFmtId="0" fontId="9" fillId="3" borderId="0" xfId="5" applyNumberFormat="1" applyFont="1" applyFill="1" applyAlignment="1">
      <alignment horizontal="center"/>
    </xf>
    <xf numFmtId="0" fontId="10" fillId="4" borderId="0" xfId="5" applyNumberFormat="1" applyFont="1" applyFill="1"/>
    <xf numFmtId="165" fontId="10" fillId="4" borderId="40" xfId="5" applyNumberFormat="1" applyFont="1" applyFill="1" applyBorder="1" applyAlignment="1">
      <alignment horizontal="right"/>
    </xf>
    <xf numFmtId="165" fontId="10" fillId="4" borderId="0" xfId="5" applyNumberFormat="1" applyFont="1" applyFill="1" applyAlignment="1">
      <alignment horizontal="center" vertical="center"/>
    </xf>
    <xf numFmtId="166" fontId="10" fillId="4" borderId="41" xfId="11" applyNumberFormat="1" applyFont="1" applyFill="1" applyBorder="1" applyAlignment="1">
      <alignment horizontal="center"/>
    </xf>
    <xf numFmtId="10" fontId="10" fillId="4" borderId="0" xfId="11" applyNumberFormat="1" applyFont="1" applyFill="1" applyAlignment="1">
      <alignment horizontal="right"/>
    </xf>
    <xf numFmtId="165" fontId="10" fillId="4" borderId="0" xfId="5" applyNumberFormat="1" applyFont="1" applyFill="1" applyAlignment="1">
      <alignment horizontal="right"/>
    </xf>
    <xf numFmtId="166" fontId="10" fillId="4" borderId="0" xfId="11" applyNumberFormat="1" applyFont="1" applyFill="1" applyAlignment="1">
      <alignment horizontal="center"/>
    </xf>
    <xf numFmtId="9" fontId="10" fillId="4" borderId="41" xfId="11" applyFont="1" applyFill="1" applyBorder="1" applyAlignment="1">
      <alignment horizontal="center"/>
    </xf>
    <xf numFmtId="0" fontId="8" fillId="2" borderId="0" xfId="2" applyFont="1" applyAlignment="1">
      <alignment horizontal="left" indent="1"/>
    </xf>
    <xf numFmtId="165" fontId="8" fillId="2" borderId="40" xfId="5" applyNumberFormat="1" applyFont="1" applyFill="1" applyBorder="1" applyAlignment="1">
      <alignment horizontal="right"/>
    </xf>
    <xf numFmtId="165" fontId="8" fillId="2" borderId="0" xfId="5" applyNumberFormat="1" applyFont="1" applyFill="1" applyAlignment="1">
      <alignment horizontal="center" vertical="center"/>
    </xf>
    <xf numFmtId="166" fontId="8" fillId="2" borderId="41" xfId="11" applyNumberFormat="1" applyFont="1" applyFill="1" applyBorder="1" applyAlignment="1">
      <alignment horizontal="center"/>
    </xf>
    <xf numFmtId="10" fontId="8" fillId="2" borderId="0" xfId="11" applyNumberFormat="1" applyFont="1" applyFill="1" applyAlignment="1">
      <alignment horizontal="right"/>
    </xf>
    <xf numFmtId="166" fontId="8" fillId="2" borderId="0" xfId="11" applyNumberFormat="1" applyFont="1" applyFill="1" applyAlignment="1">
      <alignment horizontal="center"/>
    </xf>
    <xf numFmtId="165" fontId="8" fillId="0" borderId="0" xfId="9" applyNumberFormat="1" applyFont="1"/>
    <xf numFmtId="0" fontId="8" fillId="0" borderId="0" xfId="2" applyFont="1" applyFill="1" applyAlignment="1">
      <alignment horizontal="left" indent="1"/>
    </xf>
    <xf numFmtId="165" fontId="8" fillId="0" borderId="40" xfId="5" applyNumberFormat="1" applyFont="1" applyBorder="1" applyAlignment="1">
      <alignment horizontal="right"/>
    </xf>
    <xf numFmtId="10" fontId="8" fillId="0" borderId="0" xfId="11" applyNumberFormat="1" applyFont="1" applyAlignment="1">
      <alignment horizontal="right"/>
    </xf>
    <xf numFmtId="166" fontId="8" fillId="0" borderId="41" xfId="11" applyNumberFormat="1" applyFont="1" applyBorder="1" applyAlignment="1">
      <alignment horizontal="center"/>
    </xf>
    <xf numFmtId="167" fontId="8" fillId="2" borderId="40" xfId="9" applyNumberFormat="1" applyFont="1" applyFill="1" applyBorder="1"/>
    <xf numFmtId="0" fontId="8" fillId="0" borderId="0" xfId="5" applyNumberFormat="1" applyFont="1" applyAlignment="1">
      <alignment horizontal="left" indent="1"/>
    </xf>
    <xf numFmtId="10" fontId="8" fillId="0" borderId="41" xfId="11" applyNumberFormat="1" applyFont="1" applyBorder="1" applyAlignment="1">
      <alignment horizontal="center"/>
    </xf>
    <xf numFmtId="10" fontId="8" fillId="2" borderId="41" xfId="11" applyNumberFormat="1" applyFont="1" applyFill="1" applyBorder="1" applyAlignment="1">
      <alignment horizontal="center"/>
    </xf>
    <xf numFmtId="166" fontId="6" fillId="2" borderId="41" xfId="11" applyNumberFormat="1" applyFont="1" applyFill="1" applyBorder="1" applyAlignment="1">
      <alignment horizontal="center"/>
    </xf>
    <xf numFmtId="183" fontId="8" fillId="2" borderId="41" xfId="11" applyNumberFormat="1" applyFont="1" applyFill="1" applyBorder="1" applyAlignment="1">
      <alignment horizontal="center"/>
    </xf>
    <xf numFmtId="165" fontId="8" fillId="0" borderId="40" xfId="5" applyNumberFormat="1" applyFont="1" applyFill="1" applyBorder="1" applyAlignment="1">
      <alignment horizontal="right"/>
    </xf>
    <xf numFmtId="165" fontId="8" fillId="0" borderId="0" xfId="5" applyNumberFormat="1" applyFont="1" applyFill="1" applyAlignment="1">
      <alignment horizontal="center" vertical="center"/>
    </xf>
    <xf numFmtId="10" fontId="8" fillId="0" borderId="0" xfId="11" applyNumberFormat="1" applyFont="1" applyFill="1" applyAlignment="1">
      <alignment horizontal="right"/>
    </xf>
    <xf numFmtId="165" fontId="8" fillId="0" borderId="0" xfId="5" applyNumberFormat="1" applyFont="1" applyFill="1" applyAlignment="1">
      <alignment horizontal="right"/>
    </xf>
    <xf numFmtId="183" fontId="8" fillId="0" borderId="41" xfId="11" applyNumberFormat="1" applyFont="1" applyFill="1" applyBorder="1" applyAlignment="1">
      <alignment horizontal="center"/>
    </xf>
    <xf numFmtId="0" fontId="8" fillId="2" borderId="0" xfId="5" applyNumberFormat="1" applyFont="1" applyFill="1" applyAlignment="1">
      <alignment horizontal="left" indent="1"/>
    </xf>
    <xf numFmtId="0" fontId="8" fillId="2" borderId="41" xfId="2" applyFont="1" applyBorder="1" applyAlignment="1">
      <alignment horizontal="left" indent="1"/>
    </xf>
    <xf numFmtId="165" fontId="8" fillId="2" borderId="0" xfId="5" applyNumberFormat="1" applyFont="1" applyFill="1" applyBorder="1" applyAlignment="1">
      <alignment horizontal="right"/>
    </xf>
    <xf numFmtId="183" fontId="8" fillId="0" borderId="41" xfId="11" applyNumberFormat="1" applyFont="1" applyBorder="1" applyAlignment="1">
      <alignment horizontal="center"/>
    </xf>
    <xf numFmtId="166" fontId="6" fillId="2" borderId="0" xfId="11" applyNumberFormat="1" applyFont="1" applyFill="1" applyAlignment="1">
      <alignment horizontal="center"/>
    </xf>
    <xf numFmtId="171" fontId="10" fillId="4" borderId="40" xfId="5" applyNumberFormat="1" applyFont="1" applyFill="1" applyBorder="1" applyAlignment="1">
      <alignment horizontal="center"/>
    </xf>
    <xf numFmtId="10" fontId="10" fillId="4" borderId="0" xfId="11" applyNumberFormat="1" applyFont="1" applyFill="1" applyAlignment="1">
      <alignment horizontal="center"/>
    </xf>
    <xf numFmtId="165" fontId="10" fillId="4" borderId="40" xfId="5" applyNumberFormat="1" applyFont="1" applyFill="1" applyBorder="1" applyAlignment="1">
      <alignment horizontal="center"/>
    </xf>
    <xf numFmtId="165" fontId="10" fillId="4" borderId="0" xfId="5" applyNumberFormat="1" applyFont="1" applyFill="1" applyAlignment="1">
      <alignment horizontal="center"/>
    </xf>
    <xf numFmtId="171" fontId="8" fillId="2" borderId="40" xfId="5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 vertical="center"/>
    </xf>
    <xf numFmtId="10" fontId="8" fillId="2" borderId="0" xfId="11" applyNumberFormat="1" applyFont="1" applyFill="1" applyAlignment="1">
      <alignment horizontal="center"/>
    </xf>
    <xf numFmtId="165" fontId="8" fillId="2" borderId="0" xfId="5" applyNumberFormat="1" applyFont="1" applyFill="1" applyAlignment="1">
      <alignment horizontal="center"/>
    </xf>
    <xf numFmtId="168" fontId="8" fillId="0" borderId="42" xfId="16" applyNumberFormat="1" applyFont="1" applyBorder="1" applyAlignment="1">
      <alignment horizontal="right"/>
    </xf>
    <xf numFmtId="171" fontId="8" fillId="0" borderId="8" xfId="5" applyNumberFormat="1" applyFont="1" applyBorder="1" applyAlignment="1">
      <alignment horizontal="center" vertical="center"/>
    </xf>
    <xf numFmtId="166" fontId="8" fillId="2" borderId="43" xfId="11" applyNumberFormat="1" applyFont="1" applyFill="1" applyBorder="1" applyAlignment="1">
      <alignment horizontal="center"/>
    </xf>
    <xf numFmtId="171" fontId="8" fillId="0" borderId="42" xfId="5" applyNumberFormat="1" applyFont="1" applyBorder="1" applyAlignment="1">
      <alignment horizontal="center"/>
    </xf>
    <xf numFmtId="165" fontId="8" fillId="0" borderId="8" xfId="5" applyNumberFormat="1" applyFont="1" applyBorder="1" applyAlignment="1">
      <alignment horizontal="center"/>
    </xf>
    <xf numFmtId="166" fontId="8" fillId="2" borderId="8" xfId="11" applyNumberFormat="1" applyFont="1" applyFill="1" applyBorder="1" applyAlignment="1">
      <alignment horizontal="center"/>
    </xf>
    <xf numFmtId="183" fontId="8" fillId="2" borderId="43" xfId="11" applyNumberFormat="1" applyFont="1" applyFill="1" applyBorder="1" applyAlignment="1">
      <alignment horizontal="center"/>
    </xf>
    <xf numFmtId="165" fontId="8" fillId="0" borderId="0" xfId="5" applyNumberFormat="1" applyFont="1" applyAlignment="1">
      <alignment horizontal="right"/>
    </xf>
    <xf numFmtId="165" fontId="8" fillId="0" borderId="0" xfId="5" applyNumberFormat="1" applyFont="1" applyAlignment="1">
      <alignment horizontal="center" vertical="center"/>
    </xf>
    <xf numFmtId="165" fontId="8" fillId="0" borderId="0" xfId="5" applyNumberFormat="1" applyFont="1" applyAlignment="1">
      <alignment horizontal="center"/>
    </xf>
    <xf numFmtId="3" fontId="8" fillId="2" borderId="9" xfId="2" applyNumberFormat="1" applyFont="1" applyBorder="1" applyAlignment="1">
      <alignment horizontal="right"/>
    </xf>
    <xf numFmtId="3" fontId="8" fillId="2" borderId="9" xfId="2" applyNumberFormat="1" applyFont="1" applyBorder="1" applyAlignment="1">
      <alignment horizontal="center"/>
    </xf>
    <xf numFmtId="0" fontId="8" fillId="0" borderId="8" xfId="2" applyFont="1" applyFill="1" applyBorder="1" applyAlignment="1">
      <alignment horizontal="right"/>
    </xf>
    <xf numFmtId="0" fontId="8" fillId="0" borderId="8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/>
    </xf>
    <xf numFmtId="3" fontId="8" fillId="0" borderId="8" xfId="2" applyNumberFormat="1" applyFont="1" applyFill="1" applyBorder="1" applyAlignment="1">
      <alignment horizontal="right"/>
    </xf>
    <xf numFmtId="3" fontId="8" fillId="2" borderId="8" xfId="2" applyNumberFormat="1" applyFont="1" applyBorder="1" applyAlignment="1">
      <alignment horizontal="right"/>
    </xf>
    <xf numFmtId="3" fontId="8" fillId="2" borderId="8" xfId="2" applyNumberFormat="1" applyFont="1" applyBorder="1" applyAlignment="1">
      <alignment horizontal="center"/>
    </xf>
    <xf numFmtId="0" fontId="8" fillId="0" borderId="0" xfId="9" applyFont="1" applyAlignment="1">
      <alignment horizontal="center" vertical="center"/>
    </xf>
    <xf numFmtId="0" fontId="10" fillId="2" borderId="0" xfId="12" applyFont="1" applyFill="1"/>
    <xf numFmtId="0" fontId="4" fillId="0" borderId="0" xfId="12" applyFont="1"/>
    <xf numFmtId="0" fontId="10" fillId="2" borderId="0" xfId="12" applyFont="1" applyFill="1" applyAlignment="1">
      <alignment horizontal="left"/>
    </xf>
    <xf numFmtId="0" fontId="4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9" fillId="17" borderId="0" xfId="12" applyFont="1" applyFill="1" applyAlignment="1">
      <alignment horizontal="left"/>
    </xf>
    <xf numFmtId="0" fontId="9" fillId="17" borderId="40" xfId="12" applyFont="1" applyFill="1" applyBorder="1" applyAlignment="1">
      <alignment horizontal="center" vertical="center" wrapText="1"/>
    </xf>
    <xf numFmtId="0" fontId="9" fillId="17" borderId="0" xfId="12" applyFont="1" applyFill="1" applyAlignment="1">
      <alignment horizontal="center" vertical="center" wrapText="1"/>
    </xf>
    <xf numFmtId="0" fontId="9" fillId="17" borderId="41" xfId="12" applyFont="1" applyFill="1" applyBorder="1" applyAlignment="1">
      <alignment horizontal="center" vertical="center" wrapText="1"/>
    </xf>
    <xf numFmtId="0" fontId="6" fillId="16" borderId="0" xfId="12" applyFont="1" applyFill="1" applyAlignment="1">
      <alignment horizontal="left"/>
    </xf>
    <xf numFmtId="165" fontId="6" fillId="16" borderId="40" xfId="12" applyNumberFormat="1" applyFont="1" applyFill="1" applyBorder="1" applyAlignment="1">
      <alignment horizontal="center" vertical="center" wrapText="1"/>
    </xf>
    <xf numFmtId="165" fontId="6" fillId="16" borderId="0" xfId="12" applyNumberFormat="1" applyFont="1" applyFill="1" applyAlignment="1">
      <alignment horizontal="center" vertical="center" wrapText="1"/>
    </xf>
    <xf numFmtId="166" fontId="6" fillId="16" borderId="41" xfId="11" applyNumberFormat="1" applyFont="1" applyFill="1" applyBorder="1" applyAlignment="1">
      <alignment horizontal="center" vertical="center" wrapText="1"/>
    </xf>
    <xf numFmtId="10" fontId="6" fillId="16" borderId="0" xfId="11" applyNumberFormat="1" applyFont="1" applyFill="1" applyAlignment="1">
      <alignment horizontal="center" vertical="center" wrapText="1"/>
    </xf>
    <xf numFmtId="166" fontId="6" fillId="16" borderId="0" xfId="11" applyNumberFormat="1" applyFont="1" applyFill="1" applyAlignment="1">
      <alignment horizontal="center" vertical="center" wrapText="1"/>
    </xf>
    <xf numFmtId="165" fontId="4" fillId="0" borderId="40" xfId="12" applyNumberFormat="1" applyFont="1" applyBorder="1" applyAlignment="1">
      <alignment horizontal="center" vertical="center" wrapText="1"/>
    </xf>
    <xf numFmtId="165" fontId="4" fillId="0" borderId="0" xfId="12" applyNumberFormat="1" applyFont="1" applyAlignment="1">
      <alignment horizontal="center" vertical="center" wrapText="1"/>
    </xf>
    <xf numFmtId="166" fontId="4" fillId="0" borderId="41" xfId="11" applyNumberFormat="1" applyFont="1" applyBorder="1" applyAlignment="1">
      <alignment horizontal="center" vertical="center" wrapText="1"/>
    </xf>
    <xf numFmtId="165" fontId="4" fillId="0" borderId="0" xfId="11" applyNumberFormat="1" applyFont="1" applyAlignment="1">
      <alignment horizontal="center" vertical="center" wrapText="1"/>
    </xf>
    <xf numFmtId="167" fontId="8" fillId="0" borderId="40" xfId="0" applyNumberFormat="1" applyFont="1" applyBorder="1"/>
    <xf numFmtId="166" fontId="4" fillId="0" borderId="0" xfId="11" applyNumberFormat="1" applyFont="1" applyAlignment="1">
      <alignment horizontal="center" vertical="center" wrapText="1"/>
    </xf>
    <xf numFmtId="165" fontId="4" fillId="0" borderId="0" xfId="0" applyNumberFormat="1" applyFont="1"/>
    <xf numFmtId="165" fontId="4" fillId="2" borderId="40" xfId="12" applyNumberFormat="1" applyFont="1" applyFill="1" applyBorder="1" applyAlignment="1">
      <alignment horizontal="center" vertical="center" wrapText="1"/>
    </xf>
    <xf numFmtId="165" fontId="4" fillId="2" borderId="0" xfId="12" applyNumberFormat="1" applyFont="1" applyFill="1" applyAlignment="1">
      <alignment horizontal="center" vertical="center" wrapText="1"/>
    </xf>
    <xf numFmtId="166" fontId="4" fillId="2" borderId="41" xfId="11" applyNumberFormat="1" applyFont="1" applyFill="1" applyBorder="1" applyAlignment="1">
      <alignment horizontal="center" vertical="center" wrapText="1"/>
    </xf>
    <xf numFmtId="10" fontId="4" fillId="2" borderId="0" xfId="11" applyNumberFormat="1" applyFont="1" applyFill="1" applyAlignment="1">
      <alignment horizontal="center" vertical="center" wrapText="1"/>
    </xf>
    <xf numFmtId="167" fontId="4" fillId="0" borderId="40" xfId="12" applyNumberFormat="1" applyFont="1" applyBorder="1"/>
    <xf numFmtId="10" fontId="4" fillId="0" borderId="0" xfId="11" applyNumberFormat="1" applyFont="1" applyAlignment="1">
      <alignment horizontal="center" vertical="center" wrapText="1"/>
    </xf>
    <xf numFmtId="9" fontId="4" fillId="0" borderId="41" xfId="11" applyFont="1" applyBorder="1" applyAlignment="1">
      <alignment horizontal="center" vertical="center" wrapText="1"/>
    </xf>
    <xf numFmtId="165" fontId="4" fillId="0" borderId="40" xfId="12" applyNumberFormat="1" applyFont="1" applyBorder="1" applyAlignment="1">
      <alignment vertical="center" wrapText="1"/>
    </xf>
    <xf numFmtId="167" fontId="4" fillId="0" borderId="40" xfId="12" applyNumberFormat="1" applyFont="1" applyBorder="1" applyAlignment="1">
      <alignment horizontal="center" vertical="center" wrapText="1"/>
    </xf>
    <xf numFmtId="0" fontId="4" fillId="0" borderId="41" xfId="12" applyFont="1" applyBorder="1"/>
    <xf numFmtId="0" fontId="10" fillId="16" borderId="0" xfId="12" applyFont="1" applyFill="1" applyAlignment="1">
      <alignment horizontal="left"/>
    </xf>
    <xf numFmtId="165" fontId="10" fillId="16" borderId="40" xfId="12" applyNumberFormat="1" applyFont="1" applyFill="1" applyBorder="1" applyAlignment="1">
      <alignment horizontal="center" vertical="center" wrapText="1"/>
    </xf>
    <xf numFmtId="165" fontId="10" fillId="16" borderId="0" xfId="12" applyNumberFormat="1" applyFont="1" applyFill="1" applyAlignment="1">
      <alignment horizontal="center" vertical="center" wrapText="1"/>
    </xf>
    <xf numFmtId="166" fontId="10" fillId="16" borderId="41" xfId="11" applyNumberFormat="1" applyFont="1" applyFill="1" applyBorder="1" applyAlignment="1">
      <alignment horizontal="center" vertical="center" wrapText="1"/>
    </xf>
    <xf numFmtId="10" fontId="10" fillId="16" borderId="0" xfId="11" applyNumberFormat="1" applyFont="1" applyFill="1" applyAlignment="1">
      <alignment horizontal="center" vertical="center" wrapText="1"/>
    </xf>
    <xf numFmtId="166" fontId="10" fillId="16" borderId="0" xfId="11" applyNumberFormat="1" applyFont="1" applyFill="1" applyAlignment="1">
      <alignment horizontal="center" vertical="center" wrapText="1"/>
    </xf>
    <xf numFmtId="0" fontId="8" fillId="0" borderId="0" xfId="12" applyFont="1"/>
    <xf numFmtId="165" fontId="8" fillId="0" borderId="40" xfId="12" applyNumberFormat="1" applyFont="1" applyBorder="1" applyAlignment="1">
      <alignment horizontal="center" vertical="center" wrapText="1"/>
    </xf>
    <xf numFmtId="165" fontId="8" fillId="0" borderId="0" xfId="12" applyNumberFormat="1" applyFont="1" applyAlignment="1">
      <alignment horizontal="center" vertical="center" wrapText="1"/>
    </xf>
    <xf numFmtId="166" fontId="8" fillId="0" borderId="41" xfId="11" applyNumberFormat="1" applyFont="1" applyBorder="1" applyAlignment="1">
      <alignment horizontal="center" vertical="center" wrapText="1"/>
    </xf>
    <xf numFmtId="10" fontId="8" fillId="0" borderId="0" xfId="11" applyNumberFormat="1" applyFont="1" applyAlignment="1">
      <alignment horizontal="center" vertical="center" wrapText="1"/>
    </xf>
    <xf numFmtId="166" fontId="8" fillId="0" borderId="0" xfId="11" applyNumberFormat="1" applyFont="1" applyAlignment="1">
      <alignment horizontal="center" vertical="center" wrapText="1"/>
    </xf>
    <xf numFmtId="165" fontId="8" fillId="0" borderId="40" xfId="12" applyNumberFormat="1" applyFont="1" applyBorder="1" applyAlignment="1">
      <alignment horizontal="right" vertical="center" wrapText="1"/>
    </xf>
    <xf numFmtId="165" fontId="8" fillId="0" borderId="0" xfId="12" applyNumberFormat="1" applyFont="1" applyAlignment="1">
      <alignment horizontal="right" vertical="center" wrapText="1"/>
    </xf>
    <xf numFmtId="164" fontId="8" fillId="0" borderId="0" xfId="12" applyNumberFormat="1" applyFont="1" applyAlignment="1">
      <alignment horizontal="center" vertical="center" wrapText="1"/>
    </xf>
    <xf numFmtId="165" fontId="4" fillId="0" borderId="40" xfId="12" applyNumberFormat="1" applyFont="1" applyBorder="1" applyAlignment="1">
      <alignment horizontal="right" vertical="center" wrapText="1"/>
    </xf>
    <xf numFmtId="10" fontId="4" fillId="0" borderId="0" xfId="11" applyNumberFormat="1" applyFont="1" applyBorder="1" applyAlignment="1">
      <alignment horizontal="center" vertical="center" wrapText="1"/>
    </xf>
    <xf numFmtId="166" fontId="4" fillId="0" borderId="0" xfId="11" applyNumberFormat="1" applyFont="1" applyBorder="1" applyAlignment="1">
      <alignment horizontal="center" vertical="center" wrapText="1"/>
    </xf>
    <xf numFmtId="165" fontId="10" fillId="16" borderId="0" xfId="4" applyNumberFormat="1" applyFont="1" applyFill="1" applyAlignment="1">
      <alignment horizontal="center" vertical="center" wrapText="1"/>
    </xf>
    <xf numFmtId="0" fontId="8" fillId="0" borderId="0" xfId="12" applyFont="1" applyAlignment="1">
      <alignment vertical="center"/>
    </xf>
    <xf numFmtId="166" fontId="6" fillId="0" borderId="0" xfId="11" applyNumberFormat="1" applyFont="1" applyAlignment="1">
      <alignment horizontal="center" vertical="center" wrapText="1"/>
    </xf>
    <xf numFmtId="167" fontId="4" fillId="0" borderId="0" xfId="16" applyNumberFormat="1" applyFont="1"/>
    <xf numFmtId="165" fontId="4" fillId="0" borderId="0" xfId="12" applyNumberFormat="1" applyFont="1"/>
    <xf numFmtId="0" fontId="15" fillId="0" borderId="0" xfId="12"/>
    <xf numFmtId="0" fontId="12" fillId="2" borderId="0" xfId="12" applyFont="1" applyFill="1" applyAlignment="1">
      <alignment horizontal="left"/>
    </xf>
    <xf numFmtId="0" fontId="50" fillId="0" borderId="0" xfId="12" applyFont="1" applyAlignment="1">
      <alignment vertical="center"/>
    </xf>
    <xf numFmtId="0" fontId="42" fillId="0" borderId="0" xfId="0" applyFont="1"/>
    <xf numFmtId="0" fontId="6" fillId="0" borderId="0" xfId="12" applyFont="1" applyAlignment="1">
      <alignment horizontal="center"/>
    </xf>
    <xf numFmtId="0" fontId="9" fillId="3" borderId="0" xfId="12" applyFont="1" applyFill="1" applyAlignment="1">
      <alignment horizontal="left" vertical="center" wrapText="1"/>
    </xf>
    <xf numFmtId="0" fontId="9" fillId="3" borderId="40" xfId="12" applyFont="1" applyFill="1" applyBorder="1" applyAlignment="1">
      <alignment horizontal="center" vertical="center" wrapText="1"/>
    </xf>
    <xf numFmtId="0" fontId="9" fillId="3" borderId="0" xfId="12" applyFont="1" applyFill="1" applyAlignment="1">
      <alignment horizontal="center" vertical="center" wrapText="1"/>
    </xf>
    <xf numFmtId="0" fontId="9" fillId="3" borderId="41" xfId="12" applyFont="1" applyFill="1" applyBorder="1" applyAlignment="1">
      <alignment horizontal="center" vertical="center" wrapText="1"/>
    </xf>
    <xf numFmtId="0" fontId="10" fillId="16" borderId="0" xfId="12" applyFont="1" applyFill="1" applyAlignment="1">
      <alignment horizontal="left" vertical="center" wrapText="1"/>
    </xf>
    <xf numFmtId="165" fontId="10" fillId="16" borderId="40" xfId="13" applyNumberFormat="1" applyFont="1" applyFill="1" applyBorder="1" applyAlignment="1">
      <alignment horizontal="center" vertical="center" wrapText="1"/>
    </xf>
    <xf numFmtId="165" fontId="10" fillId="16" borderId="0" xfId="13" applyNumberFormat="1" applyFont="1" applyFill="1" applyAlignment="1">
      <alignment horizontal="center" vertical="center" wrapText="1"/>
    </xf>
    <xf numFmtId="9" fontId="10" fillId="16" borderId="41" xfId="11" applyFont="1" applyFill="1" applyBorder="1" applyAlignment="1">
      <alignment horizontal="center" vertical="center" wrapText="1"/>
    </xf>
    <xf numFmtId="0" fontId="8" fillId="0" borderId="0" xfId="12" applyFont="1" applyAlignment="1">
      <alignment horizontal="left" vertical="center" wrapText="1"/>
    </xf>
    <xf numFmtId="165" fontId="8" fillId="0" borderId="40" xfId="13" applyNumberFormat="1" applyFont="1" applyBorder="1" applyAlignment="1">
      <alignment horizontal="center" vertical="center" wrapText="1"/>
    </xf>
    <xf numFmtId="165" fontId="8" fillId="0" borderId="0" xfId="13" applyNumberFormat="1" applyFont="1" applyAlignment="1">
      <alignment horizontal="center" vertical="center" wrapText="1"/>
    </xf>
    <xf numFmtId="10" fontId="10" fillId="0" borderId="0" xfId="11" applyNumberFormat="1" applyFont="1" applyAlignment="1">
      <alignment horizontal="center" vertical="center" wrapText="1"/>
    </xf>
    <xf numFmtId="0" fontId="4" fillId="0" borderId="0" xfId="12" applyFont="1" applyAlignment="1">
      <alignment horizontal="left" vertical="center" wrapText="1"/>
    </xf>
    <xf numFmtId="0" fontId="6" fillId="16" borderId="0" xfId="12" applyFont="1" applyFill="1" applyAlignment="1">
      <alignment horizontal="left" vertical="center" wrapText="1"/>
    </xf>
    <xf numFmtId="165" fontId="6" fillId="16" borderId="40" xfId="13" applyNumberFormat="1" applyFont="1" applyFill="1" applyBorder="1" applyAlignment="1">
      <alignment horizontal="center" vertical="center" wrapText="1"/>
    </xf>
    <xf numFmtId="165" fontId="6" fillId="16" borderId="0" xfId="13" applyNumberFormat="1" applyFont="1" applyFill="1" applyAlignment="1">
      <alignment horizontal="center" vertical="center" wrapText="1"/>
    </xf>
    <xf numFmtId="9" fontId="6" fillId="16" borderId="41" xfId="11" applyFont="1" applyFill="1" applyBorder="1" applyAlignment="1">
      <alignment horizontal="center" vertical="center" wrapText="1"/>
    </xf>
    <xf numFmtId="165" fontId="4" fillId="0" borderId="40" xfId="13" applyNumberFormat="1" applyFont="1" applyBorder="1" applyAlignment="1">
      <alignment horizontal="center" vertical="center" wrapText="1"/>
    </xf>
    <xf numFmtId="165" fontId="4" fillId="0" borderId="0" xfId="13" applyNumberFormat="1" applyFont="1" applyAlignment="1">
      <alignment horizontal="center" vertical="center" wrapText="1"/>
    </xf>
    <xf numFmtId="165" fontId="4" fillId="0" borderId="8" xfId="13" applyNumberFormat="1" applyFont="1" applyBorder="1" applyAlignment="1">
      <alignment horizontal="center" vertical="center" wrapText="1"/>
    </xf>
    <xf numFmtId="0" fontId="6" fillId="16" borderId="9" xfId="12" applyFont="1" applyFill="1" applyBorder="1" applyAlignment="1">
      <alignment horizontal="left" vertical="center" wrapText="1"/>
    </xf>
    <xf numFmtId="171" fontId="6" fillId="16" borderId="24" xfId="13" applyNumberFormat="1" applyFont="1" applyFill="1" applyBorder="1" applyAlignment="1">
      <alignment horizontal="center" vertical="center" wrapText="1"/>
    </xf>
    <xf numFmtId="171" fontId="6" fillId="16" borderId="9" xfId="13" applyNumberFormat="1" applyFont="1" applyFill="1" applyBorder="1" applyAlignment="1">
      <alignment horizontal="center" vertical="center" wrapText="1"/>
    </xf>
    <xf numFmtId="166" fontId="10" fillId="16" borderId="44" xfId="11" applyNumberFormat="1" applyFont="1" applyFill="1" applyBorder="1" applyAlignment="1">
      <alignment horizontal="center" vertical="center" wrapText="1"/>
    </xf>
    <xf numFmtId="165" fontId="6" fillId="16" borderId="24" xfId="13" applyNumberFormat="1" applyFont="1" applyFill="1" applyBorder="1" applyAlignment="1">
      <alignment horizontal="center" vertical="center" wrapText="1"/>
    </xf>
    <xf numFmtId="166" fontId="6" fillId="16" borderId="9" xfId="11" applyNumberFormat="1" applyFont="1" applyFill="1" applyBorder="1" applyAlignment="1">
      <alignment horizontal="center" vertical="center" wrapText="1"/>
    </xf>
    <xf numFmtId="9" fontId="6" fillId="16" borderId="44" xfId="11" applyFont="1" applyFill="1" applyBorder="1" applyAlignment="1">
      <alignment horizontal="center" vertical="center" wrapText="1"/>
    </xf>
    <xf numFmtId="0" fontId="4" fillId="0" borderId="8" xfId="12" applyFont="1" applyBorder="1" applyAlignment="1">
      <alignment horizontal="left" vertical="center" wrapText="1"/>
    </xf>
    <xf numFmtId="171" fontId="4" fillId="0" borderId="42" xfId="13" applyNumberFormat="1" applyFont="1" applyBorder="1" applyAlignment="1">
      <alignment horizontal="center" vertical="center" wrapText="1"/>
    </xf>
    <xf numFmtId="166" fontId="4" fillId="0" borderId="43" xfId="11" applyNumberFormat="1" applyFont="1" applyBorder="1" applyAlignment="1">
      <alignment horizontal="center" vertical="center" wrapText="1"/>
    </xf>
    <xf numFmtId="10" fontId="6" fillId="0" borderId="0" xfId="11" applyNumberFormat="1" applyFont="1" applyAlignment="1">
      <alignment horizontal="center" vertical="center" wrapText="1"/>
    </xf>
    <xf numFmtId="165" fontId="4" fillId="0" borderId="42" xfId="13" applyNumberFormat="1" applyFont="1" applyBorder="1" applyAlignment="1">
      <alignment horizontal="center" vertical="center" wrapText="1"/>
    </xf>
    <xf numFmtId="166" fontId="6" fillId="0" borderId="8" xfId="11" applyNumberFormat="1" applyFont="1" applyBorder="1" applyAlignment="1">
      <alignment horizontal="center" vertical="center" wrapText="1"/>
    </xf>
    <xf numFmtId="9" fontId="4" fillId="0" borderId="43" xfId="11" applyFont="1" applyBorder="1" applyAlignment="1">
      <alignment horizontal="center" vertical="center" wrapText="1"/>
    </xf>
    <xf numFmtId="0" fontId="8" fillId="2" borderId="8" xfId="2" applyFont="1" applyBorder="1" applyAlignment="1">
      <alignment horizontal="left" vertical="top"/>
    </xf>
    <xf numFmtId="3" fontId="8" fillId="2" borderId="8" xfId="2" applyNumberFormat="1" applyFont="1" applyBorder="1" applyAlignment="1">
      <alignment horizontal="left" vertical="top"/>
    </xf>
    <xf numFmtId="0" fontId="15" fillId="0" borderId="8" xfId="12" applyBorder="1"/>
    <xf numFmtId="0" fontId="52" fillId="9" borderId="0" xfId="17" applyFont="1" applyFill="1"/>
    <xf numFmtId="0" fontId="53" fillId="9" borderId="0" xfId="17" applyFont="1" applyFill="1" applyAlignment="1">
      <alignment horizontal="center"/>
    </xf>
    <xf numFmtId="0" fontId="53" fillId="9" borderId="0" xfId="17" applyFont="1" applyFill="1" applyAlignment="1">
      <alignment horizontal="left"/>
    </xf>
    <xf numFmtId="0" fontId="51" fillId="0" borderId="0" xfId="17"/>
    <xf numFmtId="0" fontId="56" fillId="10" borderId="26" xfId="17" applyFont="1" applyFill="1" applyBorder="1" applyAlignment="1">
      <alignment horizontal="center"/>
    </xf>
    <xf numFmtId="0" fontId="56" fillId="10" borderId="27" xfId="17" applyFont="1" applyFill="1" applyBorder="1" applyAlignment="1">
      <alignment horizontal="center"/>
    </xf>
    <xf numFmtId="0" fontId="56" fillId="10" borderId="2" xfId="17" applyFont="1" applyFill="1" applyBorder="1" applyAlignment="1">
      <alignment horizontal="center"/>
    </xf>
    <xf numFmtId="0" fontId="53" fillId="9" borderId="45" xfId="17" applyFont="1" applyFill="1" applyBorder="1" applyAlignment="1">
      <alignment horizontal="center"/>
    </xf>
    <xf numFmtId="0" fontId="53" fillId="9" borderId="46" xfId="17" applyFont="1" applyFill="1" applyBorder="1" applyAlignment="1">
      <alignment horizontal="center"/>
    </xf>
    <xf numFmtId="0" fontId="53" fillId="9" borderId="47" xfId="17" applyFont="1" applyFill="1" applyBorder="1" applyAlignment="1">
      <alignment horizontal="center"/>
    </xf>
    <xf numFmtId="165" fontId="53" fillId="9" borderId="0" xfId="17" applyNumberFormat="1" applyFont="1" applyFill="1" applyAlignment="1">
      <alignment horizontal="left"/>
    </xf>
    <xf numFmtId="0" fontId="53" fillId="9" borderId="48" xfId="17" applyFont="1" applyFill="1" applyBorder="1" applyAlignment="1">
      <alignment horizontal="left"/>
    </xf>
    <xf numFmtId="3" fontId="53" fillId="9" borderId="49" xfId="17" applyNumberFormat="1" applyFont="1" applyFill="1" applyBorder="1" applyAlignment="1">
      <alignment horizontal="center" vertical="center"/>
    </xf>
    <xf numFmtId="3" fontId="53" fillId="9" borderId="50" xfId="17" applyNumberFormat="1" applyFont="1" applyFill="1" applyBorder="1" applyAlignment="1">
      <alignment horizontal="center" vertical="center"/>
    </xf>
    <xf numFmtId="0" fontId="53" fillId="9" borderId="6" xfId="17" applyFont="1" applyFill="1" applyBorder="1" applyAlignment="1">
      <alignment horizontal="left"/>
    </xf>
    <xf numFmtId="3" fontId="53" fillId="9" borderId="0" xfId="17" applyNumberFormat="1" applyFont="1" applyFill="1" applyAlignment="1">
      <alignment horizontal="center" vertical="center"/>
    </xf>
    <xf numFmtId="3" fontId="53" fillId="9" borderId="7" xfId="17" applyNumberFormat="1" applyFont="1" applyFill="1" applyBorder="1" applyAlignment="1">
      <alignment horizontal="center" vertical="center"/>
    </xf>
    <xf numFmtId="0" fontId="52" fillId="18" borderId="51" xfId="17" applyFont="1" applyFill="1" applyBorder="1" applyAlignment="1">
      <alignment horizontal="left"/>
    </xf>
    <xf numFmtId="3" fontId="52" fillId="18" borderId="10" xfId="17" applyNumberFormat="1" applyFont="1" applyFill="1" applyBorder="1" applyAlignment="1">
      <alignment horizontal="center" vertical="center"/>
    </xf>
    <xf numFmtId="3" fontId="52" fillId="18" borderId="52" xfId="17" applyNumberFormat="1" applyFont="1" applyFill="1" applyBorder="1" applyAlignment="1">
      <alignment horizontal="center" vertical="center"/>
    </xf>
    <xf numFmtId="2" fontId="53" fillId="9" borderId="53" xfId="17" applyNumberFormat="1" applyFont="1" applyFill="1" applyBorder="1" applyAlignment="1">
      <alignment horizontal="left"/>
    </xf>
    <xf numFmtId="3" fontId="53" fillId="9" borderId="11" xfId="17" applyNumberFormat="1" applyFont="1" applyFill="1" applyBorder="1" applyAlignment="1">
      <alignment horizontal="center" vertical="center"/>
    </xf>
    <xf numFmtId="3" fontId="53" fillId="0" borderId="11" xfId="17" applyNumberFormat="1" applyFont="1" applyBorder="1" applyAlignment="1">
      <alignment horizontal="center" vertical="center"/>
    </xf>
    <xf numFmtId="3" fontId="53" fillId="9" borderId="54" xfId="17" applyNumberFormat="1" applyFont="1" applyFill="1" applyBorder="1" applyAlignment="1">
      <alignment horizontal="center" vertical="center"/>
    </xf>
    <xf numFmtId="184" fontId="57" fillId="0" borderId="0" xfId="17" applyNumberFormat="1" applyFont="1"/>
    <xf numFmtId="2" fontId="53" fillId="9" borderId="6" xfId="17" applyNumberFormat="1" applyFont="1" applyFill="1" applyBorder="1" applyAlignment="1">
      <alignment horizontal="left"/>
    </xf>
    <xf numFmtId="3" fontId="53" fillId="0" borderId="0" xfId="17" applyNumberFormat="1" applyFont="1" applyAlignment="1">
      <alignment horizontal="center" vertical="center"/>
    </xf>
    <xf numFmtId="2" fontId="53" fillId="9" borderId="21" xfId="17" applyNumberFormat="1" applyFont="1" applyFill="1" applyBorder="1" applyAlignment="1">
      <alignment horizontal="left"/>
    </xf>
    <xf numFmtId="3" fontId="53" fillId="9" borderId="22" xfId="17" applyNumberFormat="1" applyFont="1" applyFill="1" applyBorder="1" applyAlignment="1">
      <alignment horizontal="center" vertical="center"/>
    </xf>
    <xf numFmtId="3" fontId="53" fillId="9" borderId="20" xfId="17" applyNumberFormat="1" applyFont="1" applyFill="1" applyBorder="1" applyAlignment="1">
      <alignment horizontal="center" vertical="center"/>
    </xf>
    <xf numFmtId="2" fontId="53" fillId="9" borderId="0" xfId="17" applyNumberFormat="1" applyFont="1" applyFill="1" applyAlignment="1">
      <alignment horizontal="left"/>
    </xf>
    <xf numFmtId="0" fontId="52" fillId="9" borderId="0" xfId="17" applyFont="1" applyFill="1" applyAlignment="1">
      <alignment horizontal="left"/>
    </xf>
    <xf numFmtId="3" fontId="53" fillId="9" borderId="0" xfId="17" applyNumberFormat="1" applyFont="1" applyFill="1" applyAlignment="1">
      <alignment horizontal="center"/>
    </xf>
    <xf numFmtId="0" fontId="53" fillId="9" borderId="0" xfId="17" applyFont="1" applyFill="1" applyAlignment="1">
      <alignment horizontal="left" vertical="center"/>
    </xf>
    <xf numFmtId="3" fontId="57" fillId="9" borderId="0" xfId="17" applyNumberFormat="1" applyFont="1" applyFill="1" applyAlignment="1">
      <alignment horizontal="center" vertical="center"/>
    </xf>
    <xf numFmtId="0" fontId="53" fillId="9" borderId="12" xfId="17" applyFont="1" applyFill="1" applyBorder="1" applyAlignment="1">
      <alignment horizontal="left" vertical="center"/>
    </xf>
    <xf numFmtId="0" fontId="57" fillId="0" borderId="0" xfId="17" applyFont="1" applyAlignment="1">
      <alignment horizontal="left"/>
    </xf>
    <xf numFmtId="0" fontId="52" fillId="9" borderId="46" xfId="17" applyFont="1" applyFill="1" applyBorder="1" applyAlignment="1">
      <alignment horizontal="left" vertical="center"/>
    </xf>
    <xf numFmtId="166" fontId="52" fillId="9" borderId="55" xfId="17" applyNumberFormat="1" applyFont="1" applyFill="1" applyBorder="1" applyAlignment="1">
      <alignment horizontal="center" vertical="center"/>
    </xf>
    <xf numFmtId="0" fontId="53" fillId="0" borderId="0" xfId="17" applyFont="1" applyAlignment="1">
      <alignment horizontal="center"/>
    </xf>
    <xf numFmtId="3" fontId="57" fillId="9" borderId="0" xfId="17" applyNumberFormat="1" applyFont="1" applyFill="1" applyAlignment="1">
      <alignment horizontal="center"/>
    </xf>
    <xf numFmtId="0" fontId="52" fillId="9" borderId="55" xfId="17" applyFont="1" applyFill="1" applyBorder="1"/>
    <xf numFmtId="10" fontId="52" fillId="9" borderId="0" xfId="17" applyNumberFormat="1" applyFont="1" applyFill="1" applyAlignment="1">
      <alignment horizontal="center"/>
    </xf>
    <xf numFmtId="0" fontId="52" fillId="9" borderId="0" xfId="17" applyFont="1" applyFill="1" applyAlignment="1">
      <alignment horizontal="left" vertical="center"/>
    </xf>
    <xf numFmtId="10" fontId="52" fillId="9" borderId="0" xfId="17" applyNumberFormat="1" applyFont="1" applyFill="1" applyAlignment="1">
      <alignment horizontal="center" vertical="center"/>
    </xf>
    <xf numFmtId="0" fontId="59" fillId="9" borderId="0" xfId="17" applyFont="1" applyFill="1"/>
    <xf numFmtId="165" fontId="53" fillId="9" borderId="0" xfId="17" applyNumberFormat="1" applyFont="1" applyFill="1" applyAlignment="1">
      <alignment horizontal="center"/>
    </xf>
    <xf numFmtId="10" fontId="53" fillId="9" borderId="0" xfId="17" applyNumberFormat="1" applyFont="1" applyFill="1" applyAlignment="1">
      <alignment horizontal="right"/>
    </xf>
    <xf numFmtId="0" fontId="54" fillId="9" borderId="0" xfId="17" applyFont="1" applyFill="1" applyAlignment="1">
      <alignment horizontal="left"/>
    </xf>
    <xf numFmtId="0" fontId="60" fillId="9" borderId="0" xfId="17" applyFont="1" applyFill="1" applyAlignment="1">
      <alignment horizontal="left"/>
    </xf>
    <xf numFmtId="165" fontId="60" fillId="9" borderId="0" xfId="17" applyNumberFormat="1" applyFont="1" applyFill="1" applyAlignment="1">
      <alignment horizontal="center"/>
    </xf>
    <xf numFmtId="10" fontId="60" fillId="9" borderId="0" xfId="17" applyNumberFormat="1" applyFont="1" applyFill="1" applyAlignment="1">
      <alignment horizontal="right"/>
    </xf>
    <xf numFmtId="0" fontId="56" fillId="10" borderId="57" xfId="17" applyFont="1" applyFill="1" applyBorder="1" applyAlignment="1">
      <alignment horizontal="left" vertical="center"/>
    </xf>
    <xf numFmtId="0" fontId="56" fillId="10" borderId="53" xfId="17" applyFont="1" applyFill="1" applyBorder="1" applyAlignment="1">
      <alignment horizontal="right" vertical="center"/>
    </xf>
    <xf numFmtId="0" fontId="56" fillId="10" borderId="11" xfId="17" applyFont="1" applyFill="1" applyBorder="1" applyAlignment="1">
      <alignment horizontal="right" vertical="center"/>
    </xf>
    <xf numFmtId="10" fontId="56" fillId="10" borderId="54" xfId="17" applyNumberFormat="1" applyFont="1" applyFill="1" applyBorder="1" applyAlignment="1">
      <alignment horizontal="right" vertical="center"/>
    </xf>
    <xf numFmtId="10" fontId="56" fillId="10" borderId="11" xfId="17" applyNumberFormat="1" applyFont="1" applyFill="1" applyBorder="1" applyAlignment="1">
      <alignment horizontal="right" vertical="center"/>
    </xf>
    <xf numFmtId="10" fontId="56" fillId="19" borderId="58" xfId="17" applyNumberFormat="1" applyFont="1" applyFill="1" applyBorder="1" applyAlignment="1">
      <alignment horizontal="right" vertical="center"/>
    </xf>
    <xf numFmtId="165" fontId="52" fillId="11" borderId="59" xfId="17" applyNumberFormat="1" applyFont="1" applyFill="1" applyBorder="1" applyAlignment="1">
      <alignment horizontal="left" vertical="center"/>
    </xf>
    <xf numFmtId="165" fontId="52" fillId="11" borderId="51" xfId="17" applyNumberFormat="1" applyFont="1" applyFill="1" applyBorder="1" applyAlignment="1">
      <alignment horizontal="center" vertical="center"/>
    </xf>
    <xf numFmtId="165" fontId="52" fillId="11" borderId="10" xfId="17" applyNumberFormat="1" applyFont="1" applyFill="1" applyBorder="1" applyAlignment="1">
      <alignment horizontal="center" vertical="center"/>
    </xf>
    <xf numFmtId="166" fontId="52" fillId="11" borderId="52" xfId="17" applyNumberFormat="1" applyFont="1" applyFill="1" applyBorder="1" applyAlignment="1">
      <alignment horizontal="right" vertical="center"/>
    </xf>
    <xf numFmtId="166" fontId="52" fillId="11" borderId="10" xfId="17" applyNumberFormat="1" applyFont="1" applyFill="1" applyBorder="1" applyAlignment="1">
      <alignment horizontal="right" vertical="center"/>
    </xf>
    <xf numFmtId="9" fontId="52" fillId="11" borderId="60" xfId="17" applyNumberFormat="1" applyFont="1" applyFill="1" applyBorder="1" applyAlignment="1">
      <alignment horizontal="right" vertical="center"/>
    </xf>
    <xf numFmtId="0" fontId="53" fillId="9" borderId="61" xfId="17" applyFont="1" applyFill="1" applyBorder="1" applyAlignment="1">
      <alignment horizontal="left" vertical="center"/>
    </xf>
    <xf numFmtId="165" fontId="17" fillId="9" borderId="6" xfId="17" applyNumberFormat="1" applyFont="1" applyFill="1" applyBorder="1" applyAlignment="1">
      <alignment horizontal="center" vertical="center"/>
    </xf>
    <xf numFmtId="165" fontId="17" fillId="9" borderId="0" xfId="17" applyNumberFormat="1" applyFont="1" applyFill="1" applyAlignment="1">
      <alignment horizontal="center" vertical="center"/>
    </xf>
    <xf numFmtId="166" fontId="53" fillId="9" borderId="7" xfId="17" applyNumberFormat="1" applyFont="1" applyFill="1" applyBorder="1" applyAlignment="1">
      <alignment horizontal="right" vertical="center"/>
    </xf>
    <xf numFmtId="166" fontId="53" fillId="9" borderId="0" xfId="17" applyNumberFormat="1" applyFont="1" applyFill="1" applyAlignment="1">
      <alignment horizontal="right" vertical="center"/>
    </xf>
    <xf numFmtId="166" fontId="53" fillId="9" borderId="62" xfId="17" applyNumberFormat="1" applyFont="1" applyFill="1" applyBorder="1" applyAlignment="1">
      <alignment horizontal="right" vertical="center"/>
    </xf>
    <xf numFmtId="165" fontId="53" fillId="9" borderId="0" xfId="17" applyNumberFormat="1" applyFont="1" applyFill="1" applyAlignment="1">
      <alignment horizontal="center" vertical="center"/>
    </xf>
    <xf numFmtId="165" fontId="17" fillId="9" borderId="6" xfId="17" applyNumberFormat="1" applyFont="1" applyFill="1" applyBorder="1" applyAlignment="1">
      <alignment horizontal="left" vertical="center"/>
    </xf>
    <xf numFmtId="165" fontId="17" fillId="9" borderId="0" xfId="17" applyNumberFormat="1" applyFont="1" applyFill="1" applyAlignment="1">
      <alignment horizontal="left" vertical="center"/>
    </xf>
    <xf numFmtId="165" fontId="17" fillId="0" borderId="0" xfId="17" applyNumberFormat="1" applyFont="1" applyAlignment="1">
      <alignment horizontal="center" vertical="center"/>
    </xf>
    <xf numFmtId="165" fontId="53" fillId="0" borderId="0" xfId="17" applyNumberFormat="1" applyFont="1" applyAlignment="1">
      <alignment horizontal="center" vertical="center"/>
    </xf>
    <xf numFmtId="0" fontId="53" fillId="0" borderId="61" xfId="17" applyFont="1" applyBorder="1" applyAlignment="1">
      <alignment horizontal="left" vertical="center"/>
    </xf>
    <xf numFmtId="165" fontId="17" fillId="0" borderId="6" xfId="17" applyNumberFormat="1" applyFont="1" applyBorder="1" applyAlignment="1">
      <alignment horizontal="center" vertical="center"/>
    </xf>
    <xf numFmtId="166" fontId="53" fillId="0" borderId="0" xfId="17" applyNumberFormat="1" applyFont="1" applyAlignment="1">
      <alignment horizontal="right" vertical="center"/>
    </xf>
    <xf numFmtId="166" fontId="53" fillId="0" borderId="62" xfId="17" applyNumberFormat="1" applyFont="1" applyBorder="1" applyAlignment="1">
      <alignment horizontal="right" vertical="center"/>
    </xf>
    <xf numFmtId="165" fontId="17" fillId="0" borderId="6" xfId="17" applyNumberFormat="1" applyFont="1" applyBorder="1"/>
    <xf numFmtId="165" fontId="17" fillId="0" borderId="0" xfId="17" applyNumberFormat="1" applyFont="1"/>
    <xf numFmtId="165" fontId="53" fillId="9" borderId="6" xfId="17" applyNumberFormat="1" applyFont="1" applyFill="1" applyBorder="1" applyAlignment="1">
      <alignment horizontal="center" vertical="center"/>
    </xf>
    <xf numFmtId="0" fontId="59" fillId="11" borderId="63" xfId="17" applyFont="1" applyFill="1" applyBorder="1" applyAlignment="1">
      <alignment horizontal="left"/>
    </xf>
    <xf numFmtId="0" fontId="52" fillId="11" borderId="63" xfId="17" applyFont="1" applyFill="1" applyBorder="1" applyAlignment="1">
      <alignment horizontal="left" vertical="center"/>
    </xf>
    <xf numFmtId="184" fontId="57" fillId="0" borderId="53" xfId="17" applyNumberFormat="1" applyFont="1" applyBorder="1"/>
    <xf numFmtId="184" fontId="57" fillId="0" borderId="6" xfId="17" applyNumberFormat="1" applyFont="1" applyBorder="1"/>
    <xf numFmtId="0" fontId="52" fillId="11" borderId="59" xfId="17" applyFont="1" applyFill="1" applyBorder="1" applyAlignment="1">
      <alignment horizontal="left" vertical="center"/>
    </xf>
    <xf numFmtId="165" fontId="53" fillId="9" borderId="10" xfId="17" applyNumberFormat="1" applyFont="1" applyFill="1" applyBorder="1" applyAlignment="1">
      <alignment horizontal="center" vertical="center"/>
    </xf>
    <xf numFmtId="9" fontId="53" fillId="9" borderId="62" xfId="17" applyNumberFormat="1" applyFont="1" applyFill="1" applyBorder="1" applyAlignment="1">
      <alignment horizontal="right" vertical="center"/>
    </xf>
    <xf numFmtId="165" fontId="53" fillId="0" borderId="6" xfId="17" applyNumberFormat="1" applyFont="1" applyBorder="1" applyAlignment="1">
      <alignment horizontal="center" vertical="center"/>
    </xf>
    <xf numFmtId="165" fontId="53" fillId="0" borderId="21" xfId="17" applyNumberFormat="1" applyFont="1" applyBorder="1" applyAlignment="1">
      <alignment horizontal="center" vertical="center"/>
    </xf>
    <xf numFmtId="165" fontId="53" fillId="0" borderId="22" xfId="17" applyNumberFormat="1" applyFont="1" applyBorder="1" applyAlignment="1">
      <alignment horizontal="center" vertical="center"/>
    </xf>
    <xf numFmtId="166" fontId="53" fillId="9" borderId="20" xfId="17" applyNumberFormat="1" applyFont="1" applyFill="1" applyBorder="1" applyAlignment="1">
      <alignment horizontal="right" vertical="center"/>
    </xf>
    <xf numFmtId="0" fontId="59" fillId="9" borderId="0" xfId="17" applyFont="1" applyFill="1" applyAlignment="1">
      <alignment vertical="center"/>
    </xf>
    <xf numFmtId="10" fontId="57" fillId="9" borderId="0" xfId="17" applyNumberFormat="1" applyFont="1" applyFill="1" applyAlignment="1">
      <alignment horizontal="right" vertical="center"/>
    </xf>
    <xf numFmtId="0" fontId="57" fillId="9" borderId="0" xfId="17" applyFont="1" applyFill="1" applyAlignment="1">
      <alignment horizontal="left" vertical="center"/>
    </xf>
    <xf numFmtId="0" fontId="57" fillId="9" borderId="0" xfId="17" applyFont="1" applyFill="1" applyAlignment="1">
      <alignment horizontal="right" vertical="center"/>
    </xf>
    <xf numFmtId="0" fontId="51" fillId="0" borderId="0" xfId="17" applyAlignment="1">
      <alignment vertical="center"/>
    </xf>
    <xf numFmtId="0" fontId="63" fillId="9" borderId="0" xfId="17" applyFont="1" applyFill="1" applyAlignment="1">
      <alignment horizontal="left" vertical="center"/>
    </xf>
    <xf numFmtId="165" fontId="57" fillId="9" borderId="0" xfId="17" applyNumberFormat="1" applyFont="1" applyFill="1" applyAlignment="1">
      <alignment horizontal="center" vertical="center"/>
    </xf>
    <xf numFmtId="0" fontId="64" fillId="9" borderId="0" xfId="17" applyFont="1" applyFill="1" applyAlignment="1">
      <alignment horizontal="left" vertical="center"/>
    </xf>
    <xf numFmtId="0" fontId="56" fillId="10" borderId="67" xfId="17" applyFont="1" applyFill="1" applyBorder="1" applyAlignment="1">
      <alignment horizontal="left" vertical="center"/>
    </xf>
    <xf numFmtId="0" fontId="56" fillId="10" borderId="67" xfId="17" applyFont="1" applyFill="1" applyBorder="1" applyAlignment="1">
      <alignment horizontal="right" vertical="center"/>
    </xf>
    <xf numFmtId="0" fontId="56" fillId="10" borderId="49" xfId="17" applyFont="1" applyFill="1" applyBorder="1" applyAlignment="1">
      <alignment horizontal="right" vertical="center"/>
    </xf>
    <xf numFmtId="10" fontId="56" fillId="10" borderId="56" xfId="17" applyNumberFormat="1" applyFont="1" applyFill="1" applyBorder="1" applyAlignment="1">
      <alignment horizontal="right" vertical="center"/>
    </xf>
    <xf numFmtId="10" fontId="56" fillId="19" borderId="68" xfId="17" applyNumberFormat="1" applyFont="1" applyFill="1" applyBorder="1" applyAlignment="1">
      <alignment horizontal="right" vertical="center"/>
    </xf>
    <xf numFmtId="165" fontId="52" fillId="11" borderId="63" xfId="17" applyNumberFormat="1" applyFont="1" applyFill="1" applyBorder="1" applyAlignment="1">
      <alignment horizontal="left" vertical="center"/>
    </xf>
    <xf numFmtId="165" fontId="59" fillId="11" borderId="59" xfId="17" applyNumberFormat="1" applyFont="1" applyFill="1" applyBorder="1" applyAlignment="1">
      <alignment horizontal="right" vertical="center"/>
    </xf>
    <xf numFmtId="165" fontId="59" fillId="11" borderId="10" xfId="17" applyNumberFormat="1" applyFont="1" applyFill="1" applyBorder="1" applyAlignment="1">
      <alignment horizontal="right" vertical="center"/>
    </xf>
    <xf numFmtId="166" fontId="59" fillId="11" borderId="69" xfId="17" applyNumberFormat="1" applyFont="1" applyFill="1" applyBorder="1" applyAlignment="1">
      <alignment horizontal="right" vertical="center"/>
    </xf>
    <xf numFmtId="9" fontId="59" fillId="11" borderId="70" xfId="17" applyNumberFormat="1" applyFont="1" applyFill="1" applyBorder="1" applyAlignment="1">
      <alignment horizontal="right" vertical="center"/>
    </xf>
    <xf numFmtId="0" fontId="55" fillId="0" borderId="0" xfId="17" applyFont="1" applyAlignment="1">
      <alignment vertical="center"/>
    </xf>
    <xf numFmtId="165" fontId="57" fillId="9" borderId="61" xfId="17" applyNumberFormat="1" applyFont="1" applyFill="1" applyBorder="1" applyAlignment="1">
      <alignment horizontal="right" vertical="center"/>
    </xf>
    <xf numFmtId="165" fontId="57" fillId="9" borderId="0" xfId="17" applyNumberFormat="1" applyFont="1" applyFill="1" applyAlignment="1">
      <alignment horizontal="right" vertical="center"/>
    </xf>
    <xf numFmtId="166" fontId="57" fillId="9" borderId="71" xfId="17" applyNumberFormat="1" applyFont="1" applyFill="1" applyBorder="1" applyAlignment="1">
      <alignment horizontal="right" vertical="center"/>
    </xf>
    <xf numFmtId="166" fontId="57" fillId="9" borderId="62" xfId="17" applyNumberFormat="1" applyFont="1" applyFill="1" applyBorder="1" applyAlignment="1">
      <alignment horizontal="right" vertical="center"/>
    </xf>
    <xf numFmtId="165" fontId="59" fillId="11" borderId="72" xfId="17" applyNumberFormat="1" applyFont="1" applyFill="1" applyBorder="1" applyAlignment="1">
      <alignment horizontal="right" vertical="center"/>
    </xf>
    <xf numFmtId="165" fontId="59" fillId="11" borderId="73" xfId="17" applyNumberFormat="1" applyFont="1" applyFill="1" applyBorder="1" applyAlignment="1">
      <alignment horizontal="right" vertical="center"/>
    </xf>
    <xf numFmtId="166" fontId="59" fillId="11" borderId="74" xfId="17" applyNumberFormat="1" applyFont="1" applyFill="1" applyBorder="1" applyAlignment="1">
      <alignment horizontal="right" vertical="center"/>
    </xf>
    <xf numFmtId="9" fontId="59" fillId="11" borderId="75" xfId="17" applyNumberFormat="1" applyFont="1" applyFill="1" applyBorder="1" applyAlignment="1">
      <alignment horizontal="right" vertical="center"/>
    </xf>
    <xf numFmtId="0" fontId="59" fillId="11" borderId="72" xfId="17" applyFont="1" applyFill="1" applyBorder="1" applyAlignment="1">
      <alignment horizontal="left" vertical="center"/>
    </xf>
    <xf numFmtId="9" fontId="57" fillId="9" borderId="71" xfId="17" applyNumberFormat="1" applyFont="1" applyFill="1" applyBorder="1" applyAlignment="1">
      <alignment horizontal="right" vertical="center"/>
    </xf>
    <xf numFmtId="166" fontId="59" fillId="11" borderId="73" xfId="17" applyNumberFormat="1" applyFont="1" applyFill="1" applyBorder="1" applyAlignment="1">
      <alignment horizontal="right" vertical="center"/>
    </xf>
    <xf numFmtId="9" fontId="59" fillId="11" borderId="76" xfId="17" applyNumberFormat="1" applyFont="1" applyFill="1" applyBorder="1" applyAlignment="1">
      <alignment horizontal="right" vertical="center"/>
    </xf>
    <xf numFmtId="165" fontId="53" fillId="9" borderId="61" xfId="17" applyNumberFormat="1" applyFont="1" applyFill="1" applyBorder="1" applyAlignment="1">
      <alignment horizontal="right" vertical="center"/>
    </xf>
    <xf numFmtId="165" fontId="53" fillId="9" borderId="0" xfId="17" applyNumberFormat="1" applyFont="1" applyFill="1" applyAlignment="1">
      <alignment horizontal="right" vertical="center"/>
    </xf>
    <xf numFmtId="166" fontId="57" fillId="9" borderId="0" xfId="17" applyNumberFormat="1" applyFont="1" applyFill="1" applyAlignment="1">
      <alignment horizontal="right" vertical="center"/>
    </xf>
    <xf numFmtId="166" fontId="57" fillId="9" borderId="77" xfId="17" applyNumberFormat="1" applyFont="1" applyFill="1" applyBorder="1" applyAlignment="1">
      <alignment horizontal="right" vertical="center"/>
    </xf>
    <xf numFmtId="0" fontId="51" fillId="0" borderId="0" xfId="17" applyAlignment="1">
      <alignment horizontal="right" vertical="center"/>
    </xf>
    <xf numFmtId="165" fontId="17" fillId="9" borderId="0" xfId="10" applyNumberFormat="1" applyFont="1" applyFill="1" applyAlignment="1">
      <alignment horizontal="center" vertical="center"/>
    </xf>
    <xf numFmtId="166" fontId="51" fillId="0" borderId="0" xfId="1" applyNumberFormat="1" applyFont="1"/>
    <xf numFmtId="0" fontId="55" fillId="0" borderId="0" xfId="17" applyFont="1" applyFill="1" applyAlignment="1">
      <alignment vertical="center"/>
    </xf>
    <xf numFmtId="165" fontId="57" fillId="0" borderId="61" xfId="17" applyNumberFormat="1" applyFont="1" applyFill="1" applyBorder="1" applyAlignment="1">
      <alignment horizontal="right" vertical="center"/>
    </xf>
    <xf numFmtId="165" fontId="57" fillId="0" borderId="0" xfId="17" applyNumberFormat="1" applyFont="1" applyFill="1" applyAlignment="1">
      <alignment horizontal="right" vertical="center"/>
    </xf>
    <xf numFmtId="166" fontId="57" fillId="0" borderId="71" xfId="17" applyNumberFormat="1" applyFont="1" applyFill="1" applyBorder="1" applyAlignment="1">
      <alignment horizontal="right" vertical="center"/>
    </xf>
    <xf numFmtId="166" fontId="57" fillId="0" borderId="62" xfId="17" applyNumberFormat="1" applyFont="1" applyFill="1" applyBorder="1" applyAlignment="1">
      <alignment horizontal="right" vertical="center"/>
    </xf>
    <xf numFmtId="0" fontId="51" fillId="0" borderId="0" xfId="17" applyFill="1" applyAlignment="1">
      <alignment vertical="center"/>
    </xf>
    <xf numFmtId="165" fontId="52" fillId="0" borderId="63" xfId="17" applyNumberFormat="1" applyFont="1" applyFill="1" applyBorder="1" applyAlignment="1">
      <alignment horizontal="left" vertical="center"/>
    </xf>
    <xf numFmtId="165" fontId="59" fillId="0" borderId="59" xfId="17" applyNumberFormat="1" applyFont="1" applyFill="1" applyBorder="1" applyAlignment="1">
      <alignment horizontal="right" vertical="center"/>
    </xf>
    <xf numFmtId="165" fontId="59" fillId="0" borderId="10" xfId="17" applyNumberFormat="1" applyFont="1" applyFill="1" applyBorder="1" applyAlignment="1">
      <alignment horizontal="right" vertical="center"/>
    </xf>
    <xf numFmtId="166" fontId="59" fillId="0" borderId="69" xfId="17" applyNumberFormat="1" applyFont="1" applyFill="1" applyBorder="1" applyAlignment="1">
      <alignment horizontal="right" vertical="center"/>
    </xf>
    <xf numFmtId="9" fontId="59" fillId="0" borderId="70" xfId="17" applyNumberFormat="1" applyFont="1" applyFill="1" applyBorder="1" applyAlignment="1">
      <alignment horizontal="right" vertical="center"/>
    </xf>
    <xf numFmtId="165" fontId="52" fillId="0" borderId="59" xfId="17" applyNumberFormat="1" applyFont="1" applyFill="1" applyBorder="1" applyAlignment="1">
      <alignment horizontal="left" vertical="center"/>
    </xf>
    <xf numFmtId="165" fontId="59" fillId="0" borderId="72" xfId="17" applyNumberFormat="1" applyFont="1" applyFill="1" applyBorder="1" applyAlignment="1">
      <alignment horizontal="right" vertical="center"/>
    </xf>
    <xf numFmtId="165" fontId="59" fillId="0" borderId="73" xfId="17" applyNumberFormat="1" applyFont="1" applyFill="1" applyBorder="1" applyAlignment="1">
      <alignment horizontal="right" vertical="center"/>
    </xf>
    <xf numFmtId="166" fontId="59" fillId="0" borderId="74" xfId="17" applyNumberFormat="1" applyFont="1" applyFill="1" applyBorder="1" applyAlignment="1">
      <alignment horizontal="right" vertical="center"/>
    </xf>
    <xf numFmtId="9" fontId="59" fillId="0" borderId="75" xfId="17" applyNumberFormat="1" applyFont="1" applyFill="1" applyBorder="1" applyAlignment="1">
      <alignment horizontal="right" vertical="center"/>
    </xf>
    <xf numFmtId="0" fontId="59" fillId="0" borderId="72" xfId="17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wrapText="1"/>
    </xf>
    <xf numFmtId="10" fontId="7" fillId="2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8" fillId="0" borderId="6" xfId="4" applyNumberFormat="1" applyFont="1" applyFill="1" applyBorder="1" applyAlignment="1">
      <alignment horizontal="center" vertical="center"/>
    </xf>
    <xf numFmtId="165" fontId="8" fillId="0" borderId="0" xfId="4" applyNumberFormat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right" vertical="center"/>
    </xf>
    <xf numFmtId="0" fontId="54" fillId="9" borderId="0" xfId="17" applyFont="1" applyFill="1" applyAlignment="1">
      <alignment horizontal="left" wrapText="1"/>
    </xf>
    <xf numFmtId="0" fontId="55" fillId="0" borderId="0" xfId="17" applyFont="1"/>
    <xf numFmtId="0" fontId="58" fillId="0" borderId="10" xfId="17" applyFont="1" applyBorder="1" applyAlignment="1">
      <alignment horizontal="left" vertical="top" wrapText="1"/>
    </xf>
    <xf numFmtId="0" fontId="55" fillId="0" borderId="10" xfId="17" applyFont="1" applyBorder="1"/>
    <xf numFmtId="3" fontId="61" fillId="10" borderId="26" xfId="17" applyNumberFormat="1" applyFont="1" applyFill="1" applyBorder="1" applyAlignment="1">
      <alignment horizontal="center" vertical="center"/>
    </xf>
    <xf numFmtId="0" fontId="55" fillId="0" borderId="27" xfId="17" applyFont="1" applyBorder="1"/>
    <xf numFmtId="0" fontId="55" fillId="0" borderId="2" xfId="17" applyFont="1" applyBorder="1"/>
    <xf numFmtId="3" fontId="56" fillId="10" borderId="49" xfId="17" applyNumberFormat="1" applyFont="1" applyFill="1" applyBorder="1" applyAlignment="1">
      <alignment horizontal="center" vertical="center"/>
    </xf>
    <xf numFmtId="0" fontId="55" fillId="0" borderId="49" xfId="17" applyFont="1" applyBorder="1"/>
    <xf numFmtId="0" fontId="55" fillId="0" borderId="56" xfId="17" applyFont="1" applyBorder="1"/>
    <xf numFmtId="0" fontId="62" fillId="0" borderId="64" xfId="17" applyFont="1" applyBorder="1" applyAlignment="1">
      <alignment horizontal="left" vertical="top" wrapText="1"/>
    </xf>
    <xf numFmtId="0" fontId="55" fillId="0" borderId="46" xfId="17" applyFont="1" applyBorder="1"/>
    <xf numFmtId="0" fontId="55" fillId="0" borderId="65" xfId="17" applyFont="1" applyBorder="1"/>
    <xf numFmtId="0" fontId="55" fillId="0" borderId="66" xfId="17" applyFont="1" applyBorder="1"/>
    <xf numFmtId="3" fontId="61" fillId="10" borderId="64" xfId="17" applyNumberFormat="1" applyFont="1" applyFill="1" applyBorder="1" applyAlignment="1">
      <alignment horizontal="center" vertical="center"/>
    </xf>
    <xf numFmtId="0" fontId="55" fillId="0" borderId="65" xfId="17" applyFont="1" applyBorder="1" applyAlignment="1">
      <alignment vertical="center"/>
    </xf>
    <xf numFmtId="0" fontId="55" fillId="0" borderId="66" xfId="17" applyFont="1" applyBorder="1" applyAlignment="1">
      <alignment vertical="center"/>
    </xf>
    <xf numFmtId="0" fontId="62" fillId="0" borderId="64" xfId="17" applyFont="1" applyBorder="1" applyAlignment="1">
      <alignment horizontal="left" vertical="center" wrapText="1"/>
    </xf>
    <xf numFmtId="3" fontId="10" fillId="0" borderId="23" xfId="2" applyNumberFormat="1" applyFont="1" applyFill="1" applyBorder="1" applyAlignment="1">
      <alignment horizontal="center" vertical="center"/>
    </xf>
    <xf numFmtId="0" fontId="8" fillId="0" borderId="9" xfId="9" applyFont="1" applyBorder="1" applyAlignment="1">
      <alignment horizontal="left" vertical="center" wrapText="1"/>
    </xf>
    <xf numFmtId="0" fontId="8" fillId="0" borderId="9" xfId="9" applyFont="1" applyBorder="1" applyAlignment="1">
      <alignment horizontal="left" vertical="center"/>
    </xf>
    <xf numFmtId="0" fontId="4" fillId="0" borderId="1" xfId="12" applyFont="1" applyBorder="1" applyAlignment="1">
      <alignment vertical="top" wrapText="1"/>
    </xf>
    <xf numFmtId="0" fontId="4" fillId="0" borderId="0" xfId="12" applyFont="1" applyAlignment="1">
      <alignment horizontal="left" vertical="top" wrapText="1"/>
    </xf>
    <xf numFmtId="0" fontId="8" fillId="0" borderId="9" xfId="12" applyFont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22" fillId="6" borderId="0" xfId="2" applyFont="1" applyFill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6" fillId="5" borderId="1" xfId="0" applyFont="1" applyFill="1" applyBorder="1" applyAlignment="1">
      <alignment horizontal="left"/>
    </xf>
    <xf numFmtId="0" fontId="4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3" fontId="49" fillId="6" borderId="26" xfId="2" applyNumberFormat="1" applyFont="1" applyFill="1" applyBorder="1" applyAlignment="1">
      <alignment horizontal="center" vertical="center"/>
    </xf>
    <xf numFmtId="3" fontId="49" fillId="6" borderId="27" xfId="2" applyNumberFormat="1" applyFont="1" applyFill="1" applyBorder="1" applyAlignment="1">
      <alignment horizontal="center" vertical="center"/>
    </xf>
    <xf numFmtId="3" fontId="49" fillId="6" borderId="2" xfId="2" applyNumberFormat="1" applyFont="1" applyFill="1" applyBorder="1" applyAlignment="1">
      <alignment horizontal="center" vertical="center"/>
    </xf>
    <xf numFmtId="3" fontId="9" fillId="6" borderId="26" xfId="2" applyNumberFormat="1" applyFont="1" applyFill="1" applyBorder="1" applyAlignment="1">
      <alignment horizontal="center" vertical="center"/>
    </xf>
    <xf numFmtId="3" fontId="9" fillId="6" borderId="27" xfId="2" applyNumberFormat="1" applyFont="1" applyFill="1" applyBorder="1" applyAlignment="1">
      <alignment horizontal="center" vertical="center"/>
    </xf>
    <xf numFmtId="3" fontId="9" fillId="6" borderId="2" xfId="2" applyNumberFormat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left" vertical="center"/>
    </xf>
    <xf numFmtId="0" fontId="9" fillId="3" borderId="5" xfId="2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/>
    </xf>
    <xf numFmtId="0" fontId="41" fillId="9" borderId="11" xfId="14" applyFont="1" applyFill="1" applyBorder="1" applyAlignment="1">
      <alignment horizontal="left"/>
    </xf>
    <xf numFmtId="0" fontId="42" fillId="0" borderId="11" xfId="14" applyFont="1" applyBorder="1"/>
    <xf numFmtId="0" fontId="41" fillId="9" borderId="12" xfId="14" applyFont="1" applyFill="1" applyBorder="1" applyAlignment="1">
      <alignment horizontal="left" vertical="top" wrapText="1"/>
    </xf>
    <xf numFmtId="0" fontId="42" fillId="0" borderId="12" xfId="14" applyFont="1" applyBorder="1"/>
    <xf numFmtId="3" fontId="18" fillId="9" borderId="23" xfId="6" applyNumberFormat="1" applyFont="1" applyFill="1" applyBorder="1" applyAlignment="1">
      <alignment horizontal="right" vertical="center" wrapText="1"/>
    </xf>
    <xf numFmtId="3" fontId="31" fillId="0" borderId="0" xfId="0" applyNumberFormat="1" applyFont="1" applyAlignment="1">
      <alignment horizontal="center"/>
    </xf>
    <xf numFmtId="0" fontId="43" fillId="0" borderId="10" xfId="14" applyFont="1" applyBorder="1" applyAlignment="1">
      <alignment horizontal="left" vertical="center" wrapText="1"/>
    </xf>
    <xf numFmtId="0" fontId="42" fillId="0" borderId="10" xfId="14" applyFont="1" applyBorder="1"/>
  </cellXfs>
  <cellStyles count="18">
    <cellStyle name="Millares" xfId="16" builtinId="3"/>
    <cellStyle name="Millares 2" xfId="3" xr:uid="{00000000-0005-0000-0000-000001000000}"/>
    <cellStyle name="Millares 2 2" xfId="13" xr:uid="{00000000-0005-0000-0000-000002000000}"/>
    <cellStyle name="Millares 2 3" xfId="4" xr:uid="{00000000-0005-0000-0000-000003000000}"/>
    <cellStyle name="Millares 3" xfId="7" xr:uid="{00000000-0005-0000-0000-000004000000}"/>
    <cellStyle name="Millares 4" xfId="15" xr:uid="{00000000-0005-0000-0000-000005000000}"/>
    <cellStyle name="Millares 8" xfId="5" xr:uid="{00000000-0005-0000-0000-000006000000}"/>
    <cellStyle name="Normal" xfId="0" builtinId="0"/>
    <cellStyle name="Normal 10" xfId="10" xr:uid="{00000000-0005-0000-0000-000008000000}"/>
    <cellStyle name="Normal 12 2" xfId="8" xr:uid="{00000000-0005-0000-0000-000009000000}"/>
    <cellStyle name="Normal 2" xfId="6" xr:uid="{00000000-0005-0000-0000-00000A000000}"/>
    <cellStyle name="Normal 2 2" xfId="9" xr:uid="{00000000-0005-0000-0000-00000B000000}"/>
    <cellStyle name="Normal 2 2 2" xfId="12" xr:uid="{00000000-0005-0000-0000-00000C000000}"/>
    <cellStyle name="Normal 3" xfId="14" xr:uid="{00000000-0005-0000-0000-00000D000000}"/>
    <cellStyle name="Normal 4" xfId="17" xr:uid="{AA85CFA1-80F0-472E-93E5-7F2D4517DEAE}"/>
    <cellStyle name="Porcentaje" xfId="1" builtinId="5"/>
    <cellStyle name="Porcentaje 2" xfId="11" xr:uid="{00000000-0005-0000-0000-00000F000000}"/>
    <cellStyle name="TEXTO NORMAL" xfId="2" xr:uid="{00000000-0005-0000-0000-000010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colors>
    <mruColors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EXPORTACIONES'!$B$58:$I$58</c:f>
              <c:strCache>
                <c:ptCount val="8"/>
                <c:pt idx="0">
                  <c:v>COBRE</c:v>
                </c:pt>
                <c:pt idx="1">
                  <c:v>ORO</c:v>
                </c:pt>
                <c:pt idx="2">
                  <c:v>ZINC</c:v>
                </c:pt>
                <c:pt idx="3">
                  <c:v>PLATA</c:v>
                </c:pt>
                <c:pt idx="4">
                  <c:v>PLOMO</c:v>
                </c:pt>
                <c:pt idx="5">
                  <c:v>ESTAÑO</c:v>
                </c:pt>
                <c:pt idx="6">
                  <c:v>HIERRO</c:v>
                </c:pt>
                <c:pt idx="7">
                  <c:v>MOLIBDENO</c:v>
                </c:pt>
              </c:strCache>
            </c:strRef>
          </c:cat>
          <c:val>
            <c:numRef>
              <c:f>'6. EXPORTACIONES'!$B$81:$I$81</c:f>
              <c:numCache>
                <c:formatCode>0.0%</c:formatCode>
                <c:ptCount val="8"/>
                <c:pt idx="0">
                  <c:v>2.6585673136584109E-2</c:v>
                </c:pt>
                <c:pt idx="1">
                  <c:v>-0.42879929760434965</c:v>
                </c:pt>
                <c:pt idx="2">
                  <c:v>-7.1255578306327116E-2</c:v>
                </c:pt>
                <c:pt idx="3">
                  <c:v>8.4223654488526867E-2</c:v>
                </c:pt>
                <c:pt idx="4">
                  <c:v>-0.26758153009527341</c:v>
                </c:pt>
                <c:pt idx="5">
                  <c:v>5.6700692369559658E-2</c:v>
                </c:pt>
                <c:pt idx="6">
                  <c:v>-0.11412717290533159</c:v>
                </c:pt>
                <c:pt idx="7">
                  <c:v>-0.16746194995702279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1-428A-A597-47DF7406B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62178944"/>
        <c:axId val="462180736"/>
      </c:barChart>
      <c:catAx>
        <c:axId val="4621789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2180736"/>
        <c:crossesAt val="0"/>
        <c:auto val="1"/>
        <c:lblAlgn val="ctr"/>
        <c:lblOffset val="100"/>
        <c:noMultiLvlLbl val="0"/>
      </c:catAx>
      <c:valAx>
        <c:axId val="46218073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2178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5E-4391-83B3-FE116EE9A76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5D5E-4391-83B3-FE116EE9A76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EXPORTACIONES'!$A$6:$A$15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(ene-jul)</c:v>
                </c:pt>
              </c:strCache>
            </c:strRef>
          </c:cat>
          <c:val>
            <c:numRef>
              <c:f>'6. EXPORTACIONES'!$K$6:$K$15</c:f>
              <c:numCache>
                <c:formatCode>_-* #,##0_-;\-* #,##0_-;_-* "-"??_-;_-@_-</c:formatCode>
                <c:ptCount val="10"/>
                <c:pt idx="0">
                  <c:v>27525.674834212692</c:v>
                </c:pt>
                <c:pt idx="1">
                  <c:v>27466.673086776635</c:v>
                </c:pt>
                <c:pt idx="2">
                  <c:v>23789.445416193048</c:v>
                </c:pt>
                <c:pt idx="3">
                  <c:v>20545.413928408001</c:v>
                </c:pt>
                <c:pt idx="4">
                  <c:v>18950.140019839262</c:v>
                </c:pt>
                <c:pt idx="5">
                  <c:v>21776.636298768255</c:v>
                </c:pt>
                <c:pt idx="6">
                  <c:v>27581.607245410338</c:v>
                </c:pt>
                <c:pt idx="7">
                  <c:v>28898.657866237969</c:v>
                </c:pt>
                <c:pt idx="8">
                  <c:v>28073.79271554244</c:v>
                </c:pt>
                <c:pt idx="9">
                  <c:v>12430.114171164319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5E-4391-83B3-FE116EE9A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996416"/>
        <c:axId val="463997952"/>
      </c:barChart>
      <c:catAx>
        <c:axId val="46399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3997952"/>
        <c:crosses val="autoZero"/>
        <c:auto val="1"/>
        <c:lblAlgn val="ctr"/>
        <c:lblOffset val="100"/>
        <c:noMultiLvlLbl val="0"/>
      </c:catAx>
      <c:valAx>
        <c:axId val="463997952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3996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6C0-43D7-ADD1-F7BDDB38DF8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66C0-43D7-ADD1-F7BDDB38DF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 INVERSIONES'!$A$5:$A$15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 INVERSIONES'!$I$5:$I$15</c:f>
              <c:numCache>
                <c:formatCode>_ * #,##0_ ;_ * \-#,##0_ ;_ * "-"??_ ;_ @_ </c:formatCode>
                <c:ptCount val="11"/>
                <c:pt idx="0">
                  <c:v>3331.5544708899988</c:v>
                </c:pt>
                <c:pt idx="1">
                  <c:v>6377.6153638800024</c:v>
                </c:pt>
                <c:pt idx="2">
                  <c:v>7498.2074195999949</c:v>
                </c:pt>
                <c:pt idx="3">
                  <c:v>8863.6219657799938</c:v>
                </c:pt>
                <c:pt idx="4">
                  <c:v>8079.20970149</c:v>
                </c:pt>
                <c:pt idx="5">
                  <c:v>6824.6243262299959</c:v>
                </c:pt>
                <c:pt idx="6">
                  <c:v>3333.5635732200003</c:v>
                </c:pt>
                <c:pt idx="7">
                  <c:v>3928.0167818599944</c:v>
                </c:pt>
                <c:pt idx="8">
                  <c:v>4947.4348791800003</c:v>
                </c:pt>
                <c:pt idx="9">
                  <c:v>6157.132087</c:v>
                </c:pt>
                <c:pt idx="10">
                  <c:v>2576.6819519999999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C0-43D7-ADD1-F7BDDB38D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700736"/>
        <c:axId val="463702272"/>
      </c:barChart>
      <c:catAx>
        <c:axId val="46370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3702272"/>
        <c:crosses val="autoZero"/>
        <c:auto val="1"/>
        <c:lblAlgn val="ctr"/>
        <c:lblOffset val="100"/>
        <c:noMultiLvlLbl val="0"/>
      </c:catAx>
      <c:valAx>
        <c:axId val="463702272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463700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571500</xdr:colOff>
      <xdr:row>24</xdr:row>
      <xdr:rowOff>114300</xdr:rowOff>
    </xdr:from>
    <xdr:ext cx="0" cy="0"/>
    <xdr:pic>
      <xdr:nvPicPr>
        <xdr:cNvPr id="2" name="image1.png">
          <a:extLst>
            <a:ext uri="{FF2B5EF4-FFF2-40B4-BE49-F238E27FC236}">
              <a16:creationId xmlns:a16="http://schemas.microsoft.com/office/drawing/2014/main" id="{68C713B9-AAD6-40A0-BCD0-E3E2823173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4425" y="3771900"/>
          <a:ext cx="0" cy="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94</xdr:row>
      <xdr:rowOff>20554</xdr:rowOff>
    </xdr:from>
    <xdr:to>
      <xdr:col>8</xdr:col>
      <xdr:colOff>311818</xdr:colOff>
      <xdr:row>108</xdr:row>
      <xdr:rowOff>84722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2E50747B-11A3-4CB2-B57F-A78C25304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784412</xdr:colOff>
      <xdr:row>41</xdr:row>
      <xdr:rowOff>98866</xdr:rowOff>
    </xdr:from>
    <xdr:to>
      <xdr:col>8</xdr:col>
      <xdr:colOff>762001</xdr:colOff>
      <xdr:row>55</xdr:row>
      <xdr:rowOff>129852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74F38EA-1121-4F2C-8ECD-680A781D8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39</xdr:row>
      <xdr:rowOff>0</xdr:rowOff>
    </xdr:from>
    <xdr:to>
      <xdr:col>7</xdr:col>
      <xdr:colOff>781049</xdr:colOff>
      <xdr:row>45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578C9681-91EB-477B-A404-C6F5C7D98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00263f364ac024/Documentos/MINEM/BEM%20-%202020/BEM%20marzo%202020/transferencias/ANEXOS%20BEM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RODUCCIÓN METÁLICA"/>
      <sheetName val="2. PRODUCCIÓN EMPRESAS "/>
      <sheetName val="08.5 RECAUDACION TRIB"/>
      <sheetName val="SALDO IED por SECTOR"/>
      <sheetName val="3. PRODUCCIÓN REGIONES"/>
      <sheetName val="4. NO METÁLICA"/>
      <sheetName val="4.1 NO METÁLICA REGIONES"/>
      <sheetName val="4.2 PRODUCCIÓN CARBONÍFERA"/>
      <sheetName val="03.1 EXPORTACIONES MINERAS"/>
      <sheetName val="5. MACROECONÓMICAS"/>
      <sheetName val="6. EXPORTACIONES"/>
      <sheetName val="6.1 EXPORTACIONES PART"/>
      <sheetName val="6.2 EXPORT PRODUCTOS"/>
      <sheetName val="7. INVERSIONES"/>
      <sheetName val="8. INVERSIONES TIPO"/>
      <sheetName val="9. INVERSIONES RUBRO"/>
      <sheetName val="10. EMPLEO"/>
      <sheetName val="11. TRANSFERENCIAS"/>
      <sheetName val="12. TRANSFERENCIAS 2"/>
      <sheetName val="13. CATASTRO ACTIVIDAD"/>
      <sheetName val="13.1 ACTIVIDAD MINERA"/>
      <sheetName val="14. RECAUDACION"/>
      <sheetName val="14. RECAU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J6">
            <v>6.9499999999999993</v>
          </cell>
        </row>
        <row r="7">
          <cell r="J7">
            <v>1031284773.38</v>
          </cell>
        </row>
        <row r="8">
          <cell r="J8">
            <v>12646510.309999999</v>
          </cell>
        </row>
        <row r="9">
          <cell r="J9">
            <v>409620300.06999999</v>
          </cell>
        </row>
        <row r="10">
          <cell r="J10">
            <v>20710318.760000002</v>
          </cell>
        </row>
        <row r="11">
          <cell r="J11">
            <v>100126251.73999999</v>
          </cell>
        </row>
        <row r="12">
          <cell r="J12">
            <v>4502.2299999999996</v>
          </cell>
        </row>
        <row r="13">
          <cell r="J13">
            <v>227958678.31</v>
          </cell>
        </row>
        <row r="14">
          <cell r="J14">
            <v>2264132.0499999998</v>
          </cell>
        </row>
        <row r="15">
          <cell r="J15">
            <v>7546069.5999999996</v>
          </cell>
        </row>
        <row r="16">
          <cell r="J16">
            <v>99776063.209999993</v>
          </cell>
        </row>
        <row r="17">
          <cell r="J17">
            <v>106827611.59</v>
          </cell>
        </row>
        <row r="18">
          <cell r="J18">
            <v>223779154.97999999</v>
          </cell>
        </row>
        <row r="19">
          <cell r="J19">
            <v>2607.8199999999997</v>
          </cell>
        </row>
        <row r="20">
          <cell r="J20">
            <v>105260682.23999999</v>
          </cell>
        </row>
        <row r="21">
          <cell r="J21">
            <v>0</v>
          </cell>
        </row>
        <row r="22">
          <cell r="J22">
            <v>1546136.0499999998</v>
          </cell>
        </row>
        <row r="23">
          <cell r="J23">
            <v>193952100.26999998</v>
          </cell>
        </row>
        <row r="24">
          <cell r="J24">
            <v>65758505.040000007</v>
          </cell>
        </row>
        <row r="25">
          <cell r="J25">
            <v>818638.28</v>
          </cell>
        </row>
        <row r="26">
          <cell r="J26">
            <v>67626909.479999989</v>
          </cell>
        </row>
        <row r="27">
          <cell r="J27">
            <v>1062264.6599999999</v>
          </cell>
        </row>
        <row r="28">
          <cell r="J28">
            <v>219003987.89000002</v>
          </cell>
        </row>
        <row r="29">
          <cell r="J29">
            <v>26256.42</v>
          </cell>
        </row>
        <row r="30">
          <cell r="J30">
            <v>0</v>
          </cell>
        </row>
        <row r="32">
          <cell r="J32">
            <v>472</v>
          </cell>
        </row>
        <row r="33">
          <cell r="J33">
            <v>274653123.44999999</v>
          </cell>
        </row>
        <row r="34">
          <cell r="J34">
            <v>194921194.08999997</v>
          </cell>
        </row>
        <row r="35">
          <cell r="J35">
            <v>560290132.04999995</v>
          </cell>
        </row>
        <row r="36">
          <cell r="J36">
            <v>14204320.98</v>
          </cell>
        </row>
        <row r="37">
          <cell r="J37">
            <v>42222791.929999992</v>
          </cell>
        </row>
        <row r="38">
          <cell r="J38">
            <v>0</v>
          </cell>
        </row>
        <row r="39">
          <cell r="J39">
            <v>126792167.27000001</v>
          </cell>
        </row>
        <row r="40">
          <cell r="J40">
            <v>4667114.3100000005</v>
          </cell>
        </row>
        <row r="41">
          <cell r="J41">
            <v>2726944.27</v>
          </cell>
        </row>
        <row r="42">
          <cell r="J42">
            <v>27835900.800000001</v>
          </cell>
        </row>
        <row r="43">
          <cell r="J43">
            <v>26168342.829999998</v>
          </cell>
        </row>
        <row r="44">
          <cell r="J44">
            <v>36431591.93</v>
          </cell>
        </row>
        <row r="45">
          <cell r="J45">
            <v>0</v>
          </cell>
        </row>
        <row r="46">
          <cell r="J46">
            <v>31360946.880000003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55940906.149999999</v>
          </cell>
        </row>
        <row r="50">
          <cell r="J50">
            <v>27821987.16</v>
          </cell>
        </row>
        <row r="51">
          <cell r="J51">
            <v>973582.39999999991</v>
          </cell>
        </row>
        <row r="52">
          <cell r="J52">
            <v>21756712.259999998</v>
          </cell>
        </row>
        <row r="53">
          <cell r="J53">
            <v>224796.77000000002</v>
          </cell>
        </row>
        <row r="54">
          <cell r="J54">
            <v>66918450.219999999</v>
          </cell>
        </row>
        <row r="55">
          <cell r="J55">
            <v>0</v>
          </cell>
        </row>
        <row r="56">
          <cell r="J56">
            <v>0</v>
          </cell>
        </row>
        <row r="58">
          <cell r="J58">
            <v>3408293.7781570456</v>
          </cell>
        </row>
        <row r="59">
          <cell r="J59">
            <v>18536948.05432662</v>
          </cell>
        </row>
        <row r="60">
          <cell r="J60">
            <v>14540510.508487316</v>
          </cell>
        </row>
        <row r="61">
          <cell r="J61">
            <v>30773213.72122959</v>
          </cell>
        </row>
        <row r="62">
          <cell r="J62">
            <v>11414746.905281506</v>
          </cell>
        </row>
        <row r="63">
          <cell r="J63">
            <v>17525428.123786613</v>
          </cell>
        </row>
        <row r="64">
          <cell r="J64">
            <v>42741.471773796155</v>
          </cell>
        </row>
        <row r="65">
          <cell r="J65">
            <v>13113212.673974359</v>
          </cell>
        </row>
        <row r="66">
          <cell r="J66">
            <v>11195982.294280371</v>
          </cell>
        </row>
        <row r="67">
          <cell r="J67">
            <v>5163682.3378574923</v>
          </cell>
        </row>
        <row r="68">
          <cell r="J68">
            <v>7039852.3452470964</v>
          </cell>
        </row>
        <row r="69">
          <cell r="J69">
            <v>10852731.740730125</v>
          </cell>
        </row>
        <row r="70">
          <cell r="J70">
            <v>15891685.471187837</v>
          </cell>
        </row>
        <row r="71">
          <cell r="J71">
            <v>2368561.2651989101</v>
          </cell>
        </row>
        <row r="72">
          <cell r="J72">
            <v>16237733.169712534</v>
          </cell>
        </row>
        <row r="73">
          <cell r="J73">
            <v>816223.78526587901</v>
          </cell>
        </row>
        <row r="74">
          <cell r="J74">
            <v>4558903.9768902361</v>
          </cell>
        </row>
        <row r="75">
          <cell r="J75">
            <v>7362146.3971145209</v>
          </cell>
        </row>
        <row r="76">
          <cell r="J76">
            <v>9265567.0386098512</v>
          </cell>
        </row>
        <row r="77">
          <cell r="J77">
            <v>7941025.5306782629</v>
          </cell>
        </row>
        <row r="78">
          <cell r="J78">
            <v>13515189.42868365</v>
          </cell>
        </row>
        <row r="79">
          <cell r="J79">
            <v>1556104.0588105167</v>
          </cell>
        </row>
        <row r="80">
          <cell r="J80">
            <v>6754858.6649801284</v>
          </cell>
        </row>
        <row r="81">
          <cell r="J81">
            <v>61097.025000000001</v>
          </cell>
        </row>
        <row r="82">
          <cell r="J82">
            <v>100950.3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39319-7F76-4B25-842E-592FCF3F2DCD}">
  <sheetPr>
    <tabColor rgb="FF8A0000"/>
  </sheetPr>
  <dimension ref="A1:O102"/>
  <sheetViews>
    <sheetView showGridLines="0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39" sqref="G39"/>
    </sheetView>
  </sheetViews>
  <sheetFormatPr baseColWidth="10" defaultColWidth="14.42578125" defaultRowHeight="15" customHeight="1"/>
  <cols>
    <col min="1" max="1" width="14.28515625" style="606" customWidth="1"/>
    <col min="2" max="9" width="11.28515625" style="606" customWidth="1"/>
    <col min="10" max="11" width="11.5703125" style="606" customWidth="1"/>
    <col min="12" max="12" width="13.28515625" style="606" customWidth="1"/>
    <col min="13" max="15" width="11.5703125" style="606" customWidth="1"/>
    <col min="16" max="16384" width="14.42578125" style="606"/>
  </cols>
  <sheetData>
    <row r="1" spans="1:15" ht="13.5" customHeight="1">
      <c r="A1" s="603" t="s">
        <v>457</v>
      </c>
      <c r="B1" s="604"/>
      <c r="C1" s="604"/>
      <c r="D1" s="604"/>
      <c r="E1" s="604"/>
      <c r="F1" s="604"/>
      <c r="G1" s="604"/>
      <c r="H1" s="604"/>
      <c r="I1" s="604"/>
      <c r="J1" s="605"/>
      <c r="K1" s="605"/>
      <c r="L1" s="605"/>
      <c r="M1" s="605"/>
      <c r="N1" s="605"/>
      <c r="O1" s="605"/>
    </row>
    <row r="2" spans="1:15" ht="13.5" customHeight="1">
      <c r="A2" s="757" t="s">
        <v>458</v>
      </c>
      <c r="B2" s="758"/>
      <c r="C2" s="758"/>
      <c r="D2" s="758"/>
      <c r="E2" s="758"/>
      <c r="F2" s="758"/>
      <c r="G2" s="758"/>
      <c r="H2" s="758"/>
      <c r="I2" s="758"/>
      <c r="J2" s="605"/>
      <c r="K2" s="605"/>
      <c r="L2" s="605"/>
      <c r="M2" s="605"/>
      <c r="N2" s="605"/>
      <c r="O2" s="605"/>
    </row>
    <row r="3" spans="1:15" ht="13.5" customHeight="1" thickBot="1">
      <c r="A3" s="604"/>
      <c r="B3" s="604"/>
      <c r="C3" s="604"/>
      <c r="D3" s="604"/>
      <c r="E3" s="604"/>
      <c r="F3" s="604"/>
      <c r="G3" s="604"/>
      <c r="H3" s="604"/>
      <c r="I3" s="604"/>
      <c r="J3" s="605"/>
      <c r="K3" s="605"/>
      <c r="L3" s="605"/>
      <c r="M3" s="605"/>
      <c r="N3" s="605"/>
      <c r="O3" s="605"/>
    </row>
    <row r="4" spans="1:15" ht="13.5" customHeight="1">
      <c r="A4" s="607" t="s">
        <v>0</v>
      </c>
      <c r="B4" s="608" t="s">
        <v>103</v>
      </c>
      <c r="C4" s="608" t="s">
        <v>104</v>
      </c>
      <c r="D4" s="608" t="s">
        <v>105</v>
      </c>
      <c r="E4" s="608" t="s">
        <v>106</v>
      </c>
      <c r="F4" s="608" t="s">
        <v>107</v>
      </c>
      <c r="G4" s="608" t="s">
        <v>109</v>
      </c>
      <c r="H4" s="608" t="s">
        <v>108</v>
      </c>
      <c r="I4" s="609" t="s">
        <v>110</v>
      </c>
      <c r="J4" s="605"/>
      <c r="K4" s="605"/>
      <c r="L4" s="605"/>
      <c r="M4" s="605"/>
      <c r="N4" s="605"/>
      <c r="O4" s="605"/>
    </row>
    <row r="5" spans="1:15" ht="13.5" customHeight="1" thickBot="1">
      <c r="A5" s="610"/>
      <c r="B5" s="611" t="s">
        <v>459</v>
      </c>
      <c r="C5" s="611" t="s">
        <v>460</v>
      </c>
      <c r="D5" s="611" t="s">
        <v>459</v>
      </c>
      <c r="E5" s="611" t="s">
        <v>461</v>
      </c>
      <c r="F5" s="611" t="s">
        <v>459</v>
      </c>
      <c r="G5" s="611" t="s">
        <v>459</v>
      </c>
      <c r="H5" s="611" t="s">
        <v>459</v>
      </c>
      <c r="I5" s="612" t="s">
        <v>459</v>
      </c>
      <c r="J5" s="605"/>
      <c r="K5" s="605"/>
      <c r="L5" s="613"/>
      <c r="M5" s="605"/>
      <c r="N5" s="605"/>
      <c r="O5" s="605"/>
    </row>
    <row r="6" spans="1:15" ht="13.5" customHeight="1">
      <c r="A6" s="614">
        <v>2010</v>
      </c>
      <c r="B6" s="615">
        <v>1247184.0293920001</v>
      </c>
      <c r="C6" s="615">
        <v>164084388.90122896</v>
      </c>
      <c r="D6" s="615">
        <v>1470449.7064990005</v>
      </c>
      <c r="E6" s="615">
        <v>3640465.4641499999</v>
      </c>
      <c r="F6" s="615">
        <v>261989.605794</v>
      </c>
      <c r="G6" s="615">
        <v>6042644.2223000005</v>
      </c>
      <c r="H6" s="615">
        <v>33847.813441999999</v>
      </c>
      <c r="I6" s="616">
        <v>16963.268973000002</v>
      </c>
      <c r="J6" s="605"/>
      <c r="K6" s="605"/>
      <c r="L6" s="613"/>
      <c r="M6" s="605"/>
      <c r="N6" s="605"/>
      <c r="O6" s="605"/>
    </row>
    <row r="7" spans="1:15" ht="13.5" customHeight="1">
      <c r="A7" s="617">
        <v>2011</v>
      </c>
      <c r="B7" s="618">
        <v>1235345.0680179994</v>
      </c>
      <c r="C7" s="618">
        <v>166186716.981653</v>
      </c>
      <c r="D7" s="618">
        <v>1256382.6002109998</v>
      </c>
      <c r="E7" s="618">
        <v>3418862.1174219996</v>
      </c>
      <c r="F7" s="618">
        <v>230199.08238499996</v>
      </c>
      <c r="G7" s="618">
        <v>7010937.8915999997</v>
      </c>
      <c r="H7" s="618">
        <v>28881.790966</v>
      </c>
      <c r="I7" s="619">
        <v>19141.078051999997</v>
      </c>
      <c r="J7" s="605"/>
      <c r="K7" s="605"/>
      <c r="L7" s="613"/>
      <c r="M7" s="605"/>
      <c r="N7" s="605"/>
      <c r="O7" s="605"/>
    </row>
    <row r="8" spans="1:15" ht="13.5" customHeight="1">
      <c r="A8" s="617">
        <v>2012</v>
      </c>
      <c r="B8" s="618">
        <v>1298761.3646879997</v>
      </c>
      <c r="C8" s="618">
        <v>161544666.15318698</v>
      </c>
      <c r="D8" s="618">
        <v>1281282.4314850001</v>
      </c>
      <c r="E8" s="618">
        <v>3480856.9120260002</v>
      </c>
      <c r="F8" s="618">
        <v>249236.15747599999</v>
      </c>
      <c r="G8" s="618">
        <v>6684539.3917999994</v>
      </c>
      <c r="H8" s="618">
        <v>26104.854507000004</v>
      </c>
      <c r="I8" s="619">
        <v>16790.374244000002</v>
      </c>
      <c r="J8" s="605"/>
      <c r="K8" s="605"/>
      <c r="L8" s="613"/>
      <c r="M8" s="605"/>
      <c r="N8" s="605"/>
      <c r="O8" s="605"/>
    </row>
    <row r="9" spans="1:15" ht="13.5" customHeight="1">
      <c r="A9" s="617">
        <v>2013</v>
      </c>
      <c r="B9" s="618">
        <v>1375640.6942070001</v>
      </c>
      <c r="C9" s="618">
        <v>151486071.68989697</v>
      </c>
      <c r="D9" s="618">
        <v>1351273.497128</v>
      </c>
      <c r="E9" s="618">
        <v>3674282.5108389994</v>
      </c>
      <c r="F9" s="618">
        <v>266472.33039300004</v>
      </c>
      <c r="G9" s="618">
        <v>6680658.79</v>
      </c>
      <c r="H9" s="618">
        <v>23667.787451</v>
      </c>
      <c r="I9" s="619">
        <v>18139.597244000001</v>
      </c>
      <c r="J9" s="605"/>
      <c r="K9" s="605"/>
      <c r="L9" s="613"/>
      <c r="M9" s="613"/>
      <c r="N9" s="605"/>
      <c r="O9" s="605"/>
    </row>
    <row r="10" spans="1:15" ht="13.5" customHeight="1">
      <c r="A10" s="617">
        <v>2014</v>
      </c>
      <c r="B10" s="618">
        <v>1377642.4139870002</v>
      </c>
      <c r="C10" s="618">
        <v>140097028.09351802</v>
      </c>
      <c r="D10" s="618">
        <v>1315474.5571109992</v>
      </c>
      <c r="E10" s="618">
        <v>3768147.2192430007</v>
      </c>
      <c r="F10" s="618">
        <v>277294.4825959999</v>
      </c>
      <c r="G10" s="618">
        <v>7192591.9308000002</v>
      </c>
      <c r="H10" s="618">
        <v>23105.261869000002</v>
      </c>
      <c r="I10" s="619">
        <v>17017.692465</v>
      </c>
      <c r="J10" s="605"/>
      <c r="K10" s="605"/>
      <c r="L10" s="613"/>
      <c r="M10" s="605"/>
      <c r="N10" s="605"/>
      <c r="O10" s="605"/>
    </row>
    <row r="11" spans="1:15" ht="13.5" customHeight="1">
      <c r="A11" s="617">
        <v>2015</v>
      </c>
      <c r="B11" s="618">
        <v>1700817.4199590001</v>
      </c>
      <c r="C11" s="618">
        <v>146822906.53714001</v>
      </c>
      <c r="D11" s="618">
        <v>1421217.9398520004</v>
      </c>
      <c r="E11" s="618">
        <v>4101567.7170700002</v>
      </c>
      <c r="F11" s="618">
        <v>315524.81577999995</v>
      </c>
      <c r="G11" s="618">
        <v>7320806.8477000007</v>
      </c>
      <c r="H11" s="618">
        <v>19510.729780999998</v>
      </c>
      <c r="I11" s="619">
        <v>20153.237615999999</v>
      </c>
      <c r="J11" s="605"/>
      <c r="K11" s="605"/>
      <c r="L11" s="613"/>
      <c r="M11" s="605"/>
      <c r="N11" s="605"/>
      <c r="O11" s="605"/>
    </row>
    <row r="12" spans="1:15" ht="13.5" customHeight="1">
      <c r="A12" s="617">
        <v>2016</v>
      </c>
      <c r="B12" s="618">
        <v>2353858.5579240001</v>
      </c>
      <c r="C12" s="618">
        <v>153005896.97612542</v>
      </c>
      <c r="D12" s="618">
        <v>1337081.4908789997</v>
      </c>
      <c r="E12" s="618">
        <v>4375336.6871659989</v>
      </c>
      <c r="F12" s="618">
        <v>314421.59763299994</v>
      </c>
      <c r="G12" s="618">
        <v>7663124</v>
      </c>
      <c r="H12" s="618">
        <v>18789.004763000001</v>
      </c>
      <c r="I12" s="619">
        <v>25756.505005000006</v>
      </c>
      <c r="J12" s="605"/>
      <c r="K12" s="605"/>
      <c r="L12" s="613"/>
      <c r="M12" s="613"/>
      <c r="N12" s="605"/>
      <c r="O12" s="605"/>
    </row>
    <row r="13" spans="1:15" ht="13.5" customHeight="1">
      <c r="A13" s="617">
        <v>2017</v>
      </c>
      <c r="B13" s="618">
        <v>2445583.8150159996</v>
      </c>
      <c r="C13" s="618">
        <v>151964039.95641115</v>
      </c>
      <c r="D13" s="618">
        <v>1473072.7682369999</v>
      </c>
      <c r="E13" s="618">
        <v>4417986.781347001</v>
      </c>
      <c r="F13" s="618">
        <v>306783.61933000013</v>
      </c>
      <c r="G13" s="618">
        <v>8806451.7127719987</v>
      </c>
      <c r="H13" s="618">
        <v>17790.363566</v>
      </c>
      <c r="I13" s="619">
        <v>28141.142528</v>
      </c>
      <c r="J13" s="605"/>
      <c r="K13" s="605"/>
      <c r="L13" s="613"/>
      <c r="M13" s="605"/>
      <c r="N13" s="605"/>
      <c r="O13" s="605"/>
    </row>
    <row r="14" spans="1:15" ht="13.5" customHeight="1">
      <c r="A14" s="617">
        <v>2018</v>
      </c>
      <c r="B14" s="618">
        <v>2437034.8892940003</v>
      </c>
      <c r="C14" s="618">
        <v>140210984.41501191</v>
      </c>
      <c r="D14" s="618">
        <v>1474383.1280539997</v>
      </c>
      <c r="E14" s="618">
        <v>4160161.9325340013</v>
      </c>
      <c r="F14" s="618">
        <v>289122.51396000007</v>
      </c>
      <c r="G14" s="618">
        <v>9533871.1347549986</v>
      </c>
      <c r="H14" s="618">
        <v>18601</v>
      </c>
      <c r="I14" s="619">
        <v>28033.511926999996</v>
      </c>
      <c r="J14" s="605"/>
      <c r="K14" s="605"/>
      <c r="L14" s="613"/>
      <c r="M14" s="605"/>
      <c r="N14" s="605"/>
      <c r="O14" s="605"/>
    </row>
    <row r="15" spans="1:15" ht="13.5" customHeight="1">
      <c r="A15" s="617">
        <v>2019</v>
      </c>
      <c r="B15" s="618">
        <v>2455439.9084949992</v>
      </c>
      <c r="C15" s="618">
        <v>128413463.35810572</v>
      </c>
      <c r="D15" s="618">
        <v>1404381.5470090001</v>
      </c>
      <c r="E15" s="618">
        <v>3860306.0494860001</v>
      </c>
      <c r="F15" s="618">
        <v>308115.57177400007</v>
      </c>
      <c r="G15" s="618">
        <v>10120007.399021</v>
      </c>
      <c r="H15" s="618">
        <v>19853.168400000002</v>
      </c>
      <c r="I15" s="619">
        <v>30441.359038999999</v>
      </c>
      <c r="J15" s="605"/>
      <c r="K15" s="605"/>
      <c r="L15" s="613"/>
      <c r="M15" s="605"/>
      <c r="N15" s="605"/>
      <c r="O15" s="605"/>
    </row>
    <row r="16" spans="1:15" ht="13.5" customHeight="1">
      <c r="A16" s="620" t="s">
        <v>462</v>
      </c>
      <c r="B16" s="621">
        <f t="shared" ref="B16:I16" si="0">SUM(B17:B24)</f>
        <v>1341865.5625842847</v>
      </c>
      <c r="C16" s="621">
        <f t="shared" si="0"/>
        <v>55030325.603527933</v>
      </c>
      <c r="D16" s="621">
        <f t="shared" si="0"/>
        <v>764244.87352746038</v>
      </c>
      <c r="E16" s="621">
        <f t="shared" si="0"/>
        <v>1802002.0143417055</v>
      </c>
      <c r="F16" s="621">
        <f t="shared" si="0"/>
        <v>146421.20492989139</v>
      </c>
      <c r="G16" s="621">
        <f t="shared" si="0"/>
        <v>4609708.6765930001</v>
      </c>
      <c r="H16" s="621">
        <f t="shared" si="0"/>
        <v>11710.351685501402</v>
      </c>
      <c r="I16" s="622">
        <f t="shared" si="0"/>
        <v>20562.599900651199</v>
      </c>
      <c r="J16" s="605"/>
      <c r="K16" s="605"/>
      <c r="L16" s="613"/>
      <c r="M16" s="613"/>
      <c r="N16" s="605"/>
      <c r="O16" s="605"/>
    </row>
    <row r="17" spans="1:15" ht="13.5" customHeight="1">
      <c r="A17" s="623" t="s">
        <v>268</v>
      </c>
      <c r="B17" s="624">
        <v>190833.54008434666</v>
      </c>
      <c r="C17" s="624">
        <v>10218114.756547567</v>
      </c>
      <c r="D17" s="624">
        <v>130096.41805707003</v>
      </c>
      <c r="E17" s="624">
        <v>318121.85379446077</v>
      </c>
      <c r="F17" s="624">
        <v>24358.723284719992</v>
      </c>
      <c r="G17" s="624">
        <v>997176.04039800004</v>
      </c>
      <c r="H17" s="625">
        <v>2053.402415</v>
      </c>
      <c r="I17" s="626">
        <v>2234.9682472899999</v>
      </c>
      <c r="J17" s="627"/>
      <c r="K17" s="605"/>
      <c r="L17" s="605"/>
      <c r="M17" s="605"/>
      <c r="N17" s="605"/>
      <c r="O17" s="605"/>
    </row>
    <row r="18" spans="1:15" ht="13.5" customHeight="1">
      <c r="A18" s="628" t="s">
        <v>269</v>
      </c>
      <c r="B18" s="618">
        <v>170013.85966180143</v>
      </c>
      <c r="C18" s="618">
        <v>9255943.5314503182</v>
      </c>
      <c r="D18" s="618">
        <v>117313.10994806138</v>
      </c>
      <c r="E18" s="618">
        <v>310594.15148628934</v>
      </c>
      <c r="F18" s="618">
        <v>24338.106512641396</v>
      </c>
      <c r="G18" s="618">
        <v>979376.48886000004</v>
      </c>
      <c r="H18" s="629">
        <v>1791.2658000014001</v>
      </c>
      <c r="I18" s="619">
        <v>2493.5634207312005</v>
      </c>
      <c r="J18" s="627"/>
      <c r="K18" s="605"/>
      <c r="L18" s="605"/>
      <c r="M18" s="605"/>
      <c r="N18" s="605"/>
      <c r="O18" s="605"/>
    </row>
    <row r="19" spans="1:15" ht="13.5" customHeight="1">
      <c r="A19" s="628" t="s">
        <v>270</v>
      </c>
      <c r="B19" s="618">
        <v>153945.16678462553</v>
      </c>
      <c r="C19" s="618">
        <v>7896688.058562303</v>
      </c>
      <c r="D19" s="618">
        <v>106089.26205905998</v>
      </c>
      <c r="E19" s="618">
        <v>214997.9180093068</v>
      </c>
      <c r="F19" s="618">
        <v>21951.64330965</v>
      </c>
      <c r="G19" s="618">
        <v>461505.34649199998</v>
      </c>
      <c r="H19" s="618">
        <v>1133.7519</v>
      </c>
      <c r="I19" s="619">
        <v>2390.69406205</v>
      </c>
      <c r="J19" s="627"/>
      <c r="K19" s="605"/>
      <c r="L19" s="605"/>
      <c r="M19" s="605"/>
      <c r="N19" s="605"/>
      <c r="O19" s="605"/>
    </row>
    <row r="20" spans="1:15" ht="13.5" customHeight="1">
      <c r="A20" s="628" t="s">
        <v>271</v>
      </c>
      <c r="B20" s="618">
        <v>125224.57454269998</v>
      </c>
      <c r="C20" s="618">
        <v>5067327.7637805343</v>
      </c>
      <c r="D20" s="618">
        <v>15944.552075680002</v>
      </c>
      <c r="E20" s="618">
        <v>84969.608545674113</v>
      </c>
      <c r="F20" s="618">
        <v>4261.6033124699989</v>
      </c>
      <c r="G20" s="618">
        <v>0</v>
      </c>
      <c r="H20" s="618">
        <v>2.0000000000000002E-5</v>
      </c>
      <c r="I20" s="619">
        <v>2115.4004333599996</v>
      </c>
      <c r="J20" s="627"/>
      <c r="K20" s="605"/>
      <c r="L20" s="605"/>
      <c r="M20" s="605"/>
      <c r="N20" s="605"/>
      <c r="O20" s="605"/>
    </row>
    <row r="21" spans="1:15" ht="13.5" customHeight="1">
      <c r="A21" s="628" t="s">
        <v>272</v>
      </c>
      <c r="B21" s="618">
        <v>128407.17688035099</v>
      </c>
      <c r="C21" s="618">
        <v>3927200.8109681169</v>
      </c>
      <c r="D21" s="618">
        <v>28814.91033517</v>
      </c>
      <c r="E21" s="618">
        <v>116151.73490043089</v>
      </c>
      <c r="F21" s="618">
        <v>8667.7470972300016</v>
      </c>
      <c r="G21" s="618">
        <v>0</v>
      </c>
      <c r="H21" s="618">
        <v>1217.5114000000001</v>
      </c>
      <c r="I21" s="619">
        <v>2389.9119046599999</v>
      </c>
      <c r="J21" s="627"/>
      <c r="K21" s="605"/>
      <c r="L21" s="605"/>
      <c r="M21" s="605"/>
      <c r="N21" s="605"/>
      <c r="O21" s="605"/>
    </row>
    <row r="22" spans="1:15" ht="13.5" customHeight="1">
      <c r="A22" s="628" t="s">
        <v>273</v>
      </c>
      <c r="B22" s="618">
        <v>180792.48947915301</v>
      </c>
      <c r="C22" s="618">
        <v>5877891.2180000488</v>
      </c>
      <c r="D22" s="618">
        <v>119173.698063883</v>
      </c>
      <c r="E22" s="618">
        <v>264964.52329171862</v>
      </c>
      <c r="F22" s="618">
        <v>20663.977445346001</v>
      </c>
      <c r="G22" s="618">
        <v>393740.76965999999</v>
      </c>
      <c r="H22" s="618">
        <v>1460.8656025</v>
      </c>
      <c r="I22" s="619">
        <v>2772.8576364199998</v>
      </c>
      <c r="J22" s="627"/>
      <c r="K22" s="605"/>
      <c r="L22" s="605"/>
      <c r="M22" s="605"/>
      <c r="N22" s="605"/>
      <c r="O22" s="605"/>
    </row>
    <row r="23" spans="1:15" ht="13.5" customHeight="1">
      <c r="A23" s="628" t="s">
        <v>274</v>
      </c>
      <c r="B23" s="618">
        <v>198796.47585296896</v>
      </c>
      <c r="C23" s="618">
        <v>5819708.6782872649</v>
      </c>
      <c r="D23" s="618">
        <v>112919.77478277001</v>
      </c>
      <c r="E23" s="618">
        <v>226911.87135649924</v>
      </c>
      <c r="F23" s="618">
        <v>20292.043860249993</v>
      </c>
      <c r="G23" s="618">
        <v>775845.85043500003</v>
      </c>
      <c r="H23" s="618">
        <v>2158.075296</v>
      </c>
      <c r="I23" s="619">
        <v>3174.1889972199997</v>
      </c>
      <c r="J23" s="627"/>
      <c r="K23" s="605"/>
      <c r="L23" s="605"/>
      <c r="M23" s="605"/>
      <c r="N23" s="605"/>
      <c r="O23" s="605"/>
    </row>
    <row r="24" spans="1:15" ht="13.5" customHeight="1" thickBot="1">
      <c r="A24" s="630" t="s">
        <v>275</v>
      </c>
      <c r="B24" s="631">
        <v>193852.27929833799</v>
      </c>
      <c r="C24" s="631">
        <v>6967450.7859317819</v>
      </c>
      <c r="D24" s="631">
        <v>133893.14820576596</v>
      </c>
      <c r="E24" s="631">
        <v>265290.3529573257</v>
      </c>
      <c r="F24" s="631">
        <v>21887.360107583994</v>
      </c>
      <c r="G24" s="631">
        <v>1002064.180748</v>
      </c>
      <c r="H24" s="631">
        <v>1895.4792520000001</v>
      </c>
      <c r="I24" s="632">
        <v>2991.0151989200003</v>
      </c>
      <c r="J24" s="627"/>
      <c r="K24" s="605"/>
      <c r="L24" s="605"/>
      <c r="M24" s="605"/>
      <c r="N24" s="605"/>
      <c r="O24" s="605"/>
    </row>
    <row r="25" spans="1:15" ht="13.5" customHeight="1">
      <c r="A25" s="633"/>
      <c r="B25" s="618"/>
      <c r="C25" s="618"/>
      <c r="D25" s="618"/>
      <c r="E25" s="618"/>
      <c r="F25" s="618"/>
      <c r="G25" s="618"/>
      <c r="H25" s="618"/>
      <c r="I25" s="618"/>
      <c r="J25" s="605"/>
      <c r="K25" s="605"/>
      <c r="L25" s="605"/>
      <c r="M25" s="605"/>
      <c r="N25" s="605"/>
      <c r="O25" s="605"/>
    </row>
    <row r="26" spans="1:15" ht="13.5" customHeight="1">
      <c r="A26" s="634" t="s">
        <v>463</v>
      </c>
      <c r="B26" s="604"/>
      <c r="C26" s="604"/>
      <c r="D26" s="635"/>
      <c r="E26" s="604"/>
      <c r="F26" s="604"/>
      <c r="G26" s="604"/>
      <c r="H26" s="604"/>
      <c r="I26" s="604"/>
      <c r="J26" s="605"/>
      <c r="K26" s="605"/>
      <c r="L26" s="605"/>
      <c r="M26" s="605"/>
      <c r="N26" s="605"/>
      <c r="O26" s="605"/>
    </row>
    <row r="27" spans="1:15" ht="13.5" customHeight="1">
      <c r="A27" s="636" t="s">
        <v>280</v>
      </c>
      <c r="B27" s="637">
        <v>215425.88809328998</v>
      </c>
      <c r="C27" s="637">
        <v>11162953.076858196</v>
      </c>
      <c r="D27" s="637">
        <v>122225.08016588999</v>
      </c>
      <c r="E27" s="637">
        <v>343593.25791547814</v>
      </c>
      <c r="F27" s="637">
        <v>26441.905711880005</v>
      </c>
      <c r="G27" s="637">
        <v>892833.80686000001</v>
      </c>
      <c r="H27" s="637">
        <v>1759.5539999999999</v>
      </c>
      <c r="I27" s="637">
        <v>2866.1795168000003</v>
      </c>
      <c r="J27" s="627"/>
      <c r="K27" s="605"/>
      <c r="L27" s="605"/>
      <c r="M27" s="605"/>
      <c r="N27" s="605"/>
      <c r="O27" s="605"/>
    </row>
    <row r="28" spans="1:15" ht="13.5" customHeight="1">
      <c r="A28" s="638" t="s">
        <v>281</v>
      </c>
      <c r="B28" s="618">
        <v>193852.27929833799</v>
      </c>
      <c r="C28" s="618">
        <v>6967450.7859317819</v>
      </c>
      <c r="D28" s="618">
        <v>133893.14820576596</v>
      </c>
      <c r="E28" s="618">
        <v>265290.3529573257</v>
      </c>
      <c r="F28" s="618">
        <v>21887.360107583994</v>
      </c>
      <c r="G28" s="618">
        <v>1002064.180748</v>
      </c>
      <c r="H28" s="618">
        <v>1895.4792520000001</v>
      </c>
      <c r="I28" s="618">
        <v>2991.0151989200003</v>
      </c>
      <c r="J28" s="605"/>
      <c r="K28" s="639"/>
      <c r="L28" s="627"/>
      <c r="M28" s="605"/>
      <c r="N28" s="605"/>
      <c r="O28" s="605"/>
    </row>
    <row r="29" spans="1:15" ht="13.5" customHeight="1" thickBot="1">
      <c r="A29" s="640" t="s">
        <v>282</v>
      </c>
      <c r="B29" s="641">
        <f t="shared" ref="B29:I29" si="1">+B28/B27-1</f>
        <v>-0.1001439937692612</v>
      </c>
      <c r="C29" s="641">
        <f t="shared" si="1"/>
        <v>-0.37584161306062169</v>
      </c>
      <c r="D29" s="641">
        <f t="shared" si="1"/>
        <v>9.5463778989054449E-2</v>
      </c>
      <c r="E29" s="641">
        <f t="shared" si="1"/>
        <v>-0.22789418346914858</v>
      </c>
      <c r="F29" s="641">
        <f t="shared" si="1"/>
        <v>-0.1722472522942895</v>
      </c>
      <c r="G29" s="641">
        <f t="shared" si="1"/>
        <v>0.12234121630334704</v>
      </c>
      <c r="H29" s="641">
        <f t="shared" si="1"/>
        <v>7.7249832628041082E-2</v>
      </c>
      <c r="I29" s="641">
        <f t="shared" si="1"/>
        <v>4.3554732489113235E-2</v>
      </c>
      <c r="J29" s="634"/>
      <c r="K29" s="639"/>
      <c r="L29" s="627"/>
      <c r="M29" s="634"/>
      <c r="N29" s="634"/>
      <c r="O29" s="634"/>
    </row>
    <row r="30" spans="1:15" ht="13.5" customHeight="1">
      <c r="A30" s="642"/>
      <c r="B30" s="635"/>
      <c r="C30" s="635"/>
      <c r="D30" s="635"/>
      <c r="E30" s="635"/>
      <c r="F30" s="635"/>
      <c r="G30" s="635"/>
      <c r="H30" s="635"/>
      <c r="I30" s="635"/>
      <c r="J30" s="605"/>
      <c r="K30" s="639"/>
      <c r="L30" s="627"/>
      <c r="M30" s="605"/>
      <c r="N30" s="605"/>
      <c r="O30" s="605"/>
    </row>
    <row r="31" spans="1:15" ht="13.5" customHeight="1">
      <c r="A31" s="634" t="s">
        <v>464</v>
      </c>
      <c r="B31" s="634"/>
      <c r="C31" s="634"/>
      <c r="D31" s="634"/>
      <c r="E31" s="634"/>
      <c r="F31" s="634"/>
      <c r="G31" s="634"/>
      <c r="H31" s="634"/>
      <c r="I31" s="634"/>
      <c r="J31" s="605"/>
      <c r="K31" s="639"/>
      <c r="L31" s="627"/>
      <c r="M31" s="605"/>
      <c r="N31" s="605"/>
      <c r="O31" s="605"/>
    </row>
    <row r="32" spans="1:15" ht="13.5" customHeight="1">
      <c r="A32" s="605" t="s">
        <v>277</v>
      </c>
      <c r="B32" s="643">
        <v>1610632.5217557501</v>
      </c>
      <c r="C32" s="643">
        <v>86747334.013335988</v>
      </c>
      <c r="D32" s="643">
        <v>907742.51219755108</v>
      </c>
      <c r="E32" s="643">
        <v>2510950.2672295198</v>
      </c>
      <c r="F32" s="643">
        <v>200109.82229135401</v>
      </c>
      <c r="G32" s="643">
        <v>6200676.3493400002</v>
      </c>
      <c r="H32" s="643">
        <v>13427.166999999999</v>
      </c>
      <c r="I32" s="643">
        <v>18474.251855080001</v>
      </c>
      <c r="J32" s="605"/>
      <c r="K32" s="639"/>
      <c r="L32" s="627"/>
      <c r="M32" s="605"/>
      <c r="N32" s="605"/>
      <c r="O32" s="605" t="s">
        <v>465</v>
      </c>
    </row>
    <row r="33" spans="1:15" ht="13.5" customHeight="1">
      <c r="A33" s="605" t="s">
        <v>278</v>
      </c>
      <c r="B33" s="643">
        <v>1341865.5625842847</v>
      </c>
      <c r="C33" s="643">
        <v>55030325.603527933</v>
      </c>
      <c r="D33" s="643">
        <v>764244.87352746038</v>
      </c>
      <c r="E33" s="643">
        <v>1802002.0143417055</v>
      </c>
      <c r="F33" s="643">
        <v>146421.20492989139</v>
      </c>
      <c r="G33" s="643">
        <v>4609708.6765930001</v>
      </c>
      <c r="H33" s="643">
        <v>11710.351685501402</v>
      </c>
      <c r="I33" s="643">
        <v>20562.599900651199</v>
      </c>
      <c r="J33" s="605"/>
      <c r="K33" s="639"/>
      <c r="L33" s="627"/>
      <c r="M33" s="605"/>
      <c r="N33" s="605"/>
      <c r="O33" s="605"/>
    </row>
    <row r="34" spans="1:15" ht="13.5" customHeight="1" thickBot="1">
      <c r="A34" s="644" t="s">
        <v>282</v>
      </c>
      <c r="B34" s="641">
        <f t="shared" ref="B34:I34" si="2">+B33/B32-1</f>
        <v>-0.16687044098580761</v>
      </c>
      <c r="C34" s="641">
        <f t="shared" si="2"/>
        <v>-0.36562516612824181</v>
      </c>
      <c r="D34" s="641">
        <f t="shared" si="2"/>
        <v>-0.15808187535769114</v>
      </c>
      <c r="E34" s="641">
        <f t="shared" si="2"/>
        <v>-0.28234261034171693</v>
      </c>
      <c r="F34" s="641">
        <f t="shared" si="2"/>
        <v>-0.26829576253030485</v>
      </c>
      <c r="G34" s="641">
        <f t="shared" si="2"/>
        <v>-0.25657969923173662</v>
      </c>
      <c r="H34" s="641">
        <f t="shared" si="2"/>
        <v>-0.12786132134191797</v>
      </c>
      <c r="I34" s="641">
        <f t="shared" si="2"/>
        <v>0.11304100766586389</v>
      </c>
      <c r="J34" s="605"/>
      <c r="K34" s="639"/>
      <c r="L34" s="627"/>
      <c r="M34" s="605"/>
      <c r="N34" s="605"/>
      <c r="O34" s="605"/>
    </row>
    <row r="35" spans="1:15" ht="13.5" customHeight="1">
      <c r="A35" s="603"/>
      <c r="B35" s="645"/>
      <c r="C35" s="645"/>
      <c r="D35" s="645"/>
      <c r="E35" s="645"/>
      <c r="F35" s="645"/>
      <c r="G35" s="645"/>
      <c r="H35" s="645"/>
      <c r="I35" s="645"/>
      <c r="J35" s="605"/>
      <c r="K35" s="639"/>
      <c r="L35" s="627"/>
      <c r="M35" s="605"/>
      <c r="N35" s="605"/>
      <c r="O35" s="605"/>
    </row>
    <row r="36" spans="1:15" ht="13.5" customHeight="1">
      <c r="A36" s="634" t="s">
        <v>466</v>
      </c>
      <c r="B36" s="634"/>
      <c r="C36" s="634"/>
      <c r="D36" s="634"/>
      <c r="E36" s="634"/>
      <c r="F36" s="634"/>
      <c r="G36" s="634"/>
      <c r="H36" s="634"/>
      <c r="I36" s="634"/>
      <c r="J36" s="605"/>
      <c r="K36" s="605"/>
      <c r="L36" s="605"/>
      <c r="M36" s="605"/>
      <c r="N36" s="605"/>
      <c r="O36" s="605"/>
    </row>
    <row r="37" spans="1:15" ht="13.5" customHeight="1">
      <c r="A37" s="636" t="s">
        <v>8</v>
      </c>
      <c r="B37" s="618">
        <v>198796.47585296896</v>
      </c>
      <c r="C37" s="618">
        <v>5819708.6782872649</v>
      </c>
      <c r="D37" s="618">
        <v>112919.77478277001</v>
      </c>
      <c r="E37" s="618">
        <v>226911.87135649924</v>
      </c>
      <c r="F37" s="618">
        <v>20292.043860249993</v>
      </c>
      <c r="G37" s="618">
        <v>775845.85043500003</v>
      </c>
      <c r="H37" s="618">
        <v>2158.075296</v>
      </c>
      <c r="I37" s="618">
        <v>3174.1889972199997</v>
      </c>
      <c r="J37" s="605"/>
      <c r="K37" s="605"/>
      <c r="L37" s="605"/>
      <c r="M37" s="605"/>
      <c r="N37" s="605"/>
      <c r="O37" s="605"/>
    </row>
    <row r="38" spans="1:15" ht="13.5" customHeight="1" thickBot="1">
      <c r="A38" s="636" t="s">
        <v>281</v>
      </c>
      <c r="B38" s="631">
        <v>193852.27929833799</v>
      </c>
      <c r="C38" s="631">
        <v>6967450.7859317819</v>
      </c>
      <c r="D38" s="631">
        <v>133893.14820576596</v>
      </c>
      <c r="E38" s="631">
        <v>265290.3529573257</v>
      </c>
      <c r="F38" s="631">
        <v>21887.360107583994</v>
      </c>
      <c r="G38" s="631">
        <v>1002064.180748</v>
      </c>
      <c r="H38" s="631">
        <v>1895.4792520000001</v>
      </c>
      <c r="I38" s="631">
        <v>2991.0151989200003</v>
      </c>
      <c r="J38" s="605"/>
      <c r="K38" s="605"/>
      <c r="L38" s="605"/>
      <c r="M38" s="605"/>
      <c r="N38" s="605"/>
      <c r="O38" s="605"/>
    </row>
    <row r="39" spans="1:15" ht="13.5" customHeight="1" thickBot="1">
      <c r="A39" s="644" t="s">
        <v>282</v>
      </c>
      <c r="B39" s="641">
        <f t="shared" ref="B39:H39" si="3">+B38/B37-1</f>
        <v>-2.4870644881490378E-2</v>
      </c>
      <c r="C39" s="641">
        <f t="shared" si="3"/>
        <v>0.19721641942776702</v>
      </c>
      <c r="D39" s="641">
        <f t="shared" si="3"/>
        <v>0.18573693990573026</v>
      </c>
      <c r="E39" s="641">
        <f t="shared" si="3"/>
        <v>0.16913386404773134</v>
      </c>
      <c r="F39" s="641">
        <f t="shared" si="3"/>
        <v>7.8617819787934806E-2</v>
      </c>
      <c r="G39" s="641">
        <f t="shared" si="3"/>
        <v>0.29157638748233849</v>
      </c>
      <c r="H39" s="641">
        <f t="shared" si="3"/>
        <v>-0.12168066817998546</v>
      </c>
      <c r="I39" s="641">
        <f>+I38/I37-1</f>
        <v>-5.7707275294705429E-2</v>
      </c>
      <c r="J39" s="605"/>
      <c r="K39" s="605" t="s">
        <v>465</v>
      </c>
      <c r="L39" s="605"/>
      <c r="M39" s="605"/>
      <c r="N39" s="605"/>
      <c r="O39" s="605"/>
    </row>
    <row r="40" spans="1:15" ht="13.5" customHeight="1">
      <c r="A40" s="646"/>
      <c r="B40" s="647"/>
      <c r="C40" s="647"/>
      <c r="D40" s="647"/>
      <c r="E40" s="647"/>
      <c r="F40" s="647"/>
      <c r="G40" s="647"/>
      <c r="H40" s="647"/>
      <c r="I40" s="647"/>
      <c r="J40" s="605"/>
      <c r="K40" s="605"/>
      <c r="L40" s="605"/>
      <c r="M40" s="605"/>
      <c r="N40" s="605"/>
      <c r="O40" s="605"/>
    </row>
    <row r="41" spans="1:15" ht="41.25" customHeight="1">
      <c r="A41" s="759" t="s">
        <v>467</v>
      </c>
      <c r="B41" s="760"/>
      <c r="C41" s="760"/>
      <c r="D41" s="760"/>
      <c r="E41" s="760"/>
      <c r="F41" s="760"/>
      <c r="G41" s="760"/>
      <c r="H41" s="760"/>
      <c r="I41" s="760"/>
      <c r="J41" s="605"/>
      <c r="K41" s="605"/>
      <c r="L41" s="605"/>
      <c r="M41" s="605"/>
      <c r="N41" s="605"/>
      <c r="O41" s="605"/>
    </row>
    <row r="42" spans="1:15" ht="13.5" customHeight="1">
      <c r="A42" s="604"/>
      <c r="B42" s="604"/>
      <c r="C42" s="604"/>
      <c r="D42" s="604"/>
      <c r="E42" s="604"/>
      <c r="F42" s="604"/>
      <c r="G42" s="604"/>
      <c r="H42" s="604"/>
      <c r="I42" s="604"/>
      <c r="J42" s="605"/>
      <c r="K42" s="605"/>
      <c r="L42" s="605"/>
      <c r="M42" s="605"/>
      <c r="N42" s="605"/>
      <c r="O42" s="605"/>
    </row>
    <row r="43" spans="1:15" ht="13.5" customHeight="1">
      <c r="A43" s="604"/>
      <c r="B43" s="604"/>
      <c r="C43" s="604"/>
      <c r="D43" s="604"/>
      <c r="E43" s="604"/>
      <c r="F43" s="604"/>
      <c r="G43" s="604"/>
      <c r="H43" s="604"/>
      <c r="I43" s="604"/>
      <c r="J43" s="605"/>
      <c r="K43" s="605"/>
      <c r="L43" s="605"/>
      <c r="M43" s="605"/>
      <c r="N43" s="605"/>
      <c r="O43" s="605"/>
    </row>
    <row r="44" spans="1:15" ht="13.5" customHeight="1">
      <c r="A44" s="604"/>
      <c r="B44" s="604"/>
      <c r="C44" s="604"/>
      <c r="D44" s="604"/>
      <c r="E44" s="604"/>
      <c r="F44" s="604"/>
      <c r="G44" s="604"/>
      <c r="H44" s="604"/>
      <c r="I44" s="604"/>
      <c r="J44" s="605"/>
      <c r="K44" s="605"/>
      <c r="L44" s="605"/>
      <c r="M44" s="605"/>
      <c r="N44" s="605"/>
      <c r="O44" s="605"/>
    </row>
    <row r="45" spans="1:15" ht="13.5" customHeight="1">
      <c r="A45" s="604"/>
      <c r="B45" s="604"/>
      <c r="C45" s="604"/>
      <c r="D45" s="604"/>
      <c r="E45" s="604"/>
      <c r="F45" s="604"/>
      <c r="G45" s="604"/>
      <c r="H45" s="604"/>
      <c r="I45" s="604"/>
      <c r="J45" s="605"/>
      <c r="K45" s="605"/>
      <c r="L45" s="605"/>
      <c r="M45" s="605"/>
      <c r="N45" s="605"/>
      <c r="O45" s="605"/>
    </row>
    <row r="46" spans="1:15" ht="13.5" customHeight="1">
      <c r="A46" s="604"/>
      <c r="B46" s="604"/>
      <c r="C46" s="604"/>
      <c r="D46" s="604"/>
      <c r="E46" s="604"/>
      <c r="F46" s="604"/>
      <c r="G46" s="604"/>
      <c r="H46" s="604"/>
      <c r="I46" s="604"/>
      <c r="J46" s="605"/>
      <c r="K46" s="605"/>
      <c r="L46" s="605"/>
      <c r="M46" s="605"/>
      <c r="N46" s="605"/>
      <c r="O46" s="605"/>
    </row>
    <row r="47" spans="1:15" ht="13.5" customHeight="1">
      <c r="A47" s="604"/>
      <c r="B47" s="604"/>
      <c r="C47" s="604"/>
      <c r="D47" s="604"/>
      <c r="E47" s="604"/>
      <c r="F47" s="604"/>
      <c r="G47" s="604"/>
      <c r="H47" s="604"/>
      <c r="I47" s="604"/>
      <c r="J47" s="605"/>
      <c r="K47" s="605"/>
      <c r="L47" s="605"/>
      <c r="M47" s="605"/>
      <c r="N47" s="605"/>
      <c r="O47" s="605"/>
    </row>
    <row r="48" spans="1:15" ht="13.5" customHeight="1">
      <c r="A48" s="604"/>
      <c r="B48" s="604"/>
      <c r="C48" s="604"/>
      <c r="D48" s="604"/>
      <c r="E48" s="604"/>
      <c r="F48" s="604"/>
      <c r="G48" s="604"/>
      <c r="H48" s="604"/>
      <c r="I48" s="604"/>
      <c r="J48" s="605"/>
      <c r="K48" s="605"/>
      <c r="L48" s="605"/>
      <c r="M48" s="605"/>
      <c r="N48" s="605"/>
      <c r="O48" s="605"/>
    </row>
    <row r="49" spans="1:15" ht="13.5" customHeight="1">
      <c r="A49" s="604"/>
      <c r="B49" s="604"/>
      <c r="C49" s="604"/>
      <c r="D49" s="604"/>
      <c r="E49" s="604"/>
      <c r="F49" s="604"/>
      <c r="G49" s="604"/>
      <c r="H49" s="604"/>
      <c r="I49" s="604"/>
      <c r="J49" s="605"/>
      <c r="K49" s="605"/>
      <c r="L49" s="605"/>
      <c r="M49" s="605"/>
      <c r="N49" s="605"/>
      <c r="O49" s="605"/>
    </row>
    <row r="50" spans="1:15" ht="13.5" customHeight="1">
      <c r="A50" s="604"/>
      <c r="B50" s="604"/>
      <c r="C50" s="604"/>
      <c r="D50" s="604"/>
      <c r="E50" s="604"/>
      <c r="F50" s="604"/>
      <c r="G50" s="604"/>
      <c r="H50" s="604"/>
      <c r="I50" s="604"/>
      <c r="J50" s="605"/>
      <c r="K50" s="605"/>
      <c r="L50" s="605"/>
      <c r="M50" s="605"/>
      <c r="N50" s="605"/>
      <c r="O50" s="605"/>
    </row>
    <row r="51" spans="1:15" ht="13.5" customHeight="1">
      <c r="A51" s="604"/>
      <c r="B51" s="604"/>
      <c r="C51" s="604"/>
      <c r="D51" s="604"/>
      <c r="E51" s="604"/>
      <c r="F51" s="604"/>
      <c r="G51" s="604"/>
      <c r="H51" s="604"/>
      <c r="I51" s="604"/>
      <c r="J51" s="605"/>
      <c r="K51" s="605"/>
      <c r="L51" s="605"/>
      <c r="M51" s="605"/>
      <c r="N51" s="605"/>
      <c r="O51" s="605"/>
    </row>
    <row r="52" spans="1:15" ht="13.5" customHeight="1">
      <c r="A52" s="604"/>
      <c r="B52" s="604"/>
      <c r="C52" s="604"/>
      <c r="D52" s="604"/>
      <c r="E52" s="604"/>
      <c r="F52" s="604"/>
      <c r="G52" s="604"/>
      <c r="H52" s="604"/>
      <c r="I52" s="604"/>
      <c r="J52" s="605"/>
      <c r="K52" s="605"/>
      <c r="L52" s="605"/>
      <c r="M52" s="605"/>
      <c r="N52" s="605"/>
      <c r="O52" s="605"/>
    </row>
    <row r="53" spans="1:15" ht="13.5" customHeight="1">
      <c r="A53" s="604"/>
      <c r="B53" s="604"/>
      <c r="C53" s="604"/>
      <c r="D53" s="604"/>
      <c r="E53" s="604"/>
      <c r="F53" s="604"/>
      <c r="G53" s="604"/>
      <c r="H53" s="604"/>
      <c r="I53" s="604"/>
      <c r="J53" s="605"/>
      <c r="K53" s="605"/>
      <c r="L53" s="605"/>
      <c r="M53" s="605"/>
      <c r="N53" s="605"/>
      <c r="O53" s="605"/>
    </row>
    <row r="54" spans="1:15" ht="13.5" customHeight="1">
      <c r="A54" s="604"/>
      <c r="B54" s="604"/>
      <c r="C54" s="604"/>
      <c r="D54" s="604"/>
      <c r="E54" s="604"/>
      <c r="F54" s="604"/>
      <c r="G54" s="604"/>
      <c r="H54" s="604"/>
      <c r="I54" s="604"/>
      <c r="J54" s="605"/>
      <c r="K54" s="605"/>
      <c r="L54" s="605"/>
      <c r="M54" s="605"/>
      <c r="N54" s="605"/>
      <c r="O54" s="605"/>
    </row>
    <row r="55" spans="1:15" ht="13.5" customHeight="1">
      <c r="A55" s="604"/>
      <c r="B55" s="604"/>
      <c r="C55" s="604"/>
      <c r="D55" s="604"/>
      <c r="E55" s="604"/>
      <c r="F55" s="604"/>
      <c r="G55" s="604"/>
      <c r="H55" s="604"/>
      <c r="I55" s="604"/>
      <c r="J55" s="605"/>
      <c r="K55" s="605"/>
      <c r="L55" s="605"/>
      <c r="M55" s="605"/>
      <c r="N55" s="605"/>
      <c r="O55" s="605"/>
    </row>
    <row r="56" spans="1:15" ht="13.5" customHeight="1">
      <c r="A56" s="604"/>
      <c r="B56" s="604"/>
      <c r="C56" s="604"/>
      <c r="D56" s="604"/>
      <c r="E56" s="604"/>
      <c r="F56" s="604"/>
      <c r="G56" s="604"/>
      <c r="H56" s="604"/>
      <c r="I56" s="604"/>
      <c r="J56" s="605"/>
      <c r="K56" s="605"/>
      <c r="L56" s="605"/>
      <c r="M56" s="605"/>
      <c r="N56" s="605"/>
      <c r="O56" s="605"/>
    </row>
    <row r="57" spans="1:15" ht="13.5" customHeight="1">
      <c r="A57" s="604"/>
      <c r="B57" s="604"/>
      <c r="C57" s="604"/>
      <c r="D57" s="604"/>
      <c r="E57" s="604"/>
      <c r="F57" s="604"/>
      <c r="G57" s="604"/>
      <c r="H57" s="604"/>
      <c r="I57" s="604"/>
      <c r="J57" s="605"/>
      <c r="K57" s="605"/>
      <c r="L57" s="605"/>
      <c r="M57" s="605"/>
      <c r="N57" s="605"/>
      <c r="O57" s="605"/>
    </row>
    <row r="58" spans="1:15" ht="13.5" customHeight="1">
      <c r="A58" s="604"/>
      <c r="B58" s="604"/>
      <c r="C58" s="604"/>
      <c r="D58" s="604"/>
      <c r="E58" s="604"/>
      <c r="F58" s="604"/>
      <c r="G58" s="604"/>
      <c r="H58" s="604"/>
      <c r="I58" s="604"/>
      <c r="J58" s="605"/>
      <c r="K58" s="605"/>
      <c r="L58" s="605"/>
      <c r="M58" s="605"/>
      <c r="N58" s="605"/>
      <c r="O58" s="605"/>
    </row>
    <row r="59" spans="1:15" ht="13.5" customHeight="1">
      <c r="A59" s="604"/>
      <c r="B59" s="604"/>
      <c r="C59" s="604"/>
      <c r="D59" s="604"/>
      <c r="E59" s="604"/>
      <c r="F59" s="604"/>
      <c r="G59" s="604"/>
      <c r="H59" s="604"/>
      <c r="I59" s="604"/>
      <c r="J59" s="605"/>
      <c r="K59" s="605"/>
      <c r="L59" s="605"/>
      <c r="M59" s="605"/>
      <c r="N59" s="605"/>
      <c r="O59" s="605"/>
    </row>
    <row r="60" spans="1:15" ht="13.5" customHeight="1">
      <c r="A60" s="604"/>
      <c r="B60" s="604"/>
      <c r="C60" s="604"/>
      <c r="D60" s="604"/>
      <c r="E60" s="604"/>
      <c r="F60" s="604"/>
      <c r="G60" s="604"/>
      <c r="H60" s="604"/>
      <c r="I60" s="604"/>
      <c r="J60" s="605"/>
      <c r="K60" s="605"/>
      <c r="L60" s="605"/>
      <c r="M60" s="605"/>
      <c r="N60" s="605"/>
      <c r="O60" s="605"/>
    </row>
    <row r="61" spans="1:15" ht="13.5" customHeight="1">
      <c r="A61" s="604"/>
      <c r="B61" s="604"/>
      <c r="C61" s="604"/>
      <c r="D61" s="604"/>
      <c r="E61" s="604"/>
      <c r="F61" s="604"/>
      <c r="G61" s="604"/>
      <c r="H61" s="604"/>
      <c r="I61" s="604"/>
      <c r="J61" s="605"/>
      <c r="K61" s="605"/>
      <c r="L61" s="605"/>
      <c r="M61" s="605"/>
      <c r="N61" s="605"/>
      <c r="O61" s="605"/>
    </row>
    <row r="62" spans="1:15" ht="13.5" customHeight="1">
      <c r="A62" s="604"/>
      <c r="B62" s="604"/>
      <c r="C62" s="604"/>
      <c r="D62" s="604"/>
      <c r="E62" s="604"/>
      <c r="F62" s="604"/>
      <c r="G62" s="604"/>
      <c r="H62" s="604"/>
      <c r="I62" s="604"/>
      <c r="J62" s="605"/>
      <c r="K62" s="605"/>
      <c r="L62" s="605"/>
      <c r="M62" s="605"/>
      <c r="N62" s="605"/>
      <c r="O62" s="605"/>
    </row>
    <row r="63" spans="1:15" ht="13.5" customHeight="1">
      <c r="A63" s="604"/>
      <c r="B63" s="604"/>
      <c r="C63" s="604"/>
      <c r="D63" s="604"/>
      <c r="E63" s="604"/>
      <c r="F63" s="604"/>
      <c r="G63" s="604"/>
      <c r="H63" s="604"/>
      <c r="I63" s="604"/>
      <c r="J63" s="605"/>
      <c r="K63" s="605"/>
      <c r="L63" s="605"/>
      <c r="M63" s="605"/>
      <c r="N63" s="605"/>
      <c r="O63" s="605"/>
    </row>
    <row r="64" spans="1:15" ht="13.5" customHeight="1">
      <c r="A64" s="604"/>
      <c r="B64" s="604"/>
      <c r="C64" s="604"/>
      <c r="D64" s="604"/>
      <c r="E64" s="604"/>
      <c r="F64" s="604"/>
      <c r="G64" s="604"/>
      <c r="H64" s="604"/>
      <c r="I64" s="604"/>
      <c r="J64" s="605"/>
      <c r="K64" s="605"/>
      <c r="L64" s="605"/>
      <c r="M64" s="605"/>
      <c r="N64" s="605"/>
      <c r="O64" s="605"/>
    </row>
    <row r="65" spans="1:15" ht="13.5" customHeight="1">
      <c r="A65" s="604"/>
      <c r="B65" s="604"/>
      <c r="C65" s="604"/>
      <c r="D65" s="604"/>
      <c r="E65" s="604"/>
      <c r="F65" s="604"/>
      <c r="G65" s="604"/>
      <c r="H65" s="604"/>
      <c r="I65" s="604"/>
      <c r="J65" s="605"/>
      <c r="K65" s="605"/>
      <c r="L65" s="605"/>
      <c r="M65" s="605"/>
      <c r="N65" s="605"/>
      <c r="O65" s="605"/>
    </row>
    <row r="66" spans="1:15" ht="13.5" customHeight="1">
      <c r="A66" s="604"/>
      <c r="B66" s="604"/>
      <c r="C66" s="604"/>
      <c r="D66" s="604"/>
      <c r="E66" s="604"/>
      <c r="F66" s="604"/>
      <c r="G66" s="604"/>
      <c r="H66" s="604"/>
      <c r="I66" s="604"/>
      <c r="J66" s="605"/>
      <c r="K66" s="605"/>
      <c r="L66" s="605"/>
      <c r="M66" s="605"/>
      <c r="N66" s="605"/>
      <c r="O66" s="605"/>
    </row>
    <row r="67" spans="1:15" ht="13.5" customHeight="1">
      <c r="A67" s="604"/>
      <c r="B67" s="604"/>
      <c r="C67" s="604"/>
      <c r="D67" s="604"/>
      <c r="E67" s="604"/>
      <c r="F67" s="604"/>
      <c r="G67" s="604"/>
      <c r="H67" s="604"/>
      <c r="I67" s="604"/>
      <c r="J67" s="605"/>
      <c r="K67" s="605"/>
      <c r="L67" s="605"/>
      <c r="M67" s="605"/>
      <c r="N67" s="605"/>
      <c r="O67" s="605"/>
    </row>
    <row r="68" spans="1:15" ht="13.5" customHeight="1">
      <c r="A68" s="604"/>
      <c r="B68" s="604"/>
      <c r="C68" s="604"/>
      <c r="D68" s="604"/>
      <c r="E68" s="604"/>
      <c r="F68" s="604"/>
      <c r="G68" s="604"/>
      <c r="H68" s="604"/>
      <c r="I68" s="604"/>
      <c r="J68" s="605"/>
      <c r="K68" s="605"/>
      <c r="L68" s="605"/>
      <c r="M68" s="605"/>
      <c r="N68" s="605"/>
      <c r="O68" s="605"/>
    </row>
    <row r="69" spans="1:15" ht="13.5" customHeight="1">
      <c r="A69" s="604"/>
      <c r="B69" s="604"/>
      <c r="C69" s="604"/>
      <c r="D69" s="604"/>
      <c r="E69" s="604"/>
      <c r="F69" s="604"/>
      <c r="G69" s="604"/>
      <c r="H69" s="604"/>
      <c r="I69" s="604"/>
      <c r="J69" s="605"/>
      <c r="K69" s="605"/>
      <c r="L69" s="605"/>
      <c r="M69" s="605"/>
      <c r="N69" s="605"/>
      <c r="O69" s="605"/>
    </row>
    <row r="70" spans="1:15" ht="13.5" customHeight="1">
      <c r="A70" s="604"/>
      <c r="B70" s="604"/>
      <c r="C70" s="604"/>
      <c r="D70" s="604"/>
      <c r="E70" s="604"/>
      <c r="F70" s="604"/>
      <c r="G70" s="604"/>
      <c r="H70" s="604"/>
      <c r="I70" s="604"/>
      <c r="J70" s="605"/>
      <c r="K70" s="605"/>
      <c r="L70" s="605"/>
      <c r="M70" s="605"/>
      <c r="N70" s="605"/>
      <c r="O70" s="605"/>
    </row>
    <row r="71" spans="1:15" ht="13.5" customHeight="1">
      <c r="A71" s="604"/>
      <c r="B71" s="604"/>
      <c r="C71" s="604"/>
      <c r="D71" s="604"/>
      <c r="E71" s="604"/>
      <c r="F71" s="604"/>
      <c r="G71" s="604"/>
      <c r="H71" s="604"/>
      <c r="I71" s="604"/>
      <c r="J71" s="605"/>
      <c r="K71" s="605"/>
      <c r="L71" s="605"/>
      <c r="M71" s="605"/>
      <c r="N71" s="605"/>
      <c r="O71" s="605"/>
    </row>
    <row r="72" spans="1:15" ht="13.5" customHeight="1">
      <c r="A72" s="604"/>
      <c r="B72" s="604"/>
      <c r="C72" s="604"/>
      <c r="D72" s="604"/>
      <c r="E72" s="604"/>
      <c r="F72" s="604"/>
      <c r="G72" s="604"/>
      <c r="H72" s="604"/>
      <c r="I72" s="604"/>
      <c r="J72" s="605"/>
      <c r="K72" s="605"/>
      <c r="L72" s="605"/>
      <c r="M72" s="605"/>
      <c r="N72" s="605"/>
      <c r="O72" s="605"/>
    </row>
    <row r="73" spans="1:15" ht="13.5" customHeight="1">
      <c r="A73" s="604"/>
      <c r="B73" s="604"/>
      <c r="C73" s="604"/>
      <c r="D73" s="604"/>
      <c r="E73" s="604"/>
      <c r="F73" s="604"/>
      <c r="G73" s="604"/>
      <c r="H73" s="604"/>
      <c r="I73" s="604"/>
      <c r="J73" s="605"/>
      <c r="K73" s="605"/>
      <c r="L73" s="605"/>
      <c r="M73" s="605"/>
      <c r="N73" s="605"/>
      <c r="O73" s="605"/>
    </row>
    <row r="74" spans="1:15" ht="13.5" customHeight="1">
      <c r="A74" s="604"/>
      <c r="B74" s="604"/>
      <c r="C74" s="604"/>
      <c r="D74" s="604"/>
      <c r="E74" s="604"/>
      <c r="F74" s="604"/>
      <c r="G74" s="604"/>
      <c r="H74" s="604"/>
      <c r="I74" s="604"/>
      <c r="J74" s="605"/>
      <c r="K74" s="605"/>
      <c r="L74" s="605"/>
      <c r="M74" s="605"/>
      <c r="N74" s="605"/>
      <c r="O74" s="605"/>
    </row>
    <row r="75" spans="1:15" ht="13.5" customHeight="1">
      <c r="A75" s="604"/>
      <c r="B75" s="604"/>
      <c r="C75" s="604"/>
      <c r="D75" s="604"/>
      <c r="E75" s="604"/>
      <c r="F75" s="604"/>
      <c r="G75" s="604"/>
      <c r="H75" s="604"/>
      <c r="I75" s="604"/>
      <c r="J75" s="605"/>
      <c r="K75" s="605"/>
      <c r="L75" s="605"/>
      <c r="M75" s="605"/>
      <c r="N75" s="605"/>
      <c r="O75" s="605"/>
    </row>
    <row r="76" spans="1:15" ht="13.5" customHeight="1">
      <c r="A76" s="604"/>
      <c r="B76" s="604"/>
      <c r="C76" s="604"/>
      <c r="D76" s="604"/>
      <c r="E76" s="604"/>
      <c r="F76" s="604"/>
      <c r="G76" s="604"/>
      <c r="H76" s="604"/>
      <c r="I76" s="604"/>
      <c r="J76" s="605"/>
      <c r="K76" s="605"/>
      <c r="L76" s="605"/>
      <c r="M76" s="605"/>
      <c r="N76" s="605"/>
      <c r="O76" s="605"/>
    </row>
    <row r="77" spans="1:15" ht="13.5" customHeight="1">
      <c r="A77" s="604"/>
      <c r="B77" s="604"/>
      <c r="C77" s="604"/>
      <c r="D77" s="604"/>
      <c r="E77" s="604"/>
      <c r="F77" s="604"/>
      <c r="G77" s="604"/>
      <c r="H77" s="604"/>
      <c r="I77" s="604"/>
      <c r="J77" s="605"/>
      <c r="K77" s="605"/>
      <c r="L77" s="605"/>
      <c r="M77" s="605"/>
      <c r="N77" s="605"/>
      <c r="O77" s="605"/>
    </row>
    <row r="78" spans="1:15" ht="13.5" customHeight="1">
      <c r="A78" s="604"/>
      <c r="B78" s="604"/>
      <c r="C78" s="604"/>
      <c r="D78" s="604"/>
      <c r="E78" s="604"/>
      <c r="F78" s="604"/>
      <c r="G78" s="604"/>
      <c r="H78" s="604"/>
      <c r="I78" s="604"/>
      <c r="J78" s="605"/>
      <c r="K78" s="605"/>
      <c r="L78" s="605"/>
      <c r="M78" s="605"/>
      <c r="N78" s="605"/>
      <c r="O78" s="605"/>
    </row>
    <row r="79" spans="1:15" ht="13.5" customHeight="1">
      <c r="A79" s="604"/>
      <c r="B79" s="604"/>
      <c r="C79" s="604"/>
      <c r="D79" s="604"/>
      <c r="E79" s="604"/>
      <c r="F79" s="604"/>
      <c r="G79" s="604"/>
      <c r="H79" s="604"/>
      <c r="I79" s="604"/>
      <c r="J79" s="605"/>
      <c r="K79" s="605"/>
      <c r="L79" s="605"/>
      <c r="M79" s="605"/>
      <c r="N79" s="605"/>
      <c r="O79" s="605"/>
    </row>
    <row r="80" spans="1:15" ht="13.5" customHeight="1">
      <c r="A80" s="604"/>
      <c r="B80" s="604"/>
      <c r="C80" s="604"/>
      <c r="D80" s="604"/>
      <c r="E80" s="604"/>
      <c r="F80" s="604"/>
      <c r="G80" s="604"/>
      <c r="H80" s="604"/>
      <c r="I80" s="604"/>
      <c r="J80" s="605"/>
      <c r="K80" s="605"/>
      <c r="L80" s="605"/>
      <c r="M80" s="605"/>
      <c r="N80" s="605"/>
      <c r="O80" s="605"/>
    </row>
    <row r="81" spans="1:15" ht="13.5" customHeight="1">
      <c r="A81" s="604"/>
      <c r="B81" s="604"/>
      <c r="C81" s="604"/>
      <c r="D81" s="604"/>
      <c r="E81" s="604"/>
      <c r="F81" s="604"/>
      <c r="G81" s="604"/>
      <c r="H81" s="604"/>
      <c r="I81" s="604"/>
      <c r="J81" s="605"/>
      <c r="K81" s="605"/>
      <c r="L81" s="605"/>
      <c r="M81" s="605"/>
      <c r="N81" s="605"/>
      <c r="O81" s="605"/>
    </row>
    <row r="82" spans="1:15" ht="13.5" customHeight="1">
      <c r="A82" s="604"/>
      <c r="B82" s="604"/>
      <c r="C82" s="604"/>
      <c r="D82" s="604"/>
      <c r="E82" s="604"/>
      <c r="F82" s="604"/>
      <c r="G82" s="604"/>
      <c r="H82" s="604"/>
      <c r="I82" s="604"/>
      <c r="J82" s="605"/>
      <c r="K82" s="605"/>
      <c r="L82" s="605"/>
      <c r="M82" s="605"/>
      <c r="N82" s="605"/>
      <c r="O82" s="605"/>
    </row>
    <row r="83" spans="1:15" ht="13.5" customHeight="1">
      <c r="A83" s="604"/>
      <c r="B83" s="604"/>
      <c r="C83" s="604"/>
      <c r="D83" s="604"/>
      <c r="E83" s="604"/>
      <c r="F83" s="604"/>
      <c r="G83" s="604"/>
      <c r="H83" s="604"/>
      <c r="I83" s="604"/>
      <c r="J83" s="605"/>
      <c r="K83" s="605"/>
      <c r="L83" s="605"/>
      <c r="M83" s="605"/>
      <c r="N83" s="605"/>
      <c r="O83" s="605"/>
    </row>
    <row r="84" spans="1:15" ht="13.5" customHeight="1">
      <c r="A84" s="604"/>
      <c r="B84" s="604"/>
      <c r="C84" s="604"/>
      <c r="D84" s="604"/>
      <c r="E84" s="604"/>
      <c r="F84" s="604"/>
      <c r="G84" s="604"/>
      <c r="H84" s="604"/>
      <c r="I84" s="604"/>
      <c r="J84" s="605"/>
      <c r="K84" s="605"/>
      <c r="L84" s="605"/>
      <c r="M84" s="605"/>
      <c r="N84" s="605"/>
      <c r="O84" s="605"/>
    </row>
    <row r="85" spans="1:15" ht="13.5" customHeight="1">
      <c r="A85" s="604"/>
      <c r="B85" s="604"/>
      <c r="C85" s="604"/>
      <c r="D85" s="604"/>
      <c r="E85" s="604"/>
      <c r="F85" s="604"/>
      <c r="G85" s="604"/>
      <c r="H85" s="604"/>
      <c r="I85" s="604"/>
      <c r="J85" s="605"/>
      <c r="K85" s="605"/>
      <c r="L85" s="605"/>
      <c r="M85" s="605"/>
      <c r="N85" s="605"/>
      <c r="O85" s="605"/>
    </row>
    <row r="86" spans="1:15" ht="13.5" customHeight="1">
      <c r="A86" s="604"/>
      <c r="B86" s="604"/>
      <c r="C86" s="604"/>
      <c r="D86" s="604"/>
      <c r="E86" s="604"/>
      <c r="F86" s="604"/>
      <c r="G86" s="604"/>
      <c r="H86" s="604"/>
      <c r="I86" s="604"/>
      <c r="J86" s="605"/>
      <c r="K86" s="605"/>
      <c r="L86" s="605"/>
      <c r="M86" s="605"/>
      <c r="N86" s="605"/>
      <c r="O86" s="605"/>
    </row>
    <row r="87" spans="1:15" ht="13.5" customHeight="1">
      <c r="A87" s="604"/>
      <c r="B87" s="604"/>
      <c r="C87" s="604"/>
      <c r="D87" s="604"/>
      <c r="E87" s="604"/>
      <c r="F87" s="604"/>
      <c r="G87" s="604"/>
      <c r="H87" s="604"/>
      <c r="I87" s="604"/>
      <c r="J87" s="605"/>
      <c r="K87" s="605"/>
      <c r="L87" s="605"/>
      <c r="M87" s="605"/>
      <c r="N87" s="605"/>
      <c r="O87" s="605"/>
    </row>
    <row r="88" spans="1:15" ht="13.5" customHeight="1">
      <c r="A88" s="604"/>
      <c r="B88" s="604"/>
      <c r="C88" s="604"/>
      <c r="D88" s="604"/>
      <c r="E88" s="604"/>
      <c r="F88" s="604"/>
      <c r="G88" s="604"/>
      <c r="H88" s="604"/>
      <c r="I88" s="604"/>
      <c r="J88" s="605"/>
      <c r="K88" s="605"/>
      <c r="L88" s="605"/>
      <c r="M88" s="605"/>
      <c r="N88" s="605"/>
      <c r="O88" s="605"/>
    </row>
    <row r="89" spans="1:15" ht="13.5" customHeight="1">
      <c r="A89" s="604"/>
      <c r="B89" s="604"/>
      <c r="C89" s="604"/>
      <c r="D89" s="604"/>
      <c r="E89" s="604"/>
      <c r="F89" s="604"/>
      <c r="G89" s="604"/>
      <c r="H89" s="604"/>
      <c r="I89" s="604"/>
      <c r="J89" s="605"/>
      <c r="K89" s="605"/>
      <c r="L89" s="605"/>
      <c r="M89" s="605"/>
      <c r="N89" s="605"/>
      <c r="O89" s="605"/>
    </row>
    <row r="90" spans="1:15" ht="13.5" customHeight="1">
      <c r="A90" s="604"/>
      <c r="B90" s="604"/>
      <c r="C90" s="604"/>
      <c r="D90" s="604"/>
      <c r="E90" s="604"/>
      <c r="F90" s="604"/>
      <c r="G90" s="604"/>
      <c r="H90" s="604"/>
      <c r="I90" s="604"/>
      <c r="J90" s="605"/>
      <c r="K90" s="605"/>
      <c r="L90" s="605"/>
      <c r="M90" s="605"/>
      <c r="N90" s="605"/>
      <c r="O90" s="605"/>
    </row>
    <row r="91" spans="1:15" ht="13.5" customHeight="1">
      <c r="A91" s="604"/>
      <c r="B91" s="604"/>
      <c r="C91" s="604"/>
      <c r="D91" s="604"/>
      <c r="E91" s="604"/>
      <c r="F91" s="604"/>
      <c r="G91" s="604"/>
      <c r="H91" s="604"/>
      <c r="I91" s="604"/>
      <c r="J91" s="605"/>
      <c r="K91" s="605"/>
      <c r="L91" s="605"/>
      <c r="M91" s="605"/>
      <c r="N91" s="605"/>
      <c r="O91" s="605"/>
    </row>
    <row r="92" spans="1:15" ht="13.5" customHeight="1">
      <c r="A92" s="604"/>
      <c r="B92" s="604"/>
      <c r="C92" s="604"/>
      <c r="D92" s="604"/>
      <c r="E92" s="604"/>
      <c r="F92" s="604"/>
      <c r="G92" s="604"/>
      <c r="H92" s="604"/>
      <c r="I92" s="604"/>
      <c r="J92" s="605"/>
      <c r="K92" s="605"/>
      <c r="L92" s="605"/>
      <c r="M92" s="605"/>
      <c r="N92" s="605"/>
      <c r="O92" s="605"/>
    </row>
    <row r="93" spans="1:15" ht="13.5" customHeight="1">
      <c r="A93" s="604"/>
      <c r="B93" s="604"/>
      <c r="C93" s="604"/>
      <c r="D93" s="604"/>
      <c r="E93" s="604"/>
      <c r="F93" s="604"/>
      <c r="G93" s="604"/>
      <c r="H93" s="604"/>
      <c r="I93" s="604"/>
      <c r="J93" s="605"/>
      <c r="K93" s="605"/>
      <c r="L93" s="605"/>
      <c r="M93" s="605"/>
      <c r="N93" s="605"/>
      <c r="O93" s="605"/>
    </row>
    <row r="94" spans="1:15" ht="13.5" customHeight="1">
      <c r="A94" s="604"/>
      <c r="B94" s="604"/>
      <c r="C94" s="604"/>
      <c r="D94" s="604"/>
      <c r="E94" s="604"/>
      <c r="F94" s="604"/>
      <c r="G94" s="604"/>
      <c r="H94" s="604"/>
      <c r="I94" s="604"/>
      <c r="J94" s="605"/>
      <c r="K94" s="605"/>
      <c r="L94" s="605"/>
      <c r="M94" s="605"/>
      <c r="N94" s="605"/>
      <c r="O94" s="605"/>
    </row>
    <row r="95" spans="1:15" ht="13.5" customHeight="1">
      <c r="A95" s="604"/>
      <c r="B95" s="604"/>
      <c r="C95" s="604"/>
      <c r="D95" s="604"/>
      <c r="E95" s="604"/>
      <c r="F95" s="604"/>
      <c r="G95" s="604"/>
      <c r="H95" s="604"/>
      <c r="I95" s="604"/>
      <c r="J95" s="605"/>
      <c r="K95" s="605"/>
      <c r="L95" s="605"/>
      <c r="M95" s="605"/>
      <c r="N95" s="605"/>
      <c r="O95" s="605"/>
    </row>
    <row r="96" spans="1:15" ht="13.5" customHeight="1">
      <c r="A96" s="604"/>
      <c r="B96" s="604"/>
      <c r="C96" s="604"/>
      <c r="D96" s="604"/>
      <c r="E96" s="604"/>
      <c r="F96" s="604"/>
      <c r="G96" s="604"/>
      <c r="H96" s="604"/>
      <c r="I96" s="604"/>
      <c r="J96" s="605"/>
      <c r="K96" s="605"/>
      <c r="L96" s="605"/>
      <c r="M96" s="605"/>
      <c r="N96" s="605"/>
      <c r="O96" s="605"/>
    </row>
    <row r="97" spans="1:15" ht="13.5" customHeight="1">
      <c r="A97" s="604"/>
      <c r="B97" s="604"/>
      <c r="C97" s="604"/>
      <c r="D97" s="604"/>
      <c r="E97" s="604"/>
      <c r="F97" s="604"/>
      <c r="G97" s="604"/>
      <c r="H97" s="604"/>
      <c r="I97" s="604"/>
      <c r="J97" s="605"/>
      <c r="K97" s="605"/>
      <c r="L97" s="605"/>
      <c r="M97" s="605"/>
      <c r="N97" s="605"/>
      <c r="O97" s="605"/>
    </row>
    <row r="98" spans="1:15" ht="13.5" customHeight="1">
      <c r="A98" s="604"/>
      <c r="B98" s="604"/>
      <c r="C98" s="604"/>
      <c r="D98" s="604"/>
      <c r="E98" s="604"/>
      <c r="F98" s="604"/>
      <c r="G98" s="604"/>
      <c r="H98" s="604"/>
      <c r="I98" s="604"/>
      <c r="J98" s="605"/>
      <c r="K98" s="605"/>
      <c r="L98" s="605"/>
      <c r="M98" s="605"/>
      <c r="N98" s="605"/>
      <c r="O98" s="605"/>
    </row>
    <row r="99" spans="1:15" ht="13.5" customHeight="1">
      <c r="A99" s="604"/>
      <c r="B99" s="604"/>
      <c r="C99" s="604"/>
      <c r="D99" s="604"/>
      <c r="E99" s="604"/>
      <c r="F99" s="604"/>
      <c r="G99" s="604"/>
      <c r="H99" s="604"/>
      <c r="I99" s="604"/>
      <c r="J99" s="605"/>
      <c r="K99" s="605"/>
      <c r="L99" s="605"/>
      <c r="M99" s="605"/>
      <c r="N99" s="605"/>
      <c r="O99" s="605"/>
    </row>
    <row r="100" spans="1:15" ht="13.5" customHeight="1">
      <c r="A100" s="604"/>
      <c r="B100" s="604"/>
      <c r="C100" s="604"/>
      <c r="D100" s="604"/>
      <c r="E100" s="604"/>
      <c r="F100" s="604"/>
      <c r="G100" s="604"/>
      <c r="H100" s="604"/>
      <c r="I100" s="604"/>
      <c r="J100" s="605"/>
      <c r="K100" s="605"/>
      <c r="L100" s="605"/>
      <c r="M100" s="605"/>
      <c r="N100" s="605"/>
      <c r="O100" s="605"/>
    </row>
    <row r="101" spans="1:15" ht="13.5" customHeight="1">
      <c r="A101" s="604"/>
      <c r="B101" s="604"/>
      <c r="C101" s="604"/>
      <c r="D101" s="604"/>
      <c r="E101" s="604"/>
      <c r="F101" s="604"/>
      <c r="G101" s="604"/>
      <c r="H101" s="604"/>
      <c r="I101" s="604"/>
      <c r="J101" s="605"/>
      <c r="K101" s="605"/>
      <c r="L101" s="605"/>
      <c r="M101" s="605"/>
      <c r="N101" s="605"/>
      <c r="O101" s="605"/>
    </row>
    <row r="102" spans="1:15" ht="13.5" customHeight="1">
      <c r="A102" s="604"/>
      <c r="B102" s="604"/>
      <c r="C102" s="604"/>
      <c r="D102" s="604"/>
      <c r="E102" s="604"/>
      <c r="F102" s="604"/>
      <c r="G102" s="604"/>
      <c r="H102" s="604"/>
      <c r="I102" s="604"/>
      <c r="J102" s="605"/>
      <c r="K102" s="605"/>
      <c r="L102" s="605"/>
      <c r="M102" s="605"/>
      <c r="N102" s="605"/>
      <c r="O102" s="605"/>
    </row>
  </sheetData>
  <mergeCells count="2">
    <mergeCell ref="A2:I2"/>
    <mergeCell ref="A41:I41"/>
  </mergeCells>
  <conditionalFormatting sqref="B29:I29">
    <cfRule type="cellIs" dxfId="4" priority="1" operator="lessThan">
      <formula>0</formula>
    </cfRule>
  </conditionalFormatting>
  <conditionalFormatting sqref="B34:I34">
    <cfRule type="cellIs" dxfId="3" priority="2" operator="lessThan">
      <formula>0</formula>
    </cfRule>
  </conditionalFormatting>
  <conditionalFormatting sqref="B39:I39">
    <cfRule type="cellIs" dxfId="2" priority="3" operator="lessThan">
      <formula>0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8A0000"/>
  </sheetPr>
  <dimension ref="A1:AB65"/>
  <sheetViews>
    <sheetView showGridLines="0" view="pageBreakPreview" zoomScale="85" zoomScaleNormal="85" zoomScaleSheetLayoutView="85" workbookViewId="0">
      <selection activeCell="H25" sqref="H25"/>
    </sheetView>
  </sheetViews>
  <sheetFormatPr baseColWidth="10" defaultColWidth="11.5703125" defaultRowHeight="15"/>
  <cols>
    <col min="1" max="1" width="47" style="12" customWidth="1"/>
    <col min="2" max="2" width="18.7109375" style="12" customWidth="1"/>
    <col min="3" max="3" width="41.42578125" style="10" customWidth="1"/>
    <col min="4" max="4" width="10.42578125" bestFit="1" customWidth="1"/>
    <col min="5" max="5" width="19.7109375" customWidth="1"/>
    <col min="6" max="6" width="6.7109375" customWidth="1"/>
    <col min="7" max="8" width="11.5703125" customWidth="1"/>
    <col min="10" max="10" width="15.5703125" customWidth="1"/>
    <col min="14" max="256" width="11.5703125" style="10"/>
    <col min="257" max="257" width="36.28515625" style="10" customWidth="1"/>
    <col min="258" max="258" width="18.7109375" style="10" customWidth="1"/>
    <col min="259" max="259" width="41.42578125" style="10" customWidth="1"/>
    <col min="260" max="260" width="10.42578125" style="10" bestFit="1" customWidth="1"/>
    <col min="261" max="261" width="19.7109375" style="10" customWidth="1"/>
    <col min="262" max="262" width="6.7109375" style="10" customWidth="1"/>
    <col min="263" max="264" width="11.5703125" style="10" customWidth="1"/>
    <col min="265" max="265" width="11.5703125" style="10"/>
    <col min="266" max="266" width="15.5703125" style="10" customWidth="1"/>
    <col min="267" max="512" width="11.5703125" style="10"/>
    <col min="513" max="513" width="36.28515625" style="10" customWidth="1"/>
    <col min="514" max="514" width="18.7109375" style="10" customWidth="1"/>
    <col min="515" max="515" width="41.42578125" style="10" customWidth="1"/>
    <col min="516" max="516" width="10.42578125" style="10" bestFit="1" customWidth="1"/>
    <col min="517" max="517" width="19.7109375" style="10" customWidth="1"/>
    <col min="518" max="518" width="6.7109375" style="10" customWidth="1"/>
    <col min="519" max="520" width="11.5703125" style="10" customWidth="1"/>
    <col min="521" max="521" width="11.5703125" style="10"/>
    <col min="522" max="522" width="15.5703125" style="10" customWidth="1"/>
    <col min="523" max="768" width="11.5703125" style="10"/>
    <col min="769" max="769" width="36.28515625" style="10" customWidth="1"/>
    <col min="770" max="770" width="18.7109375" style="10" customWidth="1"/>
    <col min="771" max="771" width="41.42578125" style="10" customWidth="1"/>
    <col min="772" max="772" width="10.42578125" style="10" bestFit="1" customWidth="1"/>
    <col min="773" max="773" width="19.7109375" style="10" customWidth="1"/>
    <col min="774" max="774" width="6.7109375" style="10" customWidth="1"/>
    <col min="775" max="776" width="11.5703125" style="10" customWidth="1"/>
    <col min="777" max="777" width="11.5703125" style="10"/>
    <col min="778" max="778" width="15.5703125" style="10" customWidth="1"/>
    <col min="779" max="1024" width="11.5703125" style="10"/>
    <col min="1025" max="1025" width="36.28515625" style="10" customWidth="1"/>
    <col min="1026" max="1026" width="18.7109375" style="10" customWidth="1"/>
    <col min="1027" max="1027" width="41.42578125" style="10" customWidth="1"/>
    <col min="1028" max="1028" width="10.42578125" style="10" bestFit="1" customWidth="1"/>
    <col min="1029" max="1029" width="19.7109375" style="10" customWidth="1"/>
    <col min="1030" max="1030" width="6.7109375" style="10" customWidth="1"/>
    <col min="1031" max="1032" width="11.5703125" style="10" customWidth="1"/>
    <col min="1033" max="1033" width="11.5703125" style="10"/>
    <col min="1034" max="1034" width="15.5703125" style="10" customWidth="1"/>
    <col min="1035" max="1280" width="11.5703125" style="10"/>
    <col min="1281" max="1281" width="36.28515625" style="10" customWidth="1"/>
    <col min="1282" max="1282" width="18.7109375" style="10" customWidth="1"/>
    <col min="1283" max="1283" width="41.42578125" style="10" customWidth="1"/>
    <col min="1284" max="1284" width="10.42578125" style="10" bestFit="1" customWidth="1"/>
    <col min="1285" max="1285" width="19.7109375" style="10" customWidth="1"/>
    <col min="1286" max="1286" width="6.7109375" style="10" customWidth="1"/>
    <col min="1287" max="1288" width="11.5703125" style="10" customWidth="1"/>
    <col min="1289" max="1289" width="11.5703125" style="10"/>
    <col min="1290" max="1290" width="15.5703125" style="10" customWidth="1"/>
    <col min="1291" max="1536" width="11.5703125" style="10"/>
    <col min="1537" max="1537" width="36.28515625" style="10" customWidth="1"/>
    <col min="1538" max="1538" width="18.7109375" style="10" customWidth="1"/>
    <col min="1539" max="1539" width="41.42578125" style="10" customWidth="1"/>
    <col min="1540" max="1540" width="10.42578125" style="10" bestFit="1" customWidth="1"/>
    <col min="1541" max="1541" width="19.7109375" style="10" customWidth="1"/>
    <col min="1542" max="1542" width="6.7109375" style="10" customWidth="1"/>
    <col min="1543" max="1544" width="11.5703125" style="10" customWidth="1"/>
    <col min="1545" max="1545" width="11.5703125" style="10"/>
    <col min="1546" max="1546" width="15.5703125" style="10" customWidth="1"/>
    <col min="1547" max="1792" width="11.5703125" style="10"/>
    <col min="1793" max="1793" width="36.28515625" style="10" customWidth="1"/>
    <col min="1794" max="1794" width="18.7109375" style="10" customWidth="1"/>
    <col min="1795" max="1795" width="41.42578125" style="10" customWidth="1"/>
    <col min="1796" max="1796" width="10.42578125" style="10" bestFit="1" customWidth="1"/>
    <col min="1797" max="1797" width="19.7109375" style="10" customWidth="1"/>
    <col min="1798" max="1798" width="6.7109375" style="10" customWidth="1"/>
    <col min="1799" max="1800" width="11.5703125" style="10" customWidth="1"/>
    <col min="1801" max="1801" width="11.5703125" style="10"/>
    <col min="1802" max="1802" width="15.5703125" style="10" customWidth="1"/>
    <col min="1803" max="2048" width="11.5703125" style="10"/>
    <col min="2049" max="2049" width="36.28515625" style="10" customWidth="1"/>
    <col min="2050" max="2050" width="18.7109375" style="10" customWidth="1"/>
    <col min="2051" max="2051" width="41.42578125" style="10" customWidth="1"/>
    <col min="2052" max="2052" width="10.42578125" style="10" bestFit="1" customWidth="1"/>
    <col min="2053" max="2053" width="19.7109375" style="10" customWidth="1"/>
    <col min="2054" max="2054" width="6.7109375" style="10" customWidth="1"/>
    <col min="2055" max="2056" width="11.5703125" style="10" customWidth="1"/>
    <col min="2057" max="2057" width="11.5703125" style="10"/>
    <col min="2058" max="2058" width="15.5703125" style="10" customWidth="1"/>
    <col min="2059" max="2304" width="11.5703125" style="10"/>
    <col min="2305" max="2305" width="36.28515625" style="10" customWidth="1"/>
    <col min="2306" max="2306" width="18.7109375" style="10" customWidth="1"/>
    <col min="2307" max="2307" width="41.42578125" style="10" customWidth="1"/>
    <col min="2308" max="2308" width="10.42578125" style="10" bestFit="1" customWidth="1"/>
    <col min="2309" max="2309" width="19.7109375" style="10" customWidth="1"/>
    <col min="2310" max="2310" width="6.7109375" style="10" customWidth="1"/>
    <col min="2311" max="2312" width="11.5703125" style="10" customWidth="1"/>
    <col min="2313" max="2313" width="11.5703125" style="10"/>
    <col min="2314" max="2314" width="15.5703125" style="10" customWidth="1"/>
    <col min="2315" max="2560" width="11.5703125" style="10"/>
    <col min="2561" max="2561" width="36.28515625" style="10" customWidth="1"/>
    <col min="2562" max="2562" width="18.7109375" style="10" customWidth="1"/>
    <col min="2563" max="2563" width="41.42578125" style="10" customWidth="1"/>
    <col min="2564" max="2564" width="10.42578125" style="10" bestFit="1" customWidth="1"/>
    <col min="2565" max="2565" width="19.7109375" style="10" customWidth="1"/>
    <col min="2566" max="2566" width="6.7109375" style="10" customWidth="1"/>
    <col min="2567" max="2568" width="11.5703125" style="10" customWidth="1"/>
    <col min="2569" max="2569" width="11.5703125" style="10"/>
    <col min="2570" max="2570" width="15.5703125" style="10" customWidth="1"/>
    <col min="2571" max="2816" width="11.5703125" style="10"/>
    <col min="2817" max="2817" width="36.28515625" style="10" customWidth="1"/>
    <col min="2818" max="2818" width="18.7109375" style="10" customWidth="1"/>
    <col min="2819" max="2819" width="41.42578125" style="10" customWidth="1"/>
    <col min="2820" max="2820" width="10.42578125" style="10" bestFit="1" customWidth="1"/>
    <col min="2821" max="2821" width="19.7109375" style="10" customWidth="1"/>
    <col min="2822" max="2822" width="6.7109375" style="10" customWidth="1"/>
    <col min="2823" max="2824" width="11.5703125" style="10" customWidth="1"/>
    <col min="2825" max="2825" width="11.5703125" style="10"/>
    <col min="2826" max="2826" width="15.5703125" style="10" customWidth="1"/>
    <col min="2827" max="3072" width="11.5703125" style="10"/>
    <col min="3073" max="3073" width="36.28515625" style="10" customWidth="1"/>
    <col min="3074" max="3074" width="18.7109375" style="10" customWidth="1"/>
    <col min="3075" max="3075" width="41.42578125" style="10" customWidth="1"/>
    <col min="3076" max="3076" width="10.42578125" style="10" bestFit="1" customWidth="1"/>
    <col min="3077" max="3077" width="19.7109375" style="10" customWidth="1"/>
    <col min="3078" max="3078" width="6.7109375" style="10" customWidth="1"/>
    <col min="3079" max="3080" width="11.5703125" style="10" customWidth="1"/>
    <col min="3081" max="3081" width="11.5703125" style="10"/>
    <col min="3082" max="3082" width="15.5703125" style="10" customWidth="1"/>
    <col min="3083" max="3328" width="11.5703125" style="10"/>
    <col min="3329" max="3329" width="36.28515625" style="10" customWidth="1"/>
    <col min="3330" max="3330" width="18.7109375" style="10" customWidth="1"/>
    <col min="3331" max="3331" width="41.42578125" style="10" customWidth="1"/>
    <col min="3332" max="3332" width="10.42578125" style="10" bestFit="1" customWidth="1"/>
    <col min="3333" max="3333" width="19.7109375" style="10" customWidth="1"/>
    <col min="3334" max="3334" width="6.7109375" style="10" customWidth="1"/>
    <col min="3335" max="3336" width="11.5703125" style="10" customWidth="1"/>
    <col min="3337" max="3337" width="11.5703125" style="10"/>
    <col min="3338" max="3338" width="15.5703125" style="10" customWidth="1"/>
    <col min="3339" max="3584" width="11.5703125" style="10"/>
    <col min="3585" max="3585" width="36.28515625" style="10" customWidth="1"/>
    <col min="3586" max="3586" width="18.7109375" style="10" customWidth="1"/>
    <col min="3587" max="3587" width="41.42578125" style="10" customWidth="1"/>
    <col min="3588" max="3588" width="10.42578125" style="10" bestFit="1" customWidth="1"/>
    <col min="3589" max="3589" width="19.7109375" style="10" customWidth="1"/>
    <col min="3590" max="3590" width="6.7109375" style="10" customWidth="1"/>
    <col min="3591" max="3592" width="11.5703125" style="10" customWidth="1"/>
    <col min="3593" max="3593" width="11.5703125" style="10"/>
    <col min="3594" max="3594" width="15.5703125" style="10" customWidth="1"/>
    <col min="3595" max="3840" width="11.5703125" style="10"/>
    <col min="3841" max="3841" width="36.28515625" style="10" customWidth="1"/>
    <col min="3842" max="3842" width="18.7109375" style="10" customWidth="1"/>
    <col min="3843" max="3843" width="41.42578125" style="10" customWidth="1"/>
    <col min="3844" max="3844" width="10.42578125" style="10" bestFit="1" customWidth="1"/>
    <col min="3845" max="3845" width="19.7109375" style="10" customWidth="1"/>
    <col min="3846" max="3846" width="6.7109375" style="10" customWidth="1"/>
    <col min="3847" max="3848" width="11.5703125" style="10" customWidth="1"/>
    <col min="3849" max="3849" width="11.5703125" style="10"/>
    <col min="3850" max="3850" width="15.5703125" style="10" customWidth="1"/>
    <col min="3851" max="4096" width="11.5703125" style="10"/>
    <col min="4097" max="4097" width="36.28515625" style="10" customWidth="1"/>
    <col min="4098" max="4098" width="18.7109375" style="10" customWidth="1"/>
    <col min="4099" max="4099" width="41.42578125" style="10" customWidth="1"/>
    <col min="4100" max="4100" width="10.42578125" style="10" bestFit="1" customWidth="1"/>
    <col min="4101" max="4101" width="19.7109375" style="10" customWidth="1"/>
    <col min="4102" max="4102" width="6.7109375" style="10" customWidth="1"/>
    <col min="4103" max="4104" width="11.5703125" style="10" customWidth="1"/>
    <col min="4105" max="4105" width="11.5703125" style="10"/>
    <col min="4106" max="4106" width="15.5703125" style="10" customWidth="1"/>
    <col min="4107" max="4352" width="11.5703125" style="10"/>
    <col min="4353" max="4353" width="36.28515625" style="10" customWidth="1"/>
    <col min="4354" max="4354" width="18.7109375" style="10" customWidth="1"/>
    <col min="4355" max="4355" width="41.42578125" style="10" customWidth="1"/>
    <col min="4356" max="4356" width="10.42578125" style="10" bestFit="1" customWidth="1"/>
    <col min="4357" max="4357" width="19.7109375" style="10" customWidth="1"/>
    <col min="4358" max="4358" width="6.7109375" style="10" customWidth="1"/>
    <col min="4359" max="4360" width="11.5703125" style="10" customWidth="1"/>
    <col min="4361" max="4361" width="11.5703125" style="10"/>
    <col min="4362" max="4362" width="15.5703125" style="10" customWidth="1"/>
    <col min="4363" max="4608" width="11.5703125" style="10"/>
    <col min="4609" max="4609" width="36.28515625" style="10" customWidth="1"/>
    <col min="4610" max="4610" width="18.7109375" style="10" customWidth="1"/>
    <col min="4611" max="4611" width="41.42578125" style="10" customWidth="1"/>
    <col min="4612" max="4612" width="10.42578125" style="10" bestFit="1" customWidth="1"/>
    <col min="4613" max="4613" width="19.7109375" style="10" customWidth="1"/>
    <col min="4614" max="4614" width="6.7109375" style="10" customWidth="1"/>
    <col min="4615" max="4616" width="11.5703125" style="10" customWidth="1"/>
    <col min="4617" max="4617" width="11.5703125" style="10"/>
    <col min="4618" max="4618" width="15.5703125" style="10" customWidth="1"/>
    <col min="4619" max="4864" width="11.5703125" style="10"/>
    <col min="4865" max="4865" width="36.28515625" style="10" customWidth="1"/>
    <col min="4866" max="4866" width="18.7109375" style="10" customWidth="1"/>
    <col min="4867" max="4867" width="41.42578125" style="10" customWidth="1"/>
    <col min="4868" max="4868" width="10.42578125" style="10" bestFit="1" customWidth="1"/>
    <col min="4869" max="4869" width="19.7109375" style="10" customWidth="1"/>
    <col min="4870" max="4870" width="6.7109375" style="10" customWidth="1"/>
    <col min="4871" max="4872" width="11.5703125" style="10" customWidth="1"/>
    <col min="4873" max="4873" width="11.5703125" style="10"/>
    <col min="4874" max="4874" width="15.5703125" style="10" customWidth="1"/>
    <col min="4875" max="5120" width="11.5703125" style="10"/>
    <col min="5121" max="5121" width="36.28515625" style="10" customWidth="1"/>
    <col min="5122" max="5122" width="18.7109375" style="10" customWidth="1"/>
    <col min="5123" max="5123" width="41.42578125" style="10" customWidth="1"/>
    <col min="5124" max="5124" width="10.42578125" style="10" bestFit="1" customWidth="1"/>
    <col min="5125" max="5125" width="19.7109375" style="10" customWidth="1"/>
    <col min="5126" max="5126" width="6.7109375" style="10" customWidth="1"/>
    <col min="5127" max="5128" width="11.5703125" style="10" customWidth="1"/>
    <col min="5129" max="5129" width="11.5703125" style="10"/>
    <col min="5130" max="5130" width="15.5703125" style="10" customWidth="1"/>
    <col min="5131" max="5376" width="11.5703125" style="10"/>
    <col min="5377" max="5377" width="36.28515625" style="10" customWidth="1"/>
    <col min="5378" max="5378" width="18.7109375" style="10" customWidth="1"/>
    <col min="5379" max="5379" width="41.42578125" style="10" customWidth="1"/>
    <col min="5380" max="5380" width="10.42578125" style="10" bestFit="1" customWidth="1"/>
    <col min="5381" max="5381" width="19.7109375" style="10" customWidth="1"/>
    <col min="5382" max="5382" width="6.7109375" style="10" customWidth="1"/>
    <col min="5383" max="5384" width="11.5703125" style="10" customWidth="1"/>
    <col min="5385" max="5385" width="11.5703125" style="10"/>
    <col min="5386" max="5386" width="15.5703125" style="10" customWidth="1"/>
    <col min="5387" max="5632" width="11.5703125" style="10"/>
    <col min="5633" max="5633" width="36.28515625" style="10" customWidth="1"/>
    <col min="5634" max="5634" width="18.7109375" style="10" customWidth="1"/>
    <col min="5635" max="5635" width="41.42578125" style="10" customWidth="1"/>
    <col min="5636" max="5636" width="10.42578125" style="10" bestFit="1" customWidth="1"/>
    <col min="5637" max="5637" width="19.7109375" style="10" customWidth="1"/>
    <col min="5638" max="5638" width="6.7109375" style="10" customWidth="1"/>
    <col min="5639" max="5640" width="11.5703125" style="10" customWidth="1"/>
    <col min="5641" max="5641" width="11.5703125" style="10"/>
    <col min="5642" max="5642" width="15.5703125" style="10" customWidth="1"/>
    <col min="5643" max="5888" width="11.5703125" style="10"/>
    <col min="5889" max="5889" width="36.28515625" style="10" customWidth="1"/>
    <col min="5890" max="5890" width="18.7109375" style="10" customWidth="1"/>
    <col min="5891" max="5891" width="41.42578125" style="10" customWidth="1"/>
    <col min="5892" max="5892" width="10.42578125" style="10" bestFit="1" customWidth="1"/>
    <col min="5893" max="5893" width="19.7109375" style="10" customWidth="1"/>
    <col min="5894" max="5894" width="6.7109375" style="10" customWidth="1"/>
    <col min="5895" max="5896" width="11.5703125" style="10" customWidth="1"/>
    <col min="5897" max="5897" width="11.5703125" style="10"/>
    <col min="5898" max="5898" width="15.5703125" style="10" customWidth="1"/>
    <col min="5899" max="6144" width="11.5703125" style="10"/>
    <col min="6145" max="6145" width="36.28515625" style="10" customWidth="1"/>
    <col min="6146" max="6146" width="18.7109375" style="10" customWidth="1"/>
    <col min="6147" max="6147" width="41.42578125" style="10" customWidth="1"/>
    <col min="6148" max="6148" width="10.42578125" style="10" bestFit="1" customWidth="1"/>
    <col min="6149" max="6149" width="19.7109375" style="10" customWidth="1"/>
    <col min="6150" max="6150" width="6.7109375" style="10" customWidth="1"/>
    <col min="6151" max="6152" width="11.5703125" style="10" customWidth="1"/>
    <col min="6153" max="6153" width="11.5703125" style="10"/>
    <col min="6154" max="6154" width="15.5703125" style="10" customWidth="1"/>
    <col min="6155" max="6400" width="11.5703125" style="10"/>
    <col min="6401" max="6401" width="36.28515625" style="10" customWidth="1"/>
    <col min="6402" max="6402" width="18.7109375" style="10" customWidth="1"/>
    <col min="6403" max="6403" width="41.42578125" style="10" customWidth="1"/>
    <col min="6404" max="6404" width="10.42578125" style="10" bestFit="1" customWidth="1"/>
    <col min="6405" max="6405" width="19.7109375" style="10" customWidth="1"/>
    <col min="6406" max="6406" width="6.7109375" style="10" customWidth="1"/>
    <col min="6407" max="6408" width="11.5703125" style="10" customWidth="1"/>
    <col min="6409" max="6409" width="11.5703125" style="10"/>
    <col min="6410" max="6410" width="15.5703125" style="10" customWidth="1"/>
    <col min="6411" max="6656" width="11.5703125" style="10"/>
    <col min="6657" max="6657" width="36.28515625" style="10" customWidth="1"/>
    <col min="6658" max="6658" width="18.7109375" style="10" customWidth="1"/>
    <col min="6659" max="6659" width="41.42578125" style="10" customWidth="1"/>
    <col min="6660" max="6660" width="10.42578125" style="10" bestFit="1" customWidth="1"/>
    <col min="6661" max="6661" width="19.7109375" style="10" customWidth="1"/>
    <col min="6662" max="6662" width="6.7109375" style="10" customWidth="1"/>
    <col min="6663" max="6664" width="11.5703125" style="10" customWidth="1"/>
    <col min="6665" max="6665" width="11.5703125" style="10"/>
    <col min="6666" max="6666" width="15.5703125" style="10" customWidth="1"/>
    <col min="6667" max="6912" width="11.5703125" style="10"/>
    <col min="6913" max="6913" width="36.28515625" style="10" customWidth="1"/>
    <col min="6914" max="6914" width="18.7109375" style="10" customWidth="1"/>
    <col min="6915" max="6915" width="41.42578125" style="10" customWidth="1"/>
    <col min="6916" max="6916" width="10.42578125" style="10" bestFit="1" customWidth="1"/>
    <col min="6917" max="6917" width="19.7109375" style="10" customWidth="1"/>
    <col min="6918" max="6918" width="6.7109375" style="10" customWidth="1"/>
    <col min="6919" max="6920" width="11.5703125" style="10" customWidth="1"/>
    <col min="6921" max="6921" width="11.5703125" style="10"/>
    <col min="6922" max="6922" width="15.5703125" style="10" customWidth="1"/>
    <col min="6923" max="7168" width="11.5703125" style="10"/>
    <col min="7169" max="7169" width="36.28515625" style="10" customWidth="1"/>
    <col min="7170" max="7170" width="18.7109375" style="10" customWidth="1"/>
    <col min="7171" max="7171" width="41.42578125" style="10" customWidth="1"/>
    <col min="7172" max="7172" width="10.42578125" style="10" bestFit="1" customWidth="1"/>
    <col min="7173" max="7173" width="19.7109375" style="10" customWidth="1"/>
    <col min="7174" max="7174" width="6.7109375" style="10" customWidth="1"/>
    <col min="7175" max="7176" width="11.5703125" style="10" customWidth="1"/>
    <col min="7177" max="7177" width="11.5703125" style="10"/>
    <col min="7178" max="7178" width="15.5703125" style="10" customWidth="1"/>
    <col min="7179" max="7424" width="11.5703125" style="10"/>
    <col min="7425" max="7425" width="36.28515625" style="10" customWidth="1"/>
    <col min="7426" max="7426" width="18.7109375" style="10" customWidth="1"/>
    <col min="7427" max="7427" width="41.42578125" style="10" customWidth="1"/>
    <col min="7428" max="7428" width="10.42578125" style="10" bestFit="1" customWidth="1"/>
    <col min="7429" max="7429" width="19.7109375" style="10" customWidth="1"/>
    <col min="7430" max="7430" width="6.7109375" style="10" customWidth="1"/>
    <col min="7431" max="7432" width="11.5703125" style="10" customWidth="1"/>
    <col min="7433" max="7433" width="11.5703125" style="10"/>
    <col min="7434" max="7434" width="15.5703125" style="10" customWidth="1"/>
    <col min="7435" max="7680" width="11.5703125" style="10"/>
    <col min="7681" max="7681" width="36.28515625" style="10" customWidth="1"/>
    <col min="7682" max="7682" width="18.7109375" style="10" customWidth="1"/>
    <col min="7683" max="7683" width="41.42578125" style="10" customWidth="1"/>
    <col min="7684" max="7684" width="10.42578125" style="10" bestFit="1" customWidth="1"/>
    <col min="7685" max="7685" width="19.7109375" style="10" customWidth="1"/>
    <col min="7686" max="7686" width="6.7109375" style="10" customWidth="1"/>
    <col min="7687" max="7688" width="11.5703125" style="10" customWidth="1"/>
    <col min="7689" max="7689" width="11.5703125" style="10"/>
    <col min="7690" max="7690" width="15.5703125" style="10" customWidth="1"/>
    <col min="7691" max="7936" width="11.5703125" style="10"/>
    <col min="7937" max="7937" width="36.28515625" style="10" customWidth="1"/>
    <col min="7938" max="7938" width="18.7109375" style="10" customWidth="1"/>
    <col min="7939" max="7939" width="41.42578125" style="10" customWidth="1"/>
    <col min="7940" max="7940" width="10.42578125" style="10" bestFit="1" customWidth="1"/>
    <col min="7941" max="7941" width="19.7109375" style="10" customWidth="1"/>
    <col min="7942" max="7942" width="6.7109375" style="10" customWidth="1"/>
    <col min="7943" max="7944" width="11.5703125" style="10" customWidth="1"/>
    <col min="7945" max="7945" width="11.5703125" style="10"/>
    <col min="7946" max="7946" width="15.5703125" style="10" customWidth="1"/>
    <col min="7947" max="8192" width="11.5703125" style="10"/>
    <col min="8193" max="8193" width="36.28515625" style="10" customWidth="1"/>
    <col min="8194" max="8194" width="18.7109375" style="10" customWidth="1"/>
    <col min="8195" max="8195" width="41.42578125" style="10" customWidth="1"/>
    <col min="8196" max="8196" width="10.42578125" style="10" bestFit="1" customWidth="1"/>
    <col min="8197" max="8197" width="19.7109375" style="10" customWidth="1"/>
    <col min="8198" max="8198" width="6.7109375" style="10" customWidth="1"/>
    <col min="8199" max="8200" width="11.5703125" style="10" customWidth="1"/>
    <col min="8201" max="8201" width="11.5703125" style="10"/>
    <col min="8202" max="8202" width="15.5703125" style="10" customWidth="1"/>
    <col min="8203" max="8448" width="11.5703125" style="10"/>
    <col min="8449" max="8449" width="36.28515625" style="10" customWidth="1"/>
    <col min="8450" max="8450" width="18.7109375" style="10" customWidth="1"/>
    <col min="8451" max="8451" width="41.42578125" style="10" customWidth="1"/>
    <col min="8452" max="8452" width="10.42578125" style="10" bestFit="1" customWidth="1"/>
    <col min="8453" max="8453" width="19.7109375" style="10" customWidth="1"/>
    <col min="8454" max="8454" width="6.7109375" style="10" customWidth="1"/>
    <col min="8455" max="8456" width="11.5703125" style="10" customWidth="1"/>
    <col min="8457" max="8457" width="11.5703125" style="10"/>
    <col min="8458" max="8458" width="15.5703125" style="10" customWidth="1"/>
    <col min="8459" max="8704" width="11.5703125" style="10"/>
    <col min="8705" max="8705" width="36.28515625" style="10" customWidth="1"/>
    <col min="8706" max="8706" width="18.7109375" style="10" customWidth="1"/>
    <col min="8707" max="8707" width="41.42578125" style="10" customWidth="1"/>
    <col min="8708" max="8708" width="10.42578125" style="10" bestFit="1" customWidth="1"/>
    <col min="8709" max="8709" width="19.7109375" style="10" customWidth="1"/>
    <col min="8710" max="8710" width="6.7109375" style="10" customWidth="1"/>
    <col min="8711" max="8712" width="11.5703125" style="10" customWidth="1"/>
    <col min="8713" max="8713" width="11.5703125" style="10"/>
    <col min="8714" max="8714" width="15.5703125" style="10" customWidth="1"/>
    <col min="8715" max="8960" width="11.5703125" style="10"/>
    <col min="8961" max="8961" width="36.28515625" style="10" customWidth="1"/>
    <col min="8962" max="8962" width="18.7109375" style="10" customWidth="1"/>
    <col min="8963" max="8963" width="41.42578125" style="10" customWidth="1"/>
    <col min="8964" max="8964" width="10.42578125" style="10" bestFit="1" customWidth="1"/>
    <col min="8965" max="8965" width="19.7109375" style="10" customWidth="1"/>
    <col min="8966" max="8966" width="6.7109375" style="10" customWidth="1"/>
    <col min="8967" max="8968" width="11.5703125" style="10" customWidth="1"/>
    <col min="8969" max="8969" width="11.5703125" style="10"/>
    <col min="8970" max="8970" width="15.5703125" style="10" customWidth="1"/>
    <col min="8971" max="9216" width="11.5703125" style="10"/>
    <col min="9217" max="9217" width="36.28515625" style="10" customWidth="1"/>
    <col min="9218" max="9218" width="18.7109375" style="10" customWidth="1"/>
    <col min="9219" max="9219" width="41.42578125" style="10" customWidth="1"/>
    <col min="9220" max="9220" width="10.42578125" style="10" bestFit="1" customWidth="1"/>
    <col min="9221" max="9221" width="19.7109375" style="10" customWidth="1"/>
    <col min="9222" max="9222" width="6.7109375" style="10" customWidth="1"/>
    <col min="9223" max="9224" width="11.5703125" style="10" customWidth="1"/>
    <col min="9225" max="9225" width="11.5703125" style="10"/>
    <col min="9226" max="9226" width="15.5703125" style="10" customWidth="1"/>
    <col min="9227" max="9472" width="11.5703125" style="10"/>
    <col min="9473" max="9473" width="36.28515625" style="10" customWidth="1"/>
    <col min="9474" max="9474" width="18.7109375" style="10" customWidth="1"/>
    <col min="9475" max="9475" width="41.42578125" style="10" customWidth="1"/>
    <col min="9476" max="9476" width="10.42578125" style="10" bestFit="1" customWidth="1"/>
    <col min="9477" max="9477" width="19.7109375" style="10" customWidth="1"/>
    <col min="9478" max="9478" width="6.7109375" style="10" customWidth="1"/>
    <col min="9479" max="9480" width="11.5703125" style="10" customWidth="1"/>
    <col min="9481" max="9481" width="11.5703125" style="10"/>
    <col min="9482" max="9482" width="15.5703125" style="10" customWidth="1"/>
    <col min="9483" max="9728" width="11.5703125" style="10"/>
    <col min="9729" max="9729" width="36.28515625" style="10" customWidth="1"/>
    <col min="9730" max="9730" width="18.7109375" style="10" customWidth="1"/>
    <col min="9731" max="9731" width="41.42578125" style="10" customWidth="1"/>
    <col min="9732" max="9732" width="10.42578125" style="10" bestFit="1" customWidth="1"/>
    <col min="9733" max="9733" width="19.7109375" style="10" customWidth="1"/>
    <col min="9734" max="9734" width="6.7109375" style="10" customWidth="1"/>
    <col min="9735" max="9736" width="11.5703125" style="10" customWidth="1"/>
    <col min="9737" max="9737" width="11.5703125" style="10"/>
    <col min="9738" max="9738" width="15.5703125" style="10" customWidth="1"/>
    <col min="9739" max="9984" width="11.5703125" style="10"/>
    <col min="9985" max="9985" width="36.28515625" style="10" customWidth="1"/>
    <col min="9986" max="9986" width="18.7109375" style="10" customWidth="1"/>
    <col min="9987" max="9987" width="41.42578125" style="10" customWidth="1"/>
    <col min="9988" max="9988" width="10.42578125" style="10" bestFit="1" customWidth="1"/>
    <col min="9989" max="9989" width="19.7109375" style="10" customWidth="1"/>
    <col min="9990" max="9990" width="6.7109375" style="10" customWidth="1"/>
    <col min="9991" max="9992" width="11.5703125" style="10" customWidth="1"/>
    <col min="9993" max="9993" width="11.5703125" style="10"/>
    <col min="9994" max="9994" width="15.5703125" style="10" customWidth="1"/>
    <col min="9995" max="10240" width="11.5703125" style="10"/>
    <col min="10241" max="10241" width="36.28515625" style="10" customWidth="1"/>
    <col min="10242" max="10242" width="18.7109375" style="10" customWidth="1"/>
    <col min="10243" max="10243" width="41.42578125" style="10" customWidth="1"/>
    <col min="10244" max="10244" width="10.42578125" style="10" bestFit="1" customWidth="1"/>
    <col min="10245" max="10245" width="19.7109375" style="10" customWidth="1"/>
    <col min="10246" max="10246" width="6.7109375" style="10" customWidth="1"/>
    <col min="10247" max="10248" width="11.5703125" style="10" customWidth="1"/>
    <col min="10249" max="10249" width="11.5703125" style="10"/>
    <col min="10250" max="10250" width="15.5703125" style="10" customWidth="1"/>
    <col min="10251" max="10496" width="11.5703125" style="10"/>
    <col min="10497" max="10497" width="36.28515625" style="10" customWidth="1"/>
    <col min="10498" max="10498" width="18.7109375" style="10" customWidth="1"/>
    <col min="10499" max="10499" width="41.42578125" style="10" customWidth="1"/>
    <col min="10500" max="10500" width="10.42578125" style="10" bestFit="1" customWidth="1"/>
    <col min="10501" max="10501" width="19.7109375" style="10" customWidth="1"/>
    <col min="10502" max="10502" width="6.7109375" style="10" customWidth="1"/>
    <col min="10503" max="10504" width="11.5703125" style="10" customWidth="1"/>
    <col min="10505" max="10505" width="11.5703125" style="10"/>
    <col min="10506" max="10506" width="15.5703125" style="10" customWidth="1"/>
    <col min="10507" max="10752" width="11.5703125" style="10"/>
    <col min="10753" max="10753" width="36.28515625" style="10" customWidth="1"/>
    <col min="10754" max="10754" width="18.7109375" style="10" customWidth="1"/>
    <col min="10755" max="10755" width="41.42578125" style="10" customWidth="1"/>
    <col min="10756" max="10756" width="10.42578125" style="10" bestFit="1" customWidth="1"/>
    <col min="10757" max="10757" width="19.7109375" style="10" customWidth="1"/>
    <col min="10758" max="10758" width="6.7109375" style="10" customWidth="1"/>
    <col min="10759" max="10760" width="11.5703125" style="10" customWidth="1"/>
    <col min="10761" max="10761" width="11.5703125" style="10"/>
    <col min="10762" max="10762" width="15.5703125" style="10" customWidth="1"/>
    <col min="10763" max="11008" width="11.5703125" style="10"/>
    <col min="11009" max="11009" width="36.28515625" style="10" customWidth="1"/>
    <col min="11010" max="11010" width="18.7109375" style="10" customWidth="1"/>
    <col min="11011" max="11011" width="41.42578125" style="10" customWidth="1"/>
    <col min="11012" max="11012" width="10.42578125" style="10" bestFit="1" customWidth="1"/>
    <col min="11013" max="11013" width="19.7109375" style="10" customWidth="1"/>
    <col min="11014" max="11014" width="6.7109375" style="10" customWidth="1"/>
    <col min="11015" max="11016" width="11.5703125" style="10" customWidth="1"/>
    <col min="11017" max="11017" width="11.5703125" style="10"/>
    <col min="11018" max="11018" width="15.5703125" style="10" customWidth="1"/>
    <col min="11019" max="11264" width="11.5703125" style="10"/>
    <col min="11265" max="11265" width="36.28515625" style="10" customWidth="1"/>
    <col min="11266" max="11266" width="18.7109375" style="10" customWidth="1"/>
    <col min="11267" max="11267" width="41.42578125" style="10" customWidth="1"/>
    <col min="11268" max="11268" width="10.42578125" style="10" bestFit="1" customWidth="1"/>
    <col min="11269" max="11269" width="19.7109375" style="10" customWidth="1"/>
    <col min="11270" max="11270" width="6.7109375" style="10" customWidth="1"/>
    <col min="11271" max="11272" width="11.5703125" style="10" customWidth="1"/>
    <col min="11273" max="11273" width="11.5703125" style="10"/>
    <col min="11274" max="11274" width="15.5703125" style="10" customWidth="1"/>
    <col min="11275" max="11520" width="11.5703125" style="10"/>
    <col min="11521" max="11521" width="36.28515625" style="10" customWidth="1"/>
    <col min="11522" max="11522" width="18.7109375" style="10" customWidth="1"/>
    <col min="11523" max="11523" width="41.42578125" style="10" customWidth="1"/>
    <col min="11524" max="11524" width="10.42578125" style="10" bestFit="1" customWidth="1"/>
    <col min="11525" max="11525" width="19.7109375" style="10" customWidth="1"/>
    <col min="11526" max="11526" width="6.7109375" style="10" customWidth="1"/>
    <col min="11527" max="11528" width="11.5703125" style="10" customWidth="1"/>
    <col min="11529" max="11529" width="11.5703125" style="10"/>
    <col min="11530" max="11530" width="15.5703125" style="10" customWidth="1"/>
    <col min="11531" max="11776" width="11.5703125" style="10"/>
    <col min="11777" max="11777" width="36.28515625" style="10" customWidth="1"/>
    <col min="11778" max="11778" width="18.7109375" style="10" customWidth="1"/>
    <col min="11779" max="11779" width="41.42578125" style="10" customWidth="1"/>
    <col min="11780" max="11780" width="10.42578125" style="10" bestFit="1" customWidth="1"/>
    <col min="11781" max="11781" width="19.7109375" style="10" customWidth="1"/>
    <col min="11782" max="11782" width="6.7109375" style="10" customWidth="1"/>
    <col min="11783" max="11784" width="11.5703125" style="10" customWidth="1"/>
    <col min="11785" max="11785" width="11.5703125" style="10"/>
    <col min="11786" max="11786" width="15.5703125" style="10" customWidth="1"/>
    <col min="11787" max="12032" width="11.5703125" style="10"/>
    <col min="12033" max="12033" width="36.28515625" style="10" customWidth="1"/>
    <col min="12034" max="12034" width="18.7109375" style="10" customWidth="1"/>
    <col min="12035" max="12035" width="41.42578125" style="10" customWidth="1"/>
    <col min="12036" max="12036" width="10.42578125" style="10" bestFit="1" customWidth="1"/>
    <col min="12037" max="12037" width="19.7109375" style="10" customWidth="1"/>
    <col min="12038" max="12038" width="6.7109375" style="10" customWidth="1"/>
    <col min="12039" max="12040" width="11.5703125" style="10" customWidth="1"/>
    <col min="12041" max="12041" width="11.5703125" style="10"/>
    <col min="12042" max="12042" width="15.5703125" style="10" customWidth="1"/>
    <col min="12043" max="12288" width="11.5703125" style="10"/>
    <col min="12289" max="12289" width="36.28515625" style="10" customWidth="1"/>
    <col min="12290" max="12290" width="18.7109375" style="10" customWidth="1"/>
    <col min="12291" max="12291" width="41.42578125" style="10" customWidth="1"/>
    <col min="12292" max="12292" width="10.42578125" style="10" bestFit="1" customWidth="1"/>
    <col min="12293" max="12293" width="19.7109375" style="10" customWidth="1"/>
    <col min="12294" max="12294" width="6.7109375" style="10" customWidth="1"/>
    <col min="12295" max="12296" width="11.5703125" style="10" customWidth="1"/>
    <col min="12297" max="12297" width="11.5703125" style="10"/>
    <col min="12298" max="12298" width="15.5703125" style="10" customWidth="1"/>
    <col min="12299" max="12544" width="11.5703125" style="10"/>
    <col min="12545" max="12545" width="36.28515625" style="10" customWidth="1"/>
    <col min="12546" max="12546" width="18.7109375" style="10" customWidth="1"/>
    <col min="12547" max="12547" width="41.42578125" style="10" customWidth="1"/>
    <col min="12548" max="12548" width="10.42578125" style="10" bestFit="1" customWidth="1"/>
    <col min="12549" max="12549" width="19.7109375" style="10" customWidth="1"/>
    <col min="12550" max="12550" width="6.7109375" style="10" customWidth="1"/>
    <col min="12551" max="12552" width="11.5703125" style="10" customWidth="1"/>
    <col min="12553" max="12553" width="11.5703125" style="10"/>
    <col min="12554" max="12554" width="15.5703125" style="10" customWidth="1"/>
    <col min="12555" max="12800" width="11.5703125" style="10"/>
    <col min="12801" max="12801" width="36.28515625" style="10" customWidth="1"/>
    <col min="12802" max="12802" width="18.7109375" style="10" customWidth="1"/>
    <col min="12803" max="12803" width="41.42578125" style="10" customWidth="1"/>
    <col min="12804" max="12804" width="10.42578125" style="10" bestFit="1" customWidth="1"/>
    <col min="12805" max="12805" width="19.7109375" style="10" customWidth="1"/>
    <col min="12806" max="12806" width="6.7109375" style="10" customWidth="1"/>
    <col min="12807" max="12808" width="11.5703125" style="10" customWidth="1"/>
    <col min="12809" max="12809" width="11.5703125" style="10"/>
    <col min="12810" max="12810" width="15.5703125" style="10" customWidth="1"/>
    <col min="12811" max="13056" width="11.5703125" style="10"/>
    <col min="13057" max="13057" width="36.28515625" style="10" customWidth="1"/>
    <col min="13058" max="13058" width="18.7109375" style="10" customWidth="1"/>
    <col min="13059" max="13059" width="41.42578125" style="10" customWidth="1"/>
    <col min="13060" max="13060" width="10.42578125" style="10" bestFit="1" customWidth="1"/>
    <col min="13061" max="13061" width="19.7109375" style="10" customWidth="1"/>
    <col min="13062" max="13062" width="6.7109375" style="10" customWidth="1"/>
    <col min="13063" max="13064" width="11.5703125" style="10" customWidth="1"/>
    <col min="13065" max="13065" width="11.5703125" style="10"/>
    <col min="13066" max="13066" width="15.5703125" style="10" customWidth="1"/>
    <col min="13067" max="13312" width="11.5703125" style="10"/>
    <col min="13313" max="13313" width="36.28515625" style="10" customWidth="1"/>
    <col min="13314" max="13314" width="18.7109375" style="10" customWidth="1"/>
    <col min="13315" max="13315" width="41.42578125" style="10" customWidth="1"/>
    <col min="13316" max="13316" width="10.42578125" style="10" bestFit="1" customWidth="1"/>
    <col min="13317" max="13317" width="19.7109375" style="10" customWidth="1"/>
    <col min="13318" max="13318" width="6.7109375" style="10" customWidth="1"/>
    <col min="13319" max="13320" width="11.5703125" style="10" customWidth="1"/>
    <col min="13321" max="13321" width="11.5703125" style="10"/>
    <col min="13322" max="13322" width="15.5703125" style="10" customWidth="1"/>
    <col min="13323" max="13568" width="11.5703125" style="10"/>
    <col min="13569" max="13569" width="36.28515625" style="10" customWidth="1"/>
    <col min="13570" max="13570" width="18.7109375" style="10" customWidth="1"/>
    <col min="13571" max="13571" width="41.42578125" style="10" customWidth="1"/>
    <col min="13572" max="13572" width="10.42578125" style="10" bestFit="1" customWidth="1"/>
    <col min="13573" max="13573" width="19.7109375" style="10" customWidth="1"/>
    <col min="13574" max="13574" width="6.7109375" style="10" customWidth="1"/>
    <col min="13575" max="13576" width="11.5703125" style="10" customWidth="1"/>
    <col min="13577" max="13577" width="11.5703125" style="10"/>
    <col min="13578" max="13578" width="15.5703125" style="10" customWidth="1"/>
    <col min="13579" max="13824" width="11.5703125" style="10"/>
    <col min="13825" max="13825" width="36.28515625" style="10" customWidth="1"/>
    <col min="13826" max="13826" width="18.7109375" style="10" customWidth="1"/>
    <col min="13827" max="13827" width="41.42578125" style="10" customWidth="1"/>
    <col min="13828" max="13828" width="10.42578125" style="10" bestFit="1" customWidth="1"/>
    <col min="13829" max="13829" width="19.7109375" style="10" customWidth="1"/>
    <col min="13830" max="13830" width="6.7109375" style="10" customWidth="1"/>
    <col min="13831" max="13832" width="11.5703125" style="10" customWidth="1"/>
    <col min="13833" max="13833" width="11.5703125" style="10"/>
    <col min="13834" max="13834" width="15.5703125" style="10" customWidth="1"/>
    <col min="13835" max="14080" width="11.5703125" style="10"/>
    <col min="14081" max="14081" width="36.28515625" style="10" customWidth="1"/>
    <col min="14082" max="14082" width="18.7109375" style="10" customWidth="1"/>
    <col min="14083" max="14083" width="41.42578125" style="10" customWidth="1"/>
    <col min="14084" max="14084" width="10.42578125" style="10" bestFit="1" customWidth="1"/>
    <col min="14085" max="14085" width="19.7109375" style="10" customWidth="1"/>
    <col min="14086" max="14086" width="6.7109375" style="10" customWidth="1"/>
    <col min="14087" max="14088" width="11.5703125" style="10" customWidth="1"/>
    <col min="14089" max="14089" width="11.5703125" style="10"/>
    <col min="14090" max="14090" width="15.5703125" style="10" customWidth="1"/>
    <col min="14091" max="14336" width="11.5703125" style="10"/>
    <col min="14337" max="14337" width="36.28515625" style="10" customWidth="1"/>
    <col min="14338" max="14338" width="18.7109375" style="10" customWidth="1"/>
    <col min="14339" max="14339" width="41.42578125" style="10" customWidth="1"/>
    <col min="14340" max="14340" width="10.42578125" style="10" bestFit="1" customWidth="1"/>
    <col min="14341" max="14341" width="19.7109375" style="10" customWidth="1"/>
    <col min="14342" max="14342" width="6.7109375" style="10" customWidth="1"/>
    <col min="14343" max="14344" width="11.5703125" style="10" customWidth="1"/>
    <col min="14345" max="14345" width="11.5703125" style="10"/>
    <col min="14346" max="14346" width="15.5703125" style="10" customWidth="1"/>
    <col min="14347" max="14592" width="11.5703125" style="10"/>
    <col min="14593" max="14593" width="36.28515625" style="10" customWidth="1"/>
    <col min="14594" max="14594" width="18.7109375" style="10" customWidth="1"/>
    <col min="14595" max="14595" width="41.42578125" style="10" customWidth="1"/>
    <col min="14596" max="14596" width="10.42578125" style="10" bestFit="1" customWidth="1"/>
    <col min="14597" max="14597" width="19.7109375" style="10" customWidth="1"/>
    <col min="14598" max="14598" width="6.7109375" style="10" customWidth="1"/>
    <col min="14599" max="14600" width="11.5703125" style="10" customWidth="1"/>
    <col min="14601" max="14601" width="11.5703125" style="10"/>
    <col min="14602" max="14602" width="15.5703125" style="10" customWidth="1"/>
    <col min="14603" max="14848" width="11.5703125" style="10"/>
    <col min="14849" max="14849" width="36.28515625" style="10" customWidth="1"/>
    <col min="14850" max="14850" width="18.7109375" style="10" customWidth="1"/>
    <col min="14851" max="14851" width="41.42578125" style="10" customWidth="1"/>
    <col min="14852" max="14852" width="10.42578125" style="10" bestFit="1" customWidth="1"/>
    <col min="14853" max="14853" width="19.7109375" style="10" customWidth="1"/>
    <col min="14854" max="14854" width="6.7109375" style="10" customWidth="1"/>
    <col min="14855" max="14856" width="11.5703125" style="10" customWidth="1"/>
    <col min="14857" max="14857" width="11.5703125" style="10"/>
    <col min="14858" max="14858" width="15.5703125" style="10" customWidth="1"/>
    <col min="14859" max="15104" width="11.5703125" style="10"/>
    <col min="15105" max="15105" width="36.28515625" style="10" customWidth="1"/>
    <col min="15106" max="15106" width="18.7109375" style="10" customWidth="1"/>
    <col min="15107" max="15107" width="41.42578125" style="10" customWidth="1"/>
    <col min="15108" max="15108" width="10.42578125" style="10" bestFit="1" customWidth="1"/>
    <col min="15109" max="15109" width="19.7109375" style="10" customWidth="1"/>
    <col min="15110" max="15110" width="6.7109375" style="10" customWidth="1"/>
    <col min="15111" max="15112" width="11.5703125" style="10" customWidth="1"/>
    <col min="15113" max="15113" width="11.5703125" style="10"/>
    <col min="15114" max="15114" width="15.5703125" style="10" customWidth="1"/>
    <col min="15115" max="15360" width="11.5703125" style="10"/>
    <col min="15361" max="15361" width="36.28515625" style="10" customWidth="1"/>
    <col min="15362" max="15362" width="18.7109375" style="10" customWidth="1"/>
    <col min="15363" max="15363" width="41.42578125" style="10" customWidth="1"/>
    <col min="15364" max="15364" width="10.42578125" style="10" bestFit="1" customWidth="1"/>
    <col min="15365" max="15365" width="19.7109375" style="10" customWidth="1"/>
    <col min="15366" max="15366" width="6.7109375" style="10" customWidth="1"/>
    <col min="15367" max="15368" width="11.5703125" style="10" customWidth="1"/>
    <col min="15369" max="15369" width="11.5703125" style="10"/>
    <col min="15370" max="15370" width="15.5703125" style="10" customWidth="1"/>
    <col min="15371" max="15616" width="11.5703125" style="10"/>
    <col min="15617" max="15617" width="36.28515625" style="10" customWidth="1"/>
    <col min="15618" max="15618" width="18.7109375" style="10" customWidth="1"/>
    <col min="15619" max="15619" width="41.42578125" style="10" customWidth="1"/>
    <col min="15620" max="15620" width="10.42578125" style="10" bestFit="1" customWidth="1"/>
    <col min="15621" max="15621" width="19.7109375" style="10" customWidth="1"/>
    <col min="15622" max="15622" width="6.7109375" style="10" customWidth="1"/>
    <col min="15623" max="15624" width="11.5703125" style="10" customWidth="1"/>
    <col min="15625" max="15625" width="11.5703125" style="10"/>
    <col min="15626" max="15626" width="15.5703125" style="10" customWidth="1"/>
    <col min="15627" max="15872" width="11.5703125" style="10"/>
    <col min="15873" max="15873" width="36.28515625" style="10" customWidth="1"/>
    <col min="15874" max="15874" width="18.7109375" style="10" customWidth="1"/>
    <col min="15875" max="15875" width="41.42578125" style="10" customWidth="1"/>
    <col min="15876" max="15876" width="10.42578125" style="10" bestFit="1" customWidth="1"/>
    <col min="15877" max="15877" width="19.7109375" style="10" customWidth="1"/>
    <col min="15878" max="15878" width="6.7109375" style="10" customWidth="1"/>
    <col min="15879" max="15880" width="11.5703125" style="10" customWidth="1"/>
    <col min="15881" max="15881" width="11.5703125" style="10"/>
    <col min="15882" max="15882" width="15.5703125" style="10" customWidth="1"/>
    <col min="15883" max="16128" width="11.5703125" style="10"/>
    <col min="16129" max="16129" width="36.28515625" style="10" customWidth="1"/>
    <col min="16130" max="16130" width="18.7109375" style="10" customWidth="1"/>
    <col min="16131" max="16131" width="41.42578125" style="10" customWidth="1"/>
    <col min="16132" max="16132" width="10.42578125" style="10" bestFit="1" customWidth="1"/>
    <col min="16133" max="16133" width="19.7109375" style="10" customWidth="1"/>
    <col min="16134" max="16134" width="6.7109375" style="10" customWidth="1"/>
    <col min="16135" max="16136" width="11.5703125" style="10" customWidth="1"/>
    <col min="16137" max="16137" width="11.5703125" style="10"/>
    <col min="16138" max="16138" width="15.5703125" style="10" customWidth="1"/>
    <col min="16139" max="16384" width="11.5703125" style="10"/>
  </cols>
  <sheetData>
    <row r="1" spans="1:15">
      <c r="A1" s="106" t="s">
        <v>139</v>
      </c>
    </row>
    <row r="2" spans="1:15" ht="20.25" customHeight="1">
      <c r="A2" s="785" t="s">
        <v>140</v>
      </c>
      <c r="B2" s="785"/>
      <c r="C2" s="785"/>
    </row>
    <row r="4" spans="1:15">
      <c r="A4" s="132" t="s">
        <v>122</v>
      </c>
      <c r="B4" s="133" t="s">
        <v>5</v>
      </c>
      <c r="C4" s="134" t="s">
        <v>123</v>
      </c>
    </row>
    <row r="5" spans="1:15" ht="15.75" thickBot="1">
      <c r="A5" s="135"/>
      <c r="B5" s="136"/>
      <c r="C5" s="136"/>
    </row>
    <row r="6" spans="1:15" ht="15.75" thickBot="1">
      <c r="A6" s="137" t="s">
        <v>141</v>
      </c>
      <c r="B6" s="138">
        <f>SUM(B8:B16)</f>
        <v>12430.114171164318</v>
      </c>
      <c r="C6" s="139">
        <f>B6/$B$21</f>
        <v>0.9822539554275016</v>
      </c>
    </row>
    <row r="7" spans="1:15">
      <c r="B7" s="140"/>
      <c r="C7" s="141"/>
    </row>
    <row r="8" spans="1:15">
      <c r="A8" s="18" t="s">
        <v>142</v>
      </c>
      <c r="B8" s="142">
        <v>6148.2194420200203</v>
      </c>
      <c r="C8" s="143">
        <f>B8/$B$21</f>
        <v>0.48584532552163623</v>
      </c>
      <c r="E8" s="144"/>
      <c r="N8"/>
    </row>
    <row r="9" spans="1:15">
      <c r="A9" s="18" t="s">
        <v>143</v>
      </c>
      <c r="B9" s="142">
        <v>3854.2847632706648</v>
      </c>
      <c r="C9" s="143">
        <f t="shared" ref="C9:C16" si="0">B9/$B$21</f>
        <v>0.30457374742777132</v>
      </c>
      <c r="D9" s="144"/>
      <c r="E9" s="144"/>
      <c r="N9"/>
      <c r="O9"/>
    </row>
    <row r="10" spans="1:15">
      <c r="A10" s="18" t="s">
        <v>144</v>
      </c>
      <c r="B10" s="142">
        <v>799.01416711620664</v>
      </c>
      <c r="C10" s="143">
        <f t="shared" si="0"/>
        <v>6.3139792224369398E-2</v>
      </c>
      <c r="D10" s="144"/>
      <c r="N10"/>
      <c r="O10"/>
    </row>
    <row r="11" spans="1:15">
      <c r="A11" s="18" t="s">
        <v>145</v>
      </c>
      <c r="B11" s="142">
        <v>40.418390057781004</v>
      </c>
      <c r="C11" s="143">
        <f t="shared" si="0"/>
        <v>3.1939468101078775E-3</v>
      </c>
      <c r="N11"/>
      <c r="O11"/>
    </row>
    <row r="12" spans="1:15">
      <c r="A12" s="18" t="s">
        <v>146</v>
      </c>
      <c r="B12" s="142">
        <v>750.35010291000003</v>
      </c>
      <c r="C12" s="143">
        <f t="shared" si="0"/>
        <v>5.9294254774310176E-2</v>
      </c>
      <c r="N12"/>
      <c r="O12"/>
    </row>
    <row r="13" spans="1:15">
      <c r="A13" s="18" t="s">
        <v>147</v>
      </c>
      <c r="B13" s="142">
        <v>171.46658360408074</v>
      </c>
      <c r="C13" s="143">
        <f t="shared" si="0"/>
        <v>1.3549652694217578E-2</v>
      </c>
      <c r="N13"/>
      <c r="O13"/>
    </row>
    <row r="14" spans="1:15">
      <c r="A14" s="18" t="s">
        <v>148</v>
      </c>
      <c r="B14" s="142">
        <v>436.29511530303898</v>
      </c>
      <c r="C14" s="143">
        <f t="shared" si="0"/>
        <v>3.4476964317373265E-2</v>
      </c>
      <c r="N14"/>
      <c r="O14"/>
    </row>
    <row r="15" spans="1:15">
      <c r="A15" s="18" t="s">
        <v>149</v>
      </c>
      <c r="B15" s="142">
        <v>226.53409088252602</v>
      </c>
      <c r="C15" s="143">
        <f t="shared" si="0"/>
        <v>1.7901203781758315E-2</v>
      </c>
      <c r="N15"/>
      <c r="O15"/>
    </row>
    <row r="16" spans="1:15">
      <c r="A16" s="18" t="s">
        <v>136</v>
      </c>
      <c r="B16" s="142">
        <v>3.5315159999999999</v>
      </c>
      <c r="C16" s="143">
        <f t="shared" si="0"/>
        <v>2.7906787595745672E-4</v>
      </c>
      <c r="N16"/>
      <c r="O16"/>
    </row>
    <row r="17" spans="1:15" ht="15.75" thickBot="1">
      <c r="A17" s="18"/>
      <c r="B17" s="145"/>
      <c r="C17" s="146"/>
      <c r="N17"/>
      <c r="O17"/>
    </row>
    <row r="18" spans="1:15" ht="15.75" thickBot="1">
      <c r="A18" s="18"/>
      <c r="B18" s="117"/>
      <c r="C18" s="123"/>
      <c r="N18"/>
      <c r="O18"/>
    </row>
    <row r="19" spans="1:15" ht="15.75" thickBot="1">
      <c r="A19" s="147" t="s">
        <v>133</v>
      </c>
      <c r="B19" s="148">
        <v>224.57060000000001</v>
      </c>
      <c r="C19" s="149">
        <f>B19/$B$21</f>
        <v>1.7746044572498506E-2</v>
      </c>
      <c r="N19"/>
      <c r="O19"/>
    </row>
    <row r="20" spans="1:15">
      <c r="N20"/>
      <c r="O20"/>
    </row>
    <row r="21" spans="1:15">
      <c r="A21" s="124" t="s">
        <v>138</v>
      </c>
      <c r="B21" s="125">
        <f>SUM(B8:B19)</f>
        <v>12654.684771164317</v>
      </c>
      <c r="C21" s="150">
        <v>1</v>
      </c>
      <c r="N21"/>
    </row>
    <row r="22" spans="1:15">
      <c r="A22" s="147"/>
      <c r="B22" s="128"/>
      <c r="C22" s="151"/>
      <c r="N22"/>
    </row>
    <row r="23" spans="1:15" ht="41.25" customHeight="1">
      <c r="A23" s="785" t="s">
        <v>150</v>
      </c>
      <c r="B23" s="785"/>
      <c r="C23" s="785"/>
      <c r="N23"/>
    </row>
    <row r="24" spans="1:15" ht="18.75" customHeight="1">
      <c r="N24"/>
    </row>
    <row r="25" spans="1:15" s="110" customFormat="1" ht="18" customHeight="1" thickBot="1">
      <c r="A25" s="152" t="s">
        <v>122</v>
      </c>
      <c r="B25" s="153" t="s">
        <v>5</v>
      </c>
      <c r="C25" s="154" t="s">
        <v>123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</row>
    <row r="26" spans="1:15" ht="15.75" thickBot="1">
      <c r="A26" s="156" t="s">
        <v>151</v>
      </c>
      <c r="B26" s="157">
        <f>SUM(B27:B36)</f>
        <v>12654.684771164317</v>
      </c>
      <c r="C26" s="158">
        <f>B26/$B$38</f>
        <v>0.61605271026589603</v>
      </c>
      <c r="N26"/>
    </row>
    <row r="27" spans="1:15">
      <c r="A27" s="18" t="s">
        <v>142</v>
      </c>
      <c r="B27" s="159">
        <f t="shared" ref="B27:B35" si="1">B8</f>
        <v>6148.2194420200203</v>
      </c>
      <c r="C27" s="143">
        <f t="shared" ref="C27:C36" si="2">B27/$B$38</f>
        <v>0.29930632955762054</v>
      </c>
      <c r="D27" s="144"/>
      <c r="E27" s="144"/>
      <c r="N27"/>
    </row>
    <row r="28" spans="1:15">
      <c r="A28" s="18" t="s">
        <v>143</v>
      </c>
      <c r="B28" s="159">
        <f t="shared" si="1"/>
        <v>3854.2847632706648</v>
      </c>
      <c r="C28" s="143">
        <f t="shared" si="2"/>
        <v>0.18763348257871901</v>
      </c>
      <c r="D28" s="144"/>
    </row>
    <row r="29" spans="1:15">
      <c r="A29" s="18" t="s">
        <v>144</v>
      </c>
      <c r="B29" s="159">
        <f t="shared" si="1"/>
        <v>799.01416711620664</v>
      </c>
      <c r="C29" s="143">
        <f t="shared" si="2"/>
        <v>3.8897440125448324E-2</v>
      </c>
    </row>
    <row r="30" spans="1:15">
      <c r="A30" s="18" t="s">
        <v>145</v>
      </c>
      <c r="B30" s="159">
        <f t="shared" si="1"/>
        <v>40.418390057781004</v>
      </c>
      <c r="C30" s="143">
        <f t="shared" si="2"/>
        <v>1.9676395888120713E-3</v>
      </c>
    </row>
    <row r="31" spans="1:15">
      <c r="A31" s="18" t="s">
        <v>146</v>
      </c>
      <c r="B31" s="159">
        <f t="shared" si="1"/>
        <v>750.35010291000003</v>
      </c>
      <c r="C31" s="143">
        <f t="shared" si="2"/>
        <v>3.6528386356910331E-2</v>
      </c>
    </row>
    <row r="32" spans="1:15">
      <c r="A32" s="18" t="s">
        <v>147</v>
      </c>
      <c r="B32" s="159">
        <f t="shared" si="1"/>
        <v>171.46658360408074</v>
      </c>
      <c r="C32" s="143">
        <f t="shared" si="2"/>
        <v>8.3473002654343396E-3</v>
      </c>
    </row>
    <row r="33" spans="1:28">
      <c r="A33" s="18" t="s">
        <v>148</v>
      </c>
      <c r="B33" s="159">
        <f t="shared" si="1"/>
        <v>436.29511530303898</v>
      </c>
      <c r="C33" s="143">
        <f t="shared" si="2"/>
        <v>2.1239627309458387E-2</v>
      </c>
    </row>
    <row r="34" spans="1:28">
      <c r="A34" s="18" t="s">
        <v>149</v>
      </c>
      <c r="B34" s="159">
        <f t="shared" si="1"/>
        <v>226.53409088252602</v>
      </c>
      <c r="C34" s="143">
        <f t="shared" si="2"/>
        <v>1.1028085106774319E-2</v>
      </c>
    </row>
    <row r="35" spans="1:28">
      <c r="A35" s="18" t="s">
        <v>136</v>
      </c>
      <c r="B35" s="159">
        <f t="shared" si="1"/>
        <v>3.5315159999999999</v>
      </c>
      <c r="C35" s="143">
        <f t="shared" si="2"/>
        <v>1.7192052133173811E-4</v>
      </c>
    </row>
    <row r="36" spans="1:28" ht="15.75" thickBot="1">
      <c r="A36" s="18" t="s">
        <v>152</v>
      </c>
      <c r="B36" s="160">
        <f>B19</f>
        <v>224.57060000000001</v>
      </c>
      <c r="C36" s="146">
        <f t="shared" si="2"/>
        <v>1.0932498855387099E-2</v>
      </c>
    </row>
    <row r="37" spans="1:28">
      <c r="A37" s="18"/>
      <c r="B37" s="117"/>
      <c r="C37" s="123"/>
    </row>
    <row r="38" spans="1:28">
      <c r="A38" s="124" t="s">
        <v>153</v>
      </c>
      <c r="B38" s="125">
        <v>20541.561720753401</v>
      </c>
      <c r="C38" s="150">
        <v>1</v>
      </c>
    </row>
    <row r="39" spans="1:28">
      <c r="A39" s="127"/>
      <c r="B39" s="128"/>
    </row>
    <row r="41" spans="1:28" ht="37.5" customHeight="1">
      <c r="A41" s="786" t="s">
        <v>213</v>
      </c>
      <c r="B41" s="786"/>
      <c r="C41" s="786"/>
      <c r="D41" s="161"/>
      <c r="E41" s="161"/>
      <c r="F41" s="161"/>
      <c r="G41" s="161"/>
      <c r="H41" s="161"/>
      <c r="I41" s="161"/>
      <c r="J41" s="787"/>
      <c r="K41" s="787"/>
      <c r="L41" s="787"/>
      <c r="M41" s="787"/>
      <c r="N41" s="787"/>
      <c r="O41" s="787"/>
      <c r="P41" s="787"/>
      <c r="Q41" s="787"/>
      <c r="R41" s="787"/>
      <c r="S41" s="787"/>
      <c r="T41" s="787"/>
      <c r="U41" s="787"/>
      <c r="V41" s="787"/>
      <c r="W41" s="787"/>
      <c r="X41" s="787"/>
      <c r="Y41" s="787"/>
      <c r="Z41" s="787"/>
      <c r="AA41" s="787"/>
      <c r="AB41" s="213"/>
    </row>
    <row r="43" spans="1:28" ht="35.25" customHeight="1"/>
    <row r="50" spans="1:2">
      <c r="A50" s="10"/>
      <c r="B50" s="10"/>
    </row>
    <row r="51" spans="1:2">
      <c r="A51" s="10"/>
      <c r="B51" s="10"/>
    </row>
    <row r="52" spans="1:2">
      <c r="A52" s="10"/>
      <c r="B52" s="10"/>
    </row>
    <row r="53" spans="1:2">
      <c r="A53" s="10"/>
      <c r="B53" s="10"/>
    </row>
    <row r="54" spans="1:2">
      <c r="A54" s="10"/>
      <c r="B54" s="10"/>
    </row>
    <row r="55" spans="1:2">
      <c r="A55" s="10"/>
      <c r="B55" s="10"/>
    </row>
    <row r="56" spans="1:2">
      <c r="A56" s="10"/>
      <c r="B56" s="10"/>
    </row>
    <row r="57" spans="1:2">
      <c r="A57" s="10"/>
      <c r="B57" s="10"/>
    </row>
    <row r="58" spans="1:2">
      <c r="A58" s="10"/>
      <c r="B58" s="10"/>
    </row>
    <row r="59" spans="1:2">
      <c r="A59" s="10"/>
      <c r="B59" s="10"/>
    </row>
    <row r="60" spans="1:2">
      <c r="A60" s="10"/>
      <c r="B60" s="10"/>
    </row>
    <row r="61" spans="1:2">
      <c r="A61" s="10"/>
      <c r="B61" s="10"/>
    </row>
    <row r="62" spans="1:2">
      <c r="A62" s="10"/>
      <c r="B62" s="10"/>
    </row>
    <row r="63" spans="1:2">
      <c r="A63" s="10"/>
      <c r="B63" s="10"/>
    </row>
    <row r="64" spans="1:2">
      <c r="A64" s="10"/>
      <c r="B64" s="10"/>
    </row>
    <row r="65" spans="1:2">
      <c r="A65" s="10"/>
      <c r="B65" s="10"/>
    </row>
  </sheetData>
  <mergeCells count="5">
    <mergeCell ref="A2:C2"/>
    <mergeCell ref="A23:C23"/>
    <mergeCell ref="A41:C41"/>
    <mergeCell ref="J41:R41"/>
    <mergeCell ref="S41:AA41"/>
  </mergeCells>
  <printOptions horizontalCentered="1" verticalCentered="1"/>
  <pageMargins left="0" right="0" top="0" bottom="0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8A0000"/>
    <pageSetUpPr fitToPage="1"/>
  </sheetPr>
  <dimension ref="A1:R48"/>
  <sheetViews>
    <sheetView showGridLines="0" zoomScaleNormal="100" workbookViewId="0">
      <pane ySplit="4" topLeftCell="A5" activePane="bottomLeft" state="frozen"/>
      <selection pane="bottomLeft" activeCell="B17" sqref="B17"/>
    </sheetView>
  </sheetViews>
  <sheetFormatPr baseColWidth="10" defaultColWidth="11.42578125" defaultRowHeight="12.75"/>
  <cols>
    <col min="1" max="1" width="13.28515625" style="3" customWidth="1"/>
    <col min="2" max="2" width="15.42578125" style="1" bestFit="1" customWidth="1"/>
    <col min="3" max="3" width="13.28515625" style="1" bestFit="1" customWidth="1"/>
    <col min="4" max="4" width="13.140625" style="1" bestFit="1" customWidth="1"/>
    <col min="5" max="5" width="17.5703125" style="1" customWidth="1"/>
    <col min="6" max="7" width="13.140625" style="1" bestFit="1" customWidth="1"/>
    <col min="8" max="8" width="14.140625" style="1" bestFit="1" customWidth="1"/>
    <col min="9" max="9" width="18.28515625" style="1" bestFit="1" customWidth="1"/>
    <col min="10" max="10" width="14.28515625" style="1" bestFit="1" customWidth="1"/>
    <col min="11" max="11" width="15.5703125" style="1" bestFit="1" customWidth="1"/>
    <col min="12" max="12" width="13.7109375" style="1" bestFit="1" customWidth="1"/>
    <col min="13" max="13" width="12.5703125" style="1" bestFit="1" customWidth="1"/>
    <col min="14" max="16384" width="11.42578125" style="1"/>
  </cols>
  <sheetData>
    <row r="1" spans="1:18" ht="15">
      <c r="A1" s="319" t="s">
        <v>262</v>
      </c>
      <c r="I1" s="320"/>
    </row>
    <row r="2" spans="1:18" ht="15.75">
      <c r="A2" s="2" t="s">
        <v>263</v>
      </c>
      <c r="I2" s="320"/>
    </row>
    <row r="3" spans="1:18" ht="15">
      <c r="H3"/>
      <c r="I3"/>
    </row>
    <row r="4" spans="1:18" s="323" customFormat="1" ht="25.5">
      <c r="A4" s="321" t="s">
        <v>0</v>
      </c>
      <c r="B4" s="322" t="s">
        <v>264</v>
      </c>
      <c r="C4" s="322" t="s">
        <v>265</v>
      </c>
      <c r="D4" s="322" t="s">
        <v>1</v>
      </c>
      <c r="E4" s="322" t="s">
        <v>266</v>
      </c>
      <c r="F4" s="322" t="s">
        <v>267</v>
      </c>
      <c r="G4" s="322" t="s">
        <v>2</v>
      </c>
      <c r="H4" s="322" t="s">
        <v>3</v>
      </c>
      <c r="I4" s="320"/>
    </row>
    <row r="5" spans="1:18" ht="15">
      <c r="A5" s="3">
        <v>2010</v>
      </c>
      <c r="B5" s="4">
        <v>416011992.68000019</v>
      </c>
      <c r="C5" s="4">
        <v>518078947.39999974</v>
      </c>
      <c r="D5" s="4">
        <v>615815226.54999983</v>
      </c>
      <c r="E5" s="4">
        <v>827591968.73000026</v>
      </c>
      <c r="F5" s="4">
        <v>510276007.16999966</v>
      </c>
      <c r="G5" s="4">
        <v>443780328.35999978</v>
      </c>
      <c r="H5" s="4">
        <v>3331554470.8899989</v>
      </c>
      <c r="I5" s="324">
        <f t="shared" ref="I5:I15" si="0">H5/1000000</f>
        <v>3331.5544708899988</v>
      </c>
    </row>
    <row r="6" spans="1:18" ht="15">
      <c r="A6" s="3">
        <v>2011</v>
      </c>
      <c r="B6" s="4">
        <v>1124827734.03</v>
      </c>
      <c r="C6" s="4">
        <v>776151268.40999997</v>
      </c>
      <c r="D6" s="4">
        <v>869366743.73000062</v>
      </c>
      <c r="E6" s="4">
        <v>1406825781.3400011</v>
      </c>
      <c r="F6" s="4">
        <v>788187748.41999972</v>
      </c>
      <c r="G6" s="4">
        <v>1412256087.9500005</v>
      </c>
      <c r="H6" s="4">
        <v>6377615363.880002</v>
      </c>
      <c r="I6" s="324">
        <f t="shared" si="0"/>
        <v>6377.6153638800024</v>
      </c>
    </row>
    <row r="7" spans="1:18" ht="15">
      <c r="A7" s="3">
        <v>2012</v>
      </c>
      <c r="B7" s="4">
        <v>1140068754.6699998</v>
      </c>
      <c r="C7" s="4">
        <v>525257849.7100004</v>
      </c>
      <c r="D7" s="4">
        <v>905401645.29999912</v>
      </c>
      <c r="E7" s="4">
        <v>1797233970.02</v>
      </c>
      <c r="F7" s="4">
        <v>638740607.01000011</v>
      </c>
      <c r="G7" s="4">
        <v>2491504592.8899961</v>
      </c>
      <c r="H7" s="4">
        <v>7498207419.5999947</v>
      </c>
      <c r="I7" s="324">
        <f t="shared" si="0"/>
        <v>7498.2074195999949</v>
      </c>
    </row>
    <row r="8" spans="1:18" ht="15">
      <c r="A8" s="3">
        <v>2013</v>
      </c>
      <c r="B8" s="4">
        <v>1414373689.8400006</v>
      </c>
      <c r="C8" s="4">
        <v>789358143.49999976</v>
      </c>
      <c r="D8" s="4">
        <v>776418374.67000031</v>
      </c>
      <c r="E8" s="4">
        <v>1807744001.0099993</v>
      </c>
      <c r="F8" s="4">
        <v>404548164.93999976</v>
      </c>
      <c r="G8" s="4">
        <v>3671179591.819994</v>
      </c>
      <c r="H8" s="4">
        <v>8863621965.7799931</v>
      </c>
      <c r="I8" s="324">
        <f t="shared" si="0"/>
        <v>8863.6219657799938</v>
      </c>
    </row>
    <row r="9" spans="1:18" ht="15">
      <c r="A9" s="3">
        <v>2014</v>
      </c>
      <c r="B9" s="4">
        <v>889682461.02999961</v>
      </c>
      <c r="C9" s="4">
        <v>557607616.26999998</v>
      </c>
      <c r="D9" s="4">
        <v>625458907.48999894</v>
      </c>
      <c r="E9" s="4">
        <v>1463521224.1099994</v>
      </c>
      <c r="F9" s="4">
        <v>420086094.84000003</v>
      </c>
      <c r="G9" s="4">
        <v>4122853397.7500024</v>
      </c>
      <c r="H9" s="4">
        <v>8079209701.4899998</v>
      </c>
      <c r="I9" s="324">
        <f t="shared" si="0"/>
        <v>8079.20970149</v>
      </c>
    </row>
    <row r="10" spans="1:18" ht="15">
      <c r="A10" s="3">
        <v>2015</v>
      </c>
      <c r="B10" s="4">
        <v>446220609.94000006</v>
      </c>
      <c r="C10" s="4">
        <v>654233734.78000033</v>
      </c>
      <c r="D10" s="4">
        <v>527197097.47999984</v>
      </c>
      <c r="E10" s="4">
        <v>1227816024.8500006</v>
      </c>
      <c r="F10" s="4">
        <v>374972373.1700002</v>
      </c>
      <c r="G10" s="4">
        <v>3594184486.0099945</v>
      </c>
      <c r="H10" s="4">
        <v>6824624326.2299957</v>
      </c>
      <c r="I10" s="324">
        <f t="shared" si="0"/>
        <v>6824.6243262299959</v>
      </c>
    </row>
    <row r="11" spans="1:18" ht="15">
      <c r="A11" s="3">
        <v>2016</v>
      </c>
      <c r="B11" s="4">
        <v>238198426.26999998</v>
      </c>
      <c r="C11" s="4">
        <v>386908381.52000028</v>
      </c>
      <c r="D11" s="4">
        <v>377053519.29000056</v>
      </c>
      <c r="E11" s="4">
        <v>1079320196.4899998</v>
      </c>
      <c r="F11" s="4">
        <v>349690539.14999986</v>
      </c>
      <c r="G11" s="4">
        <v>902392510.49999976</v>
      </c>
      <c r="H11" s="4">
        <v>3333563573.2200003</v>
      </c>
      <c r="I11" s="324">
        <f t="shared" si="0"/>
        <v>3333.5635732200003</v>
      </c>
    </row>
    <row r="12" spans="1:18" ht="15">
      <c r="A12" s="3">
        <v>2017</v>
      </c>
      <c r="B12" s="4">
        <v>286720393.09000039</v>
      </c>
      <c r="C12" s="4">
        <v>491197398.48000026</v>
      </c>
      <c r="D12" s="4">
        <v>484395158.11999875</v>
      </c>
      <c r="E12" s="4">
        <v>1556537970.6599956</v>
      </c>
      <c r="F12" s="4">
        <v>388481558.76999992</v>
      </c>
      <c r="G12" s="4">
        <v>720684302.73999965</v>
      </c>
      <c r="H12" s="4">
        <v>3928016781.8599944</v>
      </c>
      <c r="I12" s="324">
        <f t="shared" si="0"/>
        <v>3928.0167818599944</v>
      </c>
    </row>
    <row r="13" spans="1:18" ht="15">
      <c r="A13" s="3">
        <v>2018</v>
      </c>
      <c r="B13" s="4">
        <v>1411676115.3699999</v>
      </c>
      <c r="C13" s="4">
        <v>656606475.04999995</v>
      </c>
      <c r="D13" s="4">
        <v>412524041.70999998</v>
      </c>
      <c r="E13" s="4">
        <v>1084149409.8</v>
      </c>
      <c r="F13" s="4">
        <v>761288309.73000002</v>
      </c>
      <c r="G13" s="4">
        <v>621190527.51999998</v>
      </c>
      <c r="H13" s="4">
        <v>4947434879.1800003</v>
      </c>
      <c r="I13" s="324">
        <f t="shared" si="0"/>
        <v>4947.4348791800003</v>
      </c>
      <c r="K13" s="328"/>
      <c r="L13" s="32"/>
      <c r="M13" s="32"/>
      <c r="N13" s="32"/>
      <c r="O13" s="32"/>
      <c r="P13" s="32"/>
      <c r="Q13" s="32"/>
      <c r="R13" s="4"/>
    </row>
    <row r="14" spans="1:18" ht="15">
      <c r="A14" s="3">
        <v>2019</v>
      </c>
      <c r="B14" s="4">
        <v>1512994358</v>
      </c>
      <c r="C14" s="4">
        <v>1035404125</v>
      </c>
      <c r="D14" s="4">
        <v>356571548</v>
      </c>
      <c r="E14" s="4">
        <v>1316174401</v>
      </c>
      <c r="F14" s="4">
        <v>1151532751</v>
      </c>
      <c r="G14" s="4">
        <v>784454904</v>
      </c>
      <c r="H14" s="4">
        <v>6157132087</v>
      </c>
      <c r="I14" s="324">
        <f t="shared" si="0"/>
        <v>6157.132087</v>
      </c>
      <c r="J14"/>
      <c r="K14"/>
      <c r="L14"/>
      <c r="M14"/>
      <c r="N14"/>
      <c r="O14"/>
    </row>
    <row r="15" spans="1:18" ht="15">
      <c r="A15" s="325">
        <v>2020</v>
      </c>
      <c r="B15" s="326">
        <f>+SUM(B16:B23)</f>
        <v>867109052</v>
      </c>
      <c r="C15" s="326">
        <f t="shared" ref="C15:H15" si="1">+SUM(C16:C23)</f>
        <v>542123517</v>
      </c>
      <c r="D15" s="326">
        <f t="shared" si="1"/>
        <v>134964280</v>
      </c>
      <c r="E15" s="326">
        <f t="shared" si="1"/>
        <v>435303613</v>
      </c>
      <c r="F15" s="326">
        <f t="shared" si="1"/>
        <v>213924553</v>
      </c>
      <c r="G15" s="326">
        <f t="shared" si="1"/>
        <v>383256937</v>
      </c>
      <c r="H15" s="326">
        <f t="shared" si="1"/>
        <v>2576681952</v>
      </c>
      <c r="I15" s="324">
        <f t="shared" si="0"/>
        <v>2576.6819519999999</v>
      </c>
      <c r="J15"/>
      <c r="K15"/>
      <c r="L15"/>
      <c r="M15"/>
      <c r="N15"/>
      <c r="O15"/>
    </row>
    <row r="16" spans="1:18" ht="15">
      <c r="A16" s="327" t="s">
        <v>268</v>
      </c>
      <c r="B16" s="4">
        <v>107656286</v>
      </c>
      <c r="C16" s="4">
        <v>64654754</v>
      </c>
      <c r="D16" s="4">
        <v>19782733</v>
      </c>
      <c r="E16" s="4">
        <v>42613563</v>
      </c>
      <c r="F16" s="4">
        <v>29532364</v>
      </c>
      <c r="G16" s="4">
        <v>46891239</v>
      </c>
      <c r="H16" s="4">
        <f>+SUM(B16:G16)</f>
        <v>311130939</v>
      </c>
      <c r="I16" s="328"/>
      <c r="J16" s="32"/>
      <c r="K16" s="32"/>
      <c r="L16" s="32"/>
      <c r="M16" s="32"/>
      <c r="N16" s="32"/>
      <c r="O16" s="32"/>
      <c r="P16" s="4"/>
    </row>
    <row r="17" spans="1:15" ht="15">
      <c r="A17" s="327" t="s">
        <v>269</v>
      </c>
      <c r="B17" s="4">
        <v>129416823</v>
      </c>
      <c r="C17" s="4">
        <v>55958168</v>
      </c>
      <c r="D17" s="4">
        <v>24530643</v>
      </c>
      <c r="E17" s="4">
        <v>53033736</v>
      </c>
      <c r="F17" s="4">
        <v>44437004</v>
      </c>
      <c r="G17" s="4">
        <v>41037717</v>
      </c>
      <c r="H17" s="4">
        <f t="shared" ref="H17:H22" si="2">+SUM(B17:G17)</f>
        <v>348414091</v>
      </c>
      <c r="I17" s="412"/>
      <c r="J17"/>
      <c r="K17"/>
      <c r="L17"/>
      <c r="M17"/>
      <c r="N17"/>
      <c r="O17"/>
    </row>
    <row r="18" spans="1:15" ht="15">
      <c r="A18" s="327" t="s">
        <v>270</v>
      </c>
      <c r="B18" s="4">
        <v>152650971</v>
      </c>
      <c r="C18" s="4">
        <v>51771107</v>
      </c>
      <c r="D18" s="4">
        <v>20807852</v>
      </c>
      <c r="E18" s="4">
        <v>109097617</v>
      </c>
      <c r="F18" s="4">
        <v>38217929</v>
      </c>
      <c r="G18" s="4">
        <v>23345887</v>
      </c>
      <c r="H18" s="4">
        <f t="shared" si="2"/>
        <v>395891363</v>
      </c>
      <c r="I18" s="412"/>
      <c r="J18"/>
      <c r="K18"/>
      <c r="L18"/>
      <c r="M18"/>
      <c r="N18"/>
      <c r="O18"/>
    </row>
    <row r="19" spans="1:15" ht="15">
      <c r="A19" s="327" t="s">
        <v>271</v>
      </c>
      <c r="B19" s="4">
        <v>102675612</v>
      </c>
      <c r="C19" s="4">
        <v>23188481</v>
      </c>
      <c r="D19" s="4">
        <v>13289130</v>
      </c>
      <c r="E19" s="4">
        <v>48449935</v>
      </c>
      <c r="F19" s="4">
        <v>16982417</v>
      </c>
      <c r="G19" s="4">
        <v>57242464</v>
      </c>
      <c r="H19" s="4">
        <f t="shared" si="2"/>
        <v>261828039</v>
      </c>
      <c r="I19" s="412"/>
      <c r="J19"/>
      <c r="K19"/>
      <c r="L19"/>
      <c r="M19"/>
      <c r="N19"/>
      <c r="O19"/>
    </row>
    <row r="20" spans="1:15" ht="15">
      <c r="A20" s="327" t="s">
        <v>272</v>
      </c>
      <c r="B20" s="4">
        <v>87452480</v>
      </c>
      <c r="C20" s="4">
        <v>37972772</v>
      </c>
      <c r="D20" s="4">
        <v>14377979</v>
      </c>
      <c r="E20" s="4">
        <v>43069116</v>
      </c>
      <c r="F20" s="4">
        <v>14044876</v>
      </c>
      <c r="G20" s="4">
        <v>46831137</v>
      </c>
      <c r="H20" s="4">
        <f t="shared" si="2"/>
        <v>243748360</v>
      </c>
      <c r="I20" s="412"/>
      <c r="J20"/>
      <c r="K20"/>
      <c r="L20"/>
      <c r="M20"/>
      <c r="N20"/>
      <c r="O20"/>
    </row>
    <row r="21" spans="1:15" ht="15">
      <c r="A21" s="327" t="s">
        <v>273</v>
      </c>
      <c r="B21" s="4">
        <v>85250582</v>
      </c>
      <c r="C21" s="4">
        <v>128839497</v>
      </c>
      <c r="D21" s="4">
        <v>13946904</v>
      </c>
      <c r="E21" s="4">
        <v>36389385</v>
      </c>
      <c r="F21" s="4">
        <v>20378876</v>
      </c>
      <c r="G21" s="4">
        <v>66723352</v>
      </c>
      <c r="H21" s="4">
        <f t="shared" si="2"/>
        <v>351528596</v>
      </c>
      <c r="I21" s="412"/>
      <c r="J21"/>
      <c r="K21"/>
      <c r="L21"/>
      <c r="M21"/>
      <c r="N21"/>
      <c r="O21"/>
    </row>
    <row r="22" spans="1:15" ht="15">
      <c r="A22" s="327" t="s">
        <v>274</v>
      </c>
      <c r="B22" s="4">
        <v>89729969</v>
      </c>
      <c r="C22" s="4">
        <v>141675672</v>
      </c>
      <c r="D22" s="4">
        <v>14962531</v>
      </c>
      <c r="E22" s="4">
        <v>40549282</v>
      </c>
      <c r="F22" s="4">
        <v>25116749</v>
      </c>
      <c r="G22" s="4">
        <v>50268004</v>
      </c>
      <c r="H22" s="4">
        <f t="shared" si="2"/>
        <v>362302207</v>
      </c>
      <c r="I22" s="412"/>
      <c r="J22"/>
      <c r="K22"/>
      <c r="L22"/>
      <c r="M22"/>
      <c r="N22"/>
      <c r="O22"/>
    </row>
    <row r="23" spans="1:15" ht="15">
      <c r="A23" s="327" t="s">
        <v>275</v>
      </c>
      <c r="B23" s="4">
        <v>112276329</v>
      </c>
      <c r="C23" s="4">
        <v>38063066</v>
      </c>
      <c r="D23" s="4">
        <v>13266508</v>
      </c>
      <c r="E23" s="4">
        <v>62100979</v>
      </c>
      <c r="F23" s="4">
        <v>25214338</v>
      </c>
      <c r="G23" s="4">
        <v>50917137</v>
      </c>
      <c r="H23" s="4">
        <f>+SUM(B23:G23)</f>
        <v>301838357</v>
      </c>
      <c r="I23" s="412"/>
      <c r="J23"/>
      <c r="K23"/>
      <c r="L23"/>
      <c r="M23"/>
      <c r="N23"/>
      <c r="O23"/>
    </row>
    <row r="24" spans="1:15" ht="15">
      <c r="A24" s="409" t="s">
        <v>276</v>
      </c>
      <c r="B24" s="329"/>
      <c r="C24" s="329"/>
      <c r="D24" s="329"/>
      <c r="E24" s="329"/>
      <c r="F24" s="329"/>
      <c r="G24" s="329"/>
      <c r="H24" s="329"/>
      <c r="I24" s="330"/>
      <c r="J24"/>
    </row>
    <row r="25" spans="1:15" ht="15">
      <c r="A25" s="3" t="s">
        <v>277</v>
      </c>
      <c r="B25" s="331">
        <v>759804665</v>
      </c>
      <c r="C25" s="331">
        <v>623864259</v>
      </c>
      <c r="D25" s="331">
        <v>228709562</v>
      </c>
      <c r="E25" s="331">
        <v>687479551</v>
      </c>
      <c r="F25" s="331">
        <v>763359446</v>
      </c>
      <c r="G25" s="331">
        <v>501224640</v>
      </c>
      <c r="H25" s="4">
        <f>+SUM(B25:G25)</f>
        <v>3564442123</v>
      </c>
      <c r="I25" s="330"/>
      <c r="J25"/>
    </row>
    <row r="26" spans="1:15" ht="15">
      <c r="A26" s="3" t="s">
        <v>278</v>
      </c>
      <c r="B26" s="4">
        <f>+B15</f>
        <v>867109052</v>
      </c>
      <c r="C26" s="4">
        <f t="shared" ref="C26:G26" si="3">+C15</f>
        <v>542123517</v>
      </c>
      <c r="D26" s="4">
        <f t="shared" si="3"/>
        <v>134964280</v>
      </c>
      <c r="E26" s="4">
        <f t="shared" si="3"/>
        <v>435303613</v>
      </c>
      <c r="F26" s="4">
        <f t="shared" si="3"/>
        <v>213924553</v>
      </c>
      <c r="G26" s="4">
        <f t="shared" si="3"/>
        <v>383256937</v>
      </c>
      <c r="H26" s="4">
        <f>+SUM(B26:G26)</f>
        <v>2576681952</v>
      </c>
      <c r="I26" s="413"/>
      <c r="J26" s="413"/>
      <c r="K26" s="413"/>
      <c r="L26" s="413"/>
      <c r="M26" s="413"/>
      <c r="N26" s="413"/>
      <c r="O26" s="413"/>
    </row>
    <row r="27" spans="1:15" ht="15">
      <c r="A27" s="297" t="s">
        <v>6</v>
      </c>
      <c r="B27" s="332">
        <f>B26/B25-1</f>
        <v>0.14122628083627253</v>
      </c>
      <c r="C27" s="332">
        <f>C26/C25-1</f>
        <v>-0.13102328081916936</v>
      </c>
      <c r="D27" s="332">
        <f t="shared" ref="D27:G27" si="4">D26/D25-1</f>
        <v>-0.40988789965851979</v>
      </c>
      <c r="E27" s="332">
        <f t="shared" si="4"/>
        <v>-0.36681227482793888</v>
      </c>
      <c r="F27" s="332">
        <f t="shared" si="4"/>
        <v>-0.71975908057342619</v>
      </c>
      <c r="G27" s="332">
        <f t="shared" si="4"/>
        <v>-0.23535894604064156</v>
      </c>
      <c r="H27" s="332">
        <f>H26/H25-1</f>
        <v>-0.27711494166965323</v>
      </c>
      <c r="I27" s="330"/>
      <c r="J27"/>
    </row>
    <row r="28" spans="1:15" ht="15">
      <c r="A28" s="333"/>
      <c r="B28" s="334"/>
      <c r="C28" s="334"/>
      <c r="D28" s="335"/>
      <c r="E28" s="334"/>
      <c r="F28" s="334"/>
      <c r="G28" s="334"/>
      <c r="H28" s="334"/>
      <c r="I28" s="330"/>
      <c r="J28"/>
    </row>
    <row r="29" spans="1:15" ht="15">
      <c r="A29" s="788" t="s">
        <v>279</v>
      </c>
      <c r="B29" s="788"/>
      <c r="C29" s="788"/>
      <c r="D29" s="788"/>
      <c r="E29" s="788"/>
      <c r="F29" s="788"/>
      <c r="G29" s="788"/>
      <c r="H29" s="788"/>
      <c r="I29"/>
      <c r="J29"/>
    </row>
    <row r="30" spans="1:15" ht="15">
      <c r="A30" s="336" t="s">
        <v>280</v>
      </c>
      <c r="B30" s="337">
        <v>140179965</v>
      </c>
      <c r="C30" s="337">
        <v>70282647</v>
      </c>
      <c r="D30" s="337">
        <v>30069612</v>
      </c>
      <c r="E30" s="337">
        <v>134410266</v>
      </c>
      <c r="F30" s="337">
        <v>99213145</v>
      </c>
      <c r="G30" s="337">
        <v>62222681</v>
      </c>
      <c r="H30" s="331">
        <f>+SUM(B30:G30)</f>
        <v>536378316</v>
      </c>
      <c r="I30"/>
    </row>
    <row r="31" spans="1:15" ht="15">
      <c r="A31" s="336" t="s">
        <v>281</v>
      </c>
      <c r="B31" s="331">
        <f>+B23</f>
        <v>112276329</v>
      </c>
      <c r="C31" s="331">
        <f t="shared" ref="C31:G31" si="5">+C23</f>
        <v>38063066</v>
      </c>
      <c r="D31" s="331">
        <f t="shared" si="5"/>
        <v>13266508</v>
      </c>
      <c r="E31" s="331">
        <f t="shared" si="5"/>
        <v>62100979</v>
      </c>
      <c r="F31" s="331">
        <f t="shared" si="5"/>
        <v>25214338</v>
      </c>
      <c r="G31" s="331">
        <f t="shared" si="5"/>
        <v>50917137</v>
      </c>
      <c r="H31" s="331">
        <f>+SUM(B31:G31)</f>
        <v>301838357</v>
      </c>
      <c r="I31"/>
    </row>
    <row r="32" spans="1:15" ht="15">
      <c r="A32" s="297" t="s">
        <v>282</v>
      </c>
      <c r="B32" s="332">
        <f>B31/B30-1</f>
        <v>-0.19905580658405786</v>
      </c>
      <c r="C32" s="332">
        <f t="shared" ref="C32:G32" si="6">C31/C30-1</f>
        <v>-0.45842867870357817</v>
      </c>
      <c r="D32" s="332">
        <f>D31/D30-1</f>
        <v>-0.55880681134162957</v>
      </c>
      <c r="E32" s="332">
        <f t="shared" si="6"/>
        <v>-0.5379744356729419</v>
      </c>
      <c r="F32" s="332">
        <f t="shared" si="6"/>
        <v>-0.7458568821702003</v>
      </c>
      <c r="G32" s="332">
        <f t="shared" si="6"/>
        <v>-0.18169490318168713</v>
      </c>
      <c r="H32" s="332">
        <f>H31/H30-1</f>
        <v>-0.43726592221151606</v>
      </c>
      <c r="I32"/>
    </row>
    <row r="33" spans="1:12" ht="15">
      <c r="I33"/>
    </row>
    <row r="34" spans="1:12" ht="15">
      <c r="A34" s="788" t="s">
        <v>283</v>
      </c>
      <c r="B34" s="788"/>
      <c r="C34" s="788"/>
      <c r="D34" s="788"/>
      <c r="E34" s="788"/>
      <c r="F34" s="788"/>
      <c r="G34" s="788"/>
      <c r="H34" s="788"/>
      <c r="I34"/>
    </row>
    <row r="35" spans="1:12" ht="15">
      <c r="A35" s="338" t="s">
        <v>8</v>
      </c>
      <c r="B35" s="339">
        <f>+B22</f>
        <v>89729969</v>
      </c>
      <c r="C35" s="339">
        <f t="shared" ref="C35:G36" si="7">+C22</f>
        <v>141675672</v>
      </c>
      <c r="D35" s="339">
        <f t="shared" si="7"/>
        <v>14962531</v>
      </c>
      <c r="E35" s="339">
        <f t="shared" si="7"/>
        <v>40549282</v>
      </c>
      <c r="F35" s="339">
        <f t="shared" si="7"/>
        <v>25116749</v>
      </c>
      <c r="G35" s="339">
        <f t="shared" si="7"/>
        <v>50268004</v>
      </c>
      <c r="H35" s="339">
        <f>+SUM(B35:G35)</f>
        <v>362302207</v>
      </c>
      <c r="I35"/>
    </row>
    <row r="36" spans="1:12" ht="15">
      <c r="A36" s="336" t="s">
        <v>281</v>
      </c>
      <c r="B36" s="339">
        <f>+B23</f>
        <v>112276329</v>
      </c>
      <c r="C36" s="339">
        <f t="shared" si="7"/>
        <v>38063066</v>
      </c>
      <c r="D36" s="339">
        <f t="shared" si="7"/>
        <v>13266508</v>
      </c>
      <c r="E36" s="339">
        <f t="shared" si="7"/>
        <v>62100979</v>
      </c>
      <c r="F36" s="339">
        <f t="shared" si="7"/>
        <v>25214338</v>
      </c>
      <c r="G36" s="339">
        <f t="shared" si="7"/>
        <v>50917137</v>
      </c>
      <c r="H36" s="339">
        <f>+SUM(B36:G36)</f>
        <v>301838357</v>
      </c>
      <c r="I36" s="339"/>
      <c r="J36"/>
    </row>
    <row r="37" spans="1:12" ht="15">
      <c r="A37" s="297" t="s">
        <v>282</v>
      </c>
      <c r="B37" s="332">
        <f>B36/B35-1</f>
        <v>0.2512690046733439</v>
      </c>
      <c r="C37" s="332">
        <f t="shared" ref="C37:G37" si="8">C36/C35-1</f>
        <v>-0.73133661225901925</v>
      </c>
      <c r="D37" s="332">
        <f>D36/D35-1</f>
        <v>-0.11335134410080749</v>
      </c>
      <c r="E37" s="332">
        <f t="shared" si="8"/>
        <v>0.53149392386281957</v>
      </c>
      <c r="F37" s="332">
        <f>F36/F35-1</f>
        <v>3.8854152661238484E-3</v>
      </c>
      <c r="G37" s="332">
        <f t="shared" si="8"/>
        <v>1.291344291291141E-2</v>
      </c>
      <c r="H37" s="332">
        <f>H36/H35-1</f>
        <v>-0.16688788760262785</v>
      </c>
      <c r="I37"/>
    </row>
    <row r="38" spans="1:12" ht="38.25" customHeight="1">
      <c r="A38" s="789" t="s">
        <v>284</v>
      </c>
      <c r="B38" s="790"/>
      <c r="C38" s="790"/>
      <c r="D38" s="790"/>
      <c r="E38" s="790"/>
      <c r="F38" s="790"/>
      <c r="G38" s="790"/>
      <c r="H38" s="790"/>
    </row>
    <row r="44" spans="1:12" ht="132.75" customHeight="1"/>
    <row r="45" spans="1:12">
      <c r="A45" s="1"/>
    </row>
    <row r="46" spans="1:12" ht="15">
      <c r="J46"/>
      <c r="K46"/>
      <c r="L46"/>
    </row>
    <row r="47" spans="1:12" ht="47.25" customHeight="1">
      <c r="A47" s="791" t="s">
        <v>285</v>
      </c>
      <c r="B47" s="791"/>
      <c r="C47" s="791"/>
      <c r="D47" s="791"/>
      <c r="E47" s="791"/>
      <c r="F47" s="791"/>
      <c r="G47" s="340"/>
      <c r="H47" s="340"/>
      <c r="J47"/>
      <c r="K47"/>
      <c r="L47"/>
    </row>
    <row r="48" spans="1:12" ht="22.5" customHeight="1"/>
  </sheetData>
  <mergeCells count="4">
    <mergeCell ref="A29:H29"/>
    <mergeCell ref="A34:H34"/>
    <mergeCell ref="A38:H38"/>
    <mergeCell ref="A47:F47"/>
  </mergeCells>
  <printOptions horizontalCentered="1" verticalCentered="1"/>
  <pageMargins left="0.7" right="0.7" top="0.75" bottom="0.75" header="0.3" footer="0.3"/>
  <pageSetup paperSize="9" scale="77" fitToHeight="0" orientation="portrait" r:id="rId1"/>
  <colBreaks count="1" manualBreakCount="1">
    <brk id="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8A0000"/>
    <pageSetUpPr fitToPage="1"/>
  </sheetPr>
  <dimension ref="A1:I609"/>
  <sheetViews>
    <sheetView showGridLines="0" tabSelected="1" zoomScaleNormal="10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L27" sqref="L27"/>
    </sheetView>
  </sheetViews>
  <sheetFormatPr baseColWidth="10" defaultColWidth="11.42578125" defaultRowHeight="12.75"/>
  <cols>
    <col min="1" max="1" width="3" style="1" bestFit="1" customWidth="1"/>
    <col min="2" max="2" width="63.140625" style="1" bestFit="1" customWidth="1"/>
    <col min="3" max="3" width="17.42578125" style="1" bestFit="1" customWidth="1"/>
    <col min="4" max="4" width="14.42578125" style="1" bestFit="1" customWidth="1"/>
    <col min="5" max="5" width="8.140625" style="378" bestFit="1" customWidth="1"/>
    <col min="6" max="6" width="16.28515625" style="378" bestFit="1" customWidth="1"/>
    <col min="7" max="7" width="16.7109375" style="1" bestFit="1" customWidth="1"/>
    <col min="8" max="8" width="8.140625" style="377" bestFit="1" customWidth="1"/>
    <col min="9" max="9" width="9.140625" style="5" bestFit="1" customWidth="1"/>
    <col min="10" max="16384" width="11.42578125" style="5"/>
  </cols>
  <sheetData>
    <row r="1" spans="1:9" s="285" customFormat="1" ht="14.25" customHeight="1">
      <c r="B1" s="341" t="s">
        <v>286</v>
      </c>
      <c r="E1" s="342"/>
      <c r="H1" s="342"/>
      <c r="I1" s="342"/>
    </row>
    <row r="2" spans="1:9" s="285" customFormat="1" ht="14.25" customHeight="1">
      <c r="B2" s="343" t="s">
        <v>263</v>
      </c>
      <c r="E2" s="342"/>
      <c r="H2" s="342"/>
      <c r="I2" s="342"/>
    </row>
    <row r="3" spans="1:9" s="285" customFormat="1" ht="14.25" customHeight="1">
      <c r="B3" s="303"/>
      <c r="E3" s="342"/>
      <c r="H3" s="342"/>
      <c r="I3" s="342"/>
    </row>
    <row r="4" spans="1:9" s="285" customFormat="1" ht="14.25" customHeight="1" thickBot="1">
      <c r="B4" s="344" t="s">
        <v>287</v>
      </c>
      <c r="E4" s="342"/>
      <c r="H4" s="342"/>
      <c r="I4" s="342"/>
    </row>
    <row r="5" spans="1:9" s="346" customFormat="1" ht="14.25" customHeight="1" thickBot="1">
      <c r="A5" s="285"/>
      <c r="B5" s="345"/>
      <c r="C5" s="793" t="s">
        <v>275</v>
      </c>
      <c r="D5" s="794"/>
      <c r="E5" s="795"/>
      <c r="F5" s="796" t="s">
        <v>288</v>
      </c>
      <c r="G5" s="797"/>
      <c r="H5" s="797"/>
      <c r="I5" s="798"/>
    </row>
    <row r="6" spans="1:9" s="346" customFormat="1" ht="14.25" customHeight="1" thickBot="1">
      <c r="A6" s="285"/>
      <c r="B6" s="410" t="s">
        <v>224</v>
      </c>
      <c r="C6" s="347">
        <v>2019</v>
      </c>
      <c r="D6" s="348">
        <v>2020</v>
      </c>
      <c r="E6" s="349" t="s">
        <v>282</v>
      </c>
      <c r="F6" s="347">
        <v>2019</v>
      </c>
      <c r="G6" s="348">
        <v>2020</v>
      </c>
      <c r="H6" s="349" t="s">
        <v>282</v>
      </c>
      <c r="I6" s="350" t="s">
        <v>289</v>
      </c>
    </row>
    <row r="7" spans="1:9" s="753" customFormat="1" ht="14.25" customHeight="1">
      <c r="B7" s="351" t="s">
        <v>228</v>
      </c>
      <c r="C7" s="754">
        <v>169970499</v>
      </c>
      <c r="D7" s="755">
        <v>89217018</v>
      </c>
      <c r="E7" s="756">
        <f t="shared" ref="E7:E25" si="0">D7/C7-1</f>
        <v>-0.47510292359617068</v>
      </c>
      <c r="F7" s="754">
        <v>791060596</v>
      </c>
      <c r="G7" s="755">
        <v>995725662</v>
      </c>
      <c r="H7" s="756">
        <f t="shared" ref="H7:H25" si="1">G7/F7-1</f>
        <v>0.25872236214885369</v>
      </c>
      <c r="I7" s="756">
        <f t="shared" ref="I7:I28" si="2">+G7/$G$29</f>
        <v>0.38643716242399478</v>
      </c>
    </row>
    <row r="8" spans="1:9" s="753" customFormat="1" ht="14.25" customHeight="1">
      <c r="B8" s="351" t="s">
        <v>229</v>
      </c>
      <c r="C8" s="754">
        <v>92301249</v>
      </c>
      <c r="D8" s="755">
        <v>54580699</v>
      </c>
      <c r="E8" s="756">
        <f t="shared" si="0"/>
        <v>-0.40866781770201177</v>
      </c>
      <c r="F8" s="754">
        <v>687123075</v>
      </c>
      <c r="G8" s="755">
        <v>357542956</v>
      </c>
      <c r="H8" s="756">
        <f t="shared" si="1"/>
        <v>-0.47965223551836034</v>
      </c>
      <c r="I8" s="756">
        <f t="shared" si="2"/>
        <v>0.13876099676270795</v>
      </c>
    </row>
    <row r="9" spans="1:9" s="753" customFormat="1" ht="14.25" customHeight="1">
      <c r="B9" s="351" t="s">
        <v>363</v>
      </c>
      <c r="C9" s="754">
        <v>42050007</v>
      </c>
      <c r="D9" s="755">
        <v>26635303</v>
      </c>
      <c r="E9" s="756">
        <f t="shared" si="0"/>
        <v>-0.36658029569412443</v>
      </c>
      <c r="F9" s="754">
        <v>344902688</v>
      </c>
      <c r="G9" s="755">
        <v>232221985</v>
      </c>
      <c r="H9" s="756">
        <f t="shared" si="1"/>
        <v>-0.32670288437995587</v>
      </c>
      <c r="I9" s="756">
        <f t="shared" si="2"/>
        <v>9.0124427199775717E-2</v>
      </c>
    </row>
    <row r="10" spans="1:9" s="753" customFormat="1" ht="14.25" customHeight="1">
      <c r="B10" s="351" t="s">
        <v>366</v>
      </c>
      <c r="C10" s="754">
        <v>29463190</v>
      </c>
      <c r="D10" s="755">
        <v>23527466</v>
      </c>
      <c r="E10" s="756">
        <f t="shared" si="0"/>
        <v>-0.20146236710960352</v>
      </c>
      <c r="F10" s="754">
        <v>193183396</v>
      </c>
      <c r="G10" s="755">
        <v>173232203</v>
      </c>
      <c r="H10" s="756">
        <f t="shared" si="1"/>
        <v>-0.10327592025558963</v>
      </c>
      <c r="I10" s="756">
        <f t="shared" si="2"/>
        <v>6.7230727822476716E-2</v>
      </c>
    </row>
    <row r="11" spans="1:9" s="753" customFormat="1" ht="14.25" customHeight="1">
      <c r="B11" s="355" t="s">
        <v>227</v>
      </c>
      <c r="C11" s="754">
        <v>32653504</v>
      </c>
      <c r="D11" s="755">
        <v>11707113</v>
      </c>
      <c r="E11" s="756">
        <f t="shared" si="0"/>
        <v>-0.64147452598042776</v>
      </c>
      <c r="F11" s="754">
        <v>251666995</v>
      </c>
      <c r="G11" s="755">
        <v>138138694</v>
      </c>
      <c r="H11" s="756">
        <f t="shared" si="1"/>
        <v>-0.45110524326004686</v>
      </c>
      <c r="I11" s="756">
        <f t="shared" si="2"/>
        <v>5.3611076793074072E-2</v>
      </c>
    </row>
    <row r="12" spans="1:9" s="753" customFormat="1" ht="14.25" customHeight="1">
      <c r="B12" s="351" t="s">
        <v>367</v>
      </c>
      <c r="C12" s="754">
        <v>17432843</v>
      </c>
      <c r="D12" s="755">
        <v>16590259</v>
      </c>
      <c r="E12" s="756">
        <f t="shared" si="0"/>
        <v>-4.8333137629932188E-2</v>
      </c>
      <c r="F12" s="754">
        <v>166728002</v>
      </c>
      <c r="G12" s="755">
        <v>131008965</v>
      </c>
      <c r="H12" s="756">
        <f t="shared" si="1"/>
        <v>-0.2142353808090377</v>
      </c>
      <c r="I12" s="756">
        <f t="shared" si="2"/>
        <v>5.0844057373208941E-2</v>
      </c>
    </row>
    <row r="13" spans="1:9" s="753" customFormat="1" ht="14.25" customHeight="1">
      <c r="B13" s="351" t="s">
        <v>230</v>
      </c>
      <c r="C13" s="754">
        <v>17969480</v>
      </c>
      <c r="D13" s="755">
        <v>11816732</v>
      </c>
      <c r="E13" s="756">
        <f t="shared" si="0"/>
        <v>-0.34239989137136972</v>
      </c>
      <c r="F13" s="754">
        <v>145334474</v>
      </c>
      <c r="G13" s="755">
        <v>117278898</v>
      </c>
      <c r="H13" s="756">
        <f t="shared" si="1"/>
        <v>-0.19304143901879744</v>
      </c>
      <c r="I13" s="756">
        <f t="shared" si="2"/>
        <v>4.5515473071470483E-2</v>
      </c>
    </row>
    <row r="14" spans="1:9" s="753" customFormat="1" ht="14.25" customHeight="1">
      <c r="B14" s="351" t="s">
        <v>233</v>
      </c>
      <c r="C14" s="754">
        <v>27961637</v>
      </c>
      <c r="D14" s="755">
        <v>16431115</v>
      </c>
      <c r="E14" s="756">
        <f t="shared" si="0"/>
        <v>-0.41236934733113084</v>
      </c>
      <c r="F14" s="754">
        <v>203305861</v>
      </c>
      <c r="G14" s="755">
        <v>103400963</v>
      </c>
      <c r="H14" s="756">
        <f t="shared" si="1"/>
        <v>-0.49140195717230206</v>
      </c>
      <c r="I14" s="756">
        <f t="shared" si="2"/>
        <v>4.0129501788042171E-2</v>
      </c>
    </row>
    <row r="15" spans="1:9" s="753" customFormat="1" ht="14.25" customHeight="1">
      <c r="B15" s="351" t="s">
        <v>239</v>
      </c>
      <c r="C15" s="754">
        <v>12211355</v>
      </c>
      <c r="D15" s="755">
        <v>9618981</v>
      </c>
      <c r="E15" s="756">
        <f t="shared" si="0"/>
        <v>-0.21229208388422083</v>
      </c>
      <c r="F15" s="754">
        <v>147024405</v>
      </c>
      <c r="G15" s="755">
        <v>71587331</v>
      </c>
      <c r="H15" s="756">
        <f t="shared" si="1"/>
        <v>-0.51309219037478848</v>
      </c>
      <c r="I15" s="756">
        <f t="shared" si="2"/>
        <v>2.7782757955220078E-2</v>
      </c>
    </row>
    <row r="16" spans="1:9" s="753" customFormat="1" ht="14.25" customHeight="1">
      <c r="B16" s="351" t="s">
        <v>231</v>
      </c>
      <c r="C16" s="754">
        <v>22757763</v>
      </c>
      <c r="D16" s="755">
        <v>8264603</v>
      </c>
      <c r="E16" s="756">
        <f t="shared" si="0"/>
        <v>-0.63684466702636811</v>
      </c>
      <c r="F16" s="754">
        <v>130584344</v>
      </c>
      <c r="G16" s="755">
        <v>58286158</v>
      </c>
      <c r="H16" s="756">
        <f t="shared" si="1"/>
        <v>-0.55365125546750082</v>
      </c>
      <c r="I16" s="756">
        <f t="shared" si="2"/>
        <v>2.2620625706156226E-2</v>
      </c>
    </row>
    <row r="17" spans="1:9" s="753" customFormat="1" ht="14.25" customHeight="1">
      <c r="B17" s="351" t="s">
        <v>235</v>
      </c>
      <c r="C17" s="754">
        <v>19444256</v>
      </c>
      <c r="D17" s="755">
        <v>14791713</v>
      </c>
      <c r="E17" s="756">
        <f t="shared" si="0"/>
        <v>-0.23927595892586484</v>
      </c>
      <c r="F17" s="754">
        <v>119248195</v>
      </c>
      <c r="G17" s="755">
        <v>44523339</v>
      </c>
      <c r="H17" s="756">
        <f t="shared" si="1"/>
        <v>-0.62663301528379534</v>
      </c>
      <c r="I17" s="756">
        <f t="shared" si="2"/>
        <v>1.7279330483702632E-2</v>
      </c>
    </row>
    <row r="18" spans="1:9" s="753" customFormat="1" ht="14.25" customHeight="1">
      <c r="B18" s="351" t="s">
        <v>232</v>
      </c>
      <c r="C18" s="754">
        <v>13846104</v>
      </c>
      <c r="D18" s="755">
        <v>7532416</v>
      </c>
      <c r="E18" s="756">
        <f t="shared" si="0"/>
        <v>-0.45599021934256745</v>
      </c>
      <c r="F18" s="754">
        <v>90353847</v>
      </c>
      <c r="G18" s="755">
        <v>41692011</v>
      </c>
      <c r="H18" s="756">
        <f t="shared" si="1"/>
        <v>-0.53856960844179658</v>
      </c>
      <c r="I18" s="756">
        <f t="shared" si="2"/>
        <v>1.6180503366990635E-2</v>
      </c>
    </row>
    <row r="19" spans="1:9" s="753" customFormat="1" ht="14.25" customHeight="1">
      <c r="B19" s="351" t="s">
        <v>237</v>
      </c>
      <c r="C19" s="754">
        <v>7841292</v>
      </c>
      <c r="D19" s="755">
        <v>3759068</v>
      </c>
      <c r="E19" s="756">
        <f t="shared" si="0"/>
        <v>-0.52060604298373281</v>
      </c>
      <c r="F19" s="754">
        <v>80983318</v>
      </c>
      <c r="G19" s="755">
        <v>32875263</v>
      </c>
      <c r="H19" s="756">
        <f t="shared" si="1"/>
        <v>-0.59404894968615629</v>
      </c>
      <c r="I19" s="756">
        <f t="shared" si="2"/>
        <v>1.2758758594355227E-2</v>
      </c>
    </row>
    <row r="20" spans="1:9" s="753" customFormat="1" ht="14.25" customHeight="1">
      <c r="B20" s="351" t="s">
        <v>238</v>
      </c>
      <c r="C20" s="754">
        <v>16960465</v>
      </c>
      <c r="D20" s="755">
        <v>2617767</v>
      </c>
      <c r="E20" s="756">
        <f t="shared" si="0"/>
        <v>-0.84565476241364845</v>
      </c>
      <c r="F20" s="754">
        <v>113148573</v>
      </c>
      <c r="G20" s="755">
        <v>32146172</v>
      </c>
      <c r="H20" s="756">
        <f t="shared" si="1"/>
        <v>-0.71589414565572995</v>
      </c>
      <c r="I20" s="756">
        <f t="shared" si="2"/>
        <v>1.2475801281973663E-2</v>
      </c>
    </row>
    <row r="21" spans="1:9" s="753" customFormat="1" ht="14.25" customHeight="1">
      <c r="B21" s="351" t="s">
        <v>240</v>
      </c>
      <c r="C21" s="754">
        <v>4515533</v>
      </c>
      <c r="D21" s="755">
        <v>3330717</v>
      </c>
      <c r="E21" s="756">
        <f t="shared" si="0"/>
        <v>-0.26238674371331139</v>
      </c>
      <c r="F21" s="754">
        <v>37392160</v>
      </c>
      <c r="G21" s="755">
        <v>19902826</v>
      </c>
      <c r="H21" s="756">
        <f t="shared" si="1"/>
        <v>-0.46772729898459997</v>
      </c>
      <c r="I21" s="756">
        <f t="shared" si="2"/>
        <v>7.7242074771981788E-3</v>
      </c>
    </row>
    <row r="22" spans="1:9" s="753" customFormat="1" ht="14.25" customHeight="1">
      <c r="B22" s="351" t="s">
        <v>364</v>
      </c>
      <c r="C22" s="754">
        <v>4602066</v>
      </c>
      <c r="D22" s="755">
        <v>3149</v>
      </c>
      <c r="E22" s="756">
        <f t="shared" si="0"/>
        <v>-0.99931574210365515</v>
      </c>
      <c r="F22" s="754">
        <v>30573979</v>
      </c>
      <c r="G22" s="755">
        <v>14641498</v>
      </c>
      <c r="H22" s="756">
        <f t="shared" si="1"/>
        <v>-0.52111244663313205</v>
      </c>
      <c r="I22" s="756">
        <f t="shared" si="2"/>
        <v>5.6823070416724833E-3</v>
      </c>
    </row>
    <row r="23" spans="1:9" s="753" customFormat="1" ht="14.25" customHeight="1">
      <c r="B23" s="351" t="s">
        <v>243</v>
      </c>
      <c r="C23" s="754">
        <v>2101264</v>
      </c>
      <c r="D23" s="755">
        <v>46740</v>
      </c>
      <c r="E23" s="756">
        <f t="shared" si="0"/>
        <v>-0.97775624576445419</v>
      </c>
      <c r="F23" s="754">
        <v>12445973</v>
      </c>
      <c r="G23" s="755">
        <v>5841359</v>
      </c>
      <c r="H23" s="756">
        <f t="shared" si="1"/>
        <v>-0.53066272922173297</v>
      </c>
      <c r="I23" s="756">
        <f t="shared" si="2"/>
        <v>2.267008155766366E-3</v>
      </c>
    </row>
    <row r="24" spans="1:9" s="285" customFormat="1" ht="14.25" customHeight="1">
      <c r="B24" s="351" t="s">
        <v>241</v>
      </c>
      <c r="C24" s="352">
        <v>1470613</v>
      </c>
      <c r="D24" s="353">
        <v>1277598</v>
      </c>
      <c r="E24" s="354">
        <f t="shared" si="0"/>
        <v>-0.13124798978385199</v>
      </c>
      <c r="F24" s="352">
        <v>13128971</v>
      </c>
      <c r="G24" s="353">
        <v>5804830</v>
      </c>
      <c r="H24" s="354">
        <f t="shared" si="1"/>
        <v>-0.55786100829988883</v>
      </c>
      <c r="I24" s="354">
        <f t="shared" si="2"/>
        <v>2.2528313963988988E-3</v>
      </c>
    </row>
    <row r="25" spans="1:9" s="285" customFormat="1" ht="14.25" customHeight="1">
      <c r="B25" s="355" t="s">
        <v>246</v>
      </c>
      <c r="C25" s="352">
        <v>795196</v>
      </c>
      <c r="D25" s="353">
        <v>76794</v>
      </c>
      <c r="E25" s="354">
        <f t="shared" si="0"/>
        <v>-0.90342758263371548</v>
      </c>
      <c r="F25" s="352">
        <v>5112043</v>
      </c>
      <c r="G25" s="353">
        <v>783914</v>
      </c>
      <c r="H25" s="354">
        <f t="shared" si="1"/>
        <v>-0.84665348080992275</v>
      </c>
      <c r="I25" s="354">
        <f t="shared" si="2"/>
        <v>3.0423390026523535E-4</v>
      </c>
    </row>
    <row r="26" spans="1:9" s="285" customFormat="1" ht="14.25" customHeight="1">
      <c r="B26" s="351" t="s">
        <v>245</v>
      </c>
      <c r="C26" s="352">
        <v>0</v>
      </c>
      <c r="D26" s="353">
        <v>13106</v>
      </c>
      <c r="E26" s="354" t="s">
        <v>290</v>
      </c>
      <c r="F26" s="352">
        <v>0</v>
      </c>
      <c r="G26" s="353">
        <v>30851</v>
      </c>
      <c r="H26" s="354" t="s">
        <v>290</v>
      </c>
      <c r="I26" s="354">
        <f t="shared" si="2"/>
        <v>1.1973150188774249E-5</v>
      </c>
    </row>
    <row r="27" spans="1:9" s="285" customFormat="1" ht="14.25" customHeight="1">
      <c r="B27" s="351" t="s">
        <v>242</v>
      </c>
      <c r="C27" s="352">
        <v>30000</v>
      </c>
      <c r="D27" s="353">
        <v>0</v>
      </c>
      <c r="E27" s="354" t="s">
        <v>291</v>
      </c>
      <c r="F27" s="352">
        <v>1140000</v>
      </c>
      <c r="G27" s="353">
        <v>10500</v>
      </c>
      <c r="H27" s="354">
        <f>G27/F27-1</f>
        <v>-0.99078947368421055</v>
      </c>
      <c r="I27" s="354">
        <f t="shared" si="2"/>
        <v>4.0750081677135139E-6</v>
      </c>
    </row>
    <row r="28" spans="1:9" s="285" customFormat="1" ht="14.25" customHeight="1">
      <c r="B28" s="351" t="s">
        <v>365</v>
      </c>
      <c r="C28" s="352">
        <v>0</v>
      </c>
      <c r="D28" s="353">
        <v>0</v>
      </c>
      <c r="E28" s="354" t="s">
        <v>291</v>
      </c>
      <c r="F28" s="352">
        <v>1228</v>
      </c>
      <c r="G28" s="353">
        <v>5574</v>
      </c>
      <c r="H28" s="354">
        <f>G28/F28-1</f>
        <v>3.5390879478827362</v>
      </c>
      <c r="I28" s="354">
        <f t="shared" si="2"/>
        <v>2.1632471930319169E-6</v>
      </c>
    </row>
    <row r="29" spans="1:9" s="346" customFormat="1" ht="14.25" customHeight="1" thickBot="1">
      <c r="A29" s="285"/>
      <c r="B29" s="356" t="s">
        <v>3</v>
      </c>
      <c r="C29" s="357">
        <f>+SUM(C7:C28)</f>
        <v>536378316</v>
      </c>
      <c r="D29" s="357">
        <f>+SUM(D7:D28)</f>
        <v>301838357</v>
      </c>
      <c r="E29" s="358">
        <f>D29/C29-1</f>
        <v>-0.43726592221151606</v>
      </c>
      <c r="F29" s="357">
        <f>+SUM(F7:F28)</f>
        <v>3564442123</v>
      </c>
      <c r="G29" s="357">
        <f>+SUM(G7:G28)</f>
        <v>2576681952</v>
      </c>
      <c r="H29" s="359">
        <f t="shared" ref="H29" si="3">G29/F29-1</f>
        <v>-0.27711494166965323</v>
      </c>
      <c r="I29" s="359">
        <f t="shared" ref="I29" si="4">G29/$G$29</f>
        <v>1</v>
      </c>
    </row>
    <row r="30" spans="1:9" s="285" customFormat="1" ht="14.25" customHeight="1">
      <c r="C30" s="360"/>
      <c r="D30" s="360"/>
      <c r="E30" s="360"/>
      <c r="F30" s="360"/>
      <c r="G30" s="360"/>
      <c r="H30" s="360"/>
      <c r="I30" s="360"/>
    </row>
    <row r="31" spans="1:9" s="346" customFormat="1" ht="14.25" customHeight="1" thickBot="1">
      <c r="A31" s="285"/>
      <c r="B31" s="344" t="s">
        <v>292</v>
      </c>
      <c r="C31" s="285"/>
      <c r="D31" s="285"/>
      <c r="E31" s="342"/>
      <c r="F31" s="285"/>
      <c r="G31" s="285"/>
      <c r="H31" s="342"/>
      <c r="I31" s="342"/>
    </row>
    <row r="32" spans="1:9" s="346" customFormat="1" ht="14.25" customHeight="1" thickBot="1">
      <c r="A32" s="285"/>
      <c r="B32" s="285"/>
      <c r="C32" s="793" t="s">
        <v>275</v>
      </c>
      <c r="D32" s="794"/>
      <c r="E32" s="795"/>
      <c r="F32" s="796" t="s">
        <v>288</v>
      </c>
      <c r="G32" s="797"/>
      <c r="H32" s="797"/>
      <c r="I32" s="798"/>
    </row>
    <row r="33" spans="1:9" s="285" customFormat="1" ht="14.25" customHeight="1" thickBot="1">
      <c r="A33" s="799" t="s">
        <v>293</v>
      </c>
      <c r="B33" s="800"/>
      <c r="C33" s="347">
        <v>2019</v>
      </c>
      <c r="D33" s="348">
        <v>2020</v>
      </c>
      <c r="E33" s="349" t="s">
        <v>282</v>
      </c>
      <c r="F33" s="347">
        <v>2019</v>
      </c>
      <c r="G33" s="348">
        <v>2020</v>
      </c>
      <c r="H33" s="349" t="s">
        <v>282</v>
      </c>
      <c r="I33" s="350" t="s">
        <v>289</v>
      </c>
    </row>
    <row r="34" spans="1:9" s="285" customFormat="1" ht="14.25" customHeight="1">
      <c r="A34" s="361">
        <v>1</v>
      </c>
      <c r="B34" s="362" t="s">
        <v>294</v>
      </c>
      <c r="C34" s="363">
        <v>150859631</v>
      </c>
      <c r="D34" s="364">
        <v>80838687</v>
      </c>
      <c r="E34" s="354">
        <f t="shared" ref="E34:E84" si="5">D34/C34-1</f>
        <v>-0.4641463295107755</v>
      </c>
      <c r="F34" s="363">
        <v>705534311</v>
      </c>
      <c r="G34" s="364">
        <v>935104399</v>
      </c>
      <c r="H34" s="354">
        <f t="shared" ref="H34:H85" si="6">G34/F34-1</f>
        <v>0.32538472533619989</v>
      </c>
      <c r="I34" s="365">
        <f t="shared" ref="I34:I85" si="7">G34/$G$85</f>
        <v>0.36291029177046064</v>
      </c>
    </row>
    <row r="35" spans="1:9" s="285" customFormat="1" ht="14.25" customHeight="1">
      <c r="A35" s="361">
        <v>2</v>
      </c>
      <c r="B35" s="362" t="s">
        <v>295</v>
      </c>
      <c r="C35" s="363">
        <v>70766821</v>
      </c>
      <c r="D35" s="364">
        <v>49237058</v>
      </c>
      <c r="E35" s="354">
        <f t="shared" si="5"/>
        <v>-0.30423527149820673</v>
      </c>
      <c r="F35" s="363">
        <v>489177291</v>
      </c>
      <c r="G35" s="364">
        <v>313794850</v>
      </c>
      <c r="H35" s="354">
        <f t="shared" si="6"/>
        <v>-0.35852531224717055</v>
      </c>
      <c r="I35" s="365">
        <f t="shared" si="7"/>
        <v>0.12178253111775589</v>
      </c>
    </row>
    <row r="36" spans="1:9" s="285" customFormat="1" ht="14.25" customHeight="1">
      <c r="A36" s="361">
        <v>3</v>
      </c>
      <c r="B36" s="362" t="s">
        <v>296</v>
      </c>
      <c r="C36" s="363">
        <v>24490875</v>
      </c>
      <c r="D36" s="364">
        <v>20489128</v>
      </c>
      <c r="E36" s="354">
        <f t="shared" si="5"/>
        <v>-0.16339746946566835</v>
      </c>
      <c r="F36" s="363">
        <v>234127300</v>
      </c>
      <c r="G36" s="364">
        <v>185167404</v>
      </c>
      <c r="H36" s="354">
        <f t="shared" si="6"/>
        <v>-0.2091165618020624</v>
      </c>
      <c r="I36" s="365">
        <f t="shared" si="7"/>
        <v>7.1862731780410277E-2</v>
      </c>
    </row>
    <row r="37" spans="1:9" s="285" customFormat="1" ht="14.25" customHeight="1">
      <c r="A37" s="361">
        <v>4</v>
      </c>
      <c r="B37" s="362" t="s">
        <v>297</v>
      </c>
      <c r="C37" s="363">
        <v>23736230</v>
      </c>
      <c r="D37" s="364">
        <v>21204912</v>
      </c>
      <c r="E37" s="354">
        <f t="shared" si="5"/>
        <v>-0.10664364138702731</v>
      </c>
      <c r="F37" s="363">
        <v>149871806</v>
      </c>
      <c r="G37" s="364">
        <v>149890442</v>
      </c>
      <c r="H37" s="354">
        <f t="shared" si="6"/>
        <v>1.2434626963786499E-4</v>
      </c>
      <c r="I37" s="365">
        <f t="shared" si="7"/>
        <v>5.8171883372589397E-2</v>
      </c>
    </row>
    <row r="38" spans="1:9" s="285" customFormat="1" ht="14.25" customHeight="1">
      <c r="A38" s="361">
        <v>5</v>
      </c>
      <c r="B38" s="362" t="s">
        <v>298</v>
      </c>
      <c r="C38" s="363">
        <v>15753686</v>
      </c>
      <c r="D38" s="364">
        <v>15767947</v>
      </c>
      <c r="E38" s="354">
        <f t="shared" si="5"/>
        <v>9.052484605824862E-4</v>
      </c>
      <c r="F38" s="363">
        <v>154192046</v>
      </c>
      <c r="G38" s="364">
        <v>122487571</v>
      </c>
      <c r="H38" s="354">
        <f t="shared" si="6"/>
        <v>-0.20561679945540123</v>
      </c>
      <c r="I38" s="365">
        <f t="shared" si="7"/>
        <v>4.7536938311275138E-2</v>
      </c>
    </row>
    <row r="39" spans="1:9" s="285" customFormat="1" ht="14.25" customHeight="1">
      <c r="A39" s="361">
        <v>6</v>
      </c>
      <c r="B39" s="362" t="s">
        <v>299</v>
      </c>
      <c r="C39" s="363">
        <v>30389931</v>
      </c>
      <c r="D39" s="364">
        <v>14387507</v>
      </c>
      <c r="E39" s="354">
        <f t="shared" si="5"/>
        <v>-0.52656993528547336</v>
      </c>
      <c r="F39" s="363">
        <v>226029587</v>
      </c>
      <c r="G39" s="364">
        <v>121521973</v>
      </c>
      <c r="H39" s="354">
        <f t="shared" si="6"/>
        <v>-0.46236254017488432</v>
      </c>
      <c r="I39" s="365">
        <f t="shared" si="7"/>
        <v>4.7162193574443914E-2</v>
      </c>
    </row>
    <row r="40" spans="1:9" s="285" customFormat="1" ht="14.25" customHeight="1">
      <c r="A40" s="361">
        <v>7</v>
      </c>
      <c r="B40" s="362" t="s">
        <v>300</v>
      </c>
      <c r="C40" s="363">
        <v>22051721</v>
      </c>
      <c r="D40" s="364">
        <v>8824617</v>
      </c>
      <c r="E40" s="354">
        <f t="shared" si="5"/>
        <v>-0.59982184610443778</v>
      </c>
      <c r="F40" s="363">
        <v>157235951</v>
      </c>
      <c r="G40" s="364">
        <v>103636910</v>
      </c>
      <c r="H40" s="354">
        <f t="shared" si="6"/>
        <v>-0.34088286208794583</v>
      </c>
      <c r="I40" s="365">
        <f t="shared" si="7"/>
        <v>4.022107187872289E-2</v>
      </c>
    </row>
    <row r="41" spans="1:9" s="285" customFormat="1" ht="14.25" customHeight="1">
      <c r="A41" s="361">
        <v>8</v>
      </c>
      <c r="B41" s="362" t="s">
        <v>301</v>
      </c>
      <c r="C41" s="363">
        <v>11806210</v>
      </c>
      <c r="D41" s="364">
        <v>6293452</v>
      </c>
      <c r="E41" s="354">
        <f t="shared" si="5"/>
        <v>-0.46693714579022394</v>
      </c>
      <c r="F41" s="363">
        <v>115586016</v>
      </c>
      <c r="G41" s="364">
        <v>50261374</v>
      </c>
      <c r="H41" s="354">
        <f t="shared" si="6"/>
        <v>-0.56516042563487956</v>
      </c>
      <c r="I41" s="365">
        <f t="shared" si="7"/>
        <v>1.9506239006714634E-2</v>
      </c>
    </row>
    <row r="42" spans="1:9" s="285" customFormat="1" ht="14.25" customHeight="1">
      <c r="A42" s="361">
        <v>9</v>
      </c>
      <c r="B42" s="362" t="s">
        <v>302</v>
      </c>
      <c r="C42" s="363">
        <v>7648123</v>
      </c>
      <c r="D42" s="364">
        <v>2767664</v>
      </c>
      <c r="E42" s="354">
        <f t="shared" si="5"/>
        <v>-0.63812506676474734</v>
      </c>
      <c r="F42" s="363">
        <v>60082324</v>
      </c>
      <c r="G42" s="364">
        <v>43021335</v>
      </c>
      <c r="H42" s="354">
        <f t="shared" si="6"/>
        <v>-0.28396020433563784</v>
      </c>
      <c r="I42" s="365">
        <f t="shared" si="7"/>
        <v>1.669640871532755E-2</v>
      </c>
    </row>
    <row r="43" spans="1:9" s="285" customFormat="1" ht="14.25" customHeight="1">
      <c r="A43" s="361">
        <v>10</v>
      </c>
      <c r="B43" s="362" t="s">
        <v>303</v>
      </c>
      <c r="C43" s="363">
        <v>9489560</v>
      </c>
      <c r="D43" s="364">
        <v>3995577</v>
      </c>
      <c r="E43" s="354">
        <f t="shared" si="5"/>
        <v>-0.57895023583812111</v>
      </c>
      <c r="F43" s="363">
        <v>58677406</v>
      </c>
      <c r="G43" s="364">
        <v>27386327</v>
      </c>
      <c r="H43" s="354">
        <f t="shared" si="6"/>
        <v>-0.5332730455057948</v>
      </c>
      <c r="I43" s="365">
        <f t="shared" si="7"/>
        <v>1.0628524400826012E-2</v>
      </c>
    </row>
    <row r="44" spans="1:9" s="285" customFormat="1" ht="14.25" customHeight="1">
      <c r="A44" s="361">
        <v>11</v>
      </c>
      <c r="B44" s="362" t="s">
        <v>304</v>
      </c>
      <c r="C44" s="363">
        <v>10220521</v>
      </c>
      <c r="D44" s="364">
        <v>4359458</v>
      </c>
      <c r="E44" s="354">
        <f t="shared" si="5"/>
        <v>-0.57346029620212113</v>
      </c>
      <c r="F44" s="363">
        <v>85356535</v>
      </c>
      <c r="G44" s="364">
        <v>27243475</v>
      </c>
      <c r="H44" s="354">
        <f t="shared" si="6"/>
        <v>-0.68082730865305163</v>
      </c>
      <c r="I44" s="365">
        <f t="shared" si="7"/>
        <v>1.0573084108752278E-2</v>
      </c>
    </row>
    <row r="45" spans="1:9" s="285" customFormat="1" ht="14.25" customHeight="1">
      <c r="A45" s="361">
        <v>12</v>
      </c>
      <c r="B45" s="362" t="s">
        <v>305</v>
      </c>
      <c r="C45" s="363">
        <v>4487417</v>
      </c>
      <c r="D45" s="364">
        <v>4252854</v>
      </c>
      <c r="E45" s="354">
        <f t="shared" si="5"/>
        <v>-5.2271273206835889E-2</v>
      </c>
      <c r="F45" s="363">
        <v>27153471</v>
      </c>
      <c r="G45" s="364">
        <v>26627791</v>
      </c>
      <c r="H45" s="354">
        <f t="shared" si="6"/>
        <v>-1.9359587582744031E-2</v>
      </c>
      <c r="I45" s="365">
        <f t="shared" si="7"/>
        <v>1.0334139601254132E-2</v>
      </c>
    </row>
    <row r="46" spans="1:9" s="285" customFormat="1" ht="14.25" customHeight="1">
      <c r="A46" s="361">
        <v>13</v>
      </c>
      <c r="B46" s="362" t="s">
        <v>306</v>
      </c>
      <c r="C46" s="363">
        <v>7914645</v>
      </c>
      <c r="D46" s="364">
        <v>5630386</v>
      </c>
      <c r="E46" s="354">
        <f t="shared" si="5"/>
        <v>-0.28861168125670833</v>
      </c>
      <c r="F46" s="363">
        <v>36154538</v>
      </c>
      <c r="G46" s="364">
        <v>26329553</v>
      </c>
      <c r="H46" s="354">
        <f t="shared" si="6"/>
        <v>-0.27174970400672804</v>
      </c>
      <c r="I46" s="365">
        <f t="shared" si="7"/>
        <v>1.0218394621642462E-2</v>
      </c>
    </row>
    <row r="47" spans="1:9" s="285" customFormat="1" ht="14.25" customHeight="1">
      <c r="A47" s="361">
        <v>14</v>
      </c>
      <c r="B47" s="362" t="s">
        <v>307</v>
      </c>
      <c r="C47" s="363">
        <v>3638977</v>
      </c>
      <c r="D47" s="364">
        <v>2771547</v>
      </c>
      <c r="E47" s="354">
        <f t="shared" si="5"/>
        <v>-0.23837193804742374</v>
      </c>
      <c r="F47" s="363">
        <v>36463649</v>
      </c>
      <c r="G47" s="364">
        <v>25750948</v>
      </c>
      <c r="H47" s="354">
        <f t="shared" si="6"/>
        <v>-0.29379124947149415</v>
      </c>
      <c r="I47" s="365">
        <f t="shared" si="7"/>
        <v>9.9938403263205682E-3</v>
      </c>
    </row>
    <row r="48" spans="1:9" s="285" customFormat="1" ht="14.25" customHeight="1">
      <c r="A48" s="361">
        <v>15</v>
      </c>
      <c r="B48" s="362" t="s">
        <v>308</v>
      </c>
      <c r="C48" s="363">
        <v>6755823</v>
      </c>
      <c r="D48" s="364">
        <v>3111161</v>
      </c>
      <c r="E48" s="354">
        <f t="shared" si="5"/>
        <v>-0.53948453060419133</v>
      </c>
      <c r="F48" s="363">
        <v>60834109</v>
      </c>
      <c r="G48" s="364">
        <v>24483466</v>
      </c>
      <c r="H48" s="354">
        <f t="shared" si="6"/>
        <v>-0.59753719742981692</v>
      </c>
      <c r="I48" s="365">
        <f t="shared" si="7"/>
        <v>9.5019356118034391E-3</v>
      </c>
    </row>
    <row r="49" spans="1:9" s="285" customFormat="1" ht="14.25" customHeight="1">
      <c r="A49" s="361">
        <v>16</v>
      </c>
      <c r="B49" s="362" t="s">
        <v>309</v>
      </c>
      <c r="C49" s="363">
        <v>12841601</v>
      </c>
      <c r="D49" s="364">
        <v>1492534</v>
      </c>
      <c r="E49" s="354">
        <f t="shared" si="5"/>
        <v>-0.88377352636949236</v>
      </c>
      <c r="F49" s="363">
        <v>127199493</v>
      </c>
      <c r="G49" s="364">
        <v>23533637</v>
      </c>
      <c r="H49" s="354">
        <f t="shared" si="6"/>
        <v>-0.81498639306683396</v>
      </c>
      <c r="I49" s="365">
        <f t="shared" si="7"/>
        <v>9.1333107610480913E-3</v>
      </c>
    </row>
    <row r="50" spans="1:9" s="285" customFormat="1" ht="14.25" customHeight="1">
      <c r="A50" s="361">
        <v>17</v>
      </c>
      <c r="B50" s="362" t="s">
        <v>310</v>
      </c>
      <c r="C50" s="363">
        <v>14671578</v>
      </c>
      <c r="D50" s="364">
        <v>3835775</v>
      </c>
      <c r="E50" s="354">
        <f t="shared" si="5"/>
        <v>-0.73855743397199669</v>
      </c>
      <c r="F50" s="363">
        <v>90127659</v>
      </c>
      <c r="G50" s="364">
        <v>22022897</v>
      </c>
      <c r="H50" s="354">
        <f t="shared" si="6"/>
        <v>-0.75564774183250449</v>
      </c>
      <c r="I50" s="365">
        <f t="shared" si="7"/>
        <v>8.5469985858774699E-3</v>
      </c>
    </row>
    <row r="51" spans="1:9" s="285" customFormat="1" ht="14.25" customHeight="1">
      <c r="A51" s="361">
        <v>18</v>
      </c>
      <c r="B51" s="362" t="s">
        <v>311</v>
      </c>
      <c r="C51" s="363">
        <v>3369009</v>
      </c>
      <c r="D51" s="364">
        <v>3327604</v>
      </c>
      <c r="E51" s="354">
        <f t="shared" si="5"/>
        <v>-1.2289964200155046E-2</v>
      </c>
      <c r="F51" s="363">
        <v>28883816</v>
      </c>
      <c r="G51" s="364">
        <v>20601928</v>
      </c>
      <c r="H51" s="354">
        <f t="shared" si="6"/>
        <v>-0.28673108844066864</v>
      </c>
      <c r="I51" s="365">
        <f t="shared" si="7"/>
        <v>7.995526178156737E-3</v>
      </c>
    </row>
    <row r="52" spans="1:9" s="285" customFormat="1" ht="14.25" customHeight="1">
      <c r="A52" s="361">
        <v>19</v>
      </c>
      <c r="B52" s="362" t="s">
        <v>312</v>
      </c>
      <c r="C52" s="363">
        <v>12383852</v>
      </c>
      <c r="D52" s="364">
        <v>4965032</v>
      </c>
      <c r="E52" s="354">
        <f t="shared" si="5"/>
        <v>-0.5990720819337958</v>
      </c>
      <c r="F52" s="363">
        <v>51115544</v>
      </c>
      <c r="G52" s="364">
        <v>19885494</v>
      </c>
      <c r="H52" s="354">
        <f t="shared" si="6"/>
        <v>-0.61096972772118008</v>
      </c>
      <c r="I52" s="365">
        <f t="shared" si="7"/>
        <v>7.7174809970493403E-3</v>
      </c>
    </row>
    <row r="53" spans="1:9" s="285" customFormat="1" ht="14.25" customHeight="1">
      <c r="A53" s="361">
        <v>20</v>
      </c>
      <c r="B53" s="362" t="s">
        <v>313</v>
      </c>
      <c r="C53" s="363">
        <v>11168892</v>
      </c>
      <c r="D53" s="364">
        <v>9061393</v>
      </c>
      <c r="E53" s="354">
        <f t="shared" si="5"/>
        <v>-0.18869365018481687</v>
      </c>
      <c r="F53" s="363">
        <v>80708762</v>
      </c>
      <c r="G53" s="364">
        <v>17089454</v>
      </c>
      <c r="H53" s="354">
        <f t="shared" si="6"/>
        <v>-0.78825776066296249</v>
      </c>
      <c r="I53" s="365">
        <f t="shared" si="7"/>
        <v>6.6323490125489888E-3</v>
      </c>
    </row>
    <row r="54" spans="1:9" s="285" customFormat="1" ht="14.25" customHeight="1">
      <c r="A54" s="361">
        <v>21</v>
      </c>
      <c r="B54" s="362" t="s">
        <v>314</v>
      </c>
      <c r="C54" s="363">
        <v>3269388</v>
      </c>
      <c r="D54" s="364">
        <v>1650524</v>
      </c>
      <c r="E54" s="354">
        <f t="shared" si="5"/>
        <v>-0.49515811521911746</v>
      </c>
      <c r="F54" s="363">
        <v>24414419</v>
      </c>
      <c r="G54" s="364">
        <v>15417525</v>
      </c>
      <c r="H54" s="354">
        <f t="shared" si="6"/>
        <v>-0.36850739720654424</v>
      </c>
      <c r="I54" s="365">
        <f t="shared" si="7"/>
        <v>5.9834800286597423E-3</v>
      </c>
    </row>
    <row r="55" spans="1:9" s="285" customFormat="1" ht="14.25" customHeight="1">
      <c r="A55" s="361">
        <v>22</v>
      </c>
      <c r="B55" s="362" t="s">
        <v>315</v>
      </c>
      <c r="C55" s="363">
        <v>4517374</v>
      </c>
      <c r="D55" s="415">
        <v>0</v>
      </c>
      <c r="E55" s="354" t="s">
        <v>291</v>
      </c>
      <c r="F55" s="363">
        <v>28843921</v>
      </c>
      <c r="G55" s="364">
        <v>14590038</v>
      </c>
      <c r="H55" s="354">
        <f t="shared" si="6"/>
        <v>-0.49417286228179591</v>
      </c>
      <c r="I55" s="365">
        <f t="shared" si="7"/>
        <v>5.6623356206905277E-3</v>
      </c>
    </row>
    <row r="56" spans="1:9" s="285" customFormat="1" ht="14.25" customHeight="1">
      <c r="A56" s="361">
        <v>23</v>
      </c>
      <c r="B56" s="362" t="s">
        <v>316</v>
      </c>
      <c r="C56" s="363">
        <v>7598352</v>
      </c>
      <c r="D56" s="364">
        <v>3854266</v>
      </c>
      <c r="E56" s="354">
        <f t="shared" si="5"/>
        <v>-0.49274974362861845</v>
      </c>
      <c r="F56" s="363">
        <v>36605132</v>
      </c>
      <c r="G56" s="364">
        <v>14049056</v>
      </c>
      <c r="H56" s="354">
        <f t="shared" si="6"/>
        <v>-0.6161998268439518</v>
      </c>
      <c r="I56" s="365">
        <f t="shared" si="7"/>
        <v>5.4523826617775759E-3</v>
      </c>
    </row>
    <row r="57" spans="1:9" s="285" customFormat="1" ht="14.25" customHeight="1">
      <c r="A57" s="361">
        <v>24</v>
      </c>
      <c r="B57" s="362" t="s">
        <v>317</v>
      </c>
      <c r="C57" s="363">
        <v>1857686</v>
      </c>
      <c r="D57" s="364">
        <v>1124433</v>
      </c>
      <c r="E57" s="354">
        <f t="shared" si="5"/>
        <v>-0.39471310006104365</v>
      </c>
      <c r="F57" s="363">
        <v>12819761</v>
      </c>
      <c r="G57" s="364">
        <v>13005337</v>
      </c>
      <c r="H57" s="354">
        <f t="shared" si="6"/>
        <v>1.4475776888508207E-2</v>
      </c>
      <c r="I57" s="365">
        <f t="shared" si="7"/>
        <v>5.047319476082549E-3</v>
      </c>
    </row>
    <row r="58" spans="1:9" s="285" customFormat="1" ht="14.25" customHeight="1">
      <c r="A58" s="361">
        <v>25</v>
      </c>
      <c r="B58" s="362" t="s">
        <v>318</v>
      </c>
      <c r="C58" s="363">
        <v>3231261</v>
      </c>
      <c r="D58" s="364">
        <v>2320809</v>
      </c>
      <c r="E58" s="354">
        <f t="shared" si="5"/>
        <v>-0.28176368297082777</v>
      </c>
      <c r="F58" s="363">
        <v>22570530</v>
      </c>
      <c r="G58" s="364">
        <v>12193658</v>
      </c>
      <c r="H58" s="354">
        <f t="shared" si="6"/>
        <v>-0.45975313827366926</v>
      </c>
      <c r="I58" s="365">
        <f t="shared" si="7"/>
        <v>4.7323100899338312E-3</v>
      </c>
    </row>
    <row r="59" spans="1:9" s="285" customFormat="1" ht="14.25" customHeight="1">
      <c r="A59" s="361">
        <v>26</v>
      </c>
      <c r="B59" s="362" t="s">
        <v>319</v>
      </c>
      <c r="C59" s="363">
        <v>3831521</v>
      </c>
      <c r="D59" s="364">
        <v>2734458</v>
      </c>
      <c r="E59" s="354">
        <f t="shared" si="5"/>
        <v>-0.28632571764581216</v>
      </c>
      <c r="F59" s="363">
        <v>37087464</v>
      </c>
      <c r="G59" s="364">
        <v>11068365</v>
      </c>
      <c r="H59" s="354">
        <f t="shared" si="6"/>
        <v>-0.7015604787644687</v>
      </c>
      <c r="I59" s="365">
        <f t="shared" si="7"/>
        <v>4.2955883598318461E-3</v>
      </c>
    </row>
    <row r="60" spans="1:9" s="285" customFormat="1" ht="14.25" customHeight="1">
      <c r="A60" s="361">
        <v>27</v>
      </c>
      <c r="B60" s="362" t="s">
        <v>320</v>
      </c>
      <c r="C60" s="363">
        <v>2099004</v>
      </c>
      <c r="D60" s="364">
        <v>2171289</v>
      </c>
      <c r="E60" s="354">
        <f t="shared" si="5"/>
        <v>3.4437761909934528E-2</v>
      </c>
      <c r="F60" s="363">
        <v>18659189</v>
      </c>
      <c r="G60" s="364">
        <v>9290413</v>
      </c>
      <c r="H60" s="354">
        <f t="shared" si="6"/>
        <v>-0.50209985010602554</v>
      </c>
      <c r="I60" s="365">
        <f t="shared" si="7"/>
        <v>3.6055722720411245E-3</v>
      </c>
    </row>
    <row r="61" spans="1:9" s="285" customFormat="1" ht="14.25" customHeight="1">
      <c r="A61" s="361">
        <v>28</v>
      </c>
      <c r="B61" s="362" t="s">
        <v>321</v>
      </c>
      <c r="C61" s="363">
        <v>549904</v>
      </c>
      <c r="D61" s="364">
        <v>777249</v>
      </c>
      <c r="E61" s="354">
        <f t="shared" si="5"/>
        <v>0.41342670720707608</v>
      </c>
      <c r="F61" s="363">
        <v>939628</v>
      </c>
      <c r="G61" s="364">
        <v>9116298</v>
      </c>
      <c r="H61" s="354">
        <f t="shared" si="6"/>
        <v>8.7020288880280283</v>
      </c>
      <c r="I61" s="365">
        <f t="shared" si="7"/>
        <v>3.5379989342200352E-3</v>
      </c>
    </row>
    <row r="62" spans="1:9" s="285" customFormat="1" ht="14.25" customHeight="1">
      <c r="A62" s="361">
        <v>29</v>
      </c>
      <c r="B62" s="366" t="s">
        <v>322</v>
      </c>
      <c r="C62" s="363">
        <v>3335736</v>
      </c>
      <c r="D62" s="364">
        <v>1215426</v>
      </c>
      <c r="E62" s="354">
        <f t="shared" si="5"/>
        <v>-0.63563483441135626</v>
      </c>
      <c r="F62" s="363">
        <v>18909354</v>
      </c>
      <c r="G62" s="364">
        <v>8796412</v>
      </c>
      <c r="H62" s="354">
        <f t="shared" si="6"/>
        <v>-0.53481160699619879</v>
      </c>
      <c r="I62" s="365">
        <f t="shared" si="7"/>
        <v>3.4138524520545871E-3</v>
      </c>
    </row>
    <row r="63" spans="1:9" s="285" customFormat="1" ht="14.25" customHeight="1">
      <c r="A63" s="361">
        <v>30</v>
      </c>
      <c r="B63" s="362" t="s">
        <v>323</v>
      </c>
      <c r="C63" s="363">
        <v>1091295</v>
      </c>
      <c r="D63" s="364">
        <v>1181145</v>
      </c>
      <c r="E63" s="354">
        <f t="shared" si="5"/>
        <v>8.2333374568746232E-2</v>
      </c>
      <c r="F63" s="363">
        <v>19181028</v>
      </c>
      <c r="G63" s="364">
        <v>8243697</v>
      </c>
      <c r="H63" s="354">
        <f t="shared" si="6"/>
        <v>-0.570216101034835</v>
      </c>
      <c r="I63" s="365">
        <f t="shared" si="7"/>
        <v>3.1993459625862274E-3</v>
      </c>
    </row>
    <row r="64" spans="1:9" s="285" customFormat="1" ht="14.25" customHeight="1">
      <c r="A64" s="361">
        <v>31</v>
      </c>
      <c r="B64" s="362" t="s">
        <v>324</v>
      </c>
      <c r="C64" s="363">
        <v>1530913</v>
      </c>
      <c r="D64" s="364">
        <v>872835</v>
      </c>
      <c r="E64" s="354">
        <f t="shared" si="5"/>
        <v>-0.42985982874271755</v>
      </c>
      <c r="F64" s="363">
        <v>7354872</v>
      </c>
      <c r="G64" s="364">
        <v>8126930</v>
      </c>
      <c r="H64" s="354">
        <f t="shared" si="6"/>
        <v>0.10497232310773041</v>
      </c>
      <c r="I64" s="365">
        <f t="shared" si="7"/>
        <v>3.1540291550891416E-3</v>
      </c>
    </row>
    <row r="65" spans="1:9" s="285" customFormat="1" ht="14.25" customHeight="1">
      <c r="A65" s="361">
        <v>32</v>
      </c>
      <c r="B65" s="362" t="s">
        <v>325</v>
      </c>
      <c r="C65" s="363">
        <v>581573</v>
      </c>
      <c r="D65" s="364">
        <v>517688</v>
      </c>
      <c r="E65" s="354">
        <f t="shared" si="5"/>
        <v>-0.10984863465119599</v>
      </c>
      <c r="F65" s="363">
        <v>9702141</v>
      </c>
      <c r="G65" s="364">
        <v>8061200</v>
      </c>
      <c r="H65" s="354">
        <f t="shared" si="6"/>
        <v>-0.16913184419810023</v>
      </c>
      <c r="I65" s="365">
        <f t="shared" si="7"/>
        <v>3.1285196039592547E-3</v>
      </c>
    </row>
    <row r="66" spans="1:9" s="285" customFormat="1" ht="14.25" customHeight="1">
      <c r="A66" s="361">
        <v>33</v>
      </c>
      <c r="B66" s="362" t="s">
        <v>326</v>
      </c>
      <c r="C66" s="363">
        <v>286801</v>
      </c>
      <c r="D66" s="364">
        <v>1014956</v>
      </c>
      <c r="E66" s="354">
        <f t="shared" si="5"/>
        <v>2.5388858476783556</v>
      </c>
      <c r="F66" s="363">
        <v>5590304</v>
      </c>
      <c r="G66" s="364">
        <v>7302835</v>
      </c>
      <c r="H66" s="354">
        <f t="shared" si="6"/>
        <v>0.30633951212671073</v>
      </c>
      <c r="I66" s="365">
        <f t="shared" si="7"/>
        <v>2.8342011688061064E-3</v>
      </c>
    </row>
    <row r="67" spans="1:9" s="285" customFormat="1" ht="14.25" customHeight="1">
      <c r="A67" s="361">
        <v>34</v>
      </c>
      <c r="B67" s="362" t="s">
        <v>327</v>
      </c>
      <c r="C67" s="363">
        <v>2254221</v>
      </c>
      <c r="D67" s="364">
        <v>1192274</v>
      </c>
      <c r="E67" s="354">
        <f t="shared" si="5"/>
        <v>-0.47109267458691939</v>
      </c>
      <c r="F67" s="363">
        <v>15259082</v>
      </c>
      <c r="G67" s="364">
        <v>7067284</v>
      </c>
      <c r="H67" s="354">
        <f t="shared" si="6"/>
        <v>-0.53684736735801009</v>
      </c>
      <c r="I67" s="365">
        <f t="shared" si="7"/>
        <v>2.7427847641477172E-3</v>
      </c>
    </row>
    <row r="68" spans="1:9" s="285" customFormat="1" ht="14.25" customHeight="1">
      <c r="A68" s="361">
        <v>35</v>
      </c>
      <c r="B68" s="362" t="s">
        <v>328</v>
      </c>
      <c r="C68" s="363">
        <v>1552325</v>
      </c>
      <c r="D68" s="364">
        <v>89384</v>
      </c>
      <c r="E68" s="354">
        <f t="shared" si="5"/>
        <v>-0.94241927431433492</v>
      </c>
      <c r="F68" s="363">
        <v>10585444</v>
      </c>
      <c r="G68" s="364">
        <v>6777219</v>
      </c>
      <c r="H68" s="354">
        <f t="shared" si="6"/>
        <v>-0.35976053531623231</v>
      </c>
      <c r="I68" s="365">
        <f t="shared" si="7"/>
        <v>2.6302116932745917E-3</v>
      </c>
    </row>
    <row r="69" spans="1:9" s="285" customFormat="1" ht="14.25" customHeight="1">
      <c r="A69" s="361">
        <v>36</v>
      </c>
      <c r="B69" s="362" t="s">
        <v>329</v>
      </c>
      <c r="C69" s="417">
        <v>0</v>
      </c>
      <c r="D69" s="364">
        <v>697345</v>
      </c>
      <c r="E69" s="354" t="s">
        <v>290</v>
      </c>
      <c r="F69" s="416">
        <v>0</v>
      </c>
      <c r="G69" s="364">
        <v>6157476</v>
      </c>
      <c r="H69" s="354" t="s">
        <v>290</v>
      </c>
      <c r="I69" s="365">
        <f t="shared" si="7"/>
        <v>2.389691904047613E-3</v>
      </c>
    </row>
    <row r="70" spans="1:9" s="285" customFormat="1" ht="14.25" customHeight="1">
      <c r="A70" s="361">
        <v>37</v>
      </c>
      <c r="B70" s="362" t="s">
        <v>330</v>
      </c>
      <c r="C70" s="363">
        <v>2318280</v>
      </c>
      <c r="D70" s="364">
        <v>122828</v>
      </c>
      <c r="E70" s="354">
        <f t="shared" si="5"/>
        <v>-0.94701761650879102</v>
      </c>
      <c r="F70" s="363">
        <v>20551163</v>
      </c>
      <c r="G70" s="364">
        <v>6050340</v>
      </c>
      <c r="H70" s="354">
        <f t="shared" si="6"/>
        <v>-0.70559622343514095</v>
      </c>
      <c r="I70" s="365">
        <f t="shared" si="7"/>
        <v>2.3481128492803599E-3</v>
      </c>
    </row>
    <row r="71" spans="1:9" s="285" customFormat="1" ht="14.25" customHeight="1">
      <c r="A71" s="361">
        <v>38</v>
      </c>
      <c r="B71" s="362" t="s">
        <v>331</v>
      </c>
      <c r="C71" s="363">
        <v>3357359</v>
      </c>
      <c r="D71" s="364">
        <v>1256877</v>
      </c>
      <c r="E71" s="354">
        <f t="shared" si="5"/>
        <v>-0.6256352091033458</v>
      </c>
      <c r="F71" s="363">
        <v>15937197</v>
      </c>
      <c r="G71" s="364">
        <v>5882286</v>
      </c>
      <c r="H71" s="354">
        <f t="shared" si="6"/>
        <v>-0.63090837115209153</v>
      </c>
      <c r="I71" s="365">
        <f t="shared" si="7"/>
        <v>2.2828917614120814E-3</v>
      </c>
    </row>
    <row r="72" spans="1:9" s="285" customFormat="1" ht="14.25" customHeight="1">
      <c r="A72" s="361">
        <v>39</v>
      </c>
      <c r="B72" s="362" t="s">
        <v>332</v>
      </c>
      <c r="C72" s="363">
        <v>1758715</v>
      </c>
      <c r="D72" s="364">
        <v>687772</v>
      </c>
      <c r="E72" s="354">
        <f t="shared" si="5"/>
        <v>-0.60893493260704545</v>
      </c>
      <c r="F72" s="363">
        <v>5393508</v>
      </c>
      <c r="G72" s="364">
        <v>5544070</v>
      </c>
      <c r="H72" s="354">
        <f t="shared" si="6"/>
        <v>2.7915412380958848E-2</v>
      </c>
      <c r="I72" s="365">
        <f t="shared" si="7"/>
        <v>2.1516314792738534E-3</v>
      </c>
    </row>
    <row r="73" spans="1:9" s="285" customFormat="1" ht="14.25" customHeight="1">
      <c r="A73" s="361">
        <v>40</v>
      </c>
      <c r="B73" s="362" t="s">
        <v>333</v>
      </c>
      <c r="C73" s="363">
        <v>2195018</v>
      </c>
      <c r="D73" s="364">
        <v>415770</v>
      </c>
      <c r="E73" s="354">
        <f t="shared" si="5"/>
        <v>-0.81058469679975287</v>
      </c>
      <c r="F73" s="363">
        <v>17459688</v>
      </c>
      <c r="G73" s="364">
        <v>5245464</v>
      </c>
      <c r="H73" s="354">
        <f t="shared" si="6"/>
        <v>-0.69956714003136833</v>
      </c>
      <c r="I73" s="365">
        <f t="shared" si="7"/>
        <v>2.0357436803283046E-3</v>
      </c>
    </row>
    <row r="74" spans="1:9" s="346" customFormat="1" ht="14.25" customHeight="1">
      <c r="A74" s="367">
        <v>41</v>
      </c>
      <c r="B74" s="366" t="s">
        <v>334</v>
      </c>
      <c r="C74" s="363">
        <v>1224098</v>
      </c>
      <c r="D74" s="364">
        <v>1173232</v>
      </c>
      <c r="E74" s="354">
        <f t="shared" si="5"/>
        <v>-4.1553862517543561E-2</v>
      </c>
      <c r="F74" s="363">
        <v>11335799</v>
      </c>
      <c r="G74" s="368">
        <v>5089225</v>
      </c>
      <c r="H74" s="354">
        <f t="shared" si="6"/>
        <v>-0.55104840867414817</v>
      </c>
      <c r="I74" s="369">
        <f t="shared" si="7"/>
        <v>1.9751079468887434E-3</v>
      </c>
    </row>
    <row r="75" spans="1:9" s="285" customFormat="1" ht="14.25" customHeight="1">
      <c r="A75" s="361">
        <v>42</v>
      </c>
      <c r="B75" s="362" t="s">
        <v>335</v>
      </c>
      <c r="C75" s="363">
        <v>822657</v>
      </c>
      <c r="D75" s="364">
        <v>698127</v>
      </c>
      <c r="E75" s="354">
        <f t="shared" si="5"/>
        <v>-0.15137536056947187</v>
      </c>
      <c r="F75" s="363">
        <v>7738549</v>
      </c>
      <c r="G75" s="364">
        <v>4984245</v>
      </c>
      <c r="H75" s="354">
        <f t="shared" si="6"/>
        <v>-0.35591995346931316</v>
      </c>
      <c r="I75" s="365">
        <f t="shared" si="7"/>
        <v>1.9343656271319279E-3</v>
      </c>
    </row>
    <row r="76" spans="1:9" s="285" customFormat="1" ht="14.25" customHeight="1">
      <c r="A76" s="361">
        <v>43</v>
      </c>
      <c r="B76" s="362" t="s">
        <v>336</v>
      </c>
      <c r="C76" s="363">
        <v>84932</v>
      </c>
      <c r="D76" s="414">
        <v>0</v>
      </c>
      <c r="E76" s="354" t="s">
        <v>291</v>
      </c>
      <c r="F76" s="363">
        <v>595336</v>
      </c>
      <c r="G76" s="364">
        <v>4524615</v>
      </c>
      <c r="H76" s="354">
        <f t="shared" si="6"/>
        <v>6.600103135036349</v>
      </c>
      <c r="I76" s="365">
        <f t="shared" si="7"/>
        <v>1.7559850553103885E-3</v>
      </c>
    </row>
    <row r="77" spans="1:9" s="285" customFormat="1" ht="14.25" customHeight="1">
      <c r="A77" s="361">
        <v>44</v>
      </c>
      <c r="B77" s="362" t="s">
        <v>337</v>
      </c>
      <c r="C77" s="363">
        <v>1639314</v>
      </c>
      <c r="D77" s="364">
        <v>392371</v>
      </c>
      <c r="E77" s="354">
        <f t="shared" si="5"/>
        <v>-0.76064927158555351</v>
      </c>
      <c r="F77" s="363">
        <v>16895455</v>
      </c>
      <c r="G77" s="364">
        <v>4351621</v>
      </c>
      <c r="H77" s="354">
        <f t="shared" si="6"/>
        <v>-0.7424383658208672</v>
      </c>
      <c r="I77" s="365">
        <f t="shared" si="7"/>
        <v>1.6888467731232047E-3</v>
      </c>
    </row>
    <row r="78" spans="1:9" s="285" customFormat="1" ht="14.25" customHeight="1">
      <c r="A78" s="361">
        <v>45</v>
      </c>
      <c r="B78" s="362" t="s">
        <v>338</v>
      </c>
      <c r="C78" s="363">
        <v>147792</v>
      </c>
      <c r="D78" s="364">
        <v>178026</v>
      </c>
      <c r="E78" s="354">
        <f t="shared" si="5"/>
        <v>0.20457128937966873</v>
      </c>
      <c r="F78" s="363">
        <v>4921930</v>
      </c>
      <c r="G78" s="364">
        <v>4264082</v>
      </c>
      <c r="H78" s="354">
        <f t="shared" si="6"/>
        <v>-0.13365651279071422</v>
      </c>
      <c r="I78" s="365">
        <f t="shared" si="7"/>
        <v>1.654873235980969E-3</v>
      </c>
    </row>
    <row r="79" spans="1:9" s="285" customFormat="1" ht="14.25" customHeight="1">
      <c r="A79" s="361">
        <v>46</v>
      </c>
      <c r="B79" s="362" t="s">
        <v>339</v>
      </c>
      <c r="C79" s="363">
        <v>357578</v>
      </c>
      <c r="D79" s="364">
        <v>751038</v>
      </c>
      <c r="E79" s="354">
        <f t="shared" si="5"/>
        <v>1.1003473368048371</v>
      </c>
      <c r="F79" s="363">
        <v>2860624</v>
      </c>
      <c r="G79" s="364">
        <v>4021237</v>
      </c>
      <c r="H79" s="354">
        <f t="shared" si="6"/>
        <v>0.40572022048336298</v>
      </c>
      <c r="I79" s="365">
        <f t="shared" si="7"/>
        <v>1.5606260589820749E-3</v>
      </c>
    </row>
    <row r="80" spans="1:9" s="285" customFormat="1" ht="14.25" customHeight="1">
      <c r="A80" s="361">
        <v>47</v>
      </c>
      <c r="B80" s="362" t="s">
        <v>340</v>
      </c>
      <c r="C80" s="363">
        <v>564183</v>
      </c>
      <c r="D80" s="364">
        <v>215465</v>
      </c>
      <c r="E80" s="354">
        <f t="shared" si="5"/>
        <v>-0.61809377453769432</v>
      </c>
      <c r="F80" s="363">
        <v>4270706</v>
      </c>
      <c r="G80" s="364">
        <v>3358522</v>
      </c>
      <c r="H80" s="354">
        <f t="shared" si="6"/>
        <v>-0.21359091447643552</v>
      </c>
      <c r="I80" s="365">
        <f t="shared" si="7"/>
        <v>1.3034290077567168E-3</v>
      </c>
    </row>
    <row r="81" spans="1:9" s="285" customFormat="1" ht="14.25" customHeight="1">
      <c r="A81" s="361">
        <v>48</v>
      </c>
      <c r="B81" s="362" t="s">
        <v>341</v>
      </c>
      <c r="C81" s="363">
        <v>134785</v>
      </c>
      <c r="D81" s="364">
        <v>389165</v>
      </c>
      <c r="E81" s="354">
        <f t="shared" si="5"/>
        <v>1.8873019994806546</v>
      </c>
      <c r="F81" s="363">
        <v>624238</v>
      </c>
      <c r="G81" s="364">
        <v>2916857</v>
      </c>
      <c r="H81" s="354">
        <f t="shared" si="6"/>
        <v>3.6726681169682074</v>
      </c>
      <c r="I81" s="365">
        <f t="shared" si="7"/>
        <v>1.1320205808621274E-3</v>
      </c>
    </row>
    <row r="82" spans="1:9" s="285" customFormat="1" ht="14.25" customHeight="1">
      <c r="A82" s="361">
        <v>49</v>
      </c>
      <c r="B82" s="362" t="s">
        <v>342</v>
      </c>
      <c r="C82" s="363">
        <v>1506250</v>
      </c>
      <c r="D82" s="364">
        <v>216230</v>
      </c>
      <c r="E82" s="354">
        <f t="shared" si="5"/>
        <v>-0.85644481327800825</v>
      </c>
      <c r="F82" s="363">
        <v>7832183</v>
      </c>
      <c r="G82" s="364">
        <v>2914796</v>
      </c>
      <c r="H82" s="354">
        <f t="shared" si="6"/>
        <v>-0.62784373143477368</v>
      </c>
      <c r="I82" s="365">
        <f t="shared" si="7"/>
        <v>1.1312207149732074E-3</v>
      </c>
    </row>
    <row r="83" spans="1:9" s="285" customFormat="1" ht="14.25" customHeight="1">
      <c r="A83" s="361">
        <v>50</v>
      </c>
      <c r="B83" s="362" t="s">
        <v>343</v>
      </c>
      <c r="C83" s="363">
        <v>797678</v>
      </c>
      <c r="D83" s="364">
        <v>191909</v>
      </c>
      <c r="E83" s="354">
        <f t="shared" si="5"/>
        <v>-0.75941545335335814</v>
      </c>
      <c r="F83" s="363">
        <v>6124762</v>
      </c>
      <c r="G83" s="364">
        <v>2892390</v>
      </c>
      <c r="H83" s="354">
        <f t="shared" si="6"/>
        <v>-0.52775471112183625</v>
      </c>
      <c r="I83" s="365">
        <f t="shared" si="7"/>
        <v>1.122525035639323E-3</v>
      </c>
    </row>
    <row r="84" spans="1:9" s="346" customFormat="1" ht="24.75" customHeight="1">
      <c r="A84" s="370"/>
      <c r="B84" s="371" t="s">
        <v>344</v>
      </c>
      <c r="C84" s="372">
        <v>27437220</v>
      </c>
      <c r="D84" s="364">
        <v>7121173</v>
      </c>
      <c r="E84" s="354">
        <f t="shared" si="5"/>
        <v>-0.74045573859159197</v>
      </c>
      <c r="F84" s="363">
        <v>198867102</v>
      </c>
      <c r="G84" s="364">
        <v>69537231</v>
      </c>
      <c r="H84" s="354">
        <f t="shared" si="6"/>
        <v>-0.65033316068537061</v>
      </c>
      <c r="I84" s="365">
        <f t="shared" si="7"/>
        <v>2.6987122312874413E-2</v>
      </c>
    </row>
    <row r="85" spans="1:9" s="1" customFormat="1" ht="13.5" thickBot="1">
      <c r="A85" s="373"/>
      <c r="B85" s="374" t="s">
        <v>345</v>
      </c>
      <c r="C85" s="375">
        <f>+SUM(C34:C84)</f>
        <v>536378316</v>
      </c>
      <c r="D85" s="375">
        <f>+SUM(D34:D84)</f>
        <v>301838357</v>
      </c>
      <c r="E85" s="376">
        <f>D85/C85-1</f>
        <v>-0.43726592221151606</v>
      </c>
      <c r="F85" s="375">
        <f>+SUM(F34:F84)</f>
        <v>3564442123</v>
      </c>
      <c r="G85" s="375">
        <f>+SUM(G34:G84)</f>
        <v>2576681952</v>
      </c>
      <c r="H85" s="376">
        <f t="shared" si="6"/>
        <v>-0.27711494166965323</v>
      </c>
      <c r="I85" s="376">
        <f t="shared" si="7"/>
        <v>1</v>
      </c>
    </row>
    <row r="86" spans="1:9" s="1" customFormat="1">
      <c r="C86" s="377"/>
      <c r="D86" s="377"/>
      <c r="E86" s="378"/>
      <c r="F86" s="377"/>
      <c r="G86" s="377"/>
      <c r="H86" s="378"/>
      <c r="I86" s="378"/>
    </row>
    <row r="87" spans="1:9" s="1" customFormat="1" ht="49.5" customHeight="1">
      <c r="A87" s="792" t="s">
        <v>285</v>
      </c>
      <c r="B87" s="792"/>
      <c r="C87" s="792"/>
      <c r="D87" s="792"/>
      <c r="E87" s="792"/>
      <c r="F87" s="340"/>
      <c r="G87" s="340"/>
      <c r="H87" s="379"/>
      <c r="I87" s="379"/>
    </row>
    <row r="88" spans="1:9" s="1" customFormat="1">
      <c r="C88" s="4"/>
      <c r="E88" s="378"/>
      <c r="F88" s="4"/>
      <c r="G88" s="4"/>
      <c r="H88" s="378"/>
      <c r="I88" s="378"/>
    </row>
    <row r="89" spans="1:9" s="1" customFormat="1">
      <c r="C89" s="380"/>
      <c r="D89" s="380"/>
      <c r="E89" s="378"/>
      <c r="F89" s="4"/>
      <c r="G89" s="4"/>
      <c r="H89" s="378"/>
      <c r="I89" s="378"/>
    </row>
    <row r="90" spans="1:9" s="1" customFormat="1">
      <c r="E90" s="378"/>
      <c r="H90" s="378"/>
      <c r="I90" s="378"/>
    </row>
    <row r="91" spans="1:9" s="1" customFormat="1">
      <c r="E91" s="378"/>
      <c r="H91" s="378"/>
      <c r="I91" s="378"/>
    </row>
    <row r="92" spans="1:9" s="1" customFormat="1" ht="15">
      <c r="A92"/>
      <c r="B92"/>
      <c r="C92"/>
      <c r="D92"/>
      <c r="E92"/>
      <c r="F92"/>
      <c r="G92"/>
      <c r="H92"/>
      <c r="I92"/>
    </row>
    <row r="93" spans="1:9" s="1" customFormat="1" ht="15">
      <c r="A93"/>
      <c r="B93"/>
      <c r="C93"/>
      <c r="D93"/>
      <c r="E93"/>
      <c r="F93"/>
      <c r="G93"/>
      <c r="H93"/>
      <c r="I93"/>
    </row>
    <row r="94" spans="1:9" s="1" customFormat="1" ht="15">
      <c r="A94"/>
      <c r="B94"/>
      <c r="C94"/>
      <c r="D94"/>
      <c r="E94"/>
      <c r="F94"/>
      <c r="G94"/>
      <c r="H94"/>
      <c r="I94"/>
    </row>
    <row r="95" spans="1:9" s="1" customFormat="1" ht="15">
      <c r="A95"/>
      <c r="B95"/>
      <c r="C95"/>
      <c r="D95"/>
      <c r="E95"/>
      <c r="F95"/>
      <c r="G95"/>
      <c r="H95"/>
      <c r="I95"/>
    </row>
    <row r="96" spans="1:9" s="1" customFormat="1" ht="15">
      <c r="A96"/>
      <c r="B96"/>
      <c r="C96"/>
      <c r="D96"/>
      <c r="E96"/>
      <c r="F96"/>
      <c r="G96"/>
      <c r="H96"/>
      <c r="I96"/>
    </row>
    <row r="97" spans="1:9" s="1" customFormat="1" ht="15">
      <c r="A97"/>
      <c r="B97"/>
      <c r="C97"/>
      <c r="D97"/>
      <c r="E97"/>
      <c r="F97"/>
      <c r="G97"/>
      <c r="H97"/>
      <c r="I97"/>
    </row>
    <row r="98" spans="1:9" s="1" customFormat="1" ht="15">
      <c r="A98"/>
      <c r="B98"/>
      <c r="C98"/>
      <c r="D98"/>
      <c r="E98"/>
      <c r="F98"/>
      <c r="G98"/>
      <c r="H98"/>
      <c r="I98"/>
    </row>
    <row r="99" spans="1:9" s="1" customFormat="1" ht="15">
      <c r="A99"/>
      <c r="B99"/>
      <c r="C99"/>
      <c r="D99"/>
      <c r="E99"/>
      <c r="F99"/>
      <c r="G99"/>
      <c r="H99"/>
      <c r="I99"/>
    </row>
    <row r="100" spans="1:9" s="1" customFormat="1" ht="15">
      <c r="A100"/>
      <c r="B100"/>
      <c r="C100"/>
      <c r="D100"/>
      <c r="E100"/>
      <c r="F100"/>
      <c r="G100"/>
      <c r="H100"/>
      <c r="I100"/>
    </row>
    <row r="101" spans="1:9" s="1" customFormat="1" ht="15">
      <c r="A101"/>
      <c r="B101"/>
      <c r="C101"/>
      <c r="D101"/>
      <c r="E101"/>
      <c r="F101"/>
      <c r="G101"/>
      <c r="H101"/>
      <c r="I101"/>
    </row>
    <row r="102" spans="1:9" s="1" customFormat="1" ht="15">
      <c r="A102"/>
      <c r="B102"/>
      <c r="C102"/>
      <c r="D102"/>
      <c r="E102"/>
      <c r="F102"/>
      <c r="G102"/>
      <c r="H102"/>
      <c r="I102"/>
    </row>
    <row r="103" spans="1:9" s="1" customFormat="1" ht="15">
      <c r="A103"/>
      <c r="B103"/>
      <c r="C103"/>
      <c r="D103"/>
      <c r="E103"/>
      <c r="F103"/>
      <c r="G103"/>
      <c r="H103"/>
      <c r="I103"/>
    </row>
    <row r="104" spans="1:9" s="1" customFormat="1" ht="15">
      <c r="A104"/>
      <c r="B104"/>
      <c r="C104"/>
      <c r="D104"/>
      <c r="E104"/>
      <c r="F104"/>
      <c r="G104"/>
      <c r="H104"/>
      <c r="I104"/>
    </row>
    <row r="105" spans="1:9" s="1" customFormat="1" ht="15">
      <c r="A105"/>
      <c r="B105"/>
      <c r="C105"/>
      <c r="D105"/>
      <c r="E105"/>
      <c r="F105"/>
      <c r="G105"/>
      <c r="H105"/>
      <c r="I105"/>
    </row>
    <row r="106" spans="1:9" s="1" customFormat="1" ht="15">
      <c r="A106"/>
      <c r="B106"/>
      <c r="C106"/>
      <c r="D106"/>
      <c r="E106"/>
      <c r="F106"/>
      <c r="G106"/>
      <c r="H106"/>
      <c r="I106"/>
    </row>
    <row r="107" spans="1:9" s="1" customFormat="1" ht="15">
      <c r="A107"/>
      <c r="B107"/>
      <c r="C107"/>
      <c r="D107"/>
      <c r="E107"/>
      <c r="F107"/>
      <c r="G107"/>
      <c r="H107"/>
      <c r="I107"/>
    </row>
    <row r="108" spans="1:9" s="1" customFormat="1" ht="15">
      <c r="A108"/>
      <c r="B108"/>
      <c r="C108"/>
      <c r="D108"/>
      <c r="E108"/>
      <c r="F108"/>
      <c r="G108"/>
      <c r="H108"/>
      <c r="I108"/>
    </row>
    <row r="109" spans="1:9" s="1" customFormat="1" ht="15">
      <c r="A109"/>
      <c r="B109"/>
      <c r="C109"/>
      <c r="D109"/>
      <c r="E109"/>
      <c r="F109"/>
      <c r="G109"/>
      <c r="H109"/>
      <c r="I109"/>
    </row>
    <row r="110" spans="1:9" s="1" customFormat="1" ht="15">
      <c r="A110"/>
      <c r="B110"/>
      <c r="C110"/>
      <c r="D110"/>
      <c r="E110"/>
      <c r="F110"/>
      <c r="G110"/>
      <c r="H110"/>
      <c r="I110"/>
    </row>
    <row r="111" spans="1:9" s="1" customFormat="1" ht="15">
      <c r="A111"/>
      <c r="B111"/>
      <c r="C111"/>
      <c r="D111"/>
      <c r="E111"/>
      <c r="F111"/>
      <c r="G111"/>
      <c r="H111"/>
      <c r="I111"/>
    </row>
    <row r="112" spans="1:9" s="1" customFormat="1" ht="15">
      <c r="A112"/>
      <c r="B112"/>
      <c r="C112"/>
      <c r="D112"/>
      <c r="E112"/>
      <c r="F112"/>
      <c r="G112"/>
      <c r="H112"/>
      <c r="I112"/>
    </row>
    <row r="113" spans="1:9" s="1" customFormat="1" ht="15">
      <c r="A113"/>
      <c r="B113"/>
      <c r="C113"/>
      <c r="D113"/>
      <c r="E113"/>
      <c r="F113"/>
      <c r="G113"/>
      <c r="H113"/>
      <c r="I113"/>
    </row>
    <row r="114" spans="1:9" s="1" customFormat="1" ht="15">
      <c r="A114"/>
      <c r="B114"/>
      <c r="C114"/>
      <c r="D114"/>
      <c r="E114"/>
      <c r="F114"/>
      <c r="G114"/>
      <c r="H114"/>
      <c r="I114"/>
    </row>
    <row r="115" spans="1:9" s="1" customFormat="1" ht="15">
      <c r="A115"/>
      <c r="B115"/>
      <c r="C115"/>
      <c r="D115"/>
      <c r="E115"/>
      <c r="F115"/>
      <c r="G115"/>
      <c r="H115"/>
      <c r="I115"/>
    </row>
    <row r="116" spans="1:9" s="1" customFormat="1" ht="15">
      <c r="A116"/>
      <c r="B116"/>
      <c r="C116"/>
      <c r="D116"/>
      <c r="E116"/>
      <c r="F116"/>
      <c r="G116"/>
      <c r="H116"/>
      <c r="I116"/>
    </row>
    <row r="117" spans="1:9" s="1" customFormat="1" ht="15">
      <c r="A117"/>
      <c r="B117"/>
      <c r="C117"/>
      <c r="D117"/>
      <c r="E117"/>
      <c r="F117"/>
      <c r="G117"/>
      <c r="H117"/>
      <c r="I117"/>
    </row>
    <row r="118" spans="1:9" s="1" customFormat="1" ht="15">
      <c r="A118"/>
      <c r="B118"/>
      <c r="C118"/>
      <c r="D118"/>
      <c r="E118"/>
      <c r="F118"/>
      <c r="G118"/>
      <c r="H118"/>
      <c r="I118"/>
    </row>
    <row r="119" spans="1:9" s="1" customFormat="1" ht="15">
      <c r="A119"/>
      <c r="B119"/>
      <c r="C119"/>
      <c r="D119"/>
      <c r="E119"/>
      <c r="F119"/>
      <c r="G119"/>
      <c r="H119"/>
      <c r="I119"/>
    </row>
    <row r="120" spans="1:9" s="1" customFormat="1" ht="15">
      <c r="E120" s="378"/>
      <c r="F120" s="378"/>
      <c r="H120"/>
      <c r="I120"/>
    </row>
    <row r="121" spans="1:9" s="1" customFormat="1" ht="15">
      <c r="E121" s="378"/>
      <c r="F121" s="378"/>
      <c r="H121"/>
      <c r="I121"/>
    </row>
    <row r="122" spans="1:9" s="1" customFormat="1" ht="15">
      <c r="E122" s="378"/>
      <c r="F122" s="378"/>
      <c r="H122"/>
      <c r="I122"/>
    </row>
    <row r="123" spans="1:9" s="1" customFormat="1" ht="15">
      <c r="E123" s="378"/>
      <c r="F123" s="378"/>
      <c r="H123"/>
      <c r="I123"/>
    </row>
    <row r="124" spans="1:9" s="1" customFormat="1" ht="15">
      <c r="E124" s="378"/>
      <c r="F124" s="378"/>
      <c r="H124"/>
      <c r="I124"/>
    </row>
    <row r="125" spans="1:9" s="1" customFormat="1" ht="15">
      <c r="E125" s="378"/>
      <c r="F125" s="378"/>
      <c r="H125"/>
      <c r="I125"/>
    </row>
    <row r="126" spans="1:9" s="1" customFormat="1" ht="15">
      <c r="E126" s="378"/>
      <c r="F126" s="378"/>
      <c r="H126"/>
      <c r="I126"/>
    </row>
    <row r="127" spans="1:9" s="1" customFormat="1" ht="15">
      <c r="E127" s="378"/>
      <c r="F127" s="378"/>
      <c r="H127"/>
      <c r="I127"/>
    </row>
    <row r="128" spans="1:9" s="1" customFormat="1" ht="15">
      <c r="E128" s="378"/>
      <c r="F128" s="378"/>
      <c r="H128"/>
      <c r="I128"/>
    </row>
    <row r="129" spans="5:9" s="1" customFormat="1" ht="15">
      <c r="E129" s="378"/>
      <c r="F129" s="378"/>
      <c r="H129"/>
      <c r="I129"/>
    </row>
    <row r="130" spans="5:9" s="1" customFormat="1" ht="15">
      <c r="E130" s="378"/>
      <c r="F130" s="378"/>
      <c r="H130"/>
      <c r="I130"/>
    </row>
    <row r="131" spans="5:9" s="1" customFormat="1" ht="15">
      <c r="E131" s="378"/>
      <c r="F131" s="378"/>
      <c r="H131"/>
      <c r="I131"/>
    </row>
    <row r="132" spans="5:9" s="1" customFormat="1" ht="15">
      <c r="E132" s="378"/>
      <c r="F132" s="378"/>
      <c r="H132"/>
      <c r="I132"/>
    </row>
    <row r="133" spans="5:9" s="1" customFormat="1" ht="15">
      <c r="E133" s="378"/>
      <c r="F133" s="378"/>
      <c r="H133"/>
      <c r="I133"/>
    </row>
    <row r="134" spans="5:9" s="1" customFormat="1" ht="15">
      <c r="E134" s="378"/>
      <c r="F134" s="378"/>
      <c r="H134"/>
      <c r="I134"/>
    </row>
    <row r="135" spans="5:9" s="1" customFormat="1" ht="15">
      <c r="E135" s="378"/>
      <c r="F135" s="378"/>
      <c r="H135"/>
      <c r="I135"/>
    </row>
    <row r="136" spans="5:9" s="1" customFormat="1" ht="15">
      <c r="E136" s="378"/>
      <c r="F136" s="378"/>
      <c r="H136"/>
      <c r="I136"/>
    </row>
    <row r="137" spans="5:9" s="1" customFormat="1" ht="15">
      <c r="E137" s="378"/>
      <c r="F137" s="378"/>
      <c r="H137"/>
      <c r="I137"/>
    </row>
    <row r="138" spans="5:9" s="1" customFormat="1" ht="15">
      <c r="E138" s="378"/>
      <c r="F138" s="378"/>
      <c r="H138"/>
      <c r="I138"/>
    </row>
    <row r="139" spans="5:9" s="1" customFormat="1" ht="15">
      <c r="E139" s="378"/>
      <c r="F139" s="378"/>
      <c r="H139"/>
      <c r="I139"/>
    </row>
    <row r="140" spans="5:9" s="1" customFormat="1" ht="15">
      <c r="E140" s="378"/>
      <c r="F140" s="378"/>
      <c r="H140"/>
      <c r="I140"/>
    </row>
    <row r="141" spans="5:9" s="1" customFormat="1" ht="15">
      <c r="E141" s="378"/>
      <c r="F141" s="378"/>
      <c r="H141"/>
      <c r="I141"/>
    </row>
    <row r="142" spans="5:9" s="1" customFormat="1" ht="15">
      <c r="E142" s="378"/>
      <c r="F142" s="378"/>
      <c r="H142"/>
      <c r="I142"/>
    </row>
    <row r="143" spans="5:9" s="1" customFormat="1" ht="15">
      <c r="E143" s="378"/>
      <c r="F143" s="378"/>
      <c r="H143"/>
      <c r="I143"/>
    </row>
    <row r="144" spans="5:9" s="1" customFormat="1" ht="15">
      <c r="E144" s="378"/>
      <c r="F144" s="378"/>
      <c r="H144"/>
      <c r="I144"/>
    </row>
    <row r="145" spans="5:9" s="1" customFormat="1" ht="15">
      <c r="E145" s="378"/>
      <c r="F145" s="378"/>
      <c r="H145"/>
      <c r="I145"/>
    </row>
    <row r="146" spans="5:9" s="1" customFormat="1" ht="15">
      <c r="E146" s="378"/>
      <c r="F146" s="378"/>
      <c r="H146"/>
      <c r="I146"/>
    </row>
    <row r="147" spans="5:9" s="1" customFormat="1" ht="15">
      <c r="E147" s="378"/>
      <c r="F147" s="378"/>
      <c r="H147"/>
      <c r="I147"/>
    </row>
    <row r="148" spans="5:9" s="1" customFormat="1" ht="15">
      <c r="E148" s="378"/>
      <c r="F148" s="378"/>
      <c r="H148"/>
      <c r="I148"/>
    </row>
    <row r="149" spans="5:9" s="1" customFormat="1" ht="15">
      <c r="E149" s="378"/>
      <c r="F149" s="378"/>
      <c r="H149"/>
      <c r="I149"/>
    </row>
    <row r="150" spans="5:9" s="1" customFormat="1" ht="15">
      <c r="E150" s="378"/>
      <c r="F150" s="378"/>
      <c r="H150"/>
      <c r="I150"/>
    </row>
    <row r="151" spans="5:9" s="1" customFormat="1" ht="15">
      <c r="E151" s="378"/>
      <c r="F151" s="378"/>
      <c r="H151"/>
      <c r="I151"/>
    </row>
    <row r="152" spans="5:9" s="1" customFormat="1" ht="15">
      <c r="E152" s="378"/>
      <c r="F152" s="378"/>
      <c r="H152"/>
      <c r="I152"/>
    </row>
    <row r="153" spans="5:9" s="1" customFormat="1" ht="15">
      <c r="E153" s="378"/>
      <c r="F153" s="378"/>
      <c r="H153"/>
      <c r="I153"/>
    </row>
    <row r="154" spans="5:9" s="1" customFormat="1" ht="15">
      <c r="E154" s="378"/>
      <c r="F154" s="378"/>
      <c r="H154"/>
      <c r="I154"/>
    </row>
    <row r="155" spans="5:9" s="1" customFormat="1" ht="15">
      <c r="E155" s="378"/>
      <c r="F155" s="378"/>
      <c r="H155"/>
      <c r="I155"/>
    </row>
    <row r="156" spans="5:9" s="1" customFormat="1" ht="15">
      <c r="E156" s="378"/>
      <c r="F156" s="378"/>
      <c r="H156"/>
      <c r="I156"/>
    </row>
    <row r="157" spans="5:9" s="1" customFormat="1" ht="15">
      <c r="E157" s="378"/>
      <c r="F157" s="378"/>
      <c r="H157"/>
      <c r="I157"/>
    </row>
    <row r="158" spans="5:9" s="1" customFormat="1" ht="15">
      <c r="E158" s="378"/>
      <c r="F158" s="378"/>
      <c r="H158"/>
      <c r="I158"/>
    </row>
    <row r="159" spans="5:9" s="1" customFormat="1" ht="15">
      <c r="E159" s="378"/>
      <c r="F159" s="378"/>
      <c r="H159"/>
      <c r="I159"/>
    </row>
    <row r="160" spans="5:9" s="1" customFormat="1" ht="15">
      <c r="E160" s="378"/>
      <c r="F160" s="378"/>
      <c r="H160"/>
      <c r="I160"/>
    </row>
    <row r="161" spans="5:9" s="1" customFormat="1" ht="15">
      <c r="E161" s="378"/>
      <c r="F161" s="378"/>
      <c r="H161"/>
      <c r="I161"/>
    </row>
    <row r="162" spans="5:9" s="1" customFormat="1" ht="15">
      <c r="E162" s="378"/>
      <c r="F162" s="378"/>
      <c r="H162"/>
      <c r="I162"/>
    </row>
    <row r="163" spans="5:9" s="1" customFormat="1" ht="15">
      <c r="E163" s="378"/>
      <c r="F163" s="378"/>
      <c r="H163"/>
      <c r="I163"/>
    </row>
    <row r="164" spans="5:9" s="1" customFormat="1" ht="15">
      <c r="E164" s="378"/>
      <c r="F164" s="378"/>
      <c r="H164"/>
      <c r="I164"/>
    </row>
    <row r="165" spans="5:9" s="1" customFormat="1" ht="15">
      <c r="E165" s="378"/>
      <c r="F165" s="378"/>
      <c r="H165"/>
      <c r="I165"/>
    </row>
    <row r="166" spans="5:9" s="1" customFormat="1" ht="15">
      <c r="E166" s="378"/>
      <c r="F166" s="378"/>
      <c r="H166"/>
      <c r="I166"/>
    </row>
    <row r="167" spans="5:9" s="1" customFormat="1" ht="15">
      <c r="E167" s="378"/>
      <c r="F167" s="378"/>
      <c r="H167"/>
      <c r="I167"/>
    </row>
    <row r="168" spans="5:9" s="1" customFormat="1" ht="15">
      <c r="E168" s="378"/>
      <c r="F168" s="378"/>
      <c r="H168"/>
      <c r="I168"/>
    </row>
    <row r="169" spans="5:9" s="1" customFormat="1" ht="15">
      <c r="E169" s="378"/>
      <c r="F169" s="378"/>
      <c r="H169"/>
      <c r="I169"/>
    </row>
    <row r="170" spans="5:9" s="1" customFormat="1" ht="15">
      <c r="E170" s="378"/>
      <c r="F170" s="378"/>
      <c r="H170"/>
      <c r="I170"/>
    </row>
    <row r="171" spans="5:9" s="1" customFormat="1" ht="15">
      <c r="E171" s="378"/>
      <c r="F171" s="378"/>
      <c r="H171"/>
      <c r="I171"/>
    </row>
    <row r="172" spans="5:9" s="1" customFormat="1" ht="15">
      <c r="E172" s="378"/>
      <c r="F172" s="378"/>
      <c r="H172"/>
      <c r="I172"/>
    </row>
    <row r="173" spans="5:9" s="1" customFormat="1" ht="15">
      <c r="E173" s="378"/>
      <c r="F173" s="378"/>
      <c r="H173"/>
      <c r="I173"/>
    </row>
    <row r="174" spans="5:9" s="1" customFormat="1" ht="15">
      <c r="E174" s="378"/>
      <c r="F174" s="378"/>
      <c r="H174"/>
      <c r="I174"/>
    </row>
    <row r="175" spans="5:9" s="1" customFormat="1" ht="15">
      <c r="E175" s="378"/>
      <c r="F175" s="378"/>
      <c r="H175"/>
      <c r="I175"/>
    </row>
    <row r="176" spans="5:9" s="1" customFormat="1" ht="15">
      <c r="E176" s="378"/>
      <c r="F176" s="378"/>
      <c r="H176"/>
      <c r="I176"/>
    </row>
    <row r="177" spans="5:9" s="1" customFormat="1" ht="15">
      <c r="E177" s="378"/>
      <c r="F177" s="378"/>
      <c r="H177"/>
      <c r="I177"/>
    </row>
    <row r="178" spans="5:9" s="1" customFormat="1" ht="15">
      <c r="E178" s="378"/>
      <c r="F178" s="378"/>
      <c r="H178"/>
      <c r="I178"/>
    </row>
    <row r="179" spans="5:9" s="1" customFormat="1" ht="15">
      <c r="E179" s="378"/>
      <c r="F179" s="378"/>
      <c r="H179"/>
      <c r="I179"/>
    </row>
    <row r="180" spans="5:9" s="1" customFormat="1" ht="15">
      <c r="E180" s="378"/>
      <c r="F180" s="378"/>
      <c r="H180"/>
      <c r="I180"/>
    </row>
    <row r="181" spans="5:9" s="1" customFormat="1" ht="15">
      <c r="E181" s="378"/>
      <c r="F181" s="378"/>
      <c r="H181"/>
      <c r="I181"/>
    </row>
    <row r="182" spans="5:9" s="1" customFormat="1" ht="15">
      <c r="E182" s="378"/>
      <c r="F182" s="378"/>
      <c r="H182"/>
      <c r="I182"/>
    </row>
    <row r="183" spans="5:9" s="1" customFormat="1" ht="15">
      <c r="E183" s="378"/>
      <c r="F183" s="378"/>
      <c r="H183"/>
      <c r="I183"/>
    </row>
    <row r="184" spans="5:9" s="1" customFormat="1" ht="15">
      <c r="E184" s="378"/>
      <c r="F184" s="378"/>
      <c r="H184"/>
      <c r="I184"/>
    </row>
    <row r="185" spans="5:9" s="1" customFormat="1" ht="15">
      <c r="E185" s="378"/>
      <c r="F185" s="378"/>
      <c r="H185"/>
      <c r="I185"/>
    </row>
    <row r="186" spans="5:9" s="1" customFormat="1" ht="15">
      <c r="E186" s="378"/>
      <c r="F186" s="378"/>
      <c r="H186"/>
      <c r="I186"/>
    </row>
    <row r="187" spans="5:9" s="1" customFormat="1" ht="15">
      <c r="E187" s="378"/>
      <c r="F187" s="378"/>
      <c r="H187"/>
      <c r="I187"/>
    </row>
    <row r="188" spans="5:9" s="1" customFormat="1" ht="15">
      <c r="E188" s="378"/>
      <c r="F188" s="378"/>
      <c r="H188"/>
      <c r="I188"/>
    </row>
    <row r="189" spans="5:9" s="1" customFormat="1" ht="15">
      <c r="E189" s="378"/>
      <c r="F189" s="378"/>
      <c r="H189"/>
      <c r="I189"/>
    </row>
    <row r="190" spans="5:9" s="1" customFormat="1" ht="15">
      <c r="E190" s="378"/>
      <c r="F190" s="378"/>
      <c r="H190"/>
      <c r="I190"/>
    </row>
    <row r="191" spans="5:9" s="1" customFormat="1" ht="15">
      <c r="E191" s="378"/>
      <c r="F191" s="378"/>
      <c r="H191"/>
      <c r="I191"/>
    </row>
    <row r="192" spans="5:9" s="1" customFormat="1" ht="15">
      <c r="E192" s="378"/>
      <c r="F192" s="378"/>
      <c r="H192"/>
      <c r="I192"/>
    </row>
    <row r="193" spans="5:9" s="1" customFormat="1" ht="15">
      <c r="E193" s="378"/>
      <c r="F193" s="378"/>
      <c r="H193"/>
      <c r="I193"/>
    </row>
    <row r="194" spans="5:9" s="1" customFormat="1" ht="15">
      <c r="E194" s="378"/>
      <c r="F194" s="378"/>
      <c r="H194"/>
      <c r="I194"/>
    </row>
    <row r="195" spans="5:9" s="1" customFormat="1" ht="15">
      <c r="E195" s="378"/>
      <c r="F195" s="378"/>
      <c r="H195"/>
      <c r="I195"/>
    </row>
    <row r="196" spans="5:9" s="1" customFormat="1" ht="15">
      <c r="E196" s="378"/>
      <c r="F196" s="378"/>
      <c r="H196"/>
      <c r="I196"/>
    </row>
    <row r="197" spans="5:9" s="1" customFormat="1" ht="15">
      <c r="E197" s="378"/>
      <c r="F197" s="378"/>
      <c r="H197"/>
      <c r="I197"/>
    </row>
    <row r="198" spans="5:9" s="1" customFormat="1" ht="15">
      <c r="E198" s="378"/>
      <c r="F198" s="378"/>
      <c r="H198"/>
      <c r="I198"/>
    </row>
    <row r="199" spans="5:9" s="1" customFormat="1" ht="15">
      <c r="E199" s="378"/>
      <c r="F199" s="378"/>
      <c r="H199"/>
      <c r="I199"/>
    </row>
    <row r="200" spans="5:9" s="1" customFormat="1" ht="15">
      <c r="E200" s="378"/>
      <c r="F200" s="378"/>
      <c r="H200"/>
      <c r="I200"/>
    </row>
    <row r="201" spans="5:9" s="1" customFormat="1" ht="15">
      <c r="E201" s="378"/>
      <c r="F201" s="378"/>
      <c r="H201"/>
      <c r="I201"/>
    </row>
    <row r="202" spans="5:9" s="1" customFormat="1" ht="15">
      <c r="E202" s="378"/>
      <c r="F202" s="378"/>
      <c r="H202"/>
      <c r="I202"/>
    </row>
    <row r="203" spans="5:9" s="1" customFormat="1" ht="15">
      <c r="E203" s="378"/>
      <c r="F203" s="378"/>
      <c r="H203"/>
      <c r="I203"/>
    </row>
    <row r="204" spans="5:9" s="1" customFormat="1" ht="15">
      <c r="E204" s="378"/>
      <c r="F204" s="378"/>
      <c r="H204"/>
      <c r="I204"/>
    </row>
    <row r="205" spans="5:9" s="1" customFormat="1" ht="15">
      <c r="E205" s="378"/>
      <c r="F205" s="378"/>
      <c r="H205"/>
      <c r="I205"/>
    </row>
    <row r="206" spans="5:9" s="1" customFormat="1" ht="15">
      <c r="E206" s="378"/>
      <c r="F206" s="378"/>
      <c r="H206"/>
      <c r="I206"/>
    </row>
    <row r="207" spans="5:9" s="1" customFormat="1" ht="15">
      <c r="E207" s="378"/>
      <c r="F207" s="378"/>
      <c r="H207"/>
      <c r="I207"/>
    </row>
    <row r="208" spans="5:9" s="1" customFormat="1" ht="15">
      <c r="E208" s="378"/>
      <c r="F208" s="378"/>
      <c r="H208"/>
      <c r="I208"/>
    </row>
    <row r="209" spans="5:9" s="1" customFormat="1" ht="15">
      <c r="E209" s="378"/>
      <c r="F209" s="378"/>
      <c r="H209"/>
      <c r="I209"/>
    </row>
    <row r="210" spans="5:9" s="1" customFormat="1" ht="15">
      <c r="E210" s="378"/>
      <c r="F210" s="378"/>
      <c r="H210"/>
      <c r="I210"/>
    </row>
    <row r="211" spans="5:9" s="1" customFormat="1" ht="15">
      <c r="E211" s="378"/>
      <c r="F211" s="378"/>
      <c r="H211"/>
      <c r="I211"/>
    </row>
    <row r="212" spans="5:9" s="1" customFormat="1" ht="15">
      <c r="E212" s="378"/>
      <c r="F212" s="378"/>
      <c r="H212"/>
      <c r="I212"/>
    </row>
    <row r="213" spans="5:9" s="1" customFormat="1" ht="15">
      <c r="E213" s="378"/>
      <c r="F213" s="378"/>
      <c r="H213"/>
      <c r="I213"/>
    </row>
    <row r="214" spans="5:9" s="1" customFormat="1" ht="15">
      <c r="E214" s="378"/>
      <c r="F214" s="378"/>
      <c r="H214"/>
      <c r="I214"/>
    </row>
    <row r="215" spans="5:9" s="1" customFormat="1" ht="15">
      <c r="E215" s="378"/>
      <c r="F215" s="378"/>
      <c r="H215"/>
      <c r="I215"/>
    </row>
    <row r="216" spans="5:9" s="1" customFormat="1" ht="15">
      <c r="E216" s="378"/>
      <c r="F216" s="378"/>
      <c r="H216"/>
      <c r="I216"/>
    </row>
    <row r="217" spans="5:9" s="1" customFormat="1" ht="15">
      <c r="E217" s="378"/>
      <c r="F217" s="378"/>
      <c r="H217"/>
      <c r="I217"/>
    </row>
    <row r="218" spans="5:9" s="1" customFormat="1" ht="15">
      <c r="E218" s="378"/>
      <c r="F218" s="378"/>
      <c r="H218"/>
      <c r="I218"/>
    </row>
    <row r="219" spans="5:9" s="1" customFormat="1" ht="15">
      <c r="E219" s="378"/>
      <c r="F219" s="378"/>
      <c r="H219"/>
      <c r="I219"/>
    </row>
    <row r="220" spans="5:9" s="1" customFormat="1" ht="15">
      <c r="E220" s="378"/>
      <c r="F220" s="378"/>
      <c r="H220"/>
      <c r="I220"/>
    </row>
    <row r="221" spans="5:9" s="1" customFormat="1" ht="15">
      <c r="E221" s="378"/>
      <c r="F221" s="378"/>
      <c r="H221"/>
      <c r="I221"/>
    </row>
    <row r="222" spans="5:9" s="1" customFormat="1" ht="15">
      <c r="E222" s="378"/>
      <c r="F222" s="378"/>
      <c r="H222"/>
      <c r="I222"/>
    </row>
    <row r="223" spans="5:9" s="1" customFormat="1" ht="15">
      <c r="E223" s="378"/>
      <c r="F223" s="378"/>
      <c r="H223"/>
      <c r="I223"/>
    </row>
    <row r="224" spans="5:9" s="1" customFormat="1" ht="15">
      <c r="E224" s="378"/>
      <c r="F224" s="378"/>
      <c r="H224"/>
      <c r="I224"/>
    </row>
    <row r="225" spans="5:9" s="1" customFormat="1" ht="15">
      <c r="E225" s="378"/>
      <c r="F225" s="378"/>
      <c r="H225"/>
      <c r="I225"/>
    </row>
    <row r="226" spans="5:9" s="1" customFormat="1" ht="15">
      <c r="E226" s="378"/>
      <c r="F226" s="378"/>
      <c r="H226"/>
      <c r="I226"/>
    </row>
    <row r="227" spans="5:9" s="1" customFormat="1" ht="15">
      <c r="E227" s="378"/>
      <c r="F227" s="378"/>
      <c r="H227"/>
      <c r="I227"/>
    </row>
    <row r="228" spans="5:9" s="1" customFormat="1" ht="15">
      <c r="E228" s="378"/>
      <c r="F228" s="378"/>
      <c r="H228"/>
      <c r="I228"/>
    </row>
    <row r="229" spans="5:9" s="1" customFormat="1" ht="15">
      <c r="E229" s="378"/>
      <c r="F229" s="378"/>
      <c r="H229"/>
      <c r="I229"/>
    </row>
    <row r="230" spans="5:9" s="1" customFormat="1" ht="15">
      <c r="E230" s="378"/>
      <c r="F230" s="378"/>
      <c r="H230"/>
      <c r="I230"/>
    </row>
    <row r="231" spans="5:9" s="1" customFormat="1" ht="15">
      <c r="E231" s="378"/>
      <c r="F231" s="378"/>
      <c r="H231"/>
      <c r="I231"/>
    </row>
    <row r="232" spans="5:9" s="1" customFormat="1" ht="15">
      <c r="E232" s="378"/>
      <c r="F232" s="378"/>
      <c r="H232"/>
      <c r="I232"/>
    </row>
    <row r="233" spans="5:9" s="1" customFormat="1" ht="15">
      <c r="E233" s="378"/>
      <c r="F233" s="378"/>
      <c r="H233"/>
      <c r="I233"/>
    </row>
    <row r="234" spans="5:9" s="1" customFormat="1" ht="15">
      <c r="E234" s="378"/>
      <c r="F234" s="378"/>
      <c r="H234"/>
      <c r="I234"/>
    </row>
    <row r="235" spans="5:9" s="1" customFormat="1" ht="15">
      <c r="E235" s="378"/>
      <c r="F235" s="378"/>
      <c r="H235"/>
      <c r="I235"/>
    </row>
    <row r="236" spans="5:9" s="1" customFormat="1" ht="15">
      <c r="E236" s="378"/>
      <c r="F236" s="378"/>
      <c r="H236"/>
      <c r="I236"/>
    </row>
    <row r="237" spans="5:9" s="1" customFormat="1" ht="15">
      <c r="E237" s="378"/>
      <c r="F237" s="378"/>
      <c r="H237"/>
      <c r="I237"/>
    </row>
    <row r="238" spans="5:9" s="1" customFormat="1" ht="15">
      <c r="E238" s="378"/>
      <c r="F238" s="378"/>
      <c r="H238"/>
      <c r="I238"/>
    </row>
    <row r="239" spans="5:9" s="1" customFormat="1" ht="15">
      <c r="E239" s="378"/>
      <c r="F239" s="378"/>
      <c r="H239"/>
      <c r="I239"/>
    </row>
    <row r="240" spans="5:9" s="1" customFormat="1" ht="15">
      <c r="E240" s="378"/>
      <c r="F240" s="378"/>
      <c r="H240"/>
      <c r="I240"/>
    </row>
    <row r="241" spans="5:9" s="1" customFormat="1" ht="15">
      <c r="E241" s="378"/>
      <c r="F241" s="378"/>
      <c r="H241"/>
      <c r="I241"/>
    </row>
    <row r="242" spans="5:9" s="1" customFormat="1" ht="15">
      <c r="E242" s="378"/>
      <c r="F242" s="378"/>
      <c r="H242"/>
      <c r="I242"/>
    </row>
    <row r="243" spans="5:9" s="1" customFormat="1" ht="15">
      <c r="E243" s="378"/>
      <c r="F243" s="378"/>
      <c r="H243"/>
      <c r="I243"/>
    </row>
    <row r="244" spans="5:9" s="1" customFormat="1" ht="15">
      <c r="E244" s="378"/>
      <c r="F244" s="378"/>
      <c r="H244"/>
      <c r="I244"/>
    </row>
    <row r="245" spans="5:9" s="1" customFormat="1" ht="15">
      <c r="E245" s="378"/>
      <c r="F245" s="378"/>
      <c r="H245"/>
      <c r="I245"/>
    </row>
    <row r="246" spans="5:9" s="1" customFormat="1" ht="15">
      <c r="E246" s="378"/>
      <c r="F246" s="378"/>
      <c r="H246"/>
      <c r="I246"/>
    </row>
    <row r="247" spans="5:9" s="1" customFormat="1" ht="15">
      <c r="E247" s="378"/>
      <c r="F247" s="378"/>
      <c r="H247"/>
      <c r="I247"/>
    </row>
    <row r="248" spans="5:9" s="1" customFormat="1" ht="15">
      <c r="E248" s="378"/>
      <c r="F248" s="378"/>
      <c r="H248"/>
      <c r="I248"/>
    </row>
    <row r="249" spans="5:9" s="1" customFormat="1" ht="15">
      <c r="E249" s="378"/>
      <c r="F249" s="378"/>
      <c r="H249"/>
      <c r="I249"/>
    </row>
    <row r="250" spans="5:9" s="1" customFormat="1" ht="15">
      <c r="E250" s="378"/>
      <c r="F250" s="378"/>
      <c r="H250"/>
      <c r="I250"/>
    </row>
    <row r="251" spans="5:9" s="1" customFormat="1" ht="15">
      <c r="E251" s="378"/>
      <c r="F251" s="378"/>
      <c r="H251"/>
      <c r="I251"/>
    </row>
    <row r="252" spans="5:9" s="1" customFormat="1" ht="15">
      <c r="E252" s="378"/>
      <c r="F252" s="378"/>
      <c r="H252"/>
      <c r="I252"/>
    </row>
    <row r="253" spans="5:9" s="1" customFormat="1" ht="15">
      <c r="E253" s="378"/>
      <c r="F253" s="378"/>
      <c r="H253"/>
      <c r="I253"/>
    </row>
    <row r="254" spans="5:9" s="1" customFormat="1" ht="15">
      <c r="E254" s="378"/>
      <c r="F254" s="378"/>
      <c r="H254"/>
      <c r="I254"/>
    </row>
    <row r="255" spans="5:9" s="1" customFormat="1" ht="15">
      <c r="E255" s="378"/>
      <c r="F255" s="378"/>
      <c r="H255"/>
      <c r="I255"/>
    </row>
    <row r="256" spans="5:9" s="1" customFormat="1" ht="15">
      <c r="E256" s="378"/>
      <c r="F256" s="378"/>
      <c r="H256"/>
      <c r="I256"/>
    </row>
    <row r="257" spans="5:9" s="1" customFormat="1" ht="15">
      <c r="E257" s="378"/>
      <c r="F257" s="378"/>
      <c r="H257"/>
      <c r="I257"/>
    </row>
    <row r="258" spans="5:9" s="1" customFormat="1" ht="15">
      <c r="E258" s="378"/>
      <c r="F258" s="378"/>
      <c r="H258"/>
      <c r="I258"/>
    </row>
    <row r="259" spans="5:9" s="1" customFormat="1" ht="15">
      <c r="E259" s="378"/>
      <c r="F259" s="378"/>
      <c r="H259"/>
      <c r="I259"/>
    </row>
    <row r="260" spans="5:9" s="1" customFormat="1" ht="15">
      <c r="E260" s="378"/>
      <c r="F260" s="378"/>
      <c r="H260"/>
      <c r="I260"/>
    </row>
    <row r="261" spans="5:9" s="1" customFormat="1" ht="15">
      <c r="E261" s="378"/>
      <c r="F261" s="378"/>
      <c r="H261"/>
      <c r="I261"/>
    </row>
    <row r="262" spans="5:9" s="1" customFormat="1" ht="15">
      <c r="E262" s="378"/>
      <c r="F262" s="378"/>
      <c r="H262"/>
      <c r="I262"/>
    </row>
    <row r="263" spans="5:9" s="1" customFormat="1" ht="15">
      <c r="E263" s="378"/>
      <c r="F263" s="378"/>
      <c r="H263"/>
      <c r="I263"/>
    </row>
    <row r="264" spans="5:9" s="1" customFormat="1" ht="15">
      <c r="E264" s="378"/>
      <c r="F264" s="378"/>
      <c r="H264"/>
      <c r="I264"/>
    </row>
    <row r="265" spans="5:9" s="1" customFormat="1" ht="15">
      <c r="E265" s="378"/>
      <c r="F265" s="378"/>
      <c r="H265"/>
      <c r="I265"/>
    </row>
    <row r="266" spans="5:9" s="1" customFormat="1" ht="15">
      <c r="E266" s="378"/>
      <c r="F266" s="378"/>
      <c r="H266"/>
      <c r="I266"/>
    </row>
    <row r="267" spans="5:9" s="1" customFormat="1" ht="15">
      <c r="E267" s="378"/>
      <c r="F267" s="378"/>
      <c r="H267"/>
      <c r="I267"/>
    </row>
    <row r="268" spans="5:9" s="1" customFormat="1" ht="15">
      <c r="E268" s="378"/>
      <c r="F268" s="378"/>
      <c r="H268"/>
      <c r="I268"/>
    </row>
    <row r="269" spans="5:9" s="1" customFormat="1" ht="15">
      <c r="E269" s="378"/>
      <c r="F269" s="378"/>
      <c r="H269"/>
      <c r="I269"/>
    </row>
    <row r="270" spans="5:9" s="1" customFormat="1" ht="15">
      <c r="E270" s="378"/>
      <c r="F270" s="378"/>
      <c r="H270"/>
      <c r="I270"/>
    </row>
    <row r="271" spans="5:9" s="1" customFormat="1" ht="15">
      <c r="E271" s="378"/>
      <c r="F271" s="378"/>
      <c r="H271"/>
      <c r="I271"/>
    </row>
    <row r="272" spans="5:9" s="1" customFormat="1" ht="15">
      <c r="E272" s="378"/>
      <c r="F272" s="378"/>
      <c r="H272"/>
      <c r="I272"/>
    </row>
    <row r="273" spans="5:9" s="1" customFormat="1" ht="15">
      <c r="E273" s="378"/>
      <c r="F273" s="378"/>
      <c r="H273"/>
      <c r="I273"/>
    </row>
    <row r="274" spans="5:9" s="1" customFormat="1" ht="15">
      <c r="E274" s="378"/>
      <c r="F274" s="378"/>
      <c r="H274"/>
      <c r="I274"/>
    </row>
    <row r="275" spans="5:9" s="1" customFormat="1" ht="15">
      <c r="E275" s="378"/>
      <c r="F275" s="378"/>
      <c r="H275"/>
      <c r="I275"/>
    </row>
    <row r="276" spans="5:9" s="1" customFormat="1" ht="15">
      <c r="E276" s="378"/>
      <c r="F276" s="378"/>
      <c r="H276"/>
      <c r="I276"/>
    </row>
    <row r="277" spans="5:9" s="1" customFormat="1" ht="15">
      <c r="E277" s="378"/>
      <c r="F277" s="378"/>
      <c r="H277"/>
      <c r="I277"/>
    </row>
    <row r="278" spans="5:9" s="1" customFormat="1" ht="15">
      <c r="E278" s="378"/>
      <c r="F278" s="378"/>
      <c r="H278"/>
      <c r="I278"/>
    </row>
    <row r="279" spans="5:9" s="1" customFormat="1" ht="15">
      <c r="E279" s="378"/>
      <c r="F279" s="378"/>
      <c r="H279"/>
      <c r="I279"/>
    </row>
    <row r="280" spans="5:9" s="1" customFormat="1" ht="15">
      <c r="E280" s="378"/>
      <c r="F280" s="378"/>
      <c r="H280"/>
      <c r="I280"/>
    </row>
    <row r="281" spans="5:9" s="1" customFormat="1" ht="15">
      <c r="E281" s="378"/>
      <c r="F281" s="378"/>
      <c r="H281"/>
      <c r="I281"/>
    </row>
    <row r="282" spans="5:9" s="1" customFormat="1" ht="15">
      <c r="E282" s="378"/>
      <c r="F282" s="378"/>
      <c r="H282"/>
      <c r="I282"/>
    </row>
    <row r="283" spans="5:9" s="1" customFormat="1" ht="15">
      <c r="E283" s="378"/>
      <c r="F283" s="378"/>
      <c r="H283"/>
      <c r="I283"/>
    </row>
    <row r="284" spans="5:9" s="1" customFormat="1" ht="15">
      <c r="E284" s="378"/>
      <c r="F284" s="378"/>
      <c r="H284"/>
      <c r="I284"/>
    </row>
    <row r="285" spans="5:9" ht="15">
      <c r="H285"/>
      <c r="I285"/>
    </row>
    <row r="286" spans="5:9" ht="15">
      <c r="H286"/>
      <c r="I286"/>
    </row>
    <row r="287" spans="5:9" ht="15">
      <c r="H287"/>
      <c r="I287"/>
    </row>
    <row r="288" spans="5:9" ht="15">
      <c r="H288"/>
      <c r="I288"/>
    </row>
    <row r="289" spans="8:9" ht="15">
      <c r="H289"/>
      <c r="I289"/>
    </row>
    <row r="290" spans="8:9" ht="15">
      <c r="H290"/>
      <c r="I290"/>
    </row>
    <row r="291" spans="8:9" ht="15">
      <c r="H291"/>
      <c r="I291"/>
    </row>
    <row r="292" spans="8:9" ht="15">
      <c r="H292"/>
      <c r="I292"/>
    </row>
    <row r="293" spans="8:9" ht="15">
      <c r="H293"/>
      <c r="I293"/>
    </row>
    <row r="294" spans="8:9" ht="15">
      <c r="H294"/>
      <c r="I294"/>
    </row>
    <row r="295" spans="8:9" ht="15">
      <c r="H295"/>
      <c r="I295"/>
    </row>
    <row r="296" spans="8:9" ht="15">
      <c r="H296"/>
      <c r="I296"/>
    </row>
    <row r="297" spans="8:9" ht="15">
      <c r="H297"/>
      <c r="I297"/>
    </row>
    <row r="298" spans="8:9" ht="15">
      <c r="H298"/>
      <c r="I298"/>
    </row>
    <row r="299" spans="8:9" ht="15">
      <c r="H299"/>
      <c r="I299"/>
    </row>
    <row r="300" spans="8:9" ht="15">
      <c r="H300"/>
      <c r="I300"/>
    </row>
    <row r="301" spans="8:9" ht="15">
      <c r="H301"/>
      <c r="I301"/>
    </row>
    <row r="302" spans="8:9" ht="15">
      <c r="H302"/>
      <c r="I302"/>
    </row>
    <row r="303" spans="8:9" ht="15">
      <c r="H303"/>
      <c r="I303"/>
    </row>
    <row r="304" spans="8:9" ht="15">
      <c r="H304"/>
      <c r="I304"/>
    </row>
    <row r="305" spans="8:9" ht="15">
      <c r="H305"/>
      <c r="I305"/>
    </row>
    <row r="306" spans="8:9" ht="15">
      <c r="H306"/>
      <c r="I306"/>
    </row>
    <row r="307" spans="8:9" ht="15">
      <c r="H307"/>
      <c r="I307"/>
    </row>
    <row r="308" spans="8:9" ht="15">
      <c r="H308"/>
      <c r="I308"/>
    </row>
    <row r="309" spans="8:9" ht="15">
      <c r="H309"/>
      <c r="I309"/>
    </row>
    <row r="310" spans="8:9" ht="15">
      <c r="H310"/>
      <c r="I310"/>
    </row>
    <row r="311" spans="8:9" ht="15">
      <c r="H311"/>
      <c r="I311"/>
    </row>
    <row r="312" spans="8:9" ht="15">
      <c r="H312"/>
      <c r="I312"/>
    </row>
    <row r="313" spans="8:9" ht="15">
      <c r="H313"/>
      <c r="I313"/>
    </row>
    <row r="314" spans="8:9" ht="15">
      <c r="H314"/>
      <c r="I314"/>
    </row>
    <row r="315" spans="8:9" ht="15">
      <c r="H315"/>
      <c r="I315"/>
    </row>
    <row r="316" spans="8:9" ht="15">
      <c r="H316"/>
      <c r="I316"/>
    </row>
    <row r="317" spans="8:9" ht="15">
      <c r="H317"/>
      <c r="I317"/>
    </row>
    <row r="318" spans="8:9" ht="15">
      <c r="H318"/>
      <c r="I318"/>
    </row>
    <row r="319" spans="8:9" ht="15">
      <c r="H319"/>
      <c r="I319"/>
    </row>
    <row r="320" spans="8:9" ht="15">
      <c r="H320"/>
      <c r="I320"/>
    </row>
    <row r="321" spans="8:9" ht="15">
      <c r="H321"/>
      <c r="I321"/>
    </row>
    <row r="322" spans="8:9" ht="15">
      <c r="H322"/>
      <c r="I322"/>
    </row>
    <row r="323" spans="8:9" ht="15">
      <c r="H323"/>
      <c r="I323"/>
    </row>
    <row r="324" spans="8:9" ht="15">
      <c r="H324"/>
      <c r="I324"/>
    </row>
    <row r="325" spans="8:9" ht="15">
      <c r="H325"/>
      <c r="I325"/>
    </row>
    <row r="326" spans="8:9" ht="15">
      <c r="H326"/>
      <c r="I326"/>
    </row>
    <row r="327" spans="8:9" ht="15">
      <c r="H327"/>
      <c r="I327"/>
    </row>
    <row r="328" spans="8:9" ht="15">
      <c r="H328"/>
      <c r="I328"/>
    </row>
    <row r="329" spans="8:9" ht="15">
      <c r="H329"/>
      <c r="I329"/>
    </row>
    <row r="330" spans="8:9" ht="15">
      <c r="H330"/>
      <c r="I330"/>
    </row>
    <row r="331" spans="8:9" ht="15">
      <c r="H331"/>
      <c r="I331"/>
    </row>
    <row r="332" spans="8:9" ht="15">
      <c r="H332"/>
      <c r="I332"/>
    </row>
    <row r="333" spans="8:9" ht="15">
      <c r="H333"/>
      <c r="I333"/>
    </row>
    <row r="334" spans="8:9" ht="15">
      <c r="H334"/>
      <c r="I334"/>
    </row>
    <row r="335" spans="8:9" ht="15">
      <c r="H335"/>
      <c r="I335"/>
    </row>
    <row r="336" spans="8:9" ht="15">
      <c r="H336"/>
      <c r="I336"/>
    </row>
    <row r="337" spans="8:9" ht="15">
      <c r="H337"/>
      <c r="I337"/>
    </row>
    <row r="338" spans="8:9" ht="15">
      <c r="H338"/>
      <c r="I338"/>
    </row>
    <row r="339" spans="8:9" ht="15">
      <c r="H339"/>
      <c r="I339"/>
    </row>
    <row r="340" spans="8:9" ht="15">
      <c r="H340"/>
      <c r="I340"/>
    </row>
    <row r="341" spans="8:9" ht="15">
      <c r="H341"/>
      <c r="I341"/>
    </row>
    <row r="342" spans="8:9" ht="15">
      <c r="H342"/>
      <c r="I342"/>
    </row>
    <row r="343" spans="8:9" ht="15">
      <c r="H343"/>
      <c r="I343"/>
    </row>
    <row r="344" spans="8:9" ht="15">
      <c r="H344"/>
      <c r="I344"/>
    </row>
    <row r="345" spans="8:9" ht="15">
      <c r="H345"/>
      <c r="I345"/>
    </row>
    <row r="346" spans="8:9" ht="15">
      <c r="H346"/>
      <c r="I346"/>
    </row>
    <row r="347" spans="8:9" ht="15">
      <c r="H347"/>
      <c r="I347"/>
    </row>
    <row r="348" spans="8:9" ht="15">
      <c r="H348"/>
      <c r="I348"/>
    </row>
    <row r="349" spans="8:9" ht="15">
      <c r="H349"/>
      <c r="I349"/>
    </row>
    <row r="350" spans="8:9" ht="15">
      <c r="H350"/>
      <c r="I350"/>
    </row>
    <row r="351" spans="8:9" ht="15">
      <c r="H351"/>
      <c r="I351"/>
    </row>
    <row r="352" spans="8:9" ht="15">
      <c r="H352"/>
      <c r="I352"/>
    </row>
    <row r="353" spans="8:9" ht="15">
      <c r="H353"/>
      <c r="I353"/>
    </row>
    <row r="354" spans="8:9" ht="15">
      <c r="H354"/>
      <c r="I354"/>
    </row>
    <row r="355" spans="8:9" ht="15">
      <c r="H355"/>
      <c r="I355"/>
    </row>
    <row r="356" spans="8:9" ht="15">
      <c r="H356"/>
      <c r="I356"/>
    </row>
    <row r="357" spans="8:9" ht="15">
      <c r="H357"/>
      <c r="I357"/>
    </row>
    <row r="358" spans="8:9" ht="15">
      <c r="H358"/>
      <c r="I358"/>
    </row>
    <row r="359" spans="8:9" ht="15">
      <c r="H359"/>
      <c r="I359"/>
    </row>
    <row r="360" spans="8:9" ht="15">
      <c r="H360"/>
      <c r="I360"/>
    </row>
    <row r="361" spans="8:9" ht="15">
      <c r="H361"/>
      <c r="I361"/>
    </row>
    <row r="362" spans="8:9" ht="15">
      <c r="H362"/>
      <c r="I362"/>
    </row>
    <row r="363" spans="8:9" ht="15">
      <c r="H363"/>
      <c r="I363"/>
    </row>
    <row r="364" spans="8:9" ht="15">
      <c r="H364"/>
      <c r="I364"/>
    </row>
    <row r="365" spans="8:9" ht="15">
      <c r="H365"/>
      <c r="I365"/>
    </row>
    <row r="366" spans="8:9" ht="15">
      <c r="H366"/>
      <c r="I366"/>
    </row>
    <row r="367" spans="8:9" ht="15">
      <c r="H367"/>
      <c r="I367"/>
    </row>
    <row r="368" spans="8:9" ht="15">
      <c r="H368"/>
      <c r="I368"/>
    </row>
    <row r="369" spans="8:9" ht="15">
      <c r="H369"/>
      <c r="I369"/>
    </row>
    <row r="370" spans="8:9" ht="15">
      <c r="H370"/>
      <c r="I370"/>
    </row>
    <row r="371" spans="8:9" ht="15">
      <c r="H371"/>
      <c r="I371"/>
    </row>
    <row r="372" spans="8:9" ht="15">
      <c r="H372"/>
      <c r="I372"/>
    </row>
    <row r="373" spans="8:9" ht="15">
      <c r="H373"/>
      <c r="I373"/>
    </row>
    <row r="374" spans="8:9" ht="15">
      <c r="H374"/>
      <c r="I374"/>
    </row>
    <row r="375" spans="8:9" ht="15">
      <c r="H375"/>
      <c r="I375"/>
    </row>
    <row r="376" spans="8:9" ht="15">
      <c r="H376"/>
      <c r="I376"/>
    </row>
    <row r="377" spans="8:9" ht="15">
      <c r="H377"/>
      <c r="I377"/>
    </row>
    <row r="378" spans="8:9" ht="15">
      <c r="H378"/>
      <c r="I378"/>
    </row>
    <row r="379" spans="8:9" ht="15">
      <c r="H379"/>
      <c r="I379"/>
    </row>
    <row r="380" spans="8:9" ht="15">
      <c r="H380"/>
      <c r="I380"/>
    </row>
    <row r="381" spans="8:9" ht="15">
      <c r="H381"/>
      <c r="I381"/>
    </row>
    <row r="382" spans="8:9" ht="15">
      <c r="H382"/>
      <c r="I382"/>
    </row>
    <row r="383" spans="8:9" ht="15">
      <c r="H383"/>
      <c r="I383"/>
    </row>
    <row r="384" spans="8:9" ht="15">
      <c r="H384"/>
      <c r="I384"/>
    </row>
    <row r="385" spans="8:9" ht="15">
      <c r="H385"/>
      <c r="I385"/>
    </row>
    <row r="386" spans="8:9" ht="15">
      <c r="H386"/>
      <c r="I386"/>
    </row>
    <row r="387" spans="8:9" ht="15">
      <c r="H387"/>
      <c r="I387"/>
    </row>
    <row r="388" spans="8:9" ht="15">
      <c r="H388"/>
      <c r="I388"/>
    </row>
    <row r="389" spans="8:9" ht="15">
      <c r="H389"/>
      <c r="I389"/>
    </row>
    <row r="390" spans="8:9" ht="15">
      <c r="H390"/>
      <c r="I390"/>
    </row>
    <row r="391" spans="8:9" ht="15">
      <c r="H391"/>
      <c r="I391"/>
    </row>
    <row r="392" spans="8:9" ht="15">
      <c r="H392"/>
      <c r="I392"/>
    </row>
    <row r="393" spans="8:9" ht="15">
      <c r="H393"/>
      <c r="I393"/>
    </row>
    <row r="394" spans="8:9" ht="15">
      <c r="H394"/>
      <c r="I394"/>
    </row>
    <row r="395" spans="8:9" ht="15">
      <c r="H395"/>
      <c r="I395"/>
    </row>
    <row r="396" spans="8:9" ht="15">
      <c r="H396"/>
      <c r="I396"/>
    </row>
    <row r="397" spans="8:9" ht="15">
      <c r="H397"/>
      <c r="I397"/>
    </row>
    <row r="398" spans="8:9" ht="15">
      <c r="H398"/>
      <c r="I398"/>
    </row>
    <row r="399" spans="8:9" ht="15">
      <c r="H399"/>
      <c r="I399"/>
    </row>
    <row r="400" spans="8:9" ht="15">
      <c r="H400"/>
      <c r="I400"/>
    </row>
    <row r="401" spans="8:9" ht="15">
      <c r="H401"/>
      <c r="I401"/>
    </row>
    <row r="402" spans="8:9" ht="15">
      <c r="H402"/>
      <c r="I402"/>
    </row>
    <row r="403" spans="8:9" ht="15">
      <c r="H403"/>
      <c r="I403"/>
    </row>
    <row r="404" spans="8:9" ht="15">
      <c r="H404"/>
      <c r="I404"/>
    </row>
    <row r="405" spans="8:9" ht="15">
      <c r="H405"/>
      <c r="I405"/>
    </row>
    <row r="406" spans="8:9" ht="15">
      <c r="H406"/>
      <c r="I406"/>
    </row>
    <row r="407" spans="8:9" ht="15">
      <c r="H407"/>
      <c r="I407"/>
    </row>
    <row r="408" spans="8:9" ht="15">
      <c r="H408"/>
      <c r="I408"/>
    </row>
    <row r="409" spans="8:9" ht="15">
      <c r="H409"/>
      <c r="I409"/>
    </row>
    <row r="410" spans="8:9" ht="15">
      <c r="H410"/>
      <c r="I410"/>
    </row>
    <row r="411" spans="8:9" ht="15">
      <c r="H411"/>
      <c r="I411"/>
    </row>
    <row r="412" spans="8:9" ht="15">
      <c r="H412"/>
      <c r="I412"/>
    </row>
    <row r="413" spans="8:9" ht="15">
      <c r="H413"/>
      <c r="I413"/>
    </row>
    <row r="414" spans="8:9" ht="15">
      <c r="H414"/>
      <c r="I414"/>
    </row>
    <row r="415" spans="8:9" ht="15">
      <c r="H415"/>
      <c r="I415"/>
    </row>
    <row r="416" spans="8:9" ht="15">
      <c r="H416"/>
      <c r="I416"/>
    </row>
    <row r="417" spans="8:9" ht="15">
      <c r="H417"/>
      <c r="I417"/>
    </row>
    <row r="418" spans="8:9" ht="15">
      <c r="H418"/>
      <c r="I418"/>
    </row>
    <row r="419" spans="8:9" ht="15">
      <c r="H419"/>
      <c r="I419"/>
    </row>
    <row r="420" spans="8:9" ht="15">
      <c r="H420"/>
      <c r="I420"/>
    </row>
    <row r="421" spans="8:9" ht="15">
      <c r="H421"/>
      <c r="I421"/>
    </row>
    <row r="422" spans="8:9" ht="15">
      <c r="H422"/>
      <c r="I422"/>
    </row>
    <row r="423" spans="8:9" ht="15">
      <c r="H423"/>
      <c r="I423"/>
    </row>
    <row r="424" spans="8:9" ht="15">
      <c r="H424"/>
      <c r="I424"/>
    </row>
    <row r="425" spans="8:9" ht="15">
      <c r="H425"/>
      <c r="I425"/>
    </row>
    <row r="426" spans="8:9" ht="15">
      <c r="H426"/>
      <c r="I426"/>
    </row>
    <row r="427" spans="8:9" ht="15">
      <c r="H427"/>
      <c r="I427"/>
    </row>
    <row r="428" spans="8:9" ht="15">
      <c r="H428"/>
      <c r="I428"/>
    </row>
    <row r="429" spans="8:9" ht="15">
      <c r="H429"/>
      <c r="I429"/>
    </row>
    <row r="430" spans="8:9" ht="15">
      <c r="H430"/>
      <c r="I430"/>
    </row>
    <row r="431" spans="8:9" ht="15">
      <c r="H431"/>
      <c r="I431"/>
    </row>
    <row r="432" spans="8:9" ht="15">
      <c r="H432"/>
      <c r="I432"/>
    </row>
    <row r="433" spans="8:9" ht="15">
      <c r="H433"/>
      <c r="I433"/>
    </row>
    <row r="434" spans="8:9" ht="15">
      <c r="H434"/>
      <c r="I434"/>
    </row>
    <row r="435" spans="8:9" ht="15">
      <c r="H435"/>
      <c r="I435"/>
    </row>
    <row r="436" spans="8:9" ht="15">
      <c r="H436"/>
      <c r="I436"/>
    </row>
    <row r="437" spans="8:9" ht="15">
      <c r="H437"/>
      <c r="I437"/>
    </row>
    <row r="438" spans="8:9" ht="15">
      <c r="H438"/>
      <c r="I438"/>
    </row>
    <row r="439" spans="8:9" ht="15">
      <c r="H439"/>
      <c r="I439"/>
    </row>
    <row r="440" spans="8:9" ht="15">
      <c r="H440"/>
      <c r="I440"/>
    </row>
    <row r="441" spans="8:9" ht="15">
      <c r="H441"/>
      <c r="I441"/>
    </row>
    <row r="442" spans="8:9" ht="15">
      <c r="H442"/>
      <c r="I442"/>
    </row>
    <row r="443" spans="8:9" ht="15">
      <c r="H443"/>
      <c r="I443"/>
    </row>
    <row r="444" spans="8:9" ht="15">
      <c r="H444"/>
      <c r="I444"/>
    </row>
    <row r="445" spans="8:9" ht="15">
      <c r="H445"/>
      <c r="I445"/>
    </row>
    <row r="446" spans="8:9" ht="15">
      <c r="H446"/>
      <c r="I446"/>
    </row>
    <row r="447" spans="8:9" ht="15">
      <c r="H447"/>
      <c r="I447"/>
    </row>
    <row r="448" spans="8:9" ht="15">
      <c r="H448"/>
      <c r="I448"/>
    </row>
    <row r="449" spans="8:9" ht="15">
      <c r="H449"/>
      <c r="I449"/>
    </row>
    <row r="450" spans="8:9" ht="15">
      <c r="H450"/>
      <c r="I450"/>
    </row>
    <row r="451" spans="8:9" ht="15">
      <c r="H451"/>
      <c r="I451"/>
    </row>
    <row r="452" spans="8:9" ht="15">
      <c r="H452"/>
      <c r="I452"/>
    </row>
    <row r="453" spans="8:9" ht="15">
      <c r="H453"/>
      <c r="I453"/>
    </row>
    <row r="454" spans="8:9" ht="15">
      <c r="H454"/>
      <c r="I454"/>
    </row>
    <row r="455" spans="8:9" ht="15">
      <c r="H455"/>
      <c r="I455"/>
    </row>
    <row r="456" spans="8:9" ht="15">
      <c r="H456"/>
      <c r="I456"/>
    </row>
    <row r="457" spans="8:9" ht="15">
      <c r="H457"/>
      <c r="I457"/>
    </row>
    <row r="458" spans="8:9" ht="15">
      <c r="H458"/>
      <c r="I458"/>
    </row>
    <row r="459" spans="8:9" ht="15">
      <c r="H459"/>
      <c r="I459"/>
    </row>
    <row r="460" spans="8:9" ht="15">
      <c r="H460"/>
      <c r="I460"/>
    </row>
    <row r="461" spans="8:9" ht="15">
      <c r="H461"/>
      <c r="I461"/>
    </row>
    <row r="462" spans="8:9" ht="15">
      <c r="H462"/>
      <c r="I462"/>
    </row>
    <row r="463" spans="8:9" ht="15">
      <c r="H463"/>
      <c r="I463"/>
    </row>
    <row r="464" spans="8:9" ht="15">
      <c r="H464"/>
      <c r="I464"/>
    </row>
    <row r="465" spans="8:9" ht="15">
      <c r="H465"/>
      <c r="I465"/>
    </row>
    <row r="466" spans="8:9" ht="15">
      <c r="H466"/>
      <c r="I466"/>
    </row>
    <row r="467" spans="8:9" ht="15">
      <c r="H467"/>
      <c r="I467"/>
    </row>
    <row r="468" spans="8:9" ht="15">
      <c r="H468"/>
      <c r="I468"/>
    </row>
    <row r="469" spans="8:9" ht="15">
      <c r="H469"/>
      <c r="I469"/>
    </row>
    <row r="470" spans="8:9" ht="15">
      <c r="H470"/>
      <c r="I470"/>
    </row>
    <row r="471" spans="8:9" ht="15">
      <c r="H471"/>
      <c r="I471"/>
    </row>
    <row r="472" spans="8:9" ht="15">
      <c r="H472"/>
      <c r="I472"/>
    </row>
    <row r="473" spans="8:9" ht="15">
      <c r="H473"/>
      <c r="I473"/>
    </row>
    <row r="474" spans="8:9" ht="15">
      <c r="H474"/>
      <c r="I474"/>
    </row>
    <row r="475" spans="8:9" ht="15">
      <c r="H475"/>
      <c r="I475"/>
    </row>
    <row r="476" spans="8:9" ht="15">
      <c r="H476"/>
      <c r="I476"/>
    </row>
    <row r="477" spans="8:9" ht="15">
      <c r="H477"/>
      <c r="I477"/>
    </row>
    <row r="478" spans="8:9" ht="15">
      <c r="H478"/>
      <c r="I478"/>
    </row>
    <row r="479" spans="8:9" ht="15">
      <c r="H479"/>
      <c r="I479"/>
    </row>
    <row r="480" spans="8:9" ht="15">
      <c r="H480"/>
      <c r="I480"/>
    </row>
    <row r="481" spans="8:9" ht="15">
      <c r="H481"/>
      <c r="I481"/>
    </row>
    <row r="482" spans="8:9" ht="15">
      <c r="H482"/>
      <c r="I482"/>
    </row>
    <row r="483" spans="8:9" ht="15">
      <c r="H483"/>
      <c r="I483"/>
    </row>
    <row r="484" spans="8:9" ht="15">
      <c r="H484"/>
      <c r="I484"/>
    </row>
    <row r="485" spans="8:9" ht="15">
      <c r="H485"/>
      <c r="I485"/>
    </row>
    <row r="486" spans="8:9" ht="15">
      <c r="H486"/>
      <c r="I486"/>
    </row>
    <row r="487" spans="8:9" ht="15">
      <c r="H487"/>
      <c r="I487"/>
    </row>
    <row r="488" spans="8:9" ht="15">
      <c r="H488"/>
      <c r="I488"/>
    </row>
    <row r="489" spans="8:9" ht="15">
      <c r="H489"/>
      <c r="I489"/>
    </row>
    <row r="490" spans="8:9" ht="15">
      <c r="H490"/>
      <c r="I490"/>
    </row>
    <row r="491" spans="8:9" ht="15">
      <c r="H491"/>
      <c r="I491"/>
    </row>
    <row r="492" spans="8:9" ht="15">
      <c r="H492"/>
      <c r="I492"/>
    </row>
    <row r="493" spans="8:9" ht="15">
      <c r="H493"/>
      <c r="I493"/>
    </row>
    <row r="494" spans="8:9" ht="15">
      <c r="H494"/>
      <c r="I494"/>
    </row>
    <row r="495" spans="8:9" ht="15">
      <c r="H495"/>
      <c r="I495"/>
    </row>
    <row r="496" spans="8:9" ht="15">
      <c r="H496"/>
      <c r="I496"/>
    </row>
    <row r="497" spans="8:9" ht="15">
      <c r="H497"/>
      <c r="I497"/>
    </row>
    <row r="498" spans="8:9" ht="15">
      <c r="H498"/>
      <c r="I498"/>
    </row>
    <row r="499" spans="8:9" ht="15">
      <c r="H499"/>
      <c r="I499"/>
    </row>
    <row r="500" spans="8:9" ht="15">
      <c r="H500"/>
      <c r="I500"/>
    </row>
    <row r="501" spans="8:9" ht="15">
      <c r="H501"/>
      <c r="I501"/>
    </row>
    <row r="502" spans="8:9" ht="15">
      <c r="H502"/>
      <c r="I502"/>
    </row>
    <row r="503" spans="8:9" ht="15">
      <c r="H503"/>
      <c r="I503"/>
    </row>
    <row r="504" spans="8:9" ht="15">
      <c r="H504"/>
      <c r="I504"/>
    </row>
    <row r="505" spans="8:9" ht="15">
      <c r="H505"/>
      <c r="I505"/>
    </row>
    <row r="506" spans="8:9" ht="15">
      <c r="H506"/>
      <c r="I506"/>
    </row>
    <row r="507" spans="8:9" ht="15">
      <c r="H507"/>
      <c r="I507"/>
    </row>
    <row r="508" spans="8:9" ht="15">
      <c r="H508"/>
      <c r="I508"/>
    </row>
    <row r="509" spans="8:9" ht="15">
      <c r="H509"/>
      <c r="I509"/>
    </row>
    <row r="510" spans="8:9" ht="15">
      <c r="H510"/>
      <c r="I510"/>
    </row>
    <row r="511" spans="8:9" ht="15">
      <c r="H511"/>
      <c r="I511"/>
    </row>
    <row r="512" spans="8:9" ht="15">
      <c r="H512"/>
      <c r="I512"/>
    </row>
    <row r="513" spans="8:9" ht="15">
      <c r="H513"/>
      <c r="I513"/>
    </row>
    <row r="514" spans="8:9" ht="15">
      <c r="H514"/>
      <c r="I514"/>
    </row>
    <row r="515" spans="8:9" ht="15">
      <c r="H515"/>
      <c r="I515"/>
    </row>
    <row r="516" spans="8:9" ht="15">
      <c r="H516"/>
      <c r="I516"/>
    </row>
    <row r="517" spans="8:9" ht="15">
      <c r="H517"/>
      <c r="I517"/>
    </row>
    <row r="518" spans="8:9" ht="15">
      <c r="H518"/>
      <c r="I518"/>
    </row>
    <row r="519" spans="8:9" ht="15">
      <c r="H519"/>
      <c r="I519"/>
    </row>
    <row r="520" spans="8:9" ht="15">
      <c r="H520"/>
      <c r="I520"/>
    </row>
    <row r="521" spans="8:9" ht="15">
      <c r="H521"/>
      <c r="I521"/>
    </row>
    <row r="522" spans="8:9" ht="15">
      <c r="H522"/>
      <c r="I522"/>
    </row>
    <row r="523" spans="8:9" ht="15">
      <c r="H523"/>
      <c r="I523"/>
    </row>
    <row r="524" spans="8:9" ht="15">
      <c r="H524"/>
      <c r="I524"/>
    </row>
    <row r="525" spans="8:9" ht="15">
      <c r="H525"/>
      <c r="I525"/>
    </row>
    <row r="526" spans="8:9" ht="15">
      <c r="H526"/>
      <c r="I526"/>
    </row>
    <row r="527" spans="8:9" ht="15">
      <c r="H527"/>
      <c r="I527"/>
    </row>
    <row r="528" spans="8:9" ht="15">
      <c r="H528"/>
      <c r="I528"/>
    </row>
    <row r="529" spans="8:9" ht="15">
      <c r="H529"/>
      <c r="I529"/>
    </row>
    <row r="530" spans="8:9" ht="15">
      <c r="H530"/>
      <c r="I530"/>
    </row>
    <row r="531" spans="8:9" ht="15">
      <c r="H531"/>
      <c r="I531"/>
    </row>
    <row r="532" spans="8:9" ht="15">
      <c r="H532"/>
      <c r="I532"/>
    </row>
    <row r="533" spans="8:9" ht="15">
      <c r="H533"/>
      <c r="I533"/>
    </row>
    <row r="534" spans="8:9" ht="15">
      <c r="H534"/>
      <c r="I534"/>
    </row>
    <row r="535" spans="8:9" ht="15">
      <c r="H535"/>
      <c r="I535"/>
    </row>
    <row r="536" spans="8:9" ht="15">
      <c r="H536"/>
      <c r="I536"/>
    </row>
    <row r="537" spans="8:9" ht="15">
      <c r="H537"/>
      <c r="I537"/>
    </row>
    <row r="538" spans="8:9" ht="15">
      <c r="H538"/>
      <c r="I538"/>
    </row>
    <row r="539" spans="8:9" ht="15">
      <c r="H539"/>
      <c r="I539"/>
    </row>
    <row r="540" spans="8:9" ht="15">
      <c r="H540"/>
      <c r="I540"/>
    </row>
    <row r="541" spans="8:9" ht="15">
      <c r="H541"/>
      <c r="I541"/>
    </row>
    <row r="542" spans="8:9" ht="15">
      <c r="H542"/>
      <c r="I542"/>
    </row>
    <row r="543" spans="8:9" ht="15">
      <c r="H543"/>
      <c r="I543"/>
    </row>
    <row r="544" spans="8:9" ht="15">
      <c r="H544"/>
      <c r="I544"/>
    </row>
    <row r="545" spans="8:9" ht="15">
      <c r="H545"/>
      <c r="I545"/>
    </row>
    <row r="546" spans="8:9" ht="15">
      <c r="H546"/>
      <c r="I546"/>
    </row>
    <row r="547" spans="8:9" ht="15">
      <c r="H547"/>
      <c r="I547"/>
    </row>
    <row r="548" spans="8:9" ht="15">
      <c r="H548"/>
      <c r="I548"/>
    </row>
    <row r="549" spans="8:9" ht="15">
      <c r="H549"/>
      <c r="I549"/>
    </row>
    <row r="550" spans="8:9" ht="15">
      <c r="H550"/>
      <c r="I550"/>
    </row>
    <row r="551" spans="8:9" ht="15">
      <c r="H551"/>
      <c r="I551"/>
    </row>
    <row r="552" spans="8:9" ht="15">
      <c r="H552"/>
      <c r="I552"/>
    </row>
    <row r="553" spans="8:9" ht="15">
      <c r="H553"/>
      <c r="I553"/>
    </row>
    <row r="554" spans="8:9" ht="15">
      <c r="H554"/>
      <c r="I554"/>
    </row>
    <row r="555" spans="8:9" ht="15">
      <c r="H555"/>
      <c r="I555"/>
    </row>
    <row r="556" spans="8:9" ht="15">
      <c r="H556"/>
      <c r="I556"/>
    </row>
    <row r="557" spans="8:9" ht="15">
      <c r="H557"/>
      <c r="I557"/>
    </row>
    <row r="558" spans="8:9" ht="15">
      <c r="H558"/>
      <c r="I558"/>
    </row>
    <row r="559" spans="8:9" ht="15">
      <c r="H559"/>
      <c r="I559"/>
    </row>
    <row r="560" spans="8:9" ht="15">
      <c r="H560"/>
      <c r="I560"/>
    </row>
    <row r="561" spans="8:9" ht="15">
      <c r="H561"/>
      <c r="I561"/>
    </row>
    <row r="562" spans="8:9" ht="15">
      <c r="H562"/>
      <c r="I562"/>
    </row>
    <row r="563" spans="8:9" ht="15">
      <c r="H563"/>
      <c r="I563"/>
    </row>
    <row r="564" spans="8:9" ht="15">
      <c r="H564"/>
      <c r="I564"/>
    </row>
    <row r="565" spans="8:9" ht="15">
      <c r="H565"/>
      <c r="I565"/>
    </row>
    <row r="566" spans="8:9" ht="15">
      <c r="H566"/>
      <c r="I566"/>
    </row>
    <row r="567" spans="8:9" ht="15">
      <c r="H567"/>
      <c r="I567"/>
    </row>
    <row r="568" spans="8:9" ht="15">
      <c r="H568"/>
      <c r="I568"/>
    </row>
    <row r="569" spans="8:9" ht="15">
      <c r="H569"/>
      <c r="I569"/>
    </row>
    <row r="570" spans="8:9" ht="15">
      <c r="H570"/>
      <c r="I570"/>
    </row>
    <row r="571" spans="8:9" ht="15">
      <c r="H571"/>
      <c r="I571"/>
    </row>
    <row r="572" spans="8:9" ht="15">
      <c r="H572"/>
      <c r="I572"/>
    </row>
    <row r="573" spans="8:9" ht="15">
      <c r="H573"/>
      <c r="I573"/>
    </row>
    <row r="574" spans="8:9" ht="15">
      <c r="H574"/>
      <c r="I574"/>
    </row>
    <row r="575" spans="8:9" ht="15">
      <c r="H575"/>
      <c r="I575"/>
    </row>
    <row r="576" spans="8:9" ht="15">
      <c r="H576"/>
      <c r="I576"/>
    </row>
    <row r="577" spans="8:9" ht="15">
      <c r="H577"/>
      <c r="I577"/>
    </row>
    <row r="578" spans="8:9" ht="15">
      <c r="H578"/>
      <c r="I578"/>
    </row>
    <row r="579" spans="8:9" ht="15">
      <c r="H579"/>
      <c r="I579"/>
    </row>
    <row r="580" spans="8:9" ht="15">
      <c r="H580"/>
      <c r="I580"/>
    </row>
    <row r="581" spans="8:9" ht="15">
      <c r="H581"/>
      <c r="I581"/>
    </row>
    <row r="582" spans="8:9" ht="15">
      <c r="H582"/>
      <c r="I582"/>
    </row>
    <row r="583" spans="8:9" ht="15">
      <c r="H583"/>
      <c r="I583"/>
    </row>
    <row r="584" spans="8:9" ht="15">
      <c r="H584"/>
      <c r="I584"/>
    </row>
    <row r="585" spans="8:9" ht="15">
      <c r="H585"/>
      <c r="I585"/>
    </row>
    <row r="586" spans="8:9" ht="15">
      <c r="H586"/>
      <c r="I586"/>
    </row>
    <row r="587" spans="8:9" ht="15">
      <c r="H587"/>
      <c r="I587"/>
    </row>
    <row r="588" spans="8:9" ht="15">
      <c r="H588"/>
      <c r="I588"/>
    </row>
    <row r="589" spans="8:9" ht="15">
      <c r="H589"/>
      <c r="I589"/>
    </row>
    <row r="590" spans="8:9" ht="15">
      <c r="H590"/>
      <c r="I590"/>
    </row>
    <row r="591" spans="8:9" ht="15">
      <c r="H591"/>
      <c r="I591"/>
    </row>
    <row r="592" spans="8:9" ht="15">
      <c r="H592"/>
      <c r="I592"/>
    </row>
    <row r="593" spans="8:9" ht="15">
      <c r="H593"/>
      <c r="I593"/>
    </row>
    <row r="594" spans="8:9" ht="15">
      <c r="H594"/>
      <c r="I594"/>
    </row>
    <row r="595" spans="8:9" ht="15">
      <c r="H595"/>
      <c r="I595"/>
    </row>
    <row r="596" spans="8:9" ht="15">
      <c r="H596"/>
      <c r="I596"/>
    </row>
    <row r="597" spans="8:9" ht="15">
      <c r="H597"/>
      <c r="I597"/>
    </row>
    <row r="598" spans="8:9" ht="15">
      <c r="H598"/>
      <c r="I598"/>
    </row>
    <row r="599" spans="8:9" ht="15">
      <c r="H599"/>
      <c r="I599"/>
    </row>
    <row r="600" spans="8:9" ht="15">
      <c r="H600"/>
      <c r="I600"/>
    </row>
    <row r="601" spans="8:9" ht="15">
      <c r="H601"/>
      <c r="I601"/>
    </row>
    <row r="602" spans="8:9" ht="15">
      <c r="H602"/>
      <c r="I602"/>
    </row>
    <row r="603" spans="8:9" ht="15">
      <c r="H603"/>
      <c r="I603"/>
    </row>
    <row r="604" spans="8:9" ht="15">
      <c r="H604"/>
      <c r="I604"/>
    </row>
    <row r="605" spans="8:9" ht="15">
      <c r="H605"/>
      <c r="I605"/>
    </row>
    <row r="606" spans="8:9" ht="15">
      <c r="H606"/>
      <c r="I606"/>
    </row>
    <row r="607" spans="8:9" ht="15">
      <c r="H607"/>
      <c r="I607"/>
    </row>
    <row r="608" spans="8:9" ht="15">
      <c r="H608"/>
      <c r="I608"/>
    </row>
    <row r="609" spans="8:9" ht="15">
      <c r="H609"/>
      <c r="I609"/>
    </row>
  </sheetData>
  <mergeCells count="6">
    <mergeCell ref="A87:E87"/>
    <mergeCell ref="C5:E5"/>
    <mergeCell ref="F5:I5"/>
    <mergeCell ref="C32:E32"/>
    <mergeCell ref="F32:I32"/>
    <mergeCell ref="A33:B33"/>
  </mergeCells>
  <printOptions horizontalCentered="1" verticalCentered="1"/>
  <pageMargins left="0.7" right="0.7" top="0.75" bottom="0.75" header="0.3" footer="0.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A0000"/>
    <pageSetUpPr fitToPage="1"/>
  </sheetPr>
  <dimension ref="A1:H258"/>
  <sheetViews>
    <sheetView showGridLines="0" view="pageBreakPreview" zoomScaleNormal="110" zoomScaleSheetLayoutView="100" workbookViewId="0">
      <pane ySplit="6" topLeftCell="A7" activePane="bottomLeft" state="frozen"/>
      <selection pane="bottomLeft" activeCell="K21" sqref="K21"/>
    </sheetView>
  </sheetViews>
  <sheetFormatPr baseColWidth="10" defaultColWidth="11.5703125" defaultRowHeight="15"/>
  <cols>
    <col min="1" max="1" width="58.28515625" style="6" bestFit="1" customWidth="1"/>
    <col min="2" max="2" width="16.85546875" style="6" customWidth="1"/>
    <col min="3" max="3" width="14" style="6" customWidth="1"/>
    <col min="4" max="4" width="10.5703125" style="6" bestFit="1" customWidth="1"/>
    <col min="5" max="5" width="14.28515625" style="6" bestFit="1" customWidth="1"/>
    <col min="6" max="6" width="14.28515625" bestFit="1" customWidth="1"/>
    <col min="7" max="8" width="7.7109375" bestFit="1" customWidth="1"/>
  </cols>
  <sheetData>
    <row r="1" spans="1:8">
      <c r="A1" s="381" t="s">
        <v>346</v>
      </c>
      <c r="B1" s="382"/>
      <c r="C1" s="382"/>
      <c r="D1" s="382"/>
      <c r="E1" s="382"/>
      <c r="F1" s="382"/>
      <c r="G1" s="382"/>
      <c r="H1" s="382"/>
    </row>
    <row r="2" spans="1:8" ht="15.75">
      <c r="A2" s="343" t="s">
        <v>263</v>
      </c>
      <c r="B2" s="382"/>
      <c r="D2" s="382"/>
      <c r="E2" s="382"/>
      <c r="F2" s="382"/>
      <c r="G2" s="382"/>
      <c r="H2" s="382"/>
    </row>
    <row r="3" spans="1:8">
      <c r="A3" s="303"/>
      <c r="B3" s="382"/>
      <c r="C3" s="383"/>
      <c r="D3" s="382"/>
      <c r="E3" s="382"/>
      <c r="F3" s="382"/>
      <c r="G3" s="382"/>
      <c r="H3" s="382"/>
    </row>
    <row r="4" spans="1:8" ht="15.75" thickBot="1">
      <c r="A4" s="384" t="s">
        <v>347</v>
      </c>
      <c r="B4" s="385"/>
      <c r="C4" s="385"/>
      <c r="D4" s="382"/>
      <c r="E4" s="382"/>
      <c r="F4" s="382"/>
      <c r="G4" s="382"/>
      <c r="H4" s="382"/>
    </row>
    <row r="5" spans="1:8" ht="15.75" thickBot="1">
      <c r="B5" s="793" t="s">
        <v>275</v>
      </c>
      <c r="C5" s="794"/>
      <c r="D5" s="795"/>
      <c r="E5" s="796" t="s">
        <v>288</v>
      </c>
      <c r="F5" s="797"/>
      <c r="G5" s="797"/>
      <c r="H5" s="798"/>
    </row>
    <row r="6" spans="1:8" ht="15.75" thickBot="1">
      <c r="A6" s="386" t="s">
        <v>348</v>
      </c>
      <c r="B6" s="347">
        <v>2019</v>
      </c>
      <c r="C6" s="348">
        <v>2020</v>
      </c>
      <c r="D6" s="349" t="s">
        <v>282</v>
      </c>
      <c r="E6" s="347">
        <v>2019</v>
      </c>
      <c r="F6" s="348">
        <v>2020</v>
      </c>
      <c r="G6" s="349" t="s">
        <v>282</v>
      </c>
      <c r="H6" s="350" t="s">
        <v>289</v>
      </c>
    </row>
    <row r="7" spans="1:8">
      <c r="A7" s="387" t="s">
        <v>264</v>
      </c>
      <c r="B7" s="388">
        <f>+SUM(B8:B18)</f>
        <v>140179965</v>
      </c>
      <c r="C7" s="388">
        <f>+SUM(C8:C18)</f>
        <v>112276329</v>
      </c>
      <c r="D7" s="389">
        <f>+C7/B7-1</f>
        <v>-0.19905580658405786</v>
      </c>
      <c r="E7" s="388">
        <f>+SUM(E8:E18)</f>
        <v>759804665</v>
      </c>
      <c r="F7" s="388">
        <f>+SUM(F8:F18)</f>
        <v>867109052</v>
      </c>
      <c r="G7" s="389">
        <f>+F7/E7-1</f>
        <v>0.14122628083627253</v>
      </c>
      <c r="H7" s="390">
        <f>F7/F7</f>
        <v>1</v>
      </c>
    </row>
    <row r="8" spans="1:8">
      <c r="A8" s="391" t="s">
        <v>294</v>
      </c>
      <c r="B8" s="392">
        <v>47952293</v>
      </c>
      <c r="C8" s="393">
        <v>30701488</v>
      </c>
      <c r="D8" s="394">
        <f t="shared" ref="D8:D71" si="0">+C8/B8-1</f>
        <v>-0.35974932418768801</v>
      </c>
      <c r="E8" s="395">
        <v>47952293</v>
      </c>
      <c r="F8" s="396">
        <v>267282698</v>
      </c>
      <c r="G8" s="397">
        <f t="shared" ref="G8:G71" si="1">+F8/E8-1</f>
        <v>4.5739294469192533</v>
      </c>
      <c r="H8" s="397">
        <f>+F8/$F$7</f>
        <v>0.3082457706830628</v>
      </c>
    </row>
    <row r="9" spans="1:8">
      <c r="A9" s="391" t="s">
        <v>295</v>
      </c>
      <c r="B9" s="392">
        <v>0</v>
      </c>
      <c r="C9" s="393">
        <v>21610840</v>
      </c>
      <c r="D9" s="394" t="s">
        <v>290</v>
      </c>
      <c r="E9" s="395">
        <v>0</v>
      </c>
      <c r="F9" s="396">
        <v>162967709</v>
      </c>
      <c r="G9" s="397" t="s">
        <v>290</v>
      </c>
      <c r="H9" s="397">
        <f t="shared" ref="H9:H18" si="2">+F9/$F$7</f>
        <v>0.187943729366119</v>
      </c>
    </row>
    <row r="10" spans="1:8">
      <c r="A10" s="391" t="s">
        <v>296</v>
      </c>
      <c r="B10" s="392">
        <v>17995329</v>
      </c>
      <c r="C10" s="393">
        <v>14124979</v>
      </c>
      <c r="D10" s="394">
        <f t="shared" si="0"/>
        <v>-0.21507525647349934</v>
      </c>
      <c r="E10" s="395">
        <v>188175739</v>
      </c>
      <c r="F10" s="396">
        <v>138713872</v>
      </c>
      <c r="G10" s="397">
        <f t="shared" si="1"/>
        <v>-0.26284933043361136</v>
      </c>
      <c r="H10" s="397">
        <f t="shared" si="2"/>
        <v>0.15997281043261441</v>
      </c>
    </row>
    <row r="11" spans="1:8">
      <c r="A11" s="398" t="s">
        <v>297</v>
      </c>
      <c r="B11" s="392">
        <v>14677056</v>
      </c>
      <c r="C11" s="393">
        <v>15032330</v>
      </c>
      <c r="D11" s="394">
        <f t="shared" si="0"/>
        <v>2.4206080565475796E-2</v>
      </c>
      <c r="E11" s="395">
        <v>89154951</v>
      </c>
      <c r="F11" s="396">
        <v>101584922</v>
      </c>
      <c r="G11" s="397">
        <f t="shared" si="1"/>
        <v>0.13941986239216253</v>
      </c>
      <c r="H11" s="397">
        <f t="shared" si="2"/>
        <v>0.1171535711289057</v>
      </c>
    </row>
    <row r="12" spans="1:8">
      <c r="A12" s="398" t="s">
        <v>298</v>
      </c>
      <c r="B12" s="392">
        <v>5213418</v>
      </c>
      <c r="C12" s="393">
        <v>7626224</v>
      </c>
      <c r="D12" s="394">
        <f t="shared" si="0"/>
        <v>0.46280693395388584</v>
      </c>
      <c r="E12" s="395">
        <v>61132830</v>
      </c>
      <c r="F12" s="396">
        <v>42524473</v>
      </c>
      <c r="G12" s="397">
        <f t="shared" si="1"/>
        <v>-0.30439220628261443</v>
      </c>
      <c r="H12" s="397">
        <f t="shared" si="2"/>
        <v>4.9041666560759187E-2</v>
      </c>
    </row>
    <row r="13" spans="1:8">
      <c r="A13" s="398" t="s">
        <v>299</v>
      </c>
      <c r="B13" s="392">
        <v>11486276</v>
      </c>
      <c r="C13" s="393">
        <v>4656634</v>
      </c>
      <c r="D13" s="394">
        <f t="shared" si="0"/>
        <v>-0.5945914933612948</v>
      </c>
      <c r="E13" s="395">
        <v>124875614</v>
      </c>
      <c r="F13" s="396">
        <v>39465053</v>
      </c>
      <c r="G13" s="397">
        <f t="shared" si="1"/>
        <v>-0.68396509345691792</v>
      </c>
      <c r="H13" s="397">
        <f t="shared" si="2"/>
        <v>4.5513367561984583E-2</v>
      </c>
    </row>
    <row r="14" spans="1:8">
      <c r="A14" s="398" t="s">
        <v>300</v>
      </c>
      <c r="B14" s="392">
        <v>8839504</v>
      </c>
      <c r="C14" s="393">
        <v>4019151</v>
      </c>
      <c r="D14" s="394">
        <f t="shared" si="0"/>
        <v>-0.54531939801147211</v>
      </c>
      <c r="E14" s="395">
        <v>47114892</v>
      </c>
      <c r="F14" s="396">
        <v>21421841</v>
      </c>
      <c r="G14" s="397">
        <f t="shared" si="1"/>
        <v>-0.54532760045380124</v>
      </c>
      <c r="H14" s="397">
        <f t="shared" si="2"/>
        <v>2.4704898363810415E-2</v>
      </c>
    </row>
    <row r="15" spans="1:8">
      <c r="A15" s="398" t="s">
        <v>306</v>
      </c>
      <c r="B15" s="392">
        <v>6285071</v>
      </c>
      <c r="C15" s="393">
        <v>4422483</v>
      </c>
      <c r="D15" s="394">
        <f t="shared" si="0"/>
        <v>-0.29635114702761511</v>
      </c>
      <c r="E15" s="395">
        <v>25683139</v>
      </c>
      <c r="F15" s="396">
        <v>18753218</v>
      </c>
      <c r="G15" s="397">
        <f t="shared" si="1"/>
        <v>-0.26982375479881959</v>
      </c>
      <c r="H15" s="397">
        <f t="shared" si="2"/>
        <v>2.1627288928359613E-2</v>
      </c>
    </row>
    <row r="16" spans="1:8">
      <c r="A16" s="398" t="s">
        <v>315</v>
      </c>
      <c r="B16" s="392">
        <v>0</v>
      </c>
      <c r="C16" s="393">
        <v>0</v>
      </c>
      <c r="D16" s="394" t="s">
        <v>291</v>
      </c>
      <c r="E16" s="395">
        <v>0</v>
      </c>
      <c r="F16" s="396">
        <v>11815225</v>
      </c>
      <c r="G16" s="397" t="s">
        <v>290</v>
      </c>
      <c r="H16" s="397">
        <f t="shared" si="2"/>
        <v>1.3625996606479897E-2</v>
      </c>
    </row>
    <row r="17" spans="1:8">
      <c r="A17" s="398" t="s">
        <v>318</v>
      </c>
      <c r="B17" s="392">
        <v>2608370</v>
      </c>
      <c r="C17" s="393">
        <v>2281079</v>
      </c>
      <c r="D17" s="394">
        <f t="shared" si="0"/>
        <v>-0.12547721373884835</v>
      </c>
      <c r="E17" s="395">
        <v>16387658</v>
      </c>
      <c r="F17" s="396">
        <v>10667927</v>
      </c>
      <c r="G17" s="397">
        <f t="shared" si="1"/>
        <v>-0.34902674927680333</v>
      </c>
      <c r="H17" s="397">
        <f t="shared" si="2"/>
        <v>1.2302866606448481E-2</v>
      </c>
    </row>
    <row r="18" spans="1:8">
      <c r="A18" s="399" t="s">
        <v>349</v>
      </c>
      <c r="B18" s="395">
        <v>25122648</v>
      </c>
      <c r="C18" s="396">
        <v>7801121</v>
      </c>
      <c r="D18" s="397">
        <f t="shared" si="0"/>
        <v>-0.68947855337542441</v>
      </c>
      <c r="E18" s="396">
        <v>159327549</v>
      </c>
      <c r="F18" s="396">
        <v>51912114</v>
      </c>
      <c r="G18" s="397">
        <f t="shared" si="1"/>
        <v>-0.67417992477873367</v>
      </c>
      <c r="H18" s="397">
        <f t="shared" si="2"/>
        <v>5.9868033761455879E-2</v>
      </c>
    </row>
    <row r="19" spans="1:8">
      <c r="A19" s="400" t="s">
        <v>265</v>
      </c>
      <c r="B19" s="401">
        <f>+SUM(B20:B30)</f>
        <v>70282647</v>
      </c>
      <c r="C19" s="401">
        <f>+SUM(C20:C30)</f>
        <v>38063066</v>
      </c>
      <c r="D19" s="402">
        <f t="shared" si="0"/>
        <v>-0.45842867870357817</v>
      </c>
      <c r="E19" s="401">
        <f>+SUM(E20:E30)</f>
        <v>623864259</v>
      </c>
      <c r="F19" s="401">
        <f>+SUM(F20:F30)</f>
        <v>542123517</v>
      </c>
      <c r="G19" s="402">
        <f t="shared" si="1"/>
        <v>-0.13102328081916936</v>
      </c>
      <c r="H19" s="403">
        <f>F19/F19</f>
        <v>1</v>
      </c>
    </row>
    <row r="20" spans="1:8">
      <c r="A20" s="404" t="s">
        <v>294</v>
      </c>
      <c r="B20" s="395">
        <v>6402174</v>
      </c>
      <c r="C20" s="396">
        <v>2719287</v>
      </c>
      <c r="D20" s="397">
        <f t="shared" si="0"/>
        <v>-0.57525568658396353</v>
      </c>
      <c r="E20" s="395">
        <v>132752416</v>
      </c>
      <c r="F20" s="396">
        <v>280386139</v>
      </c>
      <c r="G20" s="397">
        <f t="shared" si="1"/>
        <v>1.1120982009095788</v>
      </c>
      <c r="H20" s="397">
        <f t="shared" ref="H20:H30" si="3">+F20/$F$19</f>
        <v>0.51719973439189504</v>
      </c>
    </row>
    <row r="21" spans="1:8">
      <c r="A21" s="404" t="s">
        <v>298</v>
      </c>
      <c r="B21" s="395">
        <v>4265897</v>
      </c>
      <c r="C21" s="396">
        <v>3694868</v>
      </c>
      <c r="D21" s="397">
        <f t="shared" si="0"/>
        <v>-0.133859068796082</v>
      </c>
      <c r="E21" s="395">
        <v>46990091</v>
      </c>
      <c r="F21" s="396">
        <v>59045680</v>
      </c>
      <c r="G21" s="397">
        <f t="shared" si="1"/>
        <v>0.25655598326038564</v>
      </c>
      <c r="H21" s="397">
        <f t="shared" si="3"/>
        <v>0.1089155481148404</v>
      </c>
    </row>
    <row r="22" spans="1:8">
      <c r="A22" s="391" t="s">
        <v>300</v>
      </c>
      <c r="B22" s="395">
        <v>2700515</v>
      </c>
      <c r="C22" s="393">
        <v>3413711</v>
      </c>
      <c r="D22" s="394">
        <f t="shared" si="0"/>
        <v>0.26409629274416169</v>
      </c>
      <c r="E22" s="395">
        <v>41138238</v>
      </c>
      <c r="F22" s="396">
        <v>49807875</v>
      </c>
      <c r="G22" s="397">
        <f t="shared" si="1"/>
        <v>0.21074400415496641</v>
      </c>
      <c r="H22" s="397">
        <f t="shared" si="3"/>
        <v>9.1875510724247003E-2</v>
      </c>
    </row>
    <row r="23" spans="1:8">
      <c r="A23" s="398" t="s">
        <v>299</v>
      </c>
      <c r="B23" s="395">
        <v>13248922</v>
      </c>
      <c r="C23" s="393">
        <v>5379999</v>
      </c>
      <c r="D23" s="394">
        <f t="shared" si="0"/>
        <v>-0.5939293023236154</v>
      </c>
      <c r="E23" s="395">
        <v>62609240</v>
      </c>
      <c r="F23" s="396">
        <v>33786156</v>
      </c>
      <c r="G23" s="397">
        <f t="shared" si="1"/>
        <v>-0.460364700162468</v>
      </c>
      <c r="H23" s="397">
        <f t="shared" si="3"/>
        <v>6.2321878576612276E-2</v>
      </c>
    </row>
    <row r="24" spans="1:8">
      <c r="A24" s="398" t="s">
        <v>295</v>
      </c>
      <c r="B24" s="395">
        <v>22820048</v>
      </c>
      <c r="C24" s="393">
        <v>10003607</v>
      </c>
      <c r="D24" s="394">
        <f t="shared" si="0"/>
        <v>-0.56163076431741077</v>
      </c>
      <c r="E24" s="395">
        <v>143464690</v>
      </c>
      <c r="F24" s="396">
        <v>28772343</v>
      </c>
      <c r="G24" s="397">
        <f t="shared" si="1"/>
        <v>-0.79944651886119156</v>
      </c>
      <c r="H24" s="397">
        <f t="shared" si="3"/>
        <v>5.3073408730210096E-2</v>
      </c>
    </row>
    <row r="25" spans="1:8">
      <c r="A25" s="398" t="s">
        <v>297</v>
      </c>
      <c r="B25" s="395">
        <v>3802046</v>
      </c>
      <c r="C25" s="393">
        <v>2079973</v>
      </c>
      <c r="D25" s="394">
        <f t="shared" si="0"/>
        <v>-0.45293323647320416</v>
      </c>
      <c r="E25" s="395">
        <v>28804527</v>
      </c>
      <c r="F25" s="396">
        <v>19205107</v>
      </c>
      <c r="G25" s="397">
        <f t="shared" si="1"/>
        <v>-0.33326081001087082</v>
      </c>
      <c r="H25" s="397">
        <f t="shared" si="3"/>
        <v>3.5425703548661959E-2</v>
      </c>
    </row>
    <row r="26" spans="1:8">
      <c r="A26" s="399" t="s">
        <v>296</v>
      </c>
      <c r="B26" s="395">
        <v>721094</v>
      </c>
      <c r="C26" s="396">
        <v>860512</v>
      </c>
      <c r="D26" s="397">
        <f t="shared" si="0"/>
        <v>0.19334233816950364</v>
      </c>
      <c r="E26" s="395">
        <v>17352827</v>
      </c>
      <c r="F26" s="396">
        <v>16465927</v>
      </c>
      <c r="G26" s="397">
        <f t="shared" si="1"/>
        <v>-5.110982781076534E-2</v>
      </c>
      <c r="H26" s="397">
        <f t="shared" si="3"/>
        <v>3.0373017372718032E-2</v>
      </c>
    </row>
    <row r="27" spans="1:8">
      <c r="A27" s="399" t="s">
        <v>306</v>
      </c>
      <c r="B27" s="395">
        <v>1784096</v>
      </c>
      <c r="C27" s="396">
        <v>987095</v>
      </c>
      <c r="D27" s="397">
        <f t="shared" si="0"/>
        <v>-0.44672540042688291</v>
      </c>
      <c r="E27" s="395">
        <v>8997134</v>
      </c>
      <c r="F27" s="396">
        <v>6500244</v>
      </c>
      <c r="G27" s="397">
        <f t="shared" si="1"/>
        <v>-0.27752059711459232</v>
      </c>
      <c r="H27" s="397">
        <f t="shared" si="3"/>
        <v>1.1990337618945241E-2</v>
      </c>
    </row>
    <row r="28" spans="1:8">
      <c r="A28" s="399" t="s">
        <v>301</v>
      </c>
      <c r="B28" s="395">
        <v>677257</v>
      </c>
      <c r="C28" s="396">
        <v>1255199</v>
      </c>
      <c r="D28" s="397">
        <f t="shared" si="0"/>
        <v>0.85335699741752391</v>
      </c>
      <c r="E28" s="395">
        <v>8342550</v>
      </c>
      <c r="F28" s="396">
        <v>6042871</v>
      </c>
      <c r="G28" s="397">
        <f t="shared" si="1"/>
        <v>-0.27565660379620138</v>
      </c>
      <c r="H28" s="397">
        <f t="shared" si="3"/>
        <v>1.1146668260104275E-2</v>
      </c>
    </row>
    <row r="29" spans="1:8">
      <c r="A29" s="399" t="s">
        <v>303</v>
      </c>
      <c r="B29" s="395">
        <v>929433</v>
      </c>
      <c r="C29" s="396">
        <v>230363</v>
      </c>
      <c r="D29" s="397">
        <f t="shared" si="0"/>
        <v>-0.75214673892577522</v>
      </c>
      <c r="E29" s="395">
        <v>6249411</v>
      </c>
      <c r="F29" s="396">
        <v>4324887</v>
      </c>
      <c r="G29" s="397">
        <f t="shared" si="1"/>
        <v>-0.30795286147766565</v>
      </c>
      <c r="H29" s="397">
        <f t="shared" si="3"/>
        <v>7.9776782677369075E-3</v>
      </c>
    </row>
    <row r="30" spans="1:8">
      <c r="A30" s="399" t="s">
        <v>350</v>
      </c>
      <c r="B30" s="395">
        <v>12931165</v>
      </c>
      <c r="C30" s="396">
        <v>7438452</v>
      </c>
      <c r="D30" s="397">
        <f t="shared" si="0"/>
        <v>-0.42476551803337137</v>
      </c>
      <c r="E30" s="396">
        <v>127163135</v>
      </c>
      <c r="F30" s="396">
        <v>37786288</v>
      </c>
      <c r="G30" s="397">
        <f t="shared" si="1"/>
        <v>-0.70285186819277456</v>
      </c>
      <c r="H30" s="397">
        <f t="shared" si="3"/>
        <v>6.9700514394028773E-2</v>
      </c>
    </row>
    <row r="31" spans="1:8">
      <c r="A31" s="400" t="s">
        <v>1</v>
      </c>
      <c r="B31" s="401">
        <f>+SUM(B32:B42)</f>
        <v>30069612</v>
      </c>
      <c r="C31" s="401">
        <f>+SUM(C32:C42)</f>
        <v>13266508</v>
      </c>
      <c r="D31" s="402">
        <f t="shared" si="0"/>
        <v>-0.55880681134162957</v>
      </c>
      <c r="E31" s="401">
        <f>+SUM(E32:E42)</f>
        <v>228709562</v>
      </c>
      <c r="F31" s="401">
        <f>+SUM(F32:F42)</f>
        <v>134964280</v>
      </c>
      <c r="G31" s="402">
        <f t="shared" si="1"/>
        <v>-0.40988789965851979</v>
      </c>
      <c r="H31" s="403">
        <f>F31/F31</f>
        <v>1</v>
      </c>
    </row>
    <row r="32" spans="1:8">
      <c r="A32" s="404" t="s">
        <v>302</v>
      </c>
      <c r="B32" s="395">
        <v>3835055</v>
      </c>
      <c r="C32" s="396">
        <v>1330111</v>
      </c>
      <c r="D32" s="397">
        <f t="shared" si="0"/>
        <v>-0.65317029351599909</v>
      </c>
      <c r="E32" s="395">
        <v>27945393</v>
      </c>
      <c r="F32" s="396">
        <v>22836220</v>
      </c>
      <c r="G32" s="397">
        <f t="shared" si="1"/>
        <v>-0.18282702268670903</v>
      </c>
      <c r="H32" s="397">
        <f t="shared" ref="H32:H42" si="4">+F32/$F$31</f>
        <v>0.16920195476906927</v>
      </c>
    </row>
    <row r="33" spans="1:8">
      <c r="A33" s="404" t="s">
        <v>307</v>
      </c>
      <c r="B33" s="395">
        <v>1237153</v>
      </c>
      <c r="C33" s="396">
        <v>1897862</v>
      </c>
      <c r="D33" s="397">
        <f t="shared" si="0"/>
        <v>0.53405601409041559</v>
      </c>
      <c r="E33" s="395">
        <v>16007809</v>
      </c>
      <c r="F33" s="396">
        <v>11111138</v>
      </c>
      <c r="G33" s="397">
        <f t="shared" si="1"/>
        <v>-0.30589264277203709</v>
      </c>
      <c r="H33" s="397">
        <f t="shared" si="4"/>
        <v>8.2326508910357615E-2</v>
      </c>
    </row>
    <row r="34" spans="1:8">
      <c r="A34" s="399" t="s">
        <v>321</v>
      </c>
      <c r="B34" s="395">
        <v>197591</v>
      </c>
      <c r="C34" s="393">
        <v>777249</v>
      </c>
      <c r="D34" s="397">
        <f t="shared" si="0"/>
        <v>2.9336255193809433</v>
      </c>
      <c r="E34" s="395">
        <v>274177</v>
      </c>
      <c r="F34" s="396">
        <v>9116298</v>
      </c>
      <c r="G34" s="397" t="s">
        <v>290</v>
      </c>
      <c r="H34" s="397">
        <f t="shared" si="4"/>
        <v>6.7546005506049459E-2</v>
      </c>
    </row>
    <row r="35" spans="1:8">
      <c r="A35" s="399" t="s">
        <v>311</v>
      </c>
      <c r="B35" s="395">
        <v>1437021</v>
      </c>
      <c r="C35" s="396">
        <v>907749</v>
      </c>
      <c r="D35" s="397">
        <f t="shared" si="0"/>
        <v>-0.36831194533691569</v>
      </c>
      <c r="E35" s="395">
        <v>12734032</v>
      </c>
      <c r="F35" s="396">
        <v>8320767</v>
      </c>
      <c r="G35" s="397">
        <f t="shared" si="1"/>
        <v>-0.3465724760233051</v>
      </c>
      <c r="H35" s="397">
        <f t="shared" si="4"/>
        <v>6.165162367405657E-2</v>
      </c>
    </row>
    <row r="36" spans="1:8">
      <c r="A36" s="404" t="s">
        <v>304</v>
      </c>
      <c r="B36" s="395">
        <v>2028497</v>
      </c>
      <c r="C36" s="396">
        <v>206297</v>
      </c>
      <c r="D36" s="397">
        <f t="shared" si="0"/>
        <v>-0.89830056440803219</v>
      </c>
      <c r="E36" s="395">
        <v>15228394</v>
      </c>
      <c r="F36" s="396">
        <v>5541150</v>
      </c>
      <c r="G36" s="397">
        <f t="shared" si="1"/>
        <v>-0.63613037592801969</v>
      </c>
      <c r="H36" s="397">
        <f t="shared" si="4"/>
        <v>4.1056418779843083E-2</v>
      </c>
    </row>
    <row r="37" spans="1:8">
      <c r="A37" s="399" t="s">
        <v>333</v>
      </c>
      <c r="B37" s="395">
        <v>2195018</v>
      </c>
      <c r="C37" s="396">
        <v>415770</v>
      </c>
      <c r="D37" s="397">
        <f t="shared" si="0"/>
        <v>-0.81058469679975287</v>
      </c>
      <c r="E37" s="395">
        <v>17459688</v>
      </c>
      <c r="F37" s="396">
        <v>5245464</v>
      </c>
      <c r="G37" s="397">
        <f t="shared" si="1"/>
        <v>-0.69956714003136833</v>
      </c>
      <c r="H37" s="397">
        <f t="shared" si="4"/>
        <v>3.8865572431461125E-2</v>
      </c>
    </row>
    <row r="38" spans="1:8">
      <c r="A38" s="399" t="s">
        <v>312</v>
      </c>
      <c r="B38" s="395">
        <v>3339912</v>
      </c>
      <c r="C38" s="396">
        <v>383492</v>
      </c>
      <c r="D38" s="397">
        <f t="shared" si="0"/>
        <v>-0.88517901070447369</v>
      </c>
      <c r="E38" s="395">
        <v>17450296</v>
      </c>
      <c r="F38" s="396">
        <v>4419496</v>
      </c>
      <c r="G38" s="397">
        <f t="shared" si="1"/>
        <v>-0.74673804960099244</v>
      </c>
      <c r="H38" s="397">
        <f t="shared" si="4"/>
        <v>3.2745671669570646E-2</v>
      </c>
    </row>
    <row r="39" spans="1:8">
      <c r="A39" s="399" t="s">
        <v>297</v>
      </c>
      <c r="B39" s="395">
        <v>929436</v>
      </c>
      <c r="C39" s="396">
        <v>744541</v>
      </c>
      <c r="D39" s="397">
        <f t="shared" si="0"/>
        <v>-0.19893247087481014</v>
      </c>
      <c r="E39" s="395">
        <v>9308602</v>
      </c>
      <c r="F39" s="396">
        <v>3842373</v>
      </c>
      <c r="G39" s="397">
        <f t="shared" si="1"/>
        <v>-0.58722340905755765</v>
      </c>
      <c r="H39" s="397">
        <f t="shared" si="4"/>
        <v>2.8469555055604341E-2</v>
      </c>
    </row>
    <row r="40" spans="1:8">
      <c r="A40" s="399" t="s">
        <v>299</v>
      </c>
      <c r="B40" s="395">
        <v>100585</v>
      </c>
      <c r="C40" s="396">
        <v>418115</v>
      </c>
      <c r="D40" s="397">
        <f t="shared" si="0"/>
        <v>3.1568325297012478</v>
      </c>
      <c r="E40" s="395">
        <v>1704477</v>
      </c>
      <c r="F40" s="396">
        <v>3729264</v>
      </c>
      <c r="G40" s="397">
        <f t="shared" si="1"/>
        <v>1.1879227469775184</v>
      </c>
      <c r="H40" s="397">
        <f t="shared" si="4"/>
        <v>2.7631488865053774E-2</v>
      </c>
    </row>
    <row r="41" spans="1:8">
      <c r="A41" s="399" t="s">
        <v>314</v>
      </c>
      <c r="B41" s="395">
        <v>1374526</v>
      </c>
      <c r="C41" s="396">
        <v>289627</v>
      </c>
      <c r="D41" s="397">
        <f t="shared" si="0"/>
        <v>-0.78928954417741104</v>
      </c>
      <c r="E41" s="395">
        <v>7738957</v>
      </c>
      <c r="F41" s="396">
        <v>3439425</v>
      </c>
      <c r="G41" s="397">
        <f t="shared" si="1"/>
        <v>-0.5555699560031151</v>
      </c>
      <c r="H41" s="397">
        <f t="shared" si="4"/>
        <v>2.5483965090615086E-2</v>
      </c>
    </row>
    <row r="42" spans="1:8">
      <c r="A42" s="399" t="s">
        <v>351</v>
      </c>
      <c r="B42" s="395">
        <v>13394818</v>
      </c>
      <c r="C42" s="396">
        <v>5895695</v>
      </c>
      <c r="D42" s="397">
        <f t="shared" si="0"/>
        <v>-0.55985254894840675</v>
      </c>
      <c r="E42" s="396">
        <v>102857737</v>
      </c>
      <c r="F42" s="396">
        <v>57362685</v>
      </c>
      <c r="G42" s="397">
        <f t="shared" si="1"/>
        <v>-0.44231045059838325</v>
      </c>
      <c r="H42" s="397">
        <f t="shared" si="4"/>
        <v>0.42502123524831903</v>
      </c>
    </row>
    <row r="43" spans="1:8">
      <c r="A43" s="400" t="s">
        <v>266</v>
      </c>
      <c r="B43" s="401">
        <f>+SUM(B44:B54)</f>
        <v>134410266</v>
      </c>
      <c r="C43" s="401">
        <f>+SUM(C44:C54)</f>
        <v>62100979</v>
      </c>
      <c r="D43" s="402">
        <f t="shared" si="0"/>
        <v>-0.5379744356729419</v>
      </c>
      <c r="E43" s="401">
        <f>+SUM(E44:E54)</f>
        <v>687479551</v>
      </c>
      <c r="F43" s="401">
        <f>+SUM(F44:F54)</f>
        <v>435303613</v>
      </c>
      <c r="G43" s="402">
        <f t="shared" si="1"/>
        <v>-0.36681227482793888</v>
      </c>
      <c r="H43" s="403">
        <f>F43/F43</f>
        <v>1</v>
      </c>
    </row>
    <row r="44" spans="1:8">
      <c r="A44" s="404" t="s">
        <v>294</v>
      </c>
      <c r="B44" s="395">
        <v>62363153</v>
      </c>
      <c r="C44" s="396">
        <v>16897029</v>
      </c>
      <c r="D44" s="397">
        <f t="shared" si="0"/>
        <v>-0.72905428627061242</v>
      </c>
      <c r="E44" s="395">
        <v>223267963</v>
      </c>
      <c r="F44" s="396">
        <v>181286502</v>
      </c>
      <c r="G44" s="397">
        <f t="shared" si="1"/>
        <v>-0.18803172849299477</v>
      </c>
      <c r="H44" s="397">
        <f>+F44/$F$43</f>
        <v>0.4164599065710029</v>
      </c>
    </row>
    <row r="45" spans="1:8">
      <c r="A45" s="404" t="s">
        <v>299</v>
      </c>
      <c r="B45" s="395">
        <v>5270470</v>
      </c>
      <c r="C45" s="396">
        <v>3674183</v>
      </c>
      <c r="D45" s="397">
        <f t="shared" si="0"/>
        <v>-0.30287374750259466</v>
      </c>
      <c r="E45" s="395">
        <v>34798892</v>
      </c>
      <c r="F45" s="396">
        <v>43620384</v>
      </c>
      <c r="G45" s="397">
        <f t="shared" si="1"/>
        <v>0.25349922060736874</v>
      </c>
      <c r="H45" s="397">
        <f t="shared" ref="H45:H54" si="5">+F45/$F$43</f>
        <v>0.10020680439424701</v>
      </c>
    </row>
    <row r="46" spans="1:8">
      <c r="A46" s="404" t="s">
        <v>296</v>
      </c>
      <c r="B46" s="395">
        <v>5743549</v>
      </c>
      <c r="C46" s="396">
        <v>5503637</v>
      </c>
      <c r="D46" s="397">
        <f t="shared" si="0"/>
        <v>-4.1770689167969111E-2</v>
      </c>
      <c r="E46" s="395">
        <v>27424779</v>
      </c>
      <c r="F46" s="396">
        <v>29987605</v>
      </c>
      <c r="G46" s="397">
        <f t="shared" si="1"/>
        <v>9.3449285407186E-2</v>
      </c>
      <c r="H46" s="397">
        <f t="shared" si="5"/>
        <v>6.8888941199759815E-2</v>
      </c>
    </row>
    <row r="47" spans="1:8">
      <c r="A47" s="399" t="s">
        <v>305</v>
      </c>
      <c r="B47" s="395">
        <v>5819330</v>
      </c>
      <c r="C47" s="396">
        <v>3494554</v>
      </c>
      <c r="D47" s="397">
        <f t="shared" si="0"/>
        <v>-0.39949203774317665</v>
      </c>
      <c r="E47" s="395">
        <v>26553783</v>
      </c>
      <c r="F47" s="396">
        <v>24442897</v>
      </c>
      <c r="G47" s="397">
        <f t="shared" si="1"/>
        <v>-7.9494737152894568E-2</v>
      </c>
      <c r="H47" s="397">
        <f t="shared" si="5"/>
        <v>5.6151376349821383E-2</v>
      </c>
    </row>
    <row r="48" spans="1:8">
      <c r="A48" s="399" t="s">
        <v>300</v>
      </c>
      <c r="B48" s="395">
        <v>8418698</v>
      </c>
      <c r="C48" s="396">
        <v>470761</v>
      </c>
      <c r="D48" s="397">
        <f t="shared" si="0"/>
        <v>-0.94408149573722677</v>
      </c>
      <c r="E48" s="395">
        <v>54326430</v>
      </c>
      <c r="F48" s="396">
        <v>18309853</v>
      </c>
      <c r="G48" s="397">
        <f t="shared" si="1"/>
        <v>-0.66296601856591719</v>
      </c>
      <c r="H48" s="397">
        <f t="shared" si="5"/>
        <v>4.2062258279487334E-2</v>
      </c>
    </row>
    <row r="49" spans="1:8">
      <c r="A49" s="399" t="s">
        <v>297</v>
      </c>
      <c r="B49" s="395">
        <v>1747145</v>
      </c>
      <c r="C49" s="396">
        <v>2584084</v>
      </c>
      <c r="D49" s="397">
        <f t="shared" si="0"/>
        <v>0.4790323642284986</v>
      </c>
      <c r="E49" s="395">
        <v>13948013</v>
      </c>
      <c r="F49" s="396">
        <v>17941396</v>
      </c>
      <c r="G49" s="397">
        <f t="shared" si="1"/>
        <v>0.28630479481199211</v>
      </c>
      <c r="H49" s="397">
        <f t="shared" si="5"/>
        <v>4.1215821473092162E-2</v>
      </c>
    </row>
    <row r="50" spans="1:8">
      <c r="A50" s="399" t="s">
        <v>316</v>
      </c>
      <c r="B50" s="395">
        <v>1446772</v>
      </c>
      <c r="C50" s="396">
        <v>3854266</v>
      </c>
      <c r="D50" s="397">
        <f t="shared" si="0"/>
        <v>1.6640451985523637</v>
      </c>
      <c r="E50" s="395">
        <v>8397746</v>
      </c>
      <c r="F50" s="396">
        <v>14049056</v>
      </c>
      <c r="G50" s="397">
        <f t="shared" si="1"/>
        <v>0.67295557641300419</v>
      </c>
      <c r="H50" s="397">
        <f t="shared" si="5"/>
        <v>3.2274154361314707E-2</v>
      </c>
    </row>
    <row r="51" spans="1:8">
      <c r="A51" s="399" t="s">
        <v>313</v>
      </c>
      <c r="B51" s="395">
        <v>7565890</v>
      </c>
      <c r="C51" s="396">
        <v>8945756</v>
      </c>
      <c r="D51" s="397">
        <f t="shared" si="0"/>
        <v>0.18237986542230988</v>
      </c>
      <c r="E51" s="395">
        <v>46909648</v>
      </c>
      <c r="F51" s="396">
        <v>14040121</v>
      </c>
      <c r="G51" s="397">
        <f t="shared" si="1"/>
        <v>-0.70069864945479865</v>
      </c>
      <c r="H51" s="397">
        <f t="shared" si="5"/>
        <v>3.2253628457708204E-2</v>
      </c>
    </row>
    <row r="52" spans="1:8">
      <c r="A52" s="399" t="s">
        <v>317</v>
      </c>
      <c r="B52" s="395">
        <v>1857686</v>
      </c>
      <c r="C52" s="396">
        <v>1124433</v>
      </c>
      <c r="D52" s="397">
        <f t="shared" si="0"/>
        <v>-0.39471310006104365</v>
      </c>
      <c r="E52" s="395">
        <v>12819761</v>
      </c>
      <c r="F52" s="396">
        <v>13005337</v>
      </c>
      <c r="G52" s="397">
        <f t="shared" si="1"/>
        <v>1.4475776888508207E-2</v>
      </c>
      <c r="H52" s="397">
        <f t="shared" si="5"/>
        <v>2.9876473825637649E-2</v>
      </c>
    </row>
    <row r="53" spans="1:8">
      <c r="A53" s="399" t="s">
        <v>295</v>
      </c>
      <c r="B53" s="395">
        <v>3402973</v>
      </c>
      <c r="C53" s="396">
        <v>3560574</v>
      </c>
      <c r="D53" s="397">
        <f t="shared" si="0"/>
        <v>4.6312738890376126E-2</v>
      </c>
      <c r="E53" s="395">
        <v>40755200</v>
      </c>
      <c r="F53" s="396">
        <v>7813362</v>
      </c>
      <c r="G53" s="397">
        <f t="shared" si="1"/>
        <v>-0.80828551939384419</v>
      </c>
      <c r="H53" s="397">
        <f t="shared" si="5"/>
        <v>1.7949223867342448E-2</v>
      </c>
    </row>
    <row r="54" spans="1:8">
      <c r="A54" s="399" t="s">
        <v>352</v>
      </c>
      <c r="B54" s="395">
        <v>30774600</v>
      </c>
      <c r="C54" s="396">
        <v>11991702</v>
      </c>
      <c r="D54" s="397">
        <f t="shared" si="0"/>
        <v>-0.61033768107465247</v>
      </c>
      <c r="E54" s="395">
        <v>198277336</v>
      </c>
      <c r="F54" s="396">
        <v>70807100</v>
      </c>
      <c r="G54" s="397">
        <f t="shared" si="1"/>
        <v>-0.64288858510788138</v>
      </c>
      <c r="H54" s="397">
        <f t="shared" si="5"/>
        <v>0.16266141122058639</v>
      </c>
    </row>
    <row r="55" spans="1:8">
      <c r="A55" s="400" t="s">
        <v>267</v>
      </c>
      <c r="B55" s="401">
        <f>+SUM(B56:B66)</f>
        <v>99213145</v>
      </c>
      <c r="C55" s="401">
        <f>+SUM(C56:C66)</f>
        <v>25214338</v>
      </c>
      <c r="D55" s="402">
        <f t="shared" si="0"/>
        <v>-0.7458568821702003</v>
      </c>
      <c r="E55" s="401">
        <f>+SUM(E56:E66)</f>
        <v>763359446</v>
      </c>
      <c r="F55" s="401">
        <f>+SUM(F56:F66)</f>
        <v>213924553</v>
      </c>
      <c r="G55" s="402">
        <f t="shared" si="1"/>
        <v>-0.71975908057342619</v>
      </c>
      <c r="H55" s="405">
        <f>F55/F55</f>
        <v>1</v>
      </c>
    </row>
    <row r="56" spans="1:8">
      <c r="A56" s="404" t="s">
        <v>301</v>
      </c>
      <c r="B56" s="395">
        <v>10323814</v>
      </c>
      <c r="C56" s="396">
        <v>4916697</v>
      </c>
      <c r="D56" s="397">
        <f t="shared" si="0"/>
        <v>-0.52375188084558677</v>
      </c>
      <c r="E56" s="395">
        <v>88978731</v>
      </c>
      <c r="F56" s="396">
        <v>39410363</v>
      </c>
      <c r="G56" s="397">
        <f t="shared" si="1"/>
        <v>-0.55708108491679886</v>
      </c>
      <c r="H56" s="397">
        <f t="shared" ref="H56:H66" si="6">+F56/$F$55</f>
        <v>0.18422552459417785</v>
      </c>
    </row>
    <row r="57" spans="1:8">
      <c r="A57" s="404" t="s">
        <v>295</v>
      </c>
      <c r="B57" s="395">
        <v>44543800</v>
      </c>
      <c r="C57" s="396">
        <v>6242646</v>
      </c>
      <c r="D57" s="397">
        <f t="shared" si="0"/>
        <v>-0.85985376191523843</v>
      </c>
      <c r="E57" s="395">
        <v>304957401</v>
      </c>
      <c r="F57" s="396">
        <v>33982688</v>
      </c>
      <c r="G57" s="397">
        <f t="shared" si="1"/>
        <v>-0.88856578693100807</v>
      </c>
      <c r="H57" s="397">
        <f t="shared" si="6"/>
        <v>0.15885361228264433</v>
      </c>
    </row>
    <row r="58" spans="1:8">
      <c r="A58" s="399" t="s">
        <v>303</v>
      </c>
      <c r="B58" s="395">
        <v>4402383</v>
      </c>
      <c r="C58" s="396">
        <v>2054086</v>
      </c>
      <c r="D58" s="397">
        <f t="shared" si="0"/>
        <v>-0.53341497093733103</v>
      </c>
      <c r="E58" s="395">
        <v>31570040</v>
      </c>
      <c r="F58" s="396">
        <v>14600330</v>
      </c>
      <c r="G58" s="397">
        <f t="shared" si="1"/>
        <v>-0.53752576810165587</v>
      </c>
      <c r="H58" s="397">
        <f t="shared" si="6"/>
        <v>6.8249903039414084E-2</v>
      </c>
    </row>
    <row r="59" spans="1:8">
      <c r="A59" s="404" t="s">
        <v>308</v>
      </c>
      <c r="B59" s="395">
        <v>4500618</v>
      </c>
      <c r="C59" s="396">
        <v>829524</v>
      </c>
      <c r="D59" s="397">
        <f t="shared" si="0"/>
        <v>-0.81568664570065708</v>
      </c>
      <c r="E59" s="395">
        <v>39839051</v>
      </c>
      <c r="F59" s="396">
        <v>14416449</v>
      </c>
      <c r="G59" s="397">
        <f t="shared" si="1"/>
        <v>-0.63813272058112025</v>
      </c>
      <c r="H59" s="397">
        <f t="shared" si="6"/>
        <v>6.7390342986950166E-2</v>
      </c>
    </row>
    <row r="60" spans="1:8">
      <c r="A60" s="399" t="s">
        <v>309</v>
      </c>
      <c r="B60" s="395">
        <v>9157164</v>
      </c>
      <c r="C60" s="396">
        <v>0</v>
      </c>
      <c r="D60" s="397" t="s">
        <v>291</v>
      </c>
      <c r="E60" s="395">
        <v>82365411</v>
      </c>
      <c r="F60" s="396">
        <v>13498754</v>
      </c>
      <c r="G60" s="397">
        <f t="shared" si="1"/>
        <v>-0.83611137447004302</v>
      </c>
      <c r="H60" s="397">
        <f t="shared" si="6"/>
        <v>6.3100536196983428E-2</v>
      </c>
    </row>
    <row r="61" spans="1:8">
      <c r="A61" s="399" t="s">
        <v>304</v>
      </c>
      <c r="B61" s="395">
        <v>2670537</v>
      </c>
      <c r="C61" s="396">
        <v>1297381</v>
      </c>
      <c r="D61" s="397">
        <f t="shared" si="0"/>
        <v>-0.51418722152136442</v>
      </c>
      <c r="E61" s="395">
        <v>20292095</v>
      </c>
      <c r="F61" s="396">
        <v>10688491</v>
      </c>
      <c r="G61" s="397">
        <f t="shared" si="1"/>
        <v>-0.47326823573416155</v>
      </c>
      <c r="H61" s="397">
        <f t="shared" si="6"/>
        <v>4.9963834679603143E-2</v>
      </c>
    </row>
    <row r="62" spans="1:8">
      <c r="A62" s="399" t="s">
        <v>302</v>
      </c>
      <c r="B62" s="395">
        <v>2350036</v>
      </c>
      <c r="C62" s="396">
        <v>489353</v>
      </c>
      <c r="D62" s="397">
        <f t="shared" si="0"/>
        <v>-0.7917678707900645</v>
      </c>
      <c r="E62" s="395">
        <v>17318254</v>
      </c>
      <c r="F62" s="396">
        <v>9219097</v>
      </c>
      <c r="G62" s="397">
        <f t="shared" si="1"/>
        <v>-0.46766590904602734</v>
      </c>
      <c r="H62" s="397">
        <f t="shared" si="6"/>
        <v>4.3095085957711457E-2</v>
      </c>
    </row>
    <row r="63" spans="1:8">
      <c r="A63" s="399" t="s">
        <v>311</v>
      </c>
      <c r="B63" s="395">
        <v>1747506</v>
      </c>
      <c r="C63" s="396">
        <v>1655455</v>
      </c>
      <c r="D63" s="397">
        <f t="shared" si="0"/>
        <v>-5.2675641743147095E-2</v>
      </c>
      <c r="E63" s="395">
        <v>13656990</v>
      </c>
      <c r="F63" s="396">
        <v>8226427</v>
      </c>
      <c r="G63" s="397">
        <f t="shared" si="1"/>
        <v>-0.39763981667995651</v>
      </c>
      <c r="H63" s="397">
        <f t="shared" si="6"/>
        <v>3.8454805138707013E-2</v>
      </c>
    </row>
    <row r="64" spans="1:8">
      <c r="A64" s="399" t="s">
        <v>307</v>
      </c>
      <c r="B64" s="395">
        <v>370660</v>
      </c>
      <c r="C64" s="396">
        <v>153448</v>
      </c>
      <c r="D64" s="397">
        <f t="shared" si="0"/>
        <v>-0.586014136944909</v>
      </c>
      <c r="E64" s="395">
        <v>3726149</v>
      </c>
      <c r="F64" s="396">
        <v>7234593</v>
      </c>
      <c r="G64" s="397">
        <f t="shared" si="1"/>
        <v>0.94157372665451655</v>
      </c>
      <c r="H64" s="397">
        <f t="shared" si="6"/>
        <v>3.3818432239519511E-2</v>
      </c>
    </row>
    <row r="65" spans="1:8">
      <c r="A65" s="399" t="s">
        <v>312</v>
      </c>
      <c r="B65" s="395">
        <v>2399423</v>
      </c>
      <c r="C65" s="396">
        <v>1486729</v>
      </c>
      <c r="D65" s="397">
        <f t="shared" si="0"/>
        <v>-0.38038061650655175</v>
      </c>
      <c r="E65" s="395">
        <v>16331036</v>
      </c>
      <c r="F65" s="396">
        <v>6944352</v>
      </c>
      <c r="G65" s="397">
        <f t="shared" si="1"/>
        <v>-0.57477578274887153</v>
      </c>
      <c r="H65" s="397">
        <f t="shared" si="6"/>
        <v>3.2461687555799167E-2</v>
      </c>
    </row>
    <row r="66" spans="1:8">
      <c r="A66" s="399" t="s">
        <v>353</v>
      </c>
      <c r="B66" s="395">
        <v>16747204</v>
      </c>
      <c r="C66" s="396">
        <v>6089019</v>
      </c>
      <c r="D66" s="397">
        <f t="shared" si="0"/>
        <v>-0.63641578618138284</v>
      </c>
      <c r="E66" s="396">
        <v>144324288</v>
      </c>
      <c r="F66" s="396">
        <v>55703009</v>
      </c>
      <c r="G66" s="397">
        <f t="shared" si="1"/>
        <v>-0.61404272439577179</v>
      </c>
      <c r="H66" s="397">
        <f t="shared" si="6"/>
        <v>0.26038623532848987</v>
      </c>
    </row>
    <row r="67" spans="1:8">
      <c r="A67" s="400" t="s">
        <v>2</v>
      </c>
      <c r="B67" s="401">
        <f>+SUM(B68:B78)</f>
        <v>62222681</v>
      </c>
      <c r="C67" s="401">
        <f>+SUM(C68:C78)</f>
        <v>50917137</v>
      </c>
      <c r="D67" s="402">
        <f t="shared" si="0"/>
        <v>-0.18169490318168713</v>
      </c>
      <c r="E67" s="401">
        <f>+SUM(E68:E78)</f>
        <v>501224640</v>
      </c>
      <c r="F67" s="401">
        <f>+SUM(F68:F78)</f>
        <v>383256937</v>
      </c>
      <c r="G67" s="402">
        <f t="shared" si="1"/>
        <v>-0.23535894604064156</v>
      </c>
      <c r="H67" s="403">
        <f>F67/F67</f>
        <v>1</v>
      </c>
    </row>
    <row r="68" spans="1:8">
      <c r="A68" s="404" t="s">
        <v>294</v>
      </c>
      <c r="B68" s="395">
        <v>33907293</v>
      </c>
      <c r="C68" s="396">
        <v>30520883</v>
      </c>
      <c r="D68" s="397">
        <f t="shared" si="0"/>
        <v>-9.9872614425457029E-2</v>
      </c>
      <c r="E68" s="395">
        <v>301326921</v>
      </c>
      <c r="F68" s="396">
        <v>205623183</v>
      </c>
      <c r="G68" s="397">
        <f t="shared" si="1"/>
        <v>-0.31760765909130306</v>
      </c>
      <c r="H68" s="397">
        <f t="shared" ref="H68:H78" si="7">+F68/$F$67</f>
        <v>0.53651522816402408</v>
      </c>
    </row>
    <row r="69" spans="1:8">
      <c r="A69" s="404" t="s">
        <v>295</v>
      </c>
      <c r="B69" s="395">
        <v>0</v>
      </c>
      <c r="C69" s="396">
        <v>7696955</v>
      </c>
      <c r="D69" s="397" t="s">
        <v>290</v>
      </c>
      <c r="E69" s="395">
        <v>0</v>
      </c>
      <c r="F69" s="396">
        <v>77167249</v>
      </c>
      <c r="G69" s="397" t="s">
        <v>290</v>
      </c>
      <c r="H69" s="397">
        <f t="shared" si="7"/>
        <v>0.20134599416265753</v>
      </c>
    </row>
    <row r="70" spans="1:8">
      <c r="A70" s="404" t="s">
        <v>298</v>
      </c>
      <c r="B70" s="395">
        <v>2399925</v>
      </c>
      <c r="C70" s="396">
        <v>4047665</v>
      </c>
      <c r="D70" s="397">
        <f t="shared" si="0"/>
        <v>0.68657978895173799</v>
      </c>
      <c r="E70" s="395">
        <v>18081493</v>
      </c>
      <c r="F70" s="396">
        <v>17871894</v>
      </c>
      <c r="G70" s="397">
        <f t="shared" si="1"/>
        <v>-1.159190781424968E-2</v>
      </c>
      <c r="H70" s="397">
        <f t="shared" si="7"/>
        <v>4.6631625613602394E-2</v>
      </c>
    </row>
    <row r="71" spans="1:8">
      <c r="A71" s="399" t="s">
        <v>300</v>
      </c>
      <c r="B71" s="395">
        <v>2093004</v>
      </c>
      <c r="C71" s="396">
        <v>920994</v>
      </c>
      <c r="D71" s="397">
        <f t="shared" si="0"/>
        <v>-0.55996548501579546</v>
      </c>
      <c r="E71" s="395">
        <v>14656391</v>
      </c>
      <c r="F71" s="396">
        <v>14097341</v>
      </c>
      <c r="G71" s="397">
        <f t="shared" si="1"/>
        <v>-3.8143769499599189E-2</v>
      </c>
      <c r="H71" s="397">
        <f t="shared" si="7"/>
        <v>3.6783002834466637E-2</v>
      </c>
    </row>
    <row r="72" spans="1:8">
      <c r="A72" s="399" t="s">
        <v>297</v>
      </c>
      <c r="B72" s="395">
        <v>2580547</v>
      </c>
      <c r="C72" s="396">
        <v>763984</v>
      </c>
      <c r="D72" s="397">
        <f t="shared" ref="D72:D78" si="8">+C72/B72-1</f>
        <v>-0.70394493880560982</v>
      </c>
      <c r="E72" s="395">
        <v>8655713</v>
      </c>
      <c r="F72" s="396">
        <v>7316644</v>
      </c>
      <c r="G72" s="397">
        <f t="shared" ref="G72:G78" si="9">+F72/E72-1</f>
        <v>-0.1547034888980261</v>
      </c>
      <c r="H72" s="397">
        <f t="shared" si="7"/>
        <v>1.9090702068622963E-2</v>
      </c>
    </row>
    <row r="73" spans="1:8">
      <c r="A73" s="399" t="s">
        <v>327</v>
      </c>
      <c r="B73" s="395">
        <v>2254221</v>
      </c>
      <c r="C73" s="396">
        <v>1192274</v>
      </c>
      <c r="D73" s="397">
        <f t="shared" si="8"/>
        <v>-0.47109267458691939</v>
      </c>
      <c r="E73" s="395">
        <v>15259082</v>
      </c>
      <c r="F73" s="396">
        <v>7067284</v>
      </c>
      <c r="G73" s="397">
        <f t="shared" si="9"/>
        <v>-0.53684736735801009</v>
      </c>
      <c r="H73" s="397">
        <f t="shared" si="7"/>
        <v>1.8440068052832138E-2</v>
      </c>
    </row>
    <row r="74" spans="1:8">
      <c r="A74" s="399" t="s">
        <v>310</v>
      </c>
      <c r="B74" s="395">
        <v>5568636</v>
      </c>
      <c r="C74" s="396">
        <v>994413</v>
      </c>
      <c r="D74" s="397">
        <f t="shared" si="8"/>
        <v>-0.82142610865569232</v>
      </c>
      <c r="E74" s="395">
        <v>42287944</v>
      </c>
      <c r="F74" s="396">
        <v>5392172</v>
      </c>
      <c r="G74" s="397">
        <f t="shared" si="9"/>
        <v>-0.87248914253197085</v>
      </c>
      <c r="H74" s="397">
        <f t="shared" si="7"/>
        <v>1.4069339598150574E-2</v>
      </c>
    </row>
    <row r="75" spans="1:8">
      <c r="A75" s="399" t="s">
        <v>314</v>
      </c>
      <c r="B75" s="395">
        <v>800975</v>
      </c>
      <c r="C75" s="396">
        <v>517965</v>
      </c>
      <c r="D75" s="397">
        <f t="shared" si="8"/>
        <v>-0.3533318767751803</v>
      </c>
      <c r="E75" s="395">
        <v>7203899</v>
      </c>
      <c r="F75" s="396">
        <v>4935425</v>
      </c>
      <c r="G75" s="397">
        <f t="shared" si="9"/>
        <v>-0.31489530877653893</v>
      </c>
      <c r="H75" s="397">
        <f t="shared" si="7"/>
        <v>1.2877588175266349E-2</v>
      </c>
    </row>
    <row r="76" spans="1:8">
      <c r="A76" s="399" t="s">
        <v>301</v>
      </c>
      <c r="B76" s="395">
        <v>805139</v>
      </c>
      <c r="C76" s="396">
        <v>121556</v>
      </c>
      <c r="D76" s="397">
        <f t="shared" si="8"/>
        <v>-0.84902482676904234</v>
      </c>
      <c r="E76" s="395">
        <v>16753527</v>
      </c>
      <c r="F76" s="396">
        <v>4385992</v>
      </c>
      <c r="G76" s="397">
        <f t="shared" si="9"/>
        <v>-0.73820485680418213</v>
      </c>
      <c r="H76" s="397">
        <f t="shared" si="7"/>
        <v>1.1443998990160483E-2</v>
      </c>
    </row>
    <row r="77" spans="1:8">
      <c r="A77" s="399" t="s">
        <v>304</v>
      </c>
      <c r="B77" s="395">
        <v>794545</v>
      </c>
      <c r="C77" s="396">
        <v>453309</v>
      </c>
      <c r="D77" s="397">
        <f t="shared" si="8"/>
        <v>-0.42947347223882848</v>
      </c>
      <c r="E77" s="395">
        <v>4636434</v>
      </c>
      <c r="F77" s="396">
        <v>3362873</v>
      </c>
      <c r="G77" s="397">
        <f t="shared" si="9"/>
        <v>-0.27468545869519545</v>
      </c>
      <c r="H77" s="397">
        <f t="shared" si="7"/>
        <v>8.7744608781862698E-3</v>
      </c>
    </row>
    <row r="78" spans="1:8">
      <c r="A78" s="399" t="s">
        <v>354</v>
      </c>
      <c r="B78" s="395">
        <v>11018396</v>
      </c>
      <c r="C78" s="396">
        <v>3687139</v>
      </c>
      <c r="D78" s="397">
        <f t="shared" si="8"/>
        <v>-0.66536517656471961</v>
      </c>
      <c r="E78" s="396">
        <v>72363236</v>
      </c>
      <c r="F78" s="396">
        <v>36036880</v>
      </c>
      <c r="G78" s="397">
        <f t="shared" si="9"/>
        <v>-0.50200015930741404</v>
      </c>
      <c r="H78" s="397">
        <f t="shared" si="7"/>
        <v>9.40279914620306E-2</v>
      </c>
    </row>
    <row r="79" spans="1:8" s="6" customFormat="1" ht="16.5" customHeight="1">
      <c r="A79" s="400" t="s">
        <v>3</v>
      </c>
      <c r="B79" s="401">
        <f>+B67+B55+B43+B31+B19+B7</f>
        <v>536378316</v>
      </c>
      <c r="C79" s="401">
        <f>+C67+C55+C43+C31+C19+C7</f>
        <v>301838357</v>
      </c>
      <c r="D79" s="402">
        <f t="shared" ref="D79" si="10">C79/B79-1</f>
        <v>-0.43726592221151606</v>
      </c>
      <c r="E79" s="401">
        <f>+E67+E55+E43+E31+E19+E7</f>
        <v>3564442123</v>
      </c>
      <c r="F79" s="401">
        <f>+F67+F55+F43+F31+F19+F7</f>
        <v>2576681952</v>
      </c>
      <c r="G79" s="402">
        <f t="shared" ref="G79" si="11">F79/E79-1</f>
        <v>-0.27711494166965323</v>
      </c>
      <c r="H79" s="403">
        <f>F79/F79</f>
        <v>1</v>
      </c>
    </row>
    <row r="80" spans="1:8" s="6" customFormat="1">
      <c r="B80" s="382"/>
      <c r="C80" s="382"/>
      <c r="D80" s="382"/>
      <c r="E80" s="382"/>
      <c r="F80" s="382"/>
      <c r="G80" s="382"/>
      <c r="H80" s="382"/>
    </row>
    <row r="81" spans="1:8" s="6" customFormat="1" ht="45.75" customHeight="1">
      <c r="A81" s="792" t="s">
        <v>285</v>
      </c>
      <c r="B81" s="792"/>
      <c r="C81" s="792"/>
      <c r="D81" s="792"/>
      <c r="E81" s="792"/>
      <c r="F81" s="406"/>
      <c r="G81" s="406"/>
      <c r="H81" s="406"/>
    </row>
    <row r="82" spans="1:8" s="6" customFormat="1">
      <c r="B82" s="407"/>
      <c r="C82" s="407"/>
      <c r="D82" s="407"/>
      <c r="E82" s="407"/>
      <c r="F82" s="407"/>
      <c r="G82" s="407"/>
      <c r="H82" s="407"/>
    </row>
    <row r="83" spans="1:8" s="6" customFormat="1"/>
    <row r="84" spans="1:8" s="6" customFormat="1"/>
    <row r="85" spans="1:8" s="6" customFormat="1"/>
    <row r="86" spans="1:8" s="6" customFormat="1"/>
    <row r="87" spans="1:8" s="6" customFormat="1"/>
    <row r="88" spans="1:8" s="6" customFormat="1"/>
    <row r="89" spans="1:8" s="6" customFormat="1"/>
    <row r="90" spans="1:8" s="6" customFormat="1"/>
    <row r="91" spans="1:8" s="6" customFormat="1"/>
    <row r="92" spans="1:8" s="6" customFormat="1"/>
    <row r="93" spans="1:8" s="6" customFormat="1"/>
    <row r="94" spans="1:8" s="6" customFormat="1"/>
    <row r="95" spans="1:8" s="6" customFormat="1"/>
    <row r="96" spans="1:8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pans="6:7" s="6" customFormat="1"/>
    <row r="162" spans="6:7" s="6" customFormat="1"/>
    <row r="163" spans="6:7" s="6" customFormat="1"/>
    <row r="164" spans="6:7" s="6" customFormat="1"/>
    <row r="165" spans="6:7" s="6" customFormat="1"/>
    <row r="166" spans="6:7" s="6" customFormat="1"/>
    <row r="167" spans="6:7" s="6" customFormat="1"/>
    <row r="168" spans="6:7" s="6" customFormat="1"/>
    <row r="169" spans="6:7" s="6" customFormat="1"/>
    <row r="170" spans="6:7" s="6" customFormat="1"/>
    <row r="171" spans="6:7" s="6" customFormat="1"/>
    <row r="172" spans="6:7" s="6" customFormat="1"/>
    <row r="173" spans="6:7" s="6" customFormat="1">
      <c r="F173"/>
      <c r="G173"/>
    </row>
    <row r="174" spans="6:7" s="6" customFormat="1">
      <c r="F174"/>
      <c r="G174"/>
    </row>
    <row r="175" spans="6:7" s="6" customFormat="1">
      <c r="F175"/>
      <c r="G175"/>
    </row>
    <row r="176" spans="6:7" s="6" customFormat="1">
      <c r="F176"/>
      <c r="G176"/>
    </row>
    <row r="177" spans="6:7" s="6" customFormat="1">
      <c r="F177"/>
      <c r="G177"/>
    </row>
    <row r="178" spans="6:7" s="6" customFormat="1">
      <c r="F178"/>
      <c r="G178"/>
    </row>
    <row r="179" spans="6:7" s="6" customFormat="1">
      <c r="F179"/>
      <c r="G179"/>
    </row>
    <row r="180" spans="6:7" s="6" customFormat="1">
      <c r="F180"/>
      <c r="G180"/>
    </row>
    <row r="181" spans="6:7" s="6" customFormat="1">
      <c r="F181"/>
      <c r="G181"/>
    </row>
    <row r="182" spans="6:7" s="6" customFormat="1">
      <c r="F182"/>
      <c r="G182"/>
    </row>
    <row r="183" spans="6:7" s="6" customFormat="1">
      <c r="F183"/>
      <c r="G183"/>
    </row>
    <row r="184" spans="6:7" s="6" customFormat="1">
      <c r="F184"/>
      <c r="G184"/>
    </row>
    <row r="185" spans="6:7" s="6" customFormat="1">
      <c r="F185"/>
      <c r="G185"/>
    </row>
    <row r="186" spans="6:7" s="6" customFormat="1">
      <c r="F186"/>
      <c r="G186"/>
    </row>
    <row r="187" spans="6:7" s="6" customFormat="1">
      <c r="F187"/>
      <c r="G187"/>
    </row>
    <row r="188" spans="6:7" s="6" customFormat="1">
      <c r="F188"/>
      <c r="G188"/>
    </row>
    <row r="189" spans="6:7" s="6" customFormat="1">
      <c r="F189"/>
      <c r="G189"/>
    </row>
    <row r="190" spans="6:7" s="6" customFormat="1">
      <c r="F190"/>
      <c r="G190"/>
    </row>
    <row r="191" spans="6:7" s="6" customFormat="1">
      <c r="F191"/>
      <c r="G191"/>
    </row>
    <row r="192" spans="6:7" s="6" customFormat="1">
      <c r="F192"/>
      <c r="G192"/>
    </row>
    <row r="193" spans="6:7" s="6" customFormat="1">
      <c r="F193"/>
      <c r="G193"/>
    </row>
    <row r="194" spans="6:7" s="6" customFormat="1">
      <c r="F194"/>
      <c r="G194"/>
    </row>
    <row r="195" spans="6:7" s="6" customFormat="1">
      <c r="F195"/>
      <c r="G195"/>
    </row>
    <row r="196" spans="6:7" s="6" customFormat="1">
      <c r="F196"/>
      <c r="G196"/>
    </row>
    <row r="197" spans="6:7" s="6" customFormat="1">
      <c r="F197"/>
      <c r="G197"/>
    </row>
    <row r="198" spans="6:7" s="6" customFormat="1">
      <c r="F198"/>
      <c r="G198"/>
    </row>
    <row r="199" spans="6:7" s="6" customFormat="1">
      <c r="F199"/>
      <c r="G199"/>
    </row>
    <row r="200" spans="6:7" s="6" customFormat="1">
      <c r="F200"/>
      <c r="G200"/>
    </row>
    <row r="201" spans="6:7" s="6" customFormat="1">
      <c r="F201"/>
      <c r="G201"/>
    </row>
    <row r="202" spans="6:7" s="6" customFormat="1">
      <c r="F202"/>
      <c r="G202"/>
    </row>
    <row r="203" spans="6:7" s="6" customFormat="1">
      <c r="F203"/>
      <c r="G203"/>
    </row>
    <row r="204" spans="6:7" s="6" customFormat="1">
      <c r="F204"/>
      <c r="G204"/>
    </row>
    <row r="205" spans="6:7" s="6" customFormat="1">
      <c r="F205"/>
      <c r="G205"/>
    </row>
    <row r="206" spans="6:7" s="6" customFormat="1">
      <c r="F206"/>
      <c r="G206"/>
    </row>
    <row r="207" spans="6:7" s="6" customFormat="1">
      <c r="F207"/>
      <c r="G207"/>
    </row>
    <row r="208" spans="6:7" s="6" customFormat="1">
      <c r="F208"/>
      <c r="G208"/>
    </row>
    <row r="209" spans="6:7" s="6" customFormat="1">
      <c r="F209"/>
      <c r="G209"/>
    </row>
    <row r="210" spans="6:7" s="6" customFormat="1">
      <c r="F210"/>
      <c r="G210"/>
    </row>
    <row r="211" spans="6:7" s="6" customFormat="1">
      <c r="F211"/>
      <c r="G211"/>
    </row>
    <row r="212" spans="6:7" s="6" customFormat="1">
      <c r="F212"/>
      <c r="G212"/>
    </row>
    <row r="213" spans="6:7" s="6" customFormat="1">
      <c r="F213"/>
      <c r="G213"/>
    </row>
    <row r="214" spans="6:7" s="6" customFormat="1">
      <c r="F214"/>
      <c r="G214"/>
    </row>
    <row r="215" spans="6:7" s="6" customFormat="1">
      <c r="F215"/>
      <c r="G215"/>
    </row>
    <row r="216" spans="6:7" s="6" customFormat="1">
      <c r="F216"/>
      <c r="G216"/>
    </row>
    <row r="217" spans="6:7" s="6" customFormat="1">
      <c r="F217"/>
      <c r="G217"/>
    </row>
    <row r="218" spans="6:7" s="6" customFormat="1">
      <c r="F218"/>
      <c r="G218"/>
    </row>
    <row r="219" spans="6:7" s="6" customFormat="1">
      <c r="F219"/>
      <c r="G219"/>
    </row>
    <row r="220" spans="6:7" s="6" customFormat="1">
      <c r="F220"/>
      <c r="G220"/>
    </row>
    <row r="221" spans="6:7" s="6" customFormat="1">
      <c r="F221"/>
      <c r="G221"/>
    </row>
    <row r="222" spans="6:7" s="6" customFormat="1">
      <c r="F222"/>
      <c r="G222"/>
    </row>
    <row r="223" spans="6:7" s="6" customFormat="1">
      <c r="F223"/>
      <c r="G223"/>
    </row>
    <row r="224" spans="6:7" s="6" customFormat="1">
      <c r="F224"/>
      <c r="G224"/>
    </row>
    <row r="225" spans="6:7" s="6" customFormat="1">
      <c r="F225"/>
      <c r="G225"/>
    </row>
    <row r="226" spans="6:7" s="6" customFormat="1">
      <c r="F226"/>
      <c r="G226"/>
    </row>
    <row r="227" spans="6:7" s="6" customFormat="1">
      <c r="F227"/>
      <c r="G227"/>
    </row>
    <row r="228" spans="6:7" s="6" customFormat="1">
      <c r="F228"/>
      <c r="G228"/>
    </row>
    <row r="229" spans="6:7" s="6" customFormat="1">
      <c r="F229"/>
      <c r="G229"/>
    </row>
    <row r="230" spans="6:7" s="6" customFormat="1">
      <c r="F230"/>
      <c r="G230"/>
    </row>
    <row r="231" spans="6:7" s="6" customFormat="1">
      <c r="F231"/>
      <c r="G231"/>
    </row>
    <row r="232" spans="6:7" s="6" customFormat="1">
      <c r="F232"/>
      <c r="G232"/>
    </row>
    <row r="233" spans="6:7" s="6" customFormat="1">
      <c r="F233"/>
      <c r="G233"/>
    </row>
    <row r="234" spans="6:7" s="6" customFormat="1">
      <c r="F234"/>
      <c r="G234"/>
    </row>
    <row r="235" spans="6:7" s="6" customFormat="1">
      <c r="F235"/>
      <c r="G235"/>
    </row>
    <row r="236" spans="6:7" s="6" customFormat="1">
      <c r="F236"/>
      <c r="G236"/>
    </row>
    <row r="237" spans="6:7" s="6" customFormat="1">
      <c r="F237"/>
      <c r="G237"/>
    </row>
    <row r="238" spans="6:7" s="6" customFormat="1">
      <c r="F238"/>
      <c r="G238"/>
    </row>
    <row r="239" spans="6:7" s="6" customFormat="1">
      <c r="F239"/>
      <c r="G239"/>
    </row>
    <row r="240" spans="6:7" s="6" customFormat="1">
      <c r="F240"/>
      <c r="G240"/>
    </row>
    <row r="241" spans="6:7" s="6" customFormat="1">
      <c r="F241"/>
      <c r="G241"/>
    </row>
    <row r="242" spans="6:7" s="6" customFormat="1">
      <c r="F242"/>
      <c r="G242"/>
    </row>
    <row r="243" spans="6:7" s="6" customFormat="1">
      <c r="F243"/>
      <c r="G243"/>
    </row>
    <row r="244" spans="6:7" s="6" customFormat="1">
      <c r="F244"/>
      <c r="G244"/>
    </row>
    <row r="245" spans="6:7" s="6" customFormat="1">
      <c r="F245"/>
      <c r="G245"/>
    </row>
    <row r="246" spans="6:7" s="6" customFormat="1">
      <c r="F246"/>
      <c r="G246"/>
    </row>
    <row r="247" spans="6:7" s="6" customFormat="1">
      <c r="F247"/>
      <c r="G247"/>
    </row>
    <row r="248" spans="6:7" s="6" customFormat="1">
      <c r="F248"/>
      <c r="G248"/>
    </row>
    <row r="249" spans="6:7" s="6" customFormat="1">
      <c r="F249"/>
      <c r="G249"/>
    </row>
    <row r="250" spans="6:7" s="6" customFormat="1">
      <c r="F250"/>
      <c r="G250"/>
    </row>
    <row r="251" spans="6:7" s="6" customFormat="1">
      <c r="F251"/>
      <c r="G251"/>
    </row>
    <row r="252" spans="6:7" s="6" customFormat="1">
      <c r="F252"/>
      <c r="G252"/>
    </row>
    <row r="253" spans="6:7" s="6" customFormat="1">
      <c r="F253"/>
      <c r="G253"/>
    </row>
    <row r="254" spans="6:7" s="6" customFormat="1">
      <c r="F254"/>
      <c r="G254"/>
    </row>
    <row r="255" spans="6:7" s="6" customFormat="1">
      <c r="F255"/>
      <c r="G255"/>
    </row>
    <row r="256" spans="6:7" s="6" customFormat="1">
      <c r="F256"/>
      <c r="G256"/>
    </row>
    <row r="257" spans="6:7" s="6" customFormat="1">
      <c r="F257"/>
      <c r="G257"/>
    </row>
    <row r="258" spans="6:7" s="6" customFormat="1">
      <c r="F258"/>
      <c r="G258"/>
    </row>
  </sheetData>
  <mergeCells count="3">
    <mergeCell ref="B5:D5"/>
    <mergeCell ref="E5:H5"/>
    <mergeCell ref="A81:E81"/>
  </mergeCells>
  <printOptions horizontalCentered="1" verticalCentered="1"/>
  <pageMargins left="0.7" right="0.7" top="0.75" bottom="0.75" header="0.3" footer="0.3"/>
  <pageSetup paperSize="9" scale="6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8E0000"/>
  </sheetPr>
  <dimension ref="A1:O61"/>
  <sheetViews>
    <sheetView showGridLines="0" zoomScaleNormal="100" workbookViewId="0">
      <selection activeCell="K12" sqref="K12"/>
    </sheetView>
  </sheetViews>
  <sheetFormatPr baseColWidth="10" defaultColWidth="11.42578125" defaultRowHeight="12.75"/>
  <cols>
    <col min="1" max="2" width="13.85546875" style="1" customWidth="1"/>
    <col min="3" max="5" width="13.5703125" style="1" customWidth="1"/>
    <col min="6" max="6" width="21.28515625" style="1" bestFit="1" customWidth="1"/>
    <col min="7" max="9" width="13.5703125" style="1" customWidth="1"/>
    <col min="10" max="13" width="9.140625" style="1" customWidth="1"/>
    <col min="14" max="16384" width="11.42578125" style="1"/>
  </cols>
  <sheetData>
    <row r="1" spans="1:15">
      <c r="A1" s="281" t="s">
        <v>218</v>
      </c>
      <c r="B1" s="282"/>
      <c r="C1" s="282"/>
      <c r="D1" s="283"/>
      <c r="E1" s="284"/>
      <c r="F1" s="284"/>
      <c r="G1" s="285"/>
      <c r="H1" s="285"/>
    </row>
    <row r="2" spans="1:15" ht="15.75">
      <c r="A2" s="802" t="s">
        <v>219</v>
      </c>
      <c r="B2" s="802"/>
      <c r="C2" s="802"/>
      <c r="D2" s="802"/>
      <c r="E2" s="284"/>
      <c r="F2" s="284"/>
      <c r="G2" s="285"/>
      <c r="H2" s="285"/>
    </row>
    <row r="3" spans="1:15">
      <c r="A3" s="286"/>
      <c r="B3" s="286"/>
      <c r="C3" s="286"/>
      <c r="D3" s="286"/>
      <c r="E3" s="284"/>
      <c r="F3" s="284"/>
      <c r="G3" s="285"/>
      <c r="H3" s="285"/>
    </row>
    <row r="4" spans="1:15" ht="15" customHeight="1">
      <c r="A4" s="803" t="s">
        <v>220</v>
      </c>
      <c r="B4" s="803"/>
      <c r="C4" s="803"/>
      <c r="D4" s="803"/>
      <c r="F4" s="803" t="s">
        <v>221</v>
      </c>
      <c r="G4" s="803"/>
      <c r="H4" s="803"/>
      <c r="L4"/>
      <c r="M4"/>
      <c r="N4"/>
      <c r="O4"/>
    </row>
    <row r="5" spans="1:15" ht="15">
      <c r="A5" s="287" t="s">
        <v>0</v>
      </c>
      <c r="B5" s="287" t="s">
        <v>222</v>
      </c>
      <c r="C5" s="287" t="s">
        <v>223</v>
      </c>
      <c r="D5" s="287" t="s">
        <v>3</v>
      </c>
      <c r="F5" s="288" t="s">
        <v>224</v>
      </c>
      <c r="G5" s="289" t="s">
        <v>225</v>
      </c>
      <c r="H5" s="289" t="s">
        <v>226</v>
      </c>
      <c r="I5" s="290"/>
      <c r="L5"/>
      <c r="M5"/>
      <c r="N5"/>
      <c r="O5"/>
    </row>
    <row r="6" spans="1:15" ht="15">
      <c r="A6" s="291">
        <v>2010</v>
      </c>
      <c r="B6" s="292">
        <v>67570</v>
      </c>
      <c r="C6" s="292">
        <v>92309</v>
      </c>
      <c r="D6" s="292">
        <v>159879</v>
      </c>
      <c r="E6" s="293"/>
      <c r="F6" s="1" t="s">
        <v>227</v>
      </c>
      <c r="G6" s="290">
        <v>23524</v>
      </c>
      <c r="H6" s="294">
        <f t="shared" ref="H6:H29" si="0">G6/$G$31</f>
        <v>0.13710462358008357</v>
      </c>
      <c r="I6" s="295"/>
      <c r="L6"/>
      <c r="M6"/>
      <c r="N6"/>
      <c r="O6"/>
    </row>
    <row r="7" spans="1:15" ht="15">
      <c r="A7" s="291">
        <v>2011</v>
      </c>
      <c r="B7" s="292">
        <v>73672</v>
      </c>
      <c r="C7" s="292">
        <v>96564</v>
      </c>
      <c r="D7" s="292">
        <v>170236</v>
      </c>
      <c r="E7" s="293"/>
      <c r="F7" s="1" t="s">
        <v>366</v>
      </c>
      <c r="G7" s="290">
        <v>16898</v>
      </c>
      <c r="H7" s="294">
        <f t="shared" si="0"/>
        <v>9.8486393863979435E-2</v>
      </c>
      <c r="I7" s="295"/>
      <c r="L7"/>
      <c r="M7"/>
      <c r="N7"/>
      <c r="O7"/>
    </row>
    <row r="8" spans="1:15" ht="15">
      <c r="A8" s="291">
        <v>2012</v>
      </c>
      <c r="B8" s="292">
        <v>85569</v>
      </c>
      <c r="C8" s="292">
        <v>128437</v>
      </c>
      <c r="D8" s="292">
        <v>214006</v>
      </c>
      <c r="E8" s="293"/>
      <c r="F8" s="1" t="s">
        <v>363</v>
      </c>
      <c r="G8" s="290">
        <v>16858</v>
      </c>
      <c r="H8" s="294">
        <f t="shared" si="0"/>
        <v>9.8253262383652826E-2</v>
      </c>
      <c r="I8" s="295"/>
      <c r="L8"/>
      <c r="M8"/>
      <c r="N8"/>
      <c r="O8"/>
    </row>
    <row r="9" spans="1:15" ht="15">
      <c r="A9" s="291">
        <v>2013</v>
      </c>
      <c r="B9" s="292">
        <v>81643</v>
      </c>
      <c r="C9" s="292">
        <v>101659</v>
      </c>
      <c r="D9" s="292">
        <v>183302</v>
      </c>
      <c r="E9" s="293"/>
      <c r="F9" s="1" t="s">
        <v>228</v>
      </c>
      <c r="G9" s="290">
        <v>16408</v>
      </c>
      <c r="H9" s="294">
        <f t="shared" si="0"/>
        <v>9.5630533229978373E-2</v>
      </c>
      <c r="I9" s="295"/>
      <c r="L9"/>
      <c r="M9"/>
      <c r="N9"/>
      <c r="O9"/>
    </row>
    <row r="10" spans="1:15" ht="15">
      <c r="A10" s="291">
        <v>2014</v>
      </c>
      <c r="B10" s="292">
        <v>81086</v>
      </c>
      <c r="C10" s="292">
        <v>93151</v>
      </c>
      <c r="D10" s="292">
        <v>174237</v>
      </c>
      <c r="E10" s="293"/>
      <c r="F10" s="1" t="s">
        <v>229</v>
      </c>
      <c r="G10" s="290">
        <v>13146</v>
      </c>
      <c r="H10" s="294">
        <f t="shared" si="0"/>
        <v>7.6618661009342739E-2</v>
      </c>
      <c r="I10" s="295"/>
      <c r="L10"/>
      <c r="M10"/>
      <c r="N10"/>
      <c r="O10"/>
    </row>
    <row r="11" spans="1:15" ht="15">
      <c r="A11" s="291">
        <v>2015</v>
      </c>
      <c r="B11" s="292">
        <v>74677</v>
      </c>
      <c r="C11" s="292">
        <v>109359</v>
      </c>
      <c r="D11" s="292">
        <v>184036</v>
      </c>
      <c r="E11" s="293"/>
      <c r="F11" s="1" t="s">
        <v>230</v>
      </c>
      <c r="G11" s="290">
        <v>12934</v>
      </c>
      <c r="H11" s="294">
        <f t="shared" si="0"/>
        <v>7.5383064163611679E-2</v>
      </c>
      <c r="I11" s="295"/>
      <c r="K11" s="296"/>
      <c r="L11"/>
      <c r="M11"/>
      <c r="N11"/>
      <c r="O11"/>
    </row>
    <row r="12" spans="1:15" ht="15">
      <c r="A12" s="291">
        <v>2016</v>
      </c>
      <c r="B12" s="292">
        <v>75836</v>
      </c>
      <c r="C12" s="292">
        <v>97629</v>
      </c>
      <c r="D12" s="292">
        <v>173465</v>
      </c>
      <c r="E12" s="293"/>
      <c r="F12" s="1" t="s">
        <v>231</v>
      </c>
      <c r="G12" s="290">
        <v>12514</v>
      </c>
      <c r="H12" s="294">
        <f t="shared" si="0"/>
        <v>7.2935183620182198E-2</v>
      </c>
      <c r="I12" s="295"/>
      <c r="K12" s="296"/>
      <c r="L12"/>
      <c r="M12"/>
      <c r="N12"/>
      <c r="O12"/>
    </row>
    <row r="13" spans="1:15" ht="15">
      <c r="A13" s="3">
        <v>2017</v>
      </c>
      <c r="B13" s="295">
        <v>82070</v>
      </c>
      <c r="C13" s="292">
        <v>102094</v>
      </c>
      <c r="D13" s="292">
        <v>184164</v>
      </c>
      <c r="E13" s="293"/>
      <c r="F13" s="1" t="s">
        <v>232</v>
      </c>
      <c r="G13" s="290">
        <v>11317</v>
      </c>
      <c r="H13" s="294">
        <f t="shared" si="0"/>
        <v>6.5958724071408167E-2</v>
      </c>
      <c r="I13" s="295"/>
      <c r="K13" s="296"/>
      <c r="L13"/>
      <c r="M13"/>
      <c r="N13"/>
      <c r="O13"/>
    </row>
    <row r="14" spans="1:15" ht="15">
      <c r="A14" s="3">
        <v>2018</v>
      </c>
      <c r="B14" s="295">
        <v>90834</v>
      </c>
      <c r="C14" s="292">
        <v>118615</v>
      </c>
      <c r="D14" s="292">
        <v>209449</v>
      </c>
      <c r="E14" s="293"/>
      <c r="F14" s="1" t="s">
        <v>233</v>
      </c>
      <c r="G14" s="290">
        <v>10539</v>
      </c>
      <c r="H14" s="294">
        <f t="shared" si="0"/>
        <v>6.1424316779055466E-2</v>
      </c>
      <c r="I14" s="295"/>
      <c r="K14" s="296"/>
      <c r="L14"/>
      <c r="M14"/>
      <c r="N14"/>
      <c r="O14"/>
    </row>
    <row r="15" spans="1:15" ht="15">
      <c r="A15" s="3" t="s">
        <v>234</v>
      </c>
      <c r="B15" s="295">
        <v>66918.666666666672</v>
      </c>
      <c r="C15" s="292">
        <v>141796.83333333334</v>
      </c>
      <c r="D15" s="292">
        <v>208715.5</v>
      </c>
      <c r="E15" s="293"/>
      <c r="F15" s="1" t="s">
        <v>235</v>
      </c>
      <c r="G15" s="290">
        <v>7375</v>
      </c>
      <c r="H15" s="294">
        <f t="shared" si="0"/>
        <v>4.298361668522005E-2</v>
      </c>
      <c r="I15" s="295"/>
      <c r="J15" s="290"/>
      <c r="K15" s="296"/>
      <c r="L15"/>
      <c r="M15"/>
      <c r="N15"/>
      <c r="O15"/>
    </row>
    <row r="16" spans="1:15">
      <c r="A16" s="297" t="s">
        <v>236</v>
      </c>
      <c r="B16" s="298">
        <f>+AVERAGE(B17:B24)</f>
        <v>61681.25</v>
      </c>
      <c r="C16" s="298">
        <f t="shared" ref="C16" si="1">+AVERAGE(C17:C24)</f>
        <v>108850.125</v>
      </c>
      <c r="D16" s="298">
        <f>+AVERAGE(D17:D24)</f>
        <v>170531.375</v>
      </c>
      <c r="E16" s="293"/>
      <c r="F16" s="1" t="s">
        <v>237</v>
      </c>
      <c r="G16" s="290">
        <v>7018</v>
      </c>
      <c r="H16" s="294">
        <f t="shared" si="0"/>
        <v>4.0902918223304989E-2</v>
      </c>
      <c r="I16" s="295"/>
      <c r="J16" s="290"/>
      <c r="K16" s="296"/>
    </row>
    <row r="17" spans="1:11">
      <c r="A17" s="299" t="s">
        <v>10</v>
      </c>
      <c r="B17" s="300">
        <v>69404</v>
      </c>
      <c r="C17" s="292">
        <v>142515</v>
      </c>
      <c r="D17" s="300">
        <f>+SUM(B17:C17)</f>
        <v>211919</v>
      </c>
      <c r="E17" s="293"/>
      <c r="F17" s="1" t="s">
        <v>367</v>
      </c>
      <c r="G17" s="290">
        <v>6523</v>
      </c>
      <c r="H17" s="294">
        <f t="shared" si="0"/>
        <v>3.8017916154263101E-2</v>
      </c>
      <c r="I17" s="295"/>
      <c r="K17" s="296"/>
    </row>
    <row r="18" spans="1:11">
      <c r="A18" s="299" t="s">
        <v>11</v>
      </c>
      <c r="B18" s="300">
        <v>69192</v>
      </c>
      <c r="C18" s="292">
        <v>140793</v>
      </c>
      <c r="D18" s="300">
        <f t="shared" ref="D18:D24" si="2">+SUM(B18:C18)</f>
        <v>209985</v>
      </c>
      <c r="E18" s="301"/>
      <c r="F18" s="1" t="s">
        <v>238</v>
      </c>
      <c r="G18" s="290">
        <v>5184</v>
      </c>
      <c r="H18" s="294">
        <f t="shared" si="0"/>
        <v>3.0213839850329591E-2</v>
      </c>
      <c r="I18" s="295"/>
      <c r="K18" s="296"/>
    </row>
    <row r="19" spans="1:11">
      <c r="A19" s="299" t="s">
        <v>12</v>
      </c>
      <c r="B19" s="300">
        <v>64723</v>
      </c>
      <c r="C19" s="292">
        <v>132516</v>
      </c>
      <c r="D19" s="300">
        <f t="shared" si="2"/>
        <v>197239</v>
      </c>
      <c r="E19" s="301"/>
      <c r="F19" s="1" t="s">
        <v>239</v>
      </c>
      <c r="G19" s="290">
        <v>3901</v>
      </c>
      <c r="H19" s="294">
        <f t="shared" si="0"/>
        <v>2.2736147618853342E-2</v>
      </c>
      <c r="I19" s="295"/>
    </row>
    <row r="20" spans="1:11">
      <c r="A20" s="299" t="s">
        <v>13</v>
      </c>
      <c r="B20" s="300">
        <v>56245</v>
      </c>
      <c r="C20" s="292">
        <v>74267</v>
      </c>
      <c r="D20" s="300">
        <f t="shared" si="2"/>
        <v>130512</v>
      </c>
      <c r="E20" s="301"/>
      <c r="F20" s="1" t="s">
        <v>240</v>
      </c>
      <c r="G20" s="290">
        <v>2823</v>
      </c>
      <c r="H20" s="294">
        <f t="shared" si="0"/>
        <v>1.6453254224051011E-2</v>
      </c>
      <c r="I20" s="295"/>
    </row>
    <row r="21" spans="1:11">
      <c r="A21" s="299" t="s">
        <v>14</v>
      </c>
      <c r="B21" s="300">
        <v>55239</v>
      </c>
      <c r="C21" s="292">
        <v>73232</v>
      </c>
      <c r="D21" s="300">
        <f t="shared" si="2"/>
        <v>128471</v>
      </c>
      <c r="E21" s="301"/>
      <c r="F21" s="1" t="s">
        <v>241</v>
      </c>
      <c r="G21" s="290">
        <v>2026</v>
      </c>
      <c r="H21" s="294">
        <f t="shared" si="0"/>
        <v>1.1808109478543161E-2</v>
      </c>
      <c r="I21" s="295"/>
    </row>
    <row r="22" spans="1:11">
      <c r="A22" s="299" t="s">
        <v>15</v>
      </c>
      <c r="B22" s="300">
        <v>59021</v>
      </c>
      <c r="C22" s="292">
        <v>94995</v>
      </c>
      <c r="D22" s="300">
        <f t="shared" si="2"/>
        <v>154016</v>
      </c>
      <c r="E22" s="301"/>
      <c r="F22" s="1" t="s">
        <v>242</v>
      </c>
      <c r="G22" s="290">
        <v>904</v>
      </c>
      <c r="H22" s="294">
        <f t="shared" si="0"/>
        <v>5.2687714553815487E-3</v>
      </c>
      <c r="I22" s="295"/>
    </row>
    <row r="23" spans="1:11">
      <c r="A23" s="299" t="s">
        <v>16</v>
      </c>
      <c r="B23" s="300">
        <v>59440</v>
      </c>
      <c r="C23" s="292">
        <v>101092</v>
      </c>
      <c r="D23" s="300">
        <f t="shared" si="2"/>
        <v>160532</v>
      </c>
      <c r="F23" s="1" t="s">
        <v>243</v>
      </c>
      <c r="G23" s="290">
        <v>899</v>
      </c>
      <c r="H23" s="294">
        <f t="shared" si="0"/>
        <v>5.2396300203407216E-3</v>
      </c>
      <c r="I23" s="295"/>
    </row>
    <row r="24" spans="1:11" ht="15.75" customHeight="1">
      <c r="A24" s="299" t="s">
        <v>244</v>
      </c>
      <c r="B24" s="300">
        <v>60186</v>
      </c>
      <c r="C24" s="300">
        <v>111391</v>
      </c>
      <c r="D24" s="300">
        <f t="shared" si="2"/>
        <v>171577</v>
      </c>
      <c r="E24" s="302"/>
      <c r="F24" s="1" t="s">
        <v>364</v>
      </c>
      <c r="G24" s="290">
        <v>676</v>
      </c>
      <c r="H24" s="294">
        <f t="shared" si="0"/>
        <v>3.9399220175198304E-3</v>
      </c>
      <c r="I24" s="295"/>
    </row>
    <row r="25" spans="1:11">
      <c r="A25" s="299"/>
      <c r="B25" s="300"/>
      <c r="C25" s="300"/>
      <c r="D25" s="300"/>
      <c r="F25" s="1" t="s">
        <v>365</v>
      </c>
      <c r="G25" s="290">
        <v>44</v>
      </c>
      <c r="H25" s="294">
        <f t="shared" si="0"/>
        <v>2.5644462835927893E-4</v>
      </c>
      <c r="I25" s="295"/>
    </row>
    <row r="26" spans="1:11">
      <c r="A26" s="299"/>
      <c r="B26" s="300"/>
      <c r="C26" s="300"/>
      <c r="D26" s="300"/>
      <c r="F26" s="1" t="s">
        <v>245</v>
      </c>
      <c r="G26" s="290">
        <v>42</v>
      </c>
      <c r="H26" s="294">
        <f t="shared" si="0"/>
        <v>2.4478805434294807E-4</v>
      </c>
      <c r="I26" s="295"/>
    </row>
    <row r="27" spans="1:11">
      <c r="A27" s="299"/>
      <c r="B27" s="300"/>
      <c r="C27" s="300"/>
      <c r="D27" s="300"/>
      <c r="F27" s="1" t="s">
        <v>246</v>
      </c>
      <c r="G27" s="290">
        <v>19</v>
      </c>
      <c r="H27" s="294">
        <f t="shared" si="0"/>
        <v>1.1073745315514318E-4</v>
      </c>
      <c r="I27" s="295"/>
    </row>
    <row r="28" spans="1:11">
      <c r="A28" s="303" t="s">
        <v>247</v>
      </c>
      <c r="B28" s="286"/>
      <c r="C28" s="286"/>
      <c r="D28" s="286"/>
      <c r="F28" s="1" t="s">
        <v>248</v>
      </c>
      <c r="G28" s="290">
        <v>5</v>
      </c>
      <c r="H28" s="294">
        <f t="shared" si="0"/>
        <v>2.9141435040827152E-5</v>
      </c>
      <c r="I28" s="295"/>
    </row>
    <row r="29" spans="1:11">
      <c r="A29" s="304">
        <v>43678</v>
      </c>
      <c r="B29" s="305">
        <v>68962</v>
      </c>
      <c r="C29" s="305">
        <v>146670</v>
      </c>
      <c r="D29" s="300">
        <f>+SUM(B29:C29)</f>
        <v>215632</v>
      </c>
      <c r="F29" s="1" t="s">
        <v>249</v>
      </c>
      <c r="G29" s="290">
        <v>0</v>
      </c>
      <c r="H29" s="294">
        <f t="shared" si="0"/>
        <v>0</v>
      </c>
      <c r="I29" s="295"/>
    </row>
    <row r="30" spans="1:11">
      <c r="A30" s="304">
        <v>44044</v>
      </c>
      <c r="B30" s="300">
        <f>+B24</f>
        <v>60186</v>
      </c>
      <c r="C30" s="300">
        <f>+C24</f>
        <v>111391</v>
      </c>
      <c r="D30" s="300">
        <f>+SUM(B30:C30)</f>
        <v>171577</v>
      </c>
      <c r="G30" s="290"/>
      <c r="H30" s="294"/>
      <c r="I30" s="295"/>
    </row>
    <row r="31" spans="1:11" ht="14.25" customHeight="1">
      <c r="A31" s="306" t="s">
        <v>6</v>
      </c>
      <c r="B31" s="307">
        <f>+B30/B29-1</f>
        <v>-0.12725849018299928</v>
      </c>
      <c r="C31" s="307">
        <f>+C30/C29-1</f>
        <v>-0.24053316970068861</v>
      </c>
      <c r="D31" s="307">
        <f>+D30/D29-1</f>
        <v>-0.20430641092231205</v>
      </c>
      <c r="F31" s="308" t="s">
        <v>3</v>
      </c>
      <c r="G31" s="309">
        <f>+SUM(G6:G29)</f>
        <v>171577</v>
      </c>
      <c r="H31" s="310">
        <f>G31/$G$31</f>
        <v>1</v>
      </c>
      <c r="I31" s="295"/>
    </row>
    <row r="32" spans="1:11">
      <c r="I32" s="295"/>
    </row>
    <row r="33" spans="1:14" ht="12.75" customHeight="1">
      <c r="E33" s="311"/>
      <c r="I33" s="295"/>
    </row>
    <row r="34" spans="1:14" ht="52.5" customHeight="1">
      <c r="A34" s="801" t="s">
        <v>250</v>
      </c>
      <c r="B34" s="801"/>
      <c r="C34" s="801"/>
      <c r="D34" s="801"/>
      <c r="E34" s="801"/>
      <c r="F34" s="801"/>
      <c r="G34" s="801"/>
      <c r="H34" s="801"/>
      <c r="I34" s="801"/>
    </row>
    <row r="36" spans="1:14">
      <c r="A36" s="804" t="s">
        <v>251</v>
      </c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4">
      <c r="A37" s="805"/>
      <c r="B37" s="806"/>
      <c r="C37" s="806"/>
      <c r="D37" s="806"/>
      <c r="E37" s="806"/>
      <c r="F37" s="806"/>
      <c r="G37" s="806"/>
      <c r="H37" s="806"/>
      <c r="I37" s="806"/>
      <c r="J37" s="806"/>
    </row>
    <row r="38" spans="1:14" ht="25.5">
      <c r="A38" s="312" t="s">
        <v>252</v>
      </c>
      <c r="B38" s="312" t="s">
        <v>253</v>
      </c>
      <c r="C38" s="312" t="s">
        <v>254</v>
      </c>
      <c r="D38" s="312" t="s">
        <v>255</v>
      </c>
      <c r="E38" s="312" t="s">
        <v>256</v>
      </c>
      <c r="F38" s="312" t="s">
        <v>257</v>
      </c>
      <c r="G38" s="312" t="s">
        <v>258</v>
      </c>
      <c r="H38" s="312" t="s">
        <v>259</v>
      </c>
      <c r="I38" s="312" t="s">
        <v>260</v>
      </c>
      <c r="J38" s="312" t="s">
        <v>261</v>
      </c>
      <c r="K38" s="312" t="s">
        <v>17</v>
      </c>
      <c r="L38" s="312" t="s">
        <v>18</v>
      </c>
      <c r="M38" s="312" t="s">
        <v>19</v>
      </c>
      <c r="N38" s="312" t="s">
        <v>3</v>
      </c>
    </row>
    <row r="39" spans="1:14">
      <c r="A39" s="313">
        <v>2000</v>
      </c>
      <c r="B39" s="314">
        <v>6</v>
      </c>
      <c r="C39" s="314">
        <v>4</v>
      </c>
      <c r="D39" s="314">
        <v>2</v>
      </c>
      <c r="E39" s="314">
        <v>3</v>
      </c>
      <c r="F39" s="314">
        <v>3</v>
      </c>
      <c r="G39" s="314">
        <v>6</v>
      </c>
      <c r="H39" s="314">
        <v>8</v>
      </c>
      <c r="I39" s="314">
        <v>0</v>
      </c>
      <c r="J39" s="1">
        <v>0</v>
      </c>
      <c r="K39" s="1">
        <v>7</v>
      </c>
      <c r="L39" s="1">
        <v>8</v>
      </c>
      <c r="M39" s="1">
        <v>7</v>
      </c>
      <c r="N39" s="315">
        <v>54</v>
      </c>
    </row>
    <row r="40" spans="1:14">
      <c r="A40" s="313">
        <v>2001</v>
      </c>
      <c r="B40" s="314">
        <v>2</v>
      </c>
      <c r="C40" s="314">
        <v>9</v>
      </c>
      <c r="D40" s="314">
        <v>5</v>
      </c>
      <c r="E40" s="314">
        <v>5</v>
      </c>
      <c r="F40" s="314">
        <v>8</v>
      </c>
      <c r="G40" s="314">
        <v>3</v>
      </c>
      <c r="H40" s="314">
        <v>8</v>
      </c>
      <c r="I40" s="314">
        <v>8</v>
      </c>
      <c r="J40" s="1">
        <v>4</v>
      </c>
      <c r="K40" s="1">
        <v>5</v>
      </c>
      <c r="L40" s="1">
        <v>4</v>
      </c>
      <c r="M40" s="1">
        <v>5</v>
      </c>
      <c r="N40" s="315">
        <v>66</v>
      </c>
    </row>
    <row r="41" spans="1:14">
      <c r="A41" s="313">
        <v>2002</v>
      </c>
      <c r="B41" s="314">
        <v>20</v>
      </c>
      <c r="C41" s="314">
        <v>2</v>
      </c>
      <c r="D41" s="314">
        <v>4</v>
      </c>
      <c r="E41" s="314">
        <v>6</v>
      </c>
      <c r="F41" s="314">
        <v>5</v>
      </c>
      <c r="G41" s="314">
        <v>5</v>
      </c>
      <c r="H41" s="314">
        <v>4</v>
      </c>
      <c r="I41" s="314">
        <v>6</v>
      </c>
      <c r="J41" s="1">
        <v>4</v>
      </c>
      <c r="K41" s="1">
        <v>8</v>
      </c>
      <c r="L41" s="1">
        <v>8</v>
      </c>
      <c r="M41" s="1">
        <v>1</v>
      </c>
      <c r="N41" s="315">
        <v>73</v>
      </c>
    </row>
    <row r="42" spans="1:14">
      <c r="A42" s="313">
        <v>2003</v>
      </c>
      <c r="B42" s="314">
        <v>4</v>
      </c>
      <c r="C42" s="314">
        <v>8</v>
      </c>
      <c r="D42" s="314">
        <v>5</v>
      </c>
      <c r="E42" s="314">
        <v>7</v>
      </c>
      <c r="F42" s="314">
        <v>5</v>
      </c>
      <c r="G42" s="314">
        <v>3</v>
      </c>
      <c r="H42" s="314">
        <v>4</v>
      </c>
      <c r="I42" s="314">
        <v>5</v>
      </c>
      <c r="J42" s="1">
        <v>3</v>
      </c>
      <c r="K42" s="1">
        <v>3</v>
      </c>
      <c r="L42" s="1">
        <v>4</v>
      </c>
      <c r="M42" s="1">
        <v>3</v>
      </c>
      <c r="N42" s="315">
        <v>54</v>
      </c>
    </row>
    <row r="43" spans="1:14">
      <c r="A43" s="313">
        <v>2004</v>
      </c>
      <c r="B43" s="314">
        <v>2</v>
      </c>
      <c r="C43" s="314">
        <v>9</v>
      </c>
      <c r="D43" s="314">
        <v>8</v>
      </c>
      <c r="E43" s="314">
        <v>5</v>
      </c>
      <c r="F43" s="314">
        <v>2</v>
      </c>
      <c r="G43" s="314">
        <v>9</v>
      </c>
      <c r="H43" s="314">
        <v>1</v>
      </c>
      <c r="I43" s="314">
        <v>3</v>
      </c>
      <c r="J43" s="1">
        <v>4</v>
      </c>
      <c r="K43" s="1">
        <v>7</v>
      </c>
      <c r="L43" s="1">
        <v>5</v>
      </c>
      <c r="M43" s="1">
        <v>1</v>
      </c>
      <c r="N43" s="315">
        <v>56</v>
      </c>
    </row>
    <row r="44" spans="1:14">
      <c r="A44" s="313">
        <v>2005</v>
      </c>
      <c r="B44" s="314">
        <v>3</v>
      </c>
      <c r="C44" s="314">
        <v>8</v>
      </c>
      <c r="D44" s="314">
        <v>6</v>
      </c>
      <c r="E44" s="314">
        <v>6</v>
      </c>
      <c r="F44" s="314">
        <v>6</v>
      </c>
      <c r="G44" s="314">
        <v>3</v>
      </c>
      <c r="H44" s="314">
        <v>5</v>
      </c>
      <c r="I44" s="314">
        <v>3</v>
      </c>
      <c r="J44" s="1">
        <v>7</v>
      </c>
      <c r="K44" s="1">
        <v>5</v>
      </c>
      <c r="L44" s="1">
        <v>8</v>
      </c>
      <c r="M44" s="1">
        <v>9</v>
      </c>
      <c r="N44" s="315">
        <v>69</v>
      </c>
    </row>
    <row r="45" spans="1:14">
      <c r="A45" s="313">
        <v>2006</v>
      </c>
      <c r="B45" s="314">
        <v>6</v>
      </c>
      <c r="C45" s="314">
        <v>7</v>
      </c>
      <c r="D45" s="314">
        <v>6</v>
      </c>
      <c r="E45" s="314">
        <v>3</v>
      </c>
      <c r="F45" s="314">
        <v>6</v>
      </c>
      <c r="G45" s="314">
        <v>5</v>
      </c>
      <c r="H45" s="314">
        <v>6</v>
      </c>
      <c r="I45" s="314">
        <v>5</v>
      </c>
      <c r="J45" s="1">
        <v>4</v>
      </c>
      <c r="K45" s="1">
        <v>9</v>
      </c>
      <c r="L45" s="1">
        <v>4</v>
      </c>
      <c r="M45" s="1">
        <v>4</v>
      </c>
      <c r="N45" s="315">
        <v>65</v>
      </c>
    </row>
    <row r="46" spans="1:14">
      <c r="A46" s="313">
        <v>2007</v>
      </c>
      <c r="B46" s="314">
        <v>5</v>
      </c>
      <c r="C46" s="314">
        <v>6</v>
      </c>
      <c r="D46" s="314">
        <v>7</v>
      </c>
      <c r="E46" s="314">
        <v>3</v>
      </c>
      <c r="F46" s="314">
        <v>7</v>
      </c>
      <c r="G46" s="314">
        <v>6</v>
      </c>
      <c r="H46" s="314">
        <v>4</v>
      </c>
      <c r="I46" s="314">
        <v>6</v>
      </c>
      <c r="J46" s="1">
        <v>5</v>
      </c>
      <c r="K46" s="1">
        <v>6</v>
      </c>
      <c r="L46" s="1">
        <v>5</v>
      </c>
      <c r="M46" s="1">
        <v>2</v>
      </c>
      <c r="N46" s="315">
        <v>62</v>
      </c>
    </row>
    <row r="47" spans="1:14">
      <c r="A47" s="313">
        <v>2008</v>
      </c>
      <c r="B47" s="314">
        <v>12</v>
      </c>
      <c r="C47" s="314">
        <v>5</v>
      </c>
      <c r="D47" s="314">
        <v>7</v>
      </c>
      <c r="E47" s="314">
        <v>6</v>
      </c>
      <c r="F47" s="314">
        <v>3</v>
      </c>
      <c r="G47" s="314">
        <v>5</v>
      </c>
      <c r="H47" s="314">
        <v>6</v>
      </c>
      <c r="I47" s="314">
        <v>6</v>
      </c>
      <c r="J47" s="1">
        <v>5</v>
      </c>
      <c r="K47" s="1">
        <v>3</v>
      </c>
      <c r="L47" s="1">
        <v>3</v>
      </c>
      <c r="M47" s="1">
        <v>3</v>
      </c>
      <c r="N47" s="315">
        <v>64</v>
      </c>
    </row>
    <row r="48" spans="1:14">
      <c r="A48" s="313">
        <v>2009</v>
      </c>
      <c r="B48" s="314">
        <v>4</v>
      </c>
      <c r="C48" s="314">
        <v>14</v>
      </c>
      <c r="D48" s="314">
        <v>6</v>
      </c>
      <c r="E48" s="314">
        <v>2</v>
      </c>
      <c r="F48" s="314">
        <v>3</v>
      </c>
      <c r="G48" s="314">
        <v>8</v>
      </c>
      <c r="H48" s="314">
        <v>6</v>
      </c>
      <c r="I48" s="314">
        <v>4</v>
      </c>
      <c r="J48" s="1">
        <v>2</v>
      </c>
      <c r="K48" s="1">
        <v>1</v>
      </c>
      <c r="L48" s="1">
        <v>4</v>
      </c>
      <c r="M48" s="1">
        <v>2</v>
      </c>
      <c r="N48" s="315">
        <v>56</v>
      </c>
    </row>
    <row r="49" spans="1:14">
      <c r="A49" s="313">
        <v>2010</v>
      </c>
      <c r="B49" s="314">
        <v>5</v>
      </c>
      <c r="C49" s="314">
        <v>13</v>
      </c>
      <c r="D49" s="314">
        <v>1</v>
      </c>
      <c r="E49" s="314">
        <v>6</v>
      </c>
      <c r="F49" s="314">
        <v>5</v>
      </c>
      <c r="G49" s="314">
        <v>9</v>
      </c>
      <c r="H49" s="314">
        <v>6</v>
      </c>
      <c r="I49" s="314">
        <v>4</v>
      </c>
      <c r="J49" s="1">
        <v>3</v>
      </c>
      <c r="K49" s="1">
        <v>4</v>
      </c>
      <c r="L49" s="1">
        <v>4</v>
      </c>
      <c r="M49" s="1">
        <v>6</v>
      </c>
      <c r="N49" s="315">
        <v>66</v>
      </c>
    </row>
    <row r="50" spans="1:14">
      <c r="A50" s="313">
        <v>2011</v>
      </c>
      <c r="B50" s="314">
        <v>4</v>
      </c>
      <c r="C50" s="314">
        <v>8</v>
      </c>
      <c r="D50" s="314">
        <v>2</v>
      </c>
      <c r="E50" s="314">
        <v>5</v>
      </c>
      <c r="F50" s="314">
        <v>6</v>
      </c>
      <c r="G50" s="314">
        <v>5</v>
      </c>
      <c r="H50" s="314">
        <v>4</v>
      </c>
      <c r="I50" s="314">
        <v>5</v>
      </c>
      <c r="J50" s="1">
        <v>4</v>
      </c>
      <c r="K50" s="1">
        <v>5</v>
      </c>
      <c r="L50" s="1">
        <v>1</v>
      </c>
      <c r="M50" s="1">
        <v>3</v>
      </c>
      <c r="N50" s="315">
        <v>52</v>
      </c>
    </row>
    <row r="51" spans="1:14">
      <c r="A51" s="313">
        <v>2012</v>
      </c>
      <c r="B51" s="314">
        <v>2</v>
      </c>
      <c r="C51" s="314">
        <v>6</v>
      </c>
      <c r="D51" s="314">
        <v>8</v>
      </c>
      <c r="E51" s="314">
        <v>2</v>
      </c>
      <c r="F51" s="314">
        <v>4</v>
      </c>
      <c r="G51" s="314">
        <v>2</v>
      </c>
      <c r="H51" s="314">
        <v>5</v>
      </c>
      <c r="I51" s="314">
        <v>5</v>
      </c>
      <c r="J51" s="1">
        <v>3</v>
      </c>
      <c r="K51" s="1">
        <v>8</v>
      </c>
      <c r="L51" s="1">
        <v>4</v>
      </c>
      <c r="M51" s="1">
        <v>4</v>
      </c>
      <c r="N51" s="315">
        <v>53</v>
      </c>
    </row>
    <row r="52" spans="1:14">
      <c r="A52" s="313">
        <v>2013</v>
      </c>
      <c r="B52" s="314">
        <v>4</v>
      </c>
      <c r="C52" s="314">
        <v>6</v>
      </c>
      <c r="D52" s="314">
        <v>5</v>
      </c>
      <c r="E52" s="314">
        <v>6</v>
      </c>
      <c r="F52" s="314">
        <v>1</v>
      </c>
      <c r="G52" s="314">
        <v>4</v>
      </c>
      <c r="H52" s="314">
        <v>4</v>
      </c>
      <c r="I52" s="314"/>
      <c r="J52" s="1">
        <v>5</v>
      </c>
      <c r="K52" s="1">
        <v>2</v>
      </c>
      <c r="L52" s="1">
        <v>4</v>
      </c>
      <c r="M52" s="1">
        <v>2</v>
      </c>
      <c r="N52" s="315">
        <v>43</v>
      </c>
    </row>
    <row r="53" spans="1:14">
      <c r="A53" s="313">
        <v>2014</v>
      </c>
      <c r="B53" s="314">
        <v>6</v>
      </c>
      <c r="C53" s="314">
        <v>1</v>
      </c>
      <c r="D53" s="314">
        <v>1</v>
      </c>
      <c r="E53" s="314">
        <v>1</v>
      </c>
      <c r="F53" s="314">
        <v>1</v>
      </c>
      <c r="G53" s="314">
        <v>3</v>
      </c>
      <c r="H53" s="314">
        <v>7</v>
      </c>
      <c r="I53" s="314">
        <v>2</v>
      </c>
      <c r="J53" s="1">
        <v>2</v>
      </c>
      <c r="K53" s="1">
        <v>0</v>
      </c>
      <c r="L53" s="1">
        <v>1</v>
      </c>
      <c r="M53" s="1">
        <v>7</v>
      </c>
      <c r="N53" s="315">
        <v>32</v>
      </c>
    </row>
    <row r="54" spans="1:14">
      <c r="A54" s="313">
        <v>2015</v>
      </c>
      <c r="B54" s="314">
        <v>5</v>
      </c>
      <c r="C54" s="314">
        <v>2</v>
      </c>
      <c r="D54" s="314">
        <v>7</v>
      </c>
      <c r="E54" s="314">
        <v>2</v>
      </c>
      <c r="F54" s="314">
        <v>0</v>
      </c>
      <c r="G54" s="314">
        <v>2</v>
      </c>
      <c r="H54" s="314">
        <v>1</v>
      </c>
      <c r="I54" s="314">
        <v>2</v>
      </c>
      <c r="J54" s="1">
        <v>2</v>
      </c>
      <c r="K54" s="1">
        <v>3</v>
      </c>
      <c r="L54" s="1">
        <v>3</v>
      </c>
      <c r="M54" s="1">
        <v>0</v>
      </c>
      <c r="N54" s="315">
        <v>29</v>
      </c>
    </row>
    <row r="55" spans="1:14">
      <c r="A55" s="313">
        <v>2016</v>
      </c>
      <c r="B55" s="314">
        <v>4</v>
      </c>
      <c r="C55" s="314">
        <v>3</v>
      </c>
      <c r="D55" s="314">
        <v>3</v>
      </c>
      <c r="E55" s="314">
        <v>1</v>
      </c>
      <c r="F55" s="314">
        <v>6</v>
      </c>
      <c r="G55" s="314">
        <v>2</v>
      </c>
      <c r="H55" s="314">
        <v>2</v>
      </c>
      <c r="I55" s="314">
        <v>3</v>
      </c>
      <c r="J55" s="1">
        <v>4</v>
      </c>
      <c r="K55" s="1">
        <v>1</v>
      </c>
      <c r="L55" s="1">
        <v>2</v>
      </c>
      <c r="M55" s="1">
        <v>3</v>
      </c>
      <c r="N55" s="315">
        <v>34</v>
      </c>
    </row>
    <row r="56" spans="1:14">
      <c r="A56" s="313">
        <v>2017</v>
      </c>
      <c r="B56" s="314">
        <v>5</v>
      </c>
      <c r="C56" s="314">
        <v>5</v>
      </c>
      <c r="D56" s="314">
        <v>3</v>
      </c>
      <c r="E56" s="314">
        <v>2</v>
      </c>
      <c r="F56" s="314">
        <v>6</v>
      </c>
      <c r="G56" s="314">
        <v>1</v>
      </c>
      <c r="H56" s="314">
        <v>3</v>
      </c>
      <c r="I56" s="314">
        <v>4</v>
      </c>
      <c r="J56" s="1">
        <v>2</v>
      </c>
      <c r="K56" s="1">
        <v>8</v>
      </c>
      <c r="L56" s="1">
        <v>0</v>
      </c>
      <c r="M56" s="1">
        <v>2</v>
      </c>
      <c r="N56" s="315">
        <v>41</v>
      </c>
    </row>
    <row r="57" spans="1:14">
      <c r="A57" s="313">
        <v>2018</v>
      </c>
      <c r="B57" s="314">
        <v>2</v>
      </c>
      <c r="C57" s="314">
        <v>1</v>
      </c>
      <c r="D57" s="314">
        <v>2</v>
      </c>
      <c r="E57" s="314">
        <v>5</v>
      </c>
      <c r="F57" s="314">
        <v>3</v>
      </c>
      <c r="G57" s="314">
        <v>2</v>
      </c>
      <c r="H57" s="314">
        <v>1</v>
      </c>
      <c r="I57" s="314">
        <v>3</v>
      </c>
      <c r="J57" s="1">
        <v>2</v>
      </c>
      <c r="K57" s="1">
        <v>2</v>
      </c>
      <c r="L57" s="1">
        <v>3</v>
      </c>
      <c r="M57" s="1">
        <v>1</v>
      </c>
      <c r="N57" s="315">
        <v>27</v>
      </c>
    </row>
    <row r="58" spans="1:14">
      <c r="A58" s="313">
        <v>2019</v>
      </c>
      <c r="B58" s="314">
        <v>4</v>
      </c>
      <c r="C58" s="314">
        <v>2</v>
      </c>
      <c r="D58" s="314">
        <v>1</v>
      </c>
      <c r="E58" s="314">
        <v>4</v>
      </c>
      <c r="F58" s="314">
        <v>4</v>
      </c>
      <c r="G58" s="314">
        <v>3</v>
      </c>
      <c r="H58" s="314">
        <v>3</v>
      </c>
      <c r="I58" s="314">
        <v>3</v>
      </c>
      <c r="J58" s="1">
        <v>3</v>
      </c>
      <c r="K58" s="1">
        <v>1</v>
      </c>
      <c r="L58" s="1">
        <v>6</v>
      </c>
      <c r="M58" s="1">
        <v>6</v>
      </c>
      <c r="N58" s="315">
        <v>40</v>
      </c>
    </row>
    <row r="59" spans="1:14">
      <c r="A59" s="316">
        <v>2020</v>
      </c>
      <c r="B59" s="317">
        <v>2</v>
      </c>
      <c r="C59" s="317">
        <v>5</v>
      </c>
      <c r="D59" s="317">
        <v>3</v>
      </c>
      <c r="E59" s="317"/>
      <c r="F59" s="317">
        <v>2</v>
      </c>
      <c r="G59" s="317">
        <v>1</v>
      </c>
      <c r="H59" s="317">
        <v>1</v>
      </c>
      <c r="I59" s="317"/>
      <c r="J59" s="318"/>
      <c r="K59" s="318"/>
      <c r="L59" s="318"/>
      <c r="M59" s="318"/>
      <c r="N59" s="317">
        <f>+SUM(B59:M59)</f>
        <v>14</v>
      </c>
    </row>
    <row r="61" spans="1:14" ht="31.9" customHeight="1">
      <c r="A61" s="801" t="s">
        <v>356</v>
      </c>
      <c r="B61" s="801"/>
      <c r="C61" s="801"/>
      <c r="D61" s="801"/>
      <c r="E61" s="801"/>
      <c r="F61" s="801"/>
      <c r="G61" s="801"/>
      <c r="H61" s="801"/>
      <c r="I61" s="801"/>
      <c r="K61" s="314"/>
      <c r="L61" s="314"/>
      <c r="M61" s="314"/>
      <c r="N61" s="314"/>
    </row>
  </sheetData>
  <mergeCells count="7">
    <mergeCell ref="A61:I61"/>
    <mergeCell ref="A2:D2"/>
    <mergeCell ref="A4:D4"/>
    <mergeCell ref="F4:H4"/>
    <mergeCell ref="A34:I34"/>
    <mergeCell ref="A36:J36"/>
    <mergeCell ref="A37:J37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A0000"/>
  </sheetPr>
  <dimension ref="A1:M42"/>
  <sheetViews>
    <sheetView showGridLines="0" view="pageBreakPreview" zoomScaleNormal="100" zoomScaleSheetLayoutView="10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M15" sqref="M15:M29"/>
    </sheetView>
  </sheetViews>
  <sheetFormatPr baseColWidth="10" defaultColWidth="11.5703125" defaultRowHeight="12"/>
  <cols>
    <col min="1" max="1" width="17" style="10" customWidth="1"/>
    <col min="2" max="3" width="17.28515625" style="11" customWidth="1"/>
    <col min="4" max="11" width="17.28515625" style="12" customWidth="1"/>
    <col min="12" max="12" width="17.28515625" style="10" customWidth="1"/>
    <col min="13" max="16384" width="11.5703125" style="10"/>
  </cols>
  <sheetData>
    <row r="1" spans="1:13" ht="12.75">
      <c r="A1" s="7" t="s">
        <v>20</v>
      </c>
      <c r="B1" s="8"/>
      <c r="C1" s="8"/>
      <c r="D1" s="9"/>
      <c r="E1" s="9"/>
      <c r="F1" s="9"/>
      <c r="G1" s="9"/>
      <c r="H1" s="9"/>
      <c r="I1" s="9"/>
      <c r="J1" s="9"/>
      <c r="K1" s="9"/>
    </row>
    <row r="2" spans="1:13" ht="31.5" customHeight="1">
      <c r="A2" s="807" t="s">
        <v>21</v>
      </c>
      <c r="B2" s="807"/>
      <c r="C2" s="807"/>
      <c r="D2" s="807"/>
      <c r="E2" s="807"/>
      <c r="F2" s="807"/>
      <c r="G2" s="807"/>
      <c r="H2" s="807"/>
      <c r="I2" s="807"/>
      <c r="J2" s="214"/>
      <c r="K2" s="214"/>
    </row>
    <row r="3" spans="1:13">
      <c r="C3" s="12"/>
    </row>
    <row r="4" spans="1:13" ht="12.75">
      <c r="A4" s="13" t="s">
        <v>22</v>
      </c>
      <c r="B4" s="14">
        <v>2010</v>
      </c>
      <c r="C4" s="14">
        <v>2011</v>
      </c>
      <c r="D4" s="14">
        <v>2012</v>
      </c>
      <c r="E4" s="14">
        <v>2013</v>
      </c>
      <c r="F4" s="14">
        <v>2014</v>
      </c>
      <c r="G4" s="14">
        <v>2015</v>
      </c>
      <c r="H4" s="14">
        <v>2016</v>
      </c>
      <c r="I4" s="14">
        <v>2017</v>
      </c>
      <c r="J4" s="15">
        <v>2018</v>
      </c>
      <c r="K4" s="15">
        <v>2019</v>
      </c>
      <c r="L4" s="15">
        <v>2020</v>
      </c>
    </row>
    <row r="5" spans="1:13" ht="12.75">
      <c r="A5" s="16" t="s">
        <v>24</v>
      </c>
      <c r="B5" s="17">
        <v>794731907.03502786</v>
      </c>
      <c r="C5" s="17">
        <v>770582075.2986815</v>
      </c>
      <c r="D5" s="17">
        <v>1015864460.7110069</v>
      </c>
      <c r="E5" s="17">
        <v>1019235893.7081801</v>
      </c>
      <c r="F5" s="17">
        <v>748108985.37879992</v>
      </c>
      <c r="G5" s="17">
        <v>434978723.07999998</v>
      </c>
      <c r="H5" s="17">
        <v>397241204.52999997</v>
      </c>
      <c r="I5" s="17">
        <v>750902788.65413082</v>
      </c>
      <c r="J5" s="17">
        <v>1516816729.6351998</v>
      </c>
      <c r="K5" s="17">
        <f>'[1]12. TRANSFERENCIAS 2'!J7+'[1]12. TRANSFERENCIAS 2'!J33+'[1]12. TRANSFERENCIAS 2'!J59</f>
        <v>1324474844.8843265</v>
      </c>
      <c r="L5" s="17">
        <v>892961468.94194877</v>
      </c>
      <c r="M5" s="752">
        <f>L5/$L$31</f>
        <v>0.2459052245257432</v>
      </c>
    </row>
    <row r="6" spans="1:13" ht="12.75">
      <c r="A6" s="16" t="s">
        <v>26</v>
      </c>
      <c r="B6" s="17">
        <v>412482426.79868722</v>
      </c>
      <c r="C6" s="17">
        <v>743425104.30328166</v>
      </c>
      <c r="D6" s="17">
        <v>834558660.0002594</v>
      </c>
      <c r="E6" s="17">
        <v>495471646.73208004</v>
      </c>
      <c r="F6" s="17">
        <v>466127959.44327992</v>
      </c>
      <c r="G6" s="17">
        <v>453708276.44</v>
      </c>
      <c r="H6" s="17">
        <v>399551676.36000001</v>
      </c>
      <c r="I6" s="17">
        <v>528519880.00192571</v>
      </c>
      <c r="J6" s="17">
        <v>853908303.20840001</v>
      </c>
      <c r="K6" s="17">
        <f>'[1]12. TRANSFERENCIAS 2'!J9+'[1]12. TRANSFERENCIAS 2'!J35+'[1]12. TRANSFERENCIAS 2'!J61</f>
        <v>1000683645.8412294</v>
      </c>
      <c r="L6" s="17">
        <v>582946455.09700704</v>
      </c>
      <c r="M6" s="752">
        <f t="shared" ref="M6:M29" si="0">L6/$L$31</f>
        <v>0.16053277091224047</v>
      </c>
    </row>
    <row r="7" spans="1:13" ht="12.75">
      <c r="A7" s="16" t="s">
        <v>45</v>
      </c>
      <c r="B7" s="17">
        <v>278801911.78170145</v>
      </c>
      <c r="C7" s="17">
        <v>459989093.80042839</v>
      </c>
      <c r="D7" s="17">
        <v>386564323.60621232</v>
      </c>
      <c r="E7" s="17">
        <v>304535228.34421998</v>
      </c>
      <c r="F7" s="17">
        <v>279236762.76184005</v>
      </c>
      <c r="G7" s="17">
        <v>259060548.84</v>
      </c>
      <c r="H7" s="17">
        <v>214765362.41</v>
      </c>
      <c r="I7" s="17">
        <v>134555988.48519117</v>
      </c>
      <c r="J7" s="17">
        <v>221975636.05399999</v>
      </c>
      <c r="K7" s="17">
        <f>'[1]12. TRANSFERENCIAS 2'!J28+'[1]12. TRANSFERENCIAS 2'!J54+'[1]12. TRANSFERENCIAS 2'!J80</f>
        <v>292677296.77498013</v>
      </c>
      <c r="L7" s="17">
        <v>407627475.09056222</v>
      </c>
      <c r="M7" s="752">
        <f t="shared" si="0"/>
        <v>0.1122531366373244</v>
      </c>
    </row>
    <row r="8" spans="1:13" ht="12.75">
      <c r="A8" s="16" t="s">
        <v>30</v>
      </c>
      <c r="B8" s="17">
        <v>130630809.76498613</v>
      </c>
      <c r="C8" s="17">
        <v>219739294.43000156</v>
      </c>
      <c r="D8" s="17">
        <v>396420696.80841982</v>
      </c>
      <c r="E8" s="17">
        <v>68682450.3002</v>
      </c>
      <c r="F8" s="17">
        <v>150877029.19295999</v>
      </c>
      <c r="G8" s="17">
        <v>241732042.68000001</v>
      </c>
      <c r="H8" s="17">
        <v>174060577.88</v>
      </c>
      <c r="I8" s="17">
        <v>220807925.0292407</v>
      </c>
      <c r="J8" s="17">
        <v>379695784.07879996</v>
      </c>
      <c r="K8" s="17">
        <f>'[1]12. TRANSFERENCIAS 2'!J13+'[1]12. TRANSFERENCIAS 2'!J39+'[1]12. TRANSFERENCIAS 2'!J65</f>
        <v>367864058.25397438</v>
      </c>
      <c r="L8" s="17">
        <v>288144847.55899215</v>
      </c>
      <c r="M8" s="752">
        <f t="shared" si="0"/>
        <v>7.9349810601443055E-2</v>
      </c>
    </row>
    <row r="9" spans="1:13" ht="12.75">
      <c r="A9" s="16" t="s">
        <v>28</v>
      </c>
      <c r="B9" s="17">
        <v>578828906.18651068</v>
      </c>
      <c r="C9" s="17">
        <v>618864290.54276061</v>
      </c>
      <c r="D9" s="17">
        <v>655256210.66507769</v>
      </c>
      <c r="E9" s="17">
        <v>708936866.67443991</v>
      </c>
      <c r="F9" s="17">
        <v>440433262.44224</v>
      </c>
      <c r="G9" s="17">
        <v>355183970.54999995</v>
      </c>
      <c r="H9" s="17">
        <v>321085333.85000002</v>
      </c>
      <c r="I9" s="17">
        <v>269863128.85069102</v>
      </c>
      <c r="J9" s="17">
        <v>191059453.63999999</v>
      </c>
      <c r="K9" s="17">
        <f>'[1]12. TRANSFERENCIAS 2'!J11+'[1]12. TRANSFERENCIAS 2'!J37+'[1]12. TRANSFERENCIAS 2'!J63</f>
        <v>159874471.79378659</v>
      </c>
      <c r="L9" s="17">
        <v>242190866.18910578</v>
      </c>
      <c r="M9" s="752">
        <f t="shared" si="0"/>
        <v>6.6694926264716584E-2</v>
      </c>
    </row>
    <row r="10" spans="1:13" ht="12.75">
      <c r="A10" s="16" t="s">
        <v>33</v>
      </c>
      <c r="B10" s="17">
        <v>83859562.307208538</v>
      </c>
      <c r="C10" s="17">
        <v>235060437.44280097</v>
      </c>
      <c r="D10" s="17">
        <v>401195537.72356755</v>
      </c>
      <c r="E10" s="17">
        <v>230490249.6651406</v>
      </c>
      <c r="F10" s="17">
        <v>288055484.15719998</v>
      </c>
      <c r="G10" s="17">
        <v>145700263.68000001</v>
      </c>
      <c r="H10" s="17">
        <v>73677188.570000008</v>
      </c>
      <c r="I10" s="17">
        <v>121724599.81236839</v>
      </c>
      <c r="J10" s="17">
        <v>185775481.55600002</v>
      </c>
      <c r="K10" s="17">
        <f>'[1]12. TRANSFERENCIAS 2'!J16+'[1]12. TRANSFERENCIAS 2'!J42+'[1]12. TRANSFERENCIAS 2'!J68</f>
        <v>134651816.35524708</v>
      </c>
      <c r="L10" s="17">
        <v>226236366.28044307</v>
      </c>
      <c r="M10" s="752">
        <f t="shared" si="0"/>
        <v>6.2301349365050038E-2</v>
      </c>
    </row>
    <row r="11" spans="1:13" ht="12.75">
      <c r="A11" s="16" t="s">
        <v>40</v>
      </c>
      <c r="B11" s="17">
        <v>345257084.74441558</v>
      </c>
      <c r="C11" s="17">
        <v>500118580.71051222</v>
      </c>
      <c r="D11" s="17">
        <v>421321618.06921977</v>
      </c>
      <c r="E11" s="17">
        <v>362196812.37268001</v>
      </c>
      <c r="F11" s="17">
        <v>303773208.22975999</v>
      </c>
      <c r="G11" s="17">
        <v>287963588.88</v>
      </c>
      <c r="H11" s="17">
        <v>225809459.65000001</v>
      </c>
      <c r="I11" s="17">
        <v>129278778.82423852</v>
      </c>
      <c r="J11" s="17">
        <v>216967621.866</v>
      </c>
      <c r="K11" s="17">
        <f>'[1]12. TRANSFERENCIAS 2'!J23+'[1]12. TRANSFERENCIAS 2'!J49+'[1]12. TRANSFERENCIAS 2'!J75</f>
        <v>257255152.8171145</v>
      </c>
      <c r="L11" s="17">
        <v>222502582.78924206</v>
      </c>
      <c r="M11" s="752">
        <f t="shared" si="0"/>
        <v>6.1273133815254587E-2</v>
      </c>
    </row>
    <row r="12" spans="1:13" ht="12.75">
      <c r="A12" s="16" t="s">
        <v>35</v>
      </c>
      <c r="B12" s="17">
        <v>475092520.04335213</v>
      </c>
      <c r="C12" s="17">
        <v>533515484.93588352</v>
      </c>
      <c r="D12" s="17">
        <v>607324121.99845195</v>
      </c>
      <c r="E12" s="17">
        <v>601975758.16471994</v>
      </c>
      <c r="F12" s="17">
        <v>408796725.38536</v>
      </c>
      <c r="G12" s="17">
        <v>345426174.19</v>
      </c>
      <c r="H12" s="17">
        <v>310235381.41000003</v>
      </c>
      <c r="I12" s="17">
        <v>317733876.33502603</v>
      </c>
      <c r="J12" s="17">
        <v>313451982.47080004</v>
      </c>
      <c r="K12" s="17">
        <f>'[1]12. TRANSFERENCIAS 2'!J18+'[1]12. TRANSFERENCIAS 2'!J44+'[1]12. TRANSFERENCIAS 2'!J70</f>
        <v>276102432.38118786</v>
      </c>
      <c r="L12" s="17">
        <v>213406021.96446452</v>
      </c>
      <c r="M12" s="752">
        <f t="shared" si="0"/>
        <v>5.8768107663701323E-2</v>
      </c>
    </row>
    <row r="13" spans="1:13" ht="12.75">
      <c r="A13" s="16" t="s">
        <v>25</v>
      </c>
      <c r="B13" s="17">
        <v>7456590.0871504145</v>
      </c>
      <c r="C13" s="17">
        <v>10352473.908096461</v>
      </c>
      <c r="D13" s="17">
        <v>16258265.793091137</v>
      </c>
      <c r="E13" s="17">
        <v>23194328.631980002</v>
      </c>
      <c r="F13" s="17">
        <v>12359816.467359999</v>
      </c>
      <c r="G13" s="17">
        <v>12761019.199999999</v>
      </c>
      <c r="H13" s="17">
        <v>108657238.78999999</v>
      </c>
      <c r="I13" s="17">
        <v>312005052.26177514</v>
      </c>
      <c r="J13" s="17">
        <v>274351742.08719999</v>
      </c>
      <c r="K13" s="17">
        <f>'[1]12. TRANSFERENCIAS 2'!J8+'[1]12. TRANSFERENCIAS 2'!J34+'[1]12. TRANSFERENCIAS 2'!J60</f>
        <v>222108214.90848729</v>
      </c>
      <c r="L13" s="17">
        <v>130226325.59439686</v>
      </c>
      <c r="M13" s="752">
        <f t="shared" si="0"/>
        <v>3.5861943598077609E-2</v>
      </c>
    </row>
    <row r="14" spans="1:13" ht="12.75">
      <c r="A14" s="16" t="s">
        <v>43</v>
      </c>
      <c r="B14" s="17">
        <v>260812911.4911198</v>
      </c>
      <c r="C14" s="17">
        <v>397361014.50526154</v>
      </c>
      <c r="D14" s="17">
        <v>377115469.72351629</v>
      </c>
      <c r="E14" s="17">
        <v>275624663.42460001</v>
      </c>
      <c r="F14" s="17">
        <v>237485100.12136</v>
      </c>
      <c r="G14" s="17">
        <v>177276591.92000002</v>
      </c>
      <c r="H14" s="17">
        <v>122134194.34999999</v>
      </c>
      <c r="I14" s="17">
        <v>136613880.79370436</v>
      </c>
      <c r="J14" s="17">
        <v>134045877.25479999</v>
      </c>
      <c r="K14" s="17">
        <f>'[1]12. TRANSFERENCIAS 2'!J26+'[1]12. TRANSFERENCIAS 2'!J52+'[1]12. TRANSFERENCIAS 2'!J78</f>
        <v>102898811.16868363</v>
      </c>
      <c r="L14" s="17">
        <v>125037745.51432545</v>
      </c>
      <c r="M14" s="752">
        <f t="shared" si="0"/>
        <v>3.4433103727672512E-2</v>
      </c>
    </row>
    <row r="15" spans="1:13" ht="12.75">
      <c r="A15" s="16" t="s">
        <v>37</v>
      </c>
      <c r="B15" s="17">
        <v>117783126.9414579</v>
      </c>
      <c r="C15" s="17">
        <v>186330859.10603899</v>
      </c>
      <c r="D15" s="17">
        <v>199901479.13317117</v>
      </c>
      <c r="E15" s="17">
        <v>145750026.01084</v>
      </c>
      <c r="F15" s="17">
        <v>91464145.697760001</v>
      </c>
      <c r="G15" s="17">
        <v>132132732.88</v>
      </c>
      <c r="H15" s="17">
        <v>87032168.520000011</v>
      </c>
      <c r="I15" s="17">
        <v>130941148.43981849</v>
      </c>
      <c r="J15" s="17">
        <v>161592327.90439999</v>
      </c>
      <c r="K15" s="17">
        <f>'[1]12. TRANSFERENCIAS 2'!J20+'[1]12. TRANSFERENCIAS 2'!J46+'[1]12. TRANSFERENCIAS 2'!J72</f>
        <v>152859362.28971255</v>
      </c>
      <c r="L15" s="17">
        <v>97533204.04700923</v>
      </c>
      <c r="M15" s="752">
        <f t="shared" si="0"/>
        <v>2.6858857043756856E-2</v>
      </c>
    </row>
    <row r="16" spans="1:13" ht="12.75">
      <c r="A16" s="16" t="s">
        <v>27</v>
      </c>
      <c r="B16" s="17">
        <v>56291528.187267631</v>
      </c>
      <c r="C16" s="17">
        <v>93335995.644704983</v>
      </c>
      <c r="D16" s="17">
        <v>103933365.26069061</v>
      </c>
      <c r="E16" s="17">
        <v>35571156.517959997</v>
      </c>
      <c r="F16" s="17">
        <v>22621632.429839998</v>
      </c>
      <c r="G16" s="17">
        <v>31112361.829999998</v>
      </c>
      <c r="H16" s="17">
        <v>39934273.920000002</v>
      </c>
      <c r="I16" s="17">
        <v>39870273.374913946</v>
      </c>
      <c r="J16" s="17">
        <v>64304295.1052</v>
      </c>
      <c r="K16" s="17">
        <f>'[1]12. TRANSFERENCIAS 2'!J10+'[1]12. TRANSFERENCIAS 2'!J36+'[1]12. TRANSFERENCIAS 2'!J62</f>
        <v>46329386.645281509</v>
      </c>
      <c r="L16" s="17">
        <v>68288020.106713891</v>
      </c>
      <c r="M16" s="752">
        <f t="shared" si="0"/>
        <v>1.8805269321034514E-2</v>
      </c>
    </row>
    <row r="17" spans="1:13" ht="12.75">
      <c r="A17" s="16" t="s">
        <v>34</v>
      </c>
      <c r="B17" s="17">
        <v>104704001.50625034</v>
      </c>
      <c r="C17" s="17">
        <v>136496760.66062248</v>
      </c>
      <c r="D17" s="17">
        <v>129925948.67495766</v>
      </c>
      <c r="E17" s="17">
        <v>93695808.049779996</v>
      </c>
      <c r="F17" s="17">
        <v>45498783.514799997</v>
      </c>
      <c r="G17" s="17">
        <v>66478640.479999997</v>
      </c>
      <c r="H17" s="17">
        <v>60847155.50999999</v>
      </c>
      <c r="I17" s="17">
        <v>102871017.98461364</v>
      </c>
      <c r="J17" s="17">
        <v>186019535.89359999</v>
      </c>
      <c r="K17" s="17">
        <f>'[1]12. TRANSFERENCIAS 2'!J17+'[1]12. TRANSFERENCIAS 2'!J43+'[1]12. TRANSFERENCIAS 2'!J69</f>
        <v>143848686.16073012</v>
      </c>
      <c r="L17" s="17">
        <v>52199311.281549141</v>
      </c>
      <c r="M17" s="752">
        <f t="shared" si="0"/>
        <v>1.4374733745217144E-2</v>
      </c>
    </row>
    <row r="18" spans="1:13" ht="12.75">
      <c r="A18" s="16" t="s">
        <v>41</v>
      </c>
      <c r="B18" s="17">
        <v>206278602.87626642</v>
      </c>
      <c r="C18" s="17">
        <v>261270046.13078004</v>
      </c>
      <c r="D18" s="17">
        <v>227450185.27691138</v>
      </c>
      <c r="E18" s="17">
        <v>128872727.13410001</v>
      </c>
      <c r="F18" s="17">
        <v>85954084.441439986</v>
      </c>
      <c r="G18" s="17">
        <v>93811156.810000002</v>
      </c>
      <c r="H18" s="17">
        <v>43139786.120000005</v>
      </c>
      <c r="I18" s="17">
        <v>80428379.951815233</v>
      </c>
      <c r="J18" s="17">
        <v>110838151.89879999</v>
      </c>
      <c r="K18" s="17">
        <f>'[1]12. TRANSFERENCIAS 2'!J24+'[1]12. TRANSFERENCIAS 2'!J50+'[1]12. TRANSFERENCIAS 2'!J76</f>
        <v>102846059.23860985</v>
      </c>
      <c r="L18" s="17">
        <v>49001096.229074441</v>
      </c>
      <c r="M18" s="752">
        <f t="shared" si="0"/>
        <v>1.3494003928854227E-2</v>
      </c>
    </row>
    <row r="19" spans="1:13" ht="12.75">
      <c r="A19" s="16" t="s">
        <v>42</v>
      </c>
      <c r="B19" s="17">
        <v>5306423.1324795112</v>
      </c>
      <c r="C19" s="17">
        <v>5455625.2764978996</v>
      </c>
      <c r="D19" s="17">
        <v>6632227.9950636607</v>
      </c>
      <c r="E19" s="17">
        <v>12665687.461540002</v>
      </c>
      <c r="F19" s="17">
        <v>11693265.65992</v>
      </c>
      <c r="G19" s="17">
        <v>8850417.8399999999</v>
      </c>
      <c r="H19" s="17">
        <v>40099774.140000001</v>
      </c>
      <c r="I19" s="17">
        <v>13834884.511889234</v>
      </c>
      <c r="J19" s="17">
        <v>9555499.3039999995</v>
      </c>
      <c r="K19" s="17">
        <f>'[1]12. TRANSFERENCIAS 2'!J25+'[1]12. TRANSFERENCIAS 2'!J51+'[1]12. TRANSFERENCIAS 2'!J77</f>
        <v>9733246.2106782626</v>
      </c>
      <c r="L19" s="17">
        <v>9877888.6049491558</v>
      </c>
      <c r="M19" s="752">
        <f t="shared" si="0"/>
        <v>2.7201895039417573E-3</v>
      </c>
    </row>
    <row r="20" spans="1:13" ht="12.75">
      <c r="A20" s="16" t="s">
        <v>31</v>
      </c>
      <c r="B20" s="17">
        <v>22869908.83790103</v>
      </c>
      <c r="C20" s="17">
        <v>37913552.780751623</v>
      </c>
      <c r="D20" s="17">
        <v>33372077.099185344</v>
      </c>
      <c r="E20" s="17">
        <v>24907916.53678</v>
      </c>
      <c r="F20" s="17">
        <v>18203655.44184</v>
      </c>
      <c r="G20" s="17">
        <v>19226095.850000001</v>
      </c>
      <c r="H20" s="17">
        <v>15202766.92</v>
      </c>
      <c r="I20" s="17">
        <v>15521295.794381678</v>
      </c>
      <c r="J20" s="17">
        <v>18083554.416000001</v>
      </c>
      <c r="K20" s="17">
        <f>'[1]12. TRANSFERENCIAS 2'!J14+'[1]12. TRANSFERENCIAS 2'!J40+'[1]12. TRANSFERENCIAS 2'!J66</f>
        <v>18127228.654280372</v>
      </c>
      <c r="L20" s="17">
        <v>8457515.3147616293</v>
      </c>
      <c r="M20" s="752">
        <f t="shared" si="0"/>
        <v>2.3290447289630745E-3</v>
      </c>
    </row>
    <row r="21" spans="1:13" ht="12.75">
      <c r="A21" s="16" t="s">
        <v>32</v>
      </c>
      <c r="B21" s="17">
        <v>4586447.4102538563</v>
      </c>
      <c r="C21" s="17">
        <v>8485729.9313526191</v>
      </c>
      <c r="D21" s="17">
        <v>7778782.4031547066</v>
      </c>
      <c r="E21" s="17">
        <v>5030770.7491999995</v>
      </c>
      <c r="F21" s="17">
        <v>4481267.1912000002</v>
      </c>
      <c r="G21" s="17">
        <v>6282684.9800000004</v>
      </c>
      <c r="H21" s="17">
        <v>5384865.1400000006</v>
      </c>
      <c r="I21" s="17">
        <v>11058731.944498029</v>
      </c>
      <c r="J21" s="17">
        <v>23232458.770800002</v>
      </c>
      <c r="K21" s="17">
        <f>'[1]12. TRANSFERENCIAS 2'!J15+'[1]12. TRANSFERENCIAS 2'!J41+'[1]12. TRANSFERENCIAS 2'!J67</f>
        <v>15436696.207857491</v>
      </c>
      <c r="L21" s="17">
        <v>5841910.9705256196</v>
      </c>
      <c r="M21" s="752">
        <f t="shared" si="0"/>
        <v>1.6087552249803682E-3</v>
      </c>
    </row>
    <row r="22" spans="1:13" ht="12.75">
      <c r="A22" s="16" t="s">
        <v>39</v>
      </c>
      <c r="B22" s="17">
        <v>1986445.1567431935</v>
      </c>
      <c r="C22" s="17">
        <v>2207435.8189031449</v>
      </c>
      <c r="D22" s="17">
        <v>3050291.1766951731</v>
      </c>
      <c r="E22" s="17">
        <v>5120161.9310600003</v>
      </c>
      <c r="F22" s="17">
        <v>4484740.0181599995</v>
      </c>
      <c r="G22" s="17">
        <v>5576767.3899999997</v>
      </c>
      <c r="H22" s="17">
        <v>7070180.7599999998</v>
      </c>
      <c r="I22" s="17">
        <v>6498758.7072200002</v>
      </c>
      <c r="J22" s="17">
        <v>6204970.2739999993</v>
      </c>
      <c r="K22" s="17">
        <f>'[1]12. TRANSFERENCIAS 2'!J22+'[1]12. TRANSFERENCIAS 2'!J48+'[1]12. TRANSFERENCIAS 2'!J74</f>
        <v>6105040.026890236</v>
      </c>
      <c r="L22" s="17">
        <v>5135193.3735630214</v>
      </c>
      <c r="M22" s="752">
        <f t="shared" si="0"/>
        <v>1.4141381497740928E-3</v>
      </c>
    </row>
    <row r="23" spans="1:13" ht="12.75">
      <c r="A23" s="16" t="s">
        <v>44</v>
      </c>
      <c r="B23" s="17">
        <v>1383843.2131051037</v>
      </c>
      <c r="C23" s="17">
        <v>1561706.4410984239</v>
      </c>
      <c r="D23" s="17">
        <v>2013543.8280217585</v>
      </c>
      <c r="E23" s="17">
        <v>1576367.9918800001</v>
      </c>
      <c r="F23" s="17">
        <v>3115735.1436799997</v>
      </c>
      <c r="G23" s="17">
        <v>2117818.94</v>
      </c>
      <c r="H23" s="17">
        <v>2559411.2400000002</v>
      </c>
      <c r="I23" s="17">
        <v>2436367.1838600002</v>
      </c>
      <c r="J23" s="17">
        <v>2276929.5</v>
      </c>
      <c r="K23" s="17">
        <f>'[1]12. TRANSFERENCIAS 2'!J27+'[1]12. TRANSFERENCIAS 2'!J53+'[1]12. TRANSFERENCIAS 2'!J79</f>
        <v>2843165.4888105169</v>
      </c>
      <c r="L23" s="17">
        <v>1406164.3025028664</v>
      </c>
      <c r="M23" s="752">
        <f t="shared" si="0"/>
        <v>3.8723188015801351E-4</v>
      </c>
    </row>
    <row r="24" spans="1:13" ht="12.75">
      <c r="A24" s="16" t="s">
        <v>23</v>
      </c>
      <c r="B24" s="17">
        <v>2917749.7190824146</v>
      </c>
      <c r="C24" s="17">
        <v>2885886.5143818362</v>
      </c>
      <c r="D24" s="17">
        <v>2599069.3519712551</v>
      </c>
      <c r="E24" s="17">
        <v>1825852.0229200001</v>
      </c>
      <c r="F24" s="17">
        <v>1957001.2064799997</v>
      </c>
      <c r="G24" s="17">
        <v>2181241.04</v>
      </c>
      <c r="H24" s="17">
        <v>1553578.77</v>
      </c>
      <c r="I24" s="17">
        <v>1936562.98459</v>
      </c>
      <c r="J24" s="17">
        <v>1963366.5351999998</v>
      </c>
      <c r="K24" s="17">
        <f>'[1]12. TRANSFERENCIAS 2'!J6+'[1]12. TRANSFERENCIAS 2'!J32+'[1]12. TRANSFERENCIAS 2'!J58</f>
        <v>3408772.7281570458</v>
      </c>
      <c r="L24" s="17">
        <v>965496.70285999996</v>
      </c>
      <c r="M24" s="752">
        <f t="shared" si="0"/>
        <v>2.6588009869783947E-4</v>
      </c>
    </row>
    <row r="25" spans="1:13" ht="12.75">
      <c r="A25" s="16" t="s">
        <v>36</v>
      </c>
      <c r="B25" s="17">
        <v>1663173.2381679008</v>
      </c>
      <c r="C25" s="17">
        <v>2417239.194722211</v>
      </c>
      <c r="D25" s="17">
        <v>2208583.4198764423</v>
      </c>
      <c r="E25" s="17">
        <v>1739908.2035400001</v>
      </c>
      <c r="F25" s="17">
        <v>2045578.206</v>
      </c>
      <c r="G25" s="17">
        <v>2821838.08</v>
      </c>
      <c r="H25" s="17">
        <v>2970444.14</v>
      </c>
      <c r="I25" s="17">
        <v>2901145.3169399998</v>
      </c>
      <c r="J25" s="17">
        <v>2468555.1771999998</v>
      </c>
      <c r="K25" s="17">
        <f>'[1]12. TRANSFERENCIAS 2'!J19+'[1]12. TRANSFERENCIAS 2'!J45+'[1]12. TRANSFERENCIAS 2'!J71</f>
        <v>2371169.08519891</v>
      </c>
      <c r="L25" s="17">
        <v>872355.74241769838</v>
      </c>
      <c r="M25" s="752">
        <f t="shared" si="0"/>
        <v>2.4023078505248607E-4</v>
      </c>
    </row>
    <row r="26" spans="1:13" ht="12.75">
      <c r="A26" s="16" t="s">
        <v>38</v>
      </c>
      <c r="B26" s="17">
        <v>114580.23345233868</v>
      </c>
      <c r="C26" s="17">
        <v>488981.38280839717</v>
      </c>
      <c r="D26" s="17">
        <v>589887.75891903555</v>
      </c>
      <c r="E26" s="17">
        <v>414056.74178000004</v>
      </c>
      <c r="F26" s="17">
        <v>465466.93167999998</v>
      </c>
      <c r="G26" s="17">
        <v>486813</v>
      </c>
      <c r="H26" s="17">
        <v>105507</v>
      </c>
      <c r="I26" s="17">
        <v>137411.74225000001</v>
      </c>
      <c r="J26" s="17">
        <v>51408</v>
      </c>
      <c r="K26" s="17">
        <f>'[1]12. TRANSFERENCIAS 2'!J21+'[1]12. TRANSFERENCIAS 2'!J47+'[1]12. TRANSFERENCIAS 2'!J73</f>
        <v>816223.78526587901</v>
      </c>
      <c r="L26" s="17">
        <v>179065.92825</v>
      </c>
      <c r="M26" s="752">
        <f t="shared" si="0"/>
        <v>4.931147515625835E-5</v>
      </c>
    </row>
    <row r="27" spans="1:13" ht="12.75">
      <c r="A27" s="16" t="s">
        <v>47</v>
      </c>
      <c r="B27" s="17">
        <v>46904.923492221176</v>
      </c>
      <c r="C27" s="17">
        <v>35251.343504267919</v>
      </c>
      <c r="D27" s="17">
        <v>74048.562939078285</v>
      </c>
      <c r="E27" s="17">
        <v>37294.849779999997</v>
      </c>
      <c r="F27" s="17">
        <v>40275</v>
      </c>
      <c r="G27" s="17">
        <v>41360</v>
      </c>
      <c r="H27" s="17">
        <v>20882</v>
      </c>
      <c r="I27" s="17">
        <v>11613.72387</v>
      </c>
      <c r="J27" s="17">
        <v>4536</v>
      </c>
      <c r="K27" s="17">
        <f>'[1]12. TRANSFERENCIAS 2'!J30+'[1]12. TRANSFERENCIAS 2'!J56+'[1]12. TRANSFERENCIAS 2'!J82</f>
        <v>100950.3</v>
      </c>
      <c r="L27" s="17">
        <v>133284.01294947474</v>
      </c>
      <c r="M27" s="752">
        <f t="shared" si="0"/>
        <v>3.6703974661826491E-5</v>
      </c>
    </row>
    <row r="28" spans="1:13" ht="12.75">
      <c r="A28" s="16" t="s">
        <v>46</v>
      </c>
      <c r="B28" s="17">
        <v>19463.666679419461</v>
      </c>
      <c r="C28" s="17">
        <v>19455.877442696172</v>
      </c>
      <c r="D28" s="17">
        <v>43553.030509609976</v>
      </c>
      <c r="E28" s="17">
        <v>55096.25740000001</v>
      </c>
      <c r="F28" s="17">
        <v>56406.394079999998</v>
      </c>
      <c r="G28" s="17">
        <v>56161</v>
      </c>
      <c r="H28" s="17">
        <v>68216</v>
      </c>
      <c r="I28" s="17">
        <v>130264.1</v>
      </c>
      <c r="J28" s="17">
        <v>70426.5</v>
      </c>
      <c r="K28" s="17">
        <f>'[1]12. TRANSFERENCIAS 2'!J29+'[1]12. TRANSFERENCIAS 2'!J55+'[1]12. TRANSFERENCIAS 2'!J81</f>
        <v>87353.445000000007</v>
      </c>
      <c r="L28" s="17">
        <v>98622.32</v>
      </c>
      <c r="M28" s="752">
        <f t="shared" si="0"/>
        <v>2.7158779618548463E-5</v>
      </c>
    </row>
    <row r="29" spans="1:13" ht="12.75">
      <c r="A29" s="16" t="s">
        <v>29</v>
      </c>
      <c r="B29" s="17">
        <v>22442.175658171251</v>
      </c>
      <c r="C29" s="17">
        <v>5142.9157128230454</v>
      </c>
      <c r="D29" s="17">
        <v>8691.0249344109852</v>
      </c>
      <c r="E29" s="17">
        <v>17994.093239999998</v>
      </c>
      <c r="F29" s="17">
        <v>16281.536479999999</v>
      </c>
      <c r="G29" s="17">
        <v>47933.94</v>
      </c>
      <c r="H29" s="17">
        <v>33929.919999999998</v>
      </c>
      <c r="I29" s="17">
        <v>24759.048299999999</v>
      </c>
      <c r="J29" s="17">
        <v>31494.890800000001</v>
      </c>
      <c r="K29" s="17">
        <f>'[1]12. TRANSFERENCIAS 2'!J12+'[1]12. TRANSFERENCIAS 2'!J38+'[1]12. TRANSFERENCIAS 2'!J64</f>
        <v>47243.701773796158</v>
      </c>
      <c r="L29" s="17">
        <v>54412.658139649808</v>
      </c>
      <c r="M29" s="752">
        <f t="shared" si="0"/>
        <v>1.4984248909112726E-5</v>
      </c>
    </row>
    <row r="30" spans="1:13" ht="12.75">
      <c r="A30" s="16"/>
      <c r="B30" s="17"/>
      <c r="C30" s="17"/>
      <c r="D30" s="17"/>
      <c r="E30" s="17"/>
      <c r="F30" s="17"/>
      <c r="G30" s="19"/>
      <c r="H30" s="19"/>
      <c r="I30" s="19"/>
      <c r="J30" s="19"/>
      <c r="K30" s="10"/>
      <c r="L30" s="18"/>
    </row>
    <row r="31" spans="1:13" ht="12.75">
      <c r="A31" s="20" t="s">
        <v>48</v>
      </c>
      <c r="B31" s="21">
        <f t="shared" ref="B31:I31" si="1">SUM(B5:B29)</f>
        <v>3893929271.4584179</v>
      </c>
      <c r="C31" s="21">
        <f t="shared" si="1"/>
        <v>5227917518.8970289</v>
      </c>
      <c r="D31" s="21">
        <f t="shared" si="1"/>
        <v>5831461099.0958233</v>
      </c>
      <c r="E31" s="21">
        <f t="shared" si="1"/>
        <v>4547624722.5700407</v>
      </c>
      <c r="F31" s="21">
        <f t="shared" si="1"/>
        <v>3627352652.3935204</v>
      </c>
      <c r="G31" s="21">
        <f t="shared" si="1"/>
        <v>3085015223.52</v>
      </c>
      <c r="H31" s="21">
        <f t="shared" si="1"/>
        <v>2653240557.8999996</v>
      </c>
      <c r="I31" s="21">
        <f t="shared" si="1"/>
        <v>3330608513.8572512</v>
      </c>
      <c r="J31" s="21">
        <f>SUM(J5:J29)</f>
        <v>4874746122.0212011</v>
      </c>
      <c r="K31" s="21">
        <f>SUM(K5:K29)</f>
        <v>4643551329.1472635</v>
      </c>
      <c r="L31" s="21">
        <f>SUM(L5:L29)</f>
        <v>3631323696.6157541</v>
      </c>
    </row>
    <row r="32" spans="1:13" ht="12.75">
      <c r="A32" s="19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72.75" customHeight="1">
      <c r="A33" s="808" t="s">
        <v>361</v>
      </c>
      <c r="B33" s="808"/>
      <c r="C33" s="808"/>
      <c r="D33" s="808"/>
      <c r="E33" s="808"/>
      <c r="F33" s="808"/>
      <c r="G33" s="808"/>
      <c r="H33" s="808"/>
      <c r="I33" s="808"/>
      <c r="J33" s="808"/>
      <c r="K33" s="808"/>
      <c r="L33" s="808"/>
    </row>
    <row r="34" spans="1:12" ht="12.75">
      <c r="I34" s="16"/>
      <c r="J34" s="16"/>
      <c r="K34" s="16"/>
      <c r="L34" s="17"/>
    </row>
    <row r="35" spans="1:12" ht="12.75">
      <c r="G35" s="23"/>
      <c r="I35" s="16"/>
      <c r="J35" s="16"/>
      <c r="K35" s="16"/>
      <c r="L35" s="17"/>
    </row>
    <row r="36" spans="1:12" ht="12.75">
      <c r="I36" s="16"/>
      <c r="J36" s="16"/>
      <c r="K36" s="16"/>
      <c r="L36" s="17"/>
    </row>
    <row r="37" spans="1:12" ht="12.75">
      <c r="I37" s="16"/>
      <c r="J37" s="16"/>
      <c r="K37" s="16"/>
      <c r="L37" s="17"/>
    </row>
    <row r="38" spans="1:12" ht="12.75">
      <c r="I38" s="16"/>
      <c r="J38" s="16"/>
      <c r="K38" s="16"/>
      <c r="L38" s="17"/>
    </row>
    <row r="39" spans="1:12" ht="12.75">
      <c r="I39" s="16"/>
      <c r="J39" s="16"/>
      <c r="K39" s="16"/>
      <c r="L39" s="17"/>
    </row>
    <row r="40" spans="1:12" ht="12.75">
      <c r="I40" s="16"/>
      <c r="J40" s="16"/>
      <c r="K40" s="16"/>
      <c r="L40" s="17"/>
    </row>
    <row r="41" spans="1:12" ht="12.75">
      <c r="I41" s="16"/>
      <c r="J41" s="16"/>
      <c r="K41" s="16"/>
      <c r="L41" s="17"/>
    </row>
    <row r="42" spans="1:12" ht="12.75">
      <c r="I42" s="16"/>
      <c r="J42" s="16"/>
      <c r="K42" s="16"/>
      <c r="L42" s="17"/>
    </row>
  </sheetData>
  <autoFilter ref="A4:L29" xr:uid="{00000000-0009-0000-0000-00000E000000}">
    <sortState xmlns:xlrd2="http://schemas.microsoft.com/office/spreadsheetml/2017/richdata2" ref="A5:L29">
      <sortCondition descending="1" ref="L4:L29"/>
    </sortState>
  </autoFilter>
  <mergeCells count="2">
    <mergeCell ref="A2:I2"/>
    <mergeCell ref="A33:L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A0000"/>
  </sheetPr>
  <dimension ref="A1:P91"/>
  <sheetViews>
    <sheetView showGridLines="0" view="pageBreakPreview" zoomScale="85" zoomScaleNormal="8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32" sqref="N32"/>
    </sheetView>
  </sheetViews>
  <sheetFormatPr baseColWidth="10" defaultColWidth="11.5703125" defaultRowHeight="12"/>
  <cols>
    <col min="1" max="1" width="24.7109375" style="10" customWidth="1"/>
    <col min="2" max="2" width="15.42578125" style="51" bestFit="1" customWidth="1"/>
    <col min="3" max="3" width="14.5703125" style="51" bestFit="1" customWidth="1"/>
    <col min="4" max="6" width="15.7109375" style="51" bestFit="1" customWidth="1"/>
    <col min="7" max="7" width="15" style="51" bestFit="1" customWidth="1"/>
    <col min="8" max="8" width="15.42578125" style="51" bestFit="1" customWidth="1"/>
    <col min="9" max="9" width="15.42578125" style="10" bestFit="1" customWidth="1"/>
    <col min="10" max="11" width="16.7109375" style="24" customWidth="1"/>
    <col min="12" max="12" width="8.42578125" style="10" customWidth="1"/>
    <col min="13" max="13" width="14.42578125" style="25" bestFit="1" customWidth="1"/>
    <col min="14" max="14" width="13" style="25" bestFit="1" customWidth="1"/>
    <col min="15" max="15" width="11.7109375" style="25" bestFit="1" customWidth="1"/>
    <col min="16" max="16384" width="11.5703125" style="10"/>
  </cols>
  <sheetData>
    <row r="1" spans="1:16" ht="12.75">
      <c r="A1" s="7" t="s">
        <v>49</v>
      </c>
      <c r="B1" s="17"/>
      <c r="C1" s="17"/>
      <c r="D1" s="17"/>
      <c r="E1" s="17"/>
      <c r="F1" s="17"/>
      <c r="G1" s="17"/>
      <c r="H1" s="17"/>
    </row>
    <row r="2" spans="1:16" ht="31.5" customHeight="1">
      <c r="A2" s="807" t="s">
        <v>21</v>
      </c>
      <c r="B2" s="807"/>
      <c r="C2" s="807"/>
      <c r="D2" s="807"/>
      <c r="E2" s="807"/>
      <c r="F2" s="807"/>
      <c r="G2" s="807"/>
      <c r="H2" s="807"/>
      <c r="J2" s="26"/>
      <c r="K2" s="26"/>
      <c r="L2"/>
    </row>
    <row r="3" spans="1:16" ht="15">
      <c r="A3" s="19"/>
      <c r="B3" s="17"/>
      <c r="C3" s="17"/>
      <c r="D3" s="17"/>
      <c r="E3" s="17"/>
      <c r="F3" s="17"/>
      <c r="G3" s="17"/>
      <c r="H3" s="17"/>
      <c r="J3" s="27"/>
      <c r="K3" s="27"/>
      <c r="L3"/>
    </row>
    <row r="4" spans="1:16" ht="15.75" thickBot="1">
      <c r="A4" s="13" t="s">
        <v>22</v>
      </c>
      <c r="B4" s="28">
        <v>2011</v>
      </c>
      <c r="C4" s="28">
        <v>2012</v>
      </c>
      <c r="D4" s="28">
        <v>2013</v>
      </c>
      <c r="E4" s="28">
        <v>2014</v>
      </c>
      <c r="F4" s="28">
        <v>2015</v>
      </c>
      <c r="G4" s="28">
        <v>2016</v>
      </c>
      <c r="H4" s="28">
        <v>2017</v>
      </c>
      <c r="I4" s="28">
        <v>2018</v>
      </c>
      <c r="J4" s="28">
        <v>2019</v>
      </c>
      <c r="K4" s="28">
        <v>2020</v>
      </c>
      <c r="L4"/>
    </row>
    <row r="5" spans="1:16" ht="15.75" thickBot="1">
      <c r="A5" s="29" t="s">
        <v>50</v>
      </c>
      <c r="B5" s="30">
        <f t="shared" ref="B5:F5" si="0">SUM(B6:B30)</f>
        <v>4253541800.1999998</v>
      </c>
      <c r="C5" s="30">
        <f>SUM(C6:C30)</f>
        <v>5170174910.0200005</v>
      </c>
      <c r="D5" s="30">
        <f t="shared" si="0"/>
        <v>3896354895.1399999</v>
      </c>
      <c r="E5" s="30">
        <f t="shared" si="0"/>
        <v>3007558571.54</v>
      </c>
      <c r="F5" s="30">
        <f t="shared" si="0"/>
        <v>2349928988.7900004</v>
      </c>
      <c r="G5" s="30">
        <f>SUM(G6:G30)</f>
        <v>1539174853.1900003</v>
      </c>
      <c r="H5" s="30">
        <f>SUM(H6:H30)</f>
        <v>1890777102.5599999</v>
      </c>
      <c r="I5" s="30">
        <f>SUM(I6:I30)</f>
        <v>3185578835.4299998</v>
      </c>
      <c r="J5" s="30">
        <f>SUM(J6:J30)</f>
        <v>2897602461.3299999</v>
      </c>
      <c r="K5" s="31">
        <f>SUM(K6:K30)</f>
        <v>2619082706.6999998</v>
      </c>
      <c r="L5" s="32"/>
    </row>
    <row r="6" spans="1:16" ht="12.75">
      <c r="A6" s="16" t="s">
        <v>23</v>
      </c>
      <c r="B6" s="17">
        <v>126051.05</v>
      </c>
      <c r="C6" s="17">
        <v>92.62</v>
      </c>
      <c r="D6" s="17">
        <v>12.48</v>
      </c>
      <c r="E6" s="17">
        <v>7.12</v>
      </c>
      <c r="F6" s="17">
        <v>89.12</v>
      </c>
      <c r="G6" s="17">
        <v>14.989999999999998</v>
      </c>
      <c r="H6" s="17">
        <v>0</v>
      </c>
      <c r="I6" s="17">
        <v>0</v>
      </c>
      <c r="J6" s="17">
        <v>6.9499999999999993</v>
      </c>
      <c r="K6" s="17">
        <v>2053.8000000000002</v>
      </c>
      <c r="L6" s="34"/>
      <c r="M6" s="35"/>
      <c r="P6" s="37"/>
    </row>
    <row r="7" spans="1:16" ht="12.75">
      <c r="A7" s="16" t="s">
        <v>24</v>
      </c>
      <c r="B7" s="17">
        <v>756045883.97000003</v>
      </c>
      <c r="C7" s="17">
        <v>1003300317.11</v>
      </c>
      <c r="D7" s="17">
        <v>1003366246.96</v>
      </c>
      <c r="E7" s="17">
        <v>731629442.54999995</v>
      </c>
      <c r="F7" s="17">
        <v>415256250.88999999</v>
      </c>
      <c r="G7" s="17">
        <v>313663812.89999998</v>
      </c>
      <c r="H7" s="17">
        <v>494474963.68000001</v>
      </c>
      <c r="I7" s="17">
        <v>1085384780.1799998</v>
      </c>
      <c r="J7" s="17">
        <v>1031284773.38</v>
      </c>
      <c r="K7" s="17">
        <v>762972221.68000007</v>
      </c>
      <c r="L7" s="34"/>
      <c r="M7" s="35"/>
      <c r="P7" s="37"/>
    </row>
    <row r="8" spans="1:16" ht="12.75">
      <c r="A8" s="16" t="s">
        <v>25</v>
      </c>
      <c r="B8" s="17">
        <v>2003181.67</v>
      </c>
      <c r="C8" s="17">
        <v>7035996.9500000002</v>
      </c>
      <c r="D8" s="17">
        <v>11641850.82</v>
      </c>
      <c r="E8" s="17">
        <v>2259338.4299999997</v>
      </c>
      <c r="F8" s="17">
        <v>659.47</v>
      </c>
      <c r="G8" s="17">
        <v>3207066.32</v>
      </c>
      <c r="H8" s="17">
        <v>16469485.630000001</v>
      </c>
      <c r="I8" s="17">
        <v>11708222.23</v>
      </c>
      <c r="J8" s="17">
        <v>12646510.309999999</v>
      </c>
      <c r="K8" s="17">
        <v>17097515.369999997</v>
      </c>
      <c r="L8" s="34"/>
      <c r="M8" s="35"/>
      <c r="P8" s="37"/>
    </row>
    <row r="9" spans="1:16" ht="12.75">
      <c r="A9" s="16" t="s">
        <v>26</v>
      </c>
      <c r="B9" s="17">
        <v>662649336.91999996</v>
      </c>
      <c r="C9" s="17">
        <v>781587277</v>
      </c>
      <c r="D9" s="17">
        <v>445771506.77000004</v>
      </c>
      <c r="E9" s="17">
        <v>383204568.28999996</v>
      </c>
      <c r="F9" s="17">
        <v>356823875.94999999</v>
      </c>
      <c r="G9" s="17">
        <v>21985207.27</v>
      </c>
      <c r="H9" s="17">
        <v>258608519.87</v>
      </c>
      <c r="I9" s="17">
        <v>531759344.56</v>
      </c>
      <c r="J9" s="17">
        <v>409620300.06999999</v>
      </c>
      <c r="K9" s="17">
        <v>248719168.84999999</v>
      </c>
      <c r="L9" s="34"/>
      <c r="M9" s="35"/>
      <c r="P9" s="37"/>
    </row>
    <row r="10" spans="1:16" ht="12.75">
      <c r="A10" s="16" t="s">
        <v>27</v>
      </c>
      <c r="B10" s="17">
        <v>57453332.809999995</v>
      </c>
      <c r="C10" s="17">
        <v>83545774.930000007</v>
      </c>
      <c r="D10" s="17">
        <v>16803539.789999999</v>
      </c>
      <c r="E10" s="17">
        <v>3308871.21</v>
      </c>
      <c r="F10" s="17">
        <v>9649463.5899999999</v>
      </c>
      <c r="G10" s="17">
        <v>15023096.52</v>
      </c>
      <c r="H10" s="17">
        <v>10813574.67</v>
      </c>
      <c r="I10" s="17">
        <v>32699667.59</v>
      </c>
      <c r="J10" s="17">
        <v>20710318.760000002</v>
      </c>
      <c r="K10" s="17">
        <v>54078141.359999999</v>
      </c>
      <c r="L10" s="34"/>
      <c r="M10" s="35"/>
      <c r="P10" s="37"/>
    </row>
    <row r="11" spans="1:16" ht="12.75">
      <c r="A11" s="38" t="s">
        <v>28</v>
      </c>
      <c r="B11" s="39">
        <v>513843795.47999996</v>
      </c>
      <c r="C11" s="39">
        <v>584763866.48000002</v>
      </c>
      <c r="D11" s="39">
        <v>607648730.89999998</v>
      </c>
      <c r="E11" s="39">
        <v>380280803.22000003</v>
      </c>
      <c r="F11" s="39">
        <v>299686816.41999996</v>
      </c>
      <c r="G11" s="39">
        <v>259240025.05000001</v>
      </c>
      <c r="H11" s="39">
        <v>213290981.33000001</v>
      </c>
      <c r="I11" s="39">
        <v>137435110.44999999</v>
      </c>
      <c r="J11" s="39">
        <v>100126251.73999999</v>
      </c>
      <c r="K11" s="39">
        <v>189692315.34</v>
      </c>
      <c r="L11" s="34"/>
      <c r="M11" s="36"/>
      <c r="P11" s="37"/>
    </row>
    <row r="12" spans="1:16" ht="12.75">
      <c r="A12" s="16" t="s">
        <v>29</v>
      </c>
      <c r="B12" s="17">
        <v>54.879999999999995</v>
      </c>
      <c r="C12" s="17">
        <v>1111.96</v>
      </c>
      <c r="D12" s="17">
        <v>477.55</v>
      </c>
      <c r="E12" s="17">
        <v>2637.24</v>
      </c>
      <c r="F12" s="17">
        <v>15468.939999999999</v>
      </c>
      <c r="G12" s="17">
        <v>5134.92</v>
      </c>
      <c r="H12" s="17">
        <v>8256.16</v>
      </c>
      <c r="I12" s="17">
        <v>2401.39</v>
      </c>
      <c r="J12" s="17">
        <v>4502.2299999999996</v>
      </c>
      <c r="K12" s="17">
        <v>10984.09</v>
      </c>
      <c r="L12" s="40"/>
      <c r="M12" s="35"/>
      <c r="P12" s="37"/>
    </row>
    <row r="13" spans="1:16" ht="12.75">
      <c r="A13" s="16" t="s">
        <v>30</v>
      </c>
      <c r="B13" s="17">
        <v>170082899.13</v>
      </c>
      <c r="C13" s="17">
        <v>357199502.73000002</v>
      </c>
      <c r="D13" s="17">
        <v>34983511.259999998</v>
      </c>
      <c r="E13" s="17">
        <v>100854933.39999999</v>
      </c>
      <c r="F13" s="17">
        <v>137066946.16</v>
      </c>
      <c r="G13" s="17">
        <v>49043314.479999997</v>
      </c>
      <c r="H13" s="17">
        <v>81305449.939999998</v>
      </c>
      <c r="I13" s="17">
        <v>211561342.28</v>
      </c>
      <c r="J13" s="17">
        <v>227958678.31</v>
      </c>
      <c r="K13" s="17">
        <v>221747391.53</v>
      </c>
      <c r="L13" s="34"/>
      <c r="M13" s="35"/>
      <c r="P13" s="37"/>
    </row>
    <row r="14" spans="1:16" ht="12.75">
      <c r="A14" s="16" t="s">
        <v>31</v>
      </c>
      <c r="B14" s="17">
        <v>8536206.0899999999</v>
      </c>
      <c r="C14" s="17">
        <v>18430940.420000002</v>
      </c>
      <c r="D14" s="17">
        <v>9866148.8900000006</v>
      </c>
      <c r="E14" s="17">
        <v>3403180.4899999998</v>
      </c>
      <c r="F14" s="17">
        <v>1919372.6</v>
      </c>
      <c r="G14" s="17">
        <v>95516.83</v>
      </c>
      <c r="H14" s="17">
        <v>980189.5</v>
      </c>
      <c r="I14" s="17">
        <v>2789100.56</v>
      </c>
      <c r="J14" s="17">
        <v>2264132.0499999998</v>
      </c>
      <c r="K14" s="17">
        <v>3445190.3499999996</v>
      </c>
      <c r="L14" s="34"/>
      <c r="M14" s="35"/>
      <c r="P14" s="37"/>
    </row>
    <row r="15" spans="1:16" ht="12.75">
      <c r="A15" s="16" t="s">
        <v>32</v>
      </c>
      <c r="B15" s="17">
        <v>4322956.87</v>
      </c>
      <c r="C15" s="17">
        <v>4139210.03</v>
      </c>
      <c r="D15" s="17">
        <v>1098254.94</v>
      </c>
      <c r="E15" s="17">
        <v>125513.64</v>
      </c>
      <c r="F15" s="17">
        <v>805950.03</v>
      </c>
      <c r="G15" s="17">
        <v>22759.97</v>
      </c>
      <c r="H15" s="17">
        <v>3631134.7199999997</v>
      </c>
      <c r="I15" s="17">
        <v>12422326.800000001</v>
      </c>
      <c r="J15" s="17">
        <v>7546069.5999999996</v>
      </c>
      <c r="K15" s="17">
        <v>2381333.91</v>
      </c>
      <c r="L15" s="34"/>
      <c r="M15" s="35"/>
      <c r="P15" s="37"/>
    </row>
    <row r="16" spans="1:16" ht="12.75">
      <c r="A16" s="16" t="s">
        <v>33</v>
      </c>
      <c r="B16" s="17">
        <v>201987826.62</v>
      </c>
      <c r="C16" s="17">
        <v>347064086</v>
      </c>
      <c r="D16" s="17">
        <v>185986109.46000001</v>
      </c>
      <c r="E16" s="17">
        <v>234651200.10999998</v>
      </c>
      <c r="F16" s="17">
        <v>126136074.55</v>
      </c>
      <c r="G16" s="17">
        <v>56638874.040000007</v>
      </c>
      <c r="H16" s="17">
        <v>93245662.599999994</v>
      </c>
      <c r="I16" s="17">
        <v>166903539.21000001</v>
      </c>
      <c r="J16" s="17">
        <v>99776063.209999993</v>
      </c>
      <c r="K16" s="17">
        <v>177605902.91</v>
      </c>
      <c r="L16" s="34"/>
      <c r="M16" s="35"/>
      <c r="P16" s="37"/>
    </row>
    <row r="17" spans="1:16" ht="12.75">
      <c r="A17" s="16" t="s">
        <v>34</v>
      </c>
      <c r="B17" s="17">
        <v>78663596.210000008</v>
      </c>
      <c r="C17" s="17">
        <v>108067124.84</v>
      </c>
      <c r="D17" s="17">
        <v>63627363.269999996</v>
      </c>
      <c r="E17" s="17">
        <v>32192362.059999999</v>
      </c>
      <c r="F17" s="17">
        <v>15536481.15</v>
      </c>
      <c r="G17" s="17">
        <v>25434253.299999997</v>
      </c>
      <c r="H17" s="17">
        <v>62385858.5</v>
      </c>
      <c r="I17" s="17">
        <v>138938998.34999999</v>
      </c>
      <c r="J17" s="17">
        <v>106827611.59</v>
      </c>
      <c r="K17" s="17">
        <v>34468898.82</v>
      </c>
      <c r="L17" s="34"/>
      <c r="M17" s="35"/>
      <c r="P17" s="37"/>
    </row>
    <row r="18" spans="1:16" ht="12.75">
      <c r="A18" s="16" t="s">
        <v>35</v>
      </c>
      <c r="B18" s="17">
        <v>459340507.74000001</v>
      </c>
      <c r="C18" s="17">
        <v>547675206.03999996</v>
      </c>
      <c r="D18" s="17">
        <v>545255309.13999999</v>
      </c>
      <c r="E18" s="17">
        <v>358192493.45999998</v>
      </c>
      <c r="F18" s="17">
        <v>288802646.45999998</v>
      </c>
      <c r="G18" s="17">
        <v>253360992.87</v>
      </c>
      <c r="H18" s="17">
        <v>254956497.04999998</v>
      </c>
      <c r="I18" s="17">
        <v>259096897.83000001</v>
      </c>
      <c r="J18" s="17">
        <v>223779154.97999999</v>
      </c>
      <c r="K18" s="17">
        <v>173015567.05000001</v>
      </c>
      <c r="L18" s="34"/>
      <c r="M18" s="35"/>
      <c r="P18" s="37"/>
    </row>
    <row r="19" spans="1:16" ht="12.75">
      <c r="A19" s="16" t="s">
        <v>36</v>
      </c>
      <c r="B19" s="17">
        <v>501828.61</v>
      </c>
      <c r="C19" s="17">
        <v>444450.51</v>
      </c>
      <c r="D19" s="17">
        <v>95383.06</v>
      </c>
      <c r="E19" s="17">
        <v>1078.8699999999999</v>
      </c>
      <c r="F19" s="17">
        <v>1429.08</v>
      </c>
      <c r="G19" s="17">
        <v>4315.1399999999994</v>
      </c>
      <c r="H19" s="17">
        <v>6720.92</v>
      </c>
      <c r="I19" s="17">
        <v>5439.07</v>
      </c>
      <c r="J19" s="17">
        <v>2607.8199999999997</v>
      </c>
      <c r="K19" s="17">
        <v>1950.37</v>
      </c>
      <c r="L19" s="40"/>
      <c r="M19" s="35"/>
      <c r="P19" s="37"/>
    </row>
    <row r="20" spans="1:16" ht="12.75">
      <c r="A20" s="16" t="s">
        <v>37</v>
      </c>
      <c r="B20" s="17">
        <v>105630074.91999999</v>
      </c>
      <c r="C20" s="17">
        <v>161777753.31</v>
      </c>
      <c r="D20" s="17">
        <v>103733678.28</v>
      </c>
      <c r="E20" s="17">
        <v>53900588.590000004</v>
      </c>
      <c r="F20" s="17">
        <v>75878391.219999999</v>
      </c>
      <c r="G20" s="17">
        <v>41111915.07</v>
      </c>
      <c r="H20" s="17">
        <v>75575204.480000004</v>
      </c>
      <c r="I20" s="17">
        <v>101580341.20999999</v>
      </c>
      <c r="J20" s="17">
        <v>105260682.23999999</v>
      </c>
      <c r="K20" s="17">
        <v>71001110.250000015</v>
      </c>
      <c r="L20" s="34"/>
      <c r="M20" s="35"/>
      <c r="P20" s="37"/>
    </row>
    <row r="21" spans="1:16" ht="12.75">
      <c r="A21" s="16" t="s">
        <v>38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554.11</v>
      </c>
      <c r="L21" s="40"/>
      <c r="M21" s="35"/>
      <c r="P21" s="37"/>
    </row>
    <row r="22" spans="1:16" ht="12.75">
      <c r="A22" s="16" t="s">
        <v>39</v>
      </c>
      <c r="B22" s="17">
        <v>120121.37</v>
      </c>
      <c r="C22" s="17">
        <v>710522.33</v>
      </c>
      <c r="D22" s="17">
        <v>1670990.4700000002</v>
      </c>
      <c r="E22" s="17">
        <v>789063.23</v>
      </c>
      <c r="F22" s="17">
        <v>99562.389999999985</v>
      </c>
      <c r="G22" s="17">
        <v>582873.76</v>
      </c>
      <c r="H22" s="17">
        <v>884570.42999999993</v>
      </c>
      <c r="I22" s="17">
        <v>1462575.0499999998</v>
      </c>
      <c r="J22" s="17">
        <v>1546136.0499999998</v>
      </c>
      <c r="K22" s="17">
        <v>2197856.73</v>
      </c>
      <c r="L22" s="40"/>
      <c r="M22" s="35"/>
      <c r="P22" s="37"/>
    </row>
    <row r="23" spans="1:16" ht="12.75">
      <c r="A23" s="16" t="s">
        <v>40</v>
      </c>
      <c r="B23" s="17">
        <v>392507454.75</v>
      </c>
      <c r="C23" s="17">
        <v>325421341.69</v>
      </c>
      <c r="D23" s="17">
        <v>297492036.81999999</v>
      </c>
      <c r="E23" s="17">
        <v>249401909.13</v>
      </c>
      <c r="F23" s="17">
        <v>233544864.59999999</v>
      </c>
      <c r="G23" s="17">
        <v>189395284.74000001</v>
      </c>
      <c r="H23" s="17">
        <v>87391273.040000007</v>
      </c>
      <c r="I23" s="17">
        <v>162314150.38</v>
      </c>
      <c r="J23" s="17">
        <v>193952100.26999998</v>
      </c>
      <c r="K23" s="17">
        <v>179542675.66</v>
      </c>
      <c r="L23" s="34"/>
      <c r="M23" s="35"/>
      <c r="P23" s="37"/>
    </row>
    <row r="24" spans="1:16" ht="12.75">
      <c r="A24" s="16" t="s">
        <v>41</v>
      </c>
      <c r="B24" s="17">
        <v>181704859.61000001</v>
      </c>
      <c r="C24" s="17">
        <v>197004847.94</v>
      </c>
      <c r="D24" s="17">
        <v>90142507.200000003</v>
      </c>
      <c r="E24" s="17">
        <v>64108014.82</v>
      </c>
      <c r="F24" s="17">
        <v>45275011.489999995</v>
      </c>
      <c r="G24" s="17">
        <v>12959532.629999999</v>
      </c>
      <c r="H24" s="17">
        <v>44307510.899999999</v>
      </c>
      <c r="I24" s="17">
        <v>69258149.189999998</v>
      </c>
      <c r="J24" s="17">
        <v>65758505.040000007</v>
      </c>
      <c r="K24" s="17">
        <v>28264960.719999999</v>
      </c>
      <c r="L24" s="34"/>
      <c r="M24" s="35"/>
      <c r="P24" s="37"/>
    </row>
    <row r="25" spans="1:16" ht="12.75">
      <c r="A25" s="16" t="s">
        <v>42</v>
      </c>
      <c r="B25" s="17">
        <v>128027.83</v>
      </c>
      <c r="C25" s="17">
        <v>182005.68</v>
      </c>
      <c r="D25" s="17">
        <v>6206028.790000001</v>
      </c>
      <c r="E25" s="17">
        <v>4140435.82</v>
      </c>
      <c r="F25" s="17">
        <v>1851.9</v>
      </c>
      <c r="G25" s="17">
        <v>31623008.73</v>
      </c>
      <c r="H25" s="17">
        <v>5204824.2</v>
      </c>
      <c r="I25" s="17">
        <v>697580.33000000007</v>
      </c>
      <c r="J25" s="17">
        <v>818638.28</v>
      </c>
      <c r="K25" s="17">
        <v>6200096.8000000007</v>
      </c>
      <c r="L25" s="34"/>
      <c r="M25" s="35"/>
      <c r="P25" s="37"/>
    </row>
    <row r="26" spans="1:16" ht="12.75">
      <c r="A26" s="16" t="s">
        <v>43</v>
      </c>
      <c r="B26" s="17">
        <v>307169985.73000002</v>
      </c>
      <c r="C26" s="17">
        <v>304315338.49000001</v>
      </c>
      <c r="D26" s="17">
        <v>218491749.28</v>
      </c>
      <c r="E26" s="17">
        <v>177457561.19999999</v>
      </c>
      <c r="F26" s="17">
        <v>136941189.25</v>
      </c>
      <c r="G26" s="17">
        <v>87174903.689999998</v>
      </c>
      <c r="H26" s="17">
        <v>91418285.570000008</v>
      </c>
      <c r="I26" s="17">
        <v>91765736.769999996</v>
      </c>
      <c r="J26" s="17">
        <v>67626909.479999989</v>
      </c>
      <c r="K26" s="17">
        <v>104601597.10000001</v>
      </c>
      <c r="L26" s="41"/>
      <c r="M26" s="35"/>
      <c r="P26" s="37"/>
    </row>
    <row r="27" spans="1:16" ht="12.75">
      <c r="A27" s="16" t="s">
        <v>44</v>
      </c>
      <c r="B27" s="17">
        <v>622210.17000000004</v>
      </c>
      <c r="C27" s="17">
        <v>960723.89999999991</v>
      </c>
      <c r="D27" s="17">
        <v>554779.19999999995</v>
      </c>
      <c r="E27" s="17">
        <v>853012.37</v>
      </c>
      <c r="F27" s="17">
        <v>806841.22</v>
      </c>
      <c r="G27" s="17">
        <v>943407.78</v>
      </c>
      <c r="H27" s="17">
        <v>1055998.03</v>
      </c>
      <c r="I27" s="17">
        <v>1077439.94</v>
      </c>
      <c r="J27" s="17">
        <v>1062264.6599999999</v>
      </c>
      <c r="K27" s="17">
        <v>999648.52</v>
      </c>
      <c r="L27" s="34"/>
      <c r="M27" s="35"/>
      <c r="P27" s="37"/>
    </row>
    <row r="28" spans="1:16" ht="12.75">
      <c r="A28" s="16" t="s">
        <v>45</v>
      </c>
      <c r="B28" s="17">
        <v>350101607.76999998</v>
      </c>
      <c r="C28" s="17">
        <v>336547419.06</v>
      </c>
      <c r="D28" s="17">
        <v>251918679.81</v>
      </c>
      <c r="E28" s="17">
        <v>226801556.28999999</v>
      </c>
      <c r="F28" s="17">
        <v>205679752.31</v>
      </c>
      <c r="G28" s="17">
        <v>177659542.19</v>
      </c>
      <c r="H28" s="17">
        <v>94715680.090000004</v>
      </c>
      <c r="I28" s="17">
        <v>166692977.56</v>
      </c>
      <c r="J28" s="17">
        <v>219003987.89000002</v>
      </c>
      <c r="K28" s="17">
        <v>341034251.15999997</v>
      </c>
      <c r="L28" s="34"/>
      <c r="M28" s="35"/>
      <c r="P28" s="37"/>
    </row>
    <row r="29" spans="1:16" ht="12.75">
      <c r="A29" s="16" t="s">
        <v>46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46461.25</v>
      </c>
      <c r="I29" s="17">
        <v>22714.5</v>
      </c>
      <c r="J29" s="17">
        <v>26256.42</v>
      </c>
      <c r="K29" s="17">
        <v>1116.05</v>
      </c>
      <c r="L29" s="40"/>
      <c r="M29" s="35"/>
      <c r="P29" s="37"/>
    </row>
    <row r="30" spans="1:16" ht="13.5" thickBot="1">
      <c r="A30" s="16" t="s">
        <v>47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204.17</v>
      </c>
      <c r="L30" s="34"/>
      <c r="M30" s="35"/>
      <c r="P30" s="37"/>
    </row>
    <row r="31" spans="1:16" ht="13.5" thickBot="1">
      <c r="A31" s="42" t="s">
        <v>51</v>
      </c>
      <c r="B31" s="30">
        <f t="shared" ref="B31:K31" si="1">SUM(B32:B56)</f>
        <v>821042472.25999999</v>
      </c>
      <c r="C31" s="30">
        <f t="shared" si="1"/>
        <v>496572184.80000007</v>
      </c>
      <c r="D31" s="30">
        <f t="shared" si="1"/>
        <v>478831009.96999997</v>
      </c>
      <c r="E31" s="30">
        <f t="shared" si="1"/>
        <v>438678534.47000003</v>
      </c>
      <c r="F31" s="30">
        <f t="shared" si="1"/>
        <v>527303728.73000002</v>
      </c>
      <c r="G31" s="30">
        <f t="shared" si="1"/>
        <v>875626109.70999992</v>
      </c>
      <c r="H31" s="30">
        <f t="shared" si="1"/>
        <v>1225004033.9799998</v>
      </c>
      <c r="I31" s="30">
        <f t="shared" si="1"/>
        <v>1474262099.4499998</v>
      </c>
      <c r="J31" s="30">
        <f t="shared" si="1"/>
        <v>1515911477.7500002</v>
      </c>
      <c r="K31" s="30">
        <f t="shared" si="1"/>
        <v>954952758.17999995</v>
      </c>
      <c r="L31" s="33"/>
    </row>
    <row r="32" spans="1:16" ht="15">
      <c r="A32" s="19" t="s">
        <v>23</v>
      </c>
      <c r="B32" s="17">
        <v>923.38</v>
      </c>
      <c r="C32" s="17">
        <v>38.97</v>
      </c>
      <c r="D32" s="17">
        <v>47.9</v>
      </c>
      <c r="E32" s="17">
        <v>57.769999999999996</v>
      </c>
      <c r="F32" s="17">
        <v>74.92</v>
      </c>
      <c r="G32" s="17">
        <v>61.78</v>
      </c>
      <c r="H32" s="40">
        <v>63.230000000000004</v>
      </c>
      <c r="I32" s="40">
        <v>14.98</v>
      </c>
      <c r="J32" s="40">
        <v>472</v>
      </c>
      <c r="K32" s="34">
        <v>0</v>
      </c>
      <c r="L32"/>
    </row>
    <row r="33" spans="1:12" ht="15">
      <c r="A33" s="19" t="s">
        <v>24</v>
      </c>
      <c r="B33" s="17">
        <v>5143777.1199999992</v>
      </c>
      <c r="C33" s="17">
        <v>2307836.48</v>
      </c>
      <c r="D33" s="17">
        <v>3591939.01</v>
      </c>
      <c r="E33" s="17">
        <v>2794536.88</v>
      </c>
      <c r="F33" s="17">
        <v>3593649.19</v>
      </c>
      <c r="G33" s="17">
        <v>64479376.629999995</v>
      </c>
      <c r="H33" s="40">
        <v>240450402.25</v>
      </c>
      <c r="I33" s="40">
        <v>415120782.35999995</v>
      </c>
      <c r="J33" s="40">
        <v>274653123.44999999</v>
      </c>
      <c r="K33" s="34">
        <v>126395742.98999999</v>
      </c>
      <c r="L33"/>
    </row>
    <row r="34" spans="1:12" ht="15">
      <c r="A34" s="19" t="s">
        <v>25</v>
      </c>
      <c r="B34" s="17">
        <v>630929.86</v>
      </c>
      <c r="C34" s="17">
        <v>1467002.62</v>
      </c>
      <c r="D34" s="17">
        <v>2311447.73</v>
      </c>
      <c r="E34" s="17">
        <v>465200.91</v>
      </c>
      <c r="F34" s="17">
        <v>1873625.73</v>
      </c>
      <c r="G34" s="17">
        <v>92722444.469999999</v>
      </c>
      <c r="H34" s="40">
        <v>284070785.38</v>
      </c>
      <c r="I34" s="40">
        <v>249280680.82999998</v>
      </c>
      <c r="J34" s="40">
        <v>194921194.08999997</v>
      </c>
      <c r="K34" s="34">
        <v>109021146.91</v>
      </c>
      <c r="L34"/>
    </row>
    <row r="35" spans="1:12" ht="15">
      <c r="A35" s="19" t="s">
        <v>26</v>
      </c>
      <c r="B35" s="17">
        <v>62327358.510000005</v>
      </c>
      <c r="C35" s="17">
        <v>34047457.600000001</v>
      </c>
      <c r="D35" s="17">
        <v>28469309.439999998</v>
      </c>
      <c r="E35" s="17">
        <v>62125280.140000001</v>
      </c>
      <c r="F35" s="17">
        <v>70970669.489999995</v>
      </c>
      <c r="G35" s="17">
        <v>346070142.09000003</v>
      </c>
      <c r="H35" s="40">
        <v>242193346.10000002</v>
      </c>
      <c r="I35" s="40">
        <v>293133900.72000003</v>
      </c>
      <c r="J35" s="40">
        <v>560290132.04999995</v>
      </c>
      <c r="K35" s="34">
        <v>327464413.5</v>
      </c>
      <c r="L35"/>
    </row>
    <row r="36" spans="1:12" ht="15">
      <c r="A36" s="19" t="s">
        <v>27</v>
      </c>
      <c r="B36" s="17">
        <v>27428580.689999998</v>
      </c>
      <c r="C36" s="17">
        <v>11305524.5</v>
      </c>
      <c r="D36" s="17">
        <v>8838111.9100000001</v>
      </c>
      <c r="E36" s="17">
        <v>9143439.540000001</v>
      </c>
      <c r="F36" s="17">
        <v>10431709.24</v>
      </c>
      <c r="G36" s="17">
        <v>13828411.4</v>
      </c>
      <c r="H36" s="40">
        <v>17736873.469999999</v>
      </c>
      <c r="I36" s="40">
        <v>19852975.129999999</v>
      </c>
      <c r="J36" s="40">
        <v>14204320.98</v>
      </c>
      <c r="K36" s="34">
        <v>11308654.58</v>
      </c>
      <c r="L36"/>
    </row>
    <row r="37" spans="1:12" ht="15">
      <c r="A37" s="19" t="s">
        <v>28</v>
      </c>
      <c r="B37" s="17">
        <v>89462978.349999994</v>
      </c>
      <c r="C37" s="17">
        <v>54639954.950000003</v>
      </c>
      <c r="D37" s="17">
        <v>85457657.430000007</v>
      </c>
      <c r="E37" s="17">
        <v>43509723.259999998</v>
      </c>
      <c r="F37" s="17">
        <v>37939895.130000003</v>
      </c>
      <c r="G37" s="17">
        <v>39867955.800000004</v>
      </c>
      <c r="H37" s="40">
        <v>41237929.579999998</v>
      </c>
      <c r="I37" s="40">
        <v>38443327.390000001</v>
      </c>
      <c r="J37" s="40">
        <v>42222791.929999992</v>
      </c>
      <c r="K37" s="34">
        <v>50561512.93</v>
      </c>
      <c r="L37"/>
    </row>
    <row r="38" spans="1:12" ht="15">
      <c r="A38" s="19" t="s">
        <v>29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40">
        <v>0</v>
      </c>
      <c r="I38" s="40">
        <v>0</v>
      </c>
      <c r="J38" s="40">
        <v>0</v>
      </c>
      <c r="K38" s="40">
        <v>0</v>
      </c>
      <c r="L38"/>
    </row>
    <row r="39" spans="1:12" ht="15">
      <c r="A39" s="19" t="s">
        <v>30</v>
      </c>
      <c r="B39" s="17">
        <v>39996698.870000005</v>
      </c>
      <c r="C39" s="17">
        <v>28282071.580000002</v>
      </c>
      <c r="D39" s="17">
        <v>21311416.559999999</v>
      </c>
      <c r="E39" s="17">
        <v>38022771.68</v>
      </c>
      <c r="F39" s="17">
        <v>91040799.520000011</v>
      </c>
      <c r="G39" s="17">
        <v>108135667.40000001</v>
      </c>
      <c r="H39" s="40">
        <v>127249237.69</v>
      </c>
      <c r="I39" s="40">
        <v>154485514.75</v>
      </c>
      <c r="J39" s="40">
        <v>126792167.27000001</v>
      </c>
      <c r="K39" s="34">
        <v>63389923.780000001</v>
      </c>
      <c r="L39"/>
    </row>
    <row r="40" spans="1:12" ht="15">
      <c r="A40" s="19" t="s">
        <v>31</v>
      </c>
      <c r="B40" s="17">
        <v>21536754.890000001</v>
      </c>
      <c r="C40" s="17">
        <v>7169661.9799999995</v>
      </c>
      <c r="D40" s="17">
        <v>6575703.8800000008</v>
      </c>
      <c r="E40" s="17">
        <v>6097305.04</v>
      </c>
      <c r="F40" s="17">
        <v>7386627.25</v>
      </c>
      <c r="G40" s="17">
        <v>4262079.09</v>
      </c>
      <c r="H40" s="40">
        <v>4695094.09</v>
      </c>
      <c r="I40" s="40">
        <v>4887753.33</v>
      </c>
      <c r="J40" s="40">
        <v>4667114.3100000005</v>
      </c>
      <c r="K40" s="34">
        <v>2833349.34</v>
      </c>
      <c r="L40"/>
    </row>
    <row r="41" spans="1:12" ht="15">
      <c r="A41" s="19" t="s">
        <v>32</v>
      </c>
      <c r="B41" s="17">
        <v>2460403.2599999998</v>
      </c>
      <c r="C41" s="17">
        <v>1312787.3999999999</v>
      </c>
      <c r="D41" s="17">
        <v>1350610.03</v>
      </c>
      <c r="E41" s="17">
        <v>1417405.4</v>
      </c>
      <c r="F41" s="17">
        <v>1940862.95</v>
      </c>
      <c r="G41" s="17">
        <v>1996555.1700000002</v>
      </c>
      <c r="H41" s="40">
        <v>4386888.4800000004</v>
      </c>
      <c r="I41" s="40">
        <v>7614820.5800000001</v>
      </c>
      <c r="J41" s="40">
        <v>2726944.27</v>
      </c>
      <c r="K41" s="34">
        <v>1729644.45</v>
      </c>
      <c r="L41"/>
    </row>
    <row r="42" spans="1:12" ht="15">
      <c r="A42" s="19" t="s">
        <v>33</v>
      </c>
      <c r="B42" s="17">
        <v>28657840.52</v>
      </c>
      <c r="C42" s="17">
        <v>50162705.790000007</v>
      </c>
      <c r="D42" s="17">
        <v>39303661.75</v>
      </c>
      <c r="E42" s="17">
        <v>48393448.119999997</v>
      </c>
      <c r="F42" s="17">
        <v>12316881.129999999</v>
      </c>
      <c r="G42" s="17">
        <v>10090881.529999999</v>
      </c>
      <c r="H42" s="40">
        <v>20748879.640000001</v>
      </c>
      <c r="I42" s="40">
        <v>12522019.559999999</v>
      </c>
      <c r="J42" s="40">
        <v>27835900.800000001</v>
      </c>
      <c r="K42" s="34">
        <v>47024902.659999996</v>
      </c>
      <c r="L42"/>
    </row>
    <row r="43" spans="1:12" ht="15">
      <c r="A43" s="19" t="s">
        <v>34</v>
      </c>
      <c r="B43" s="17">
        <v>51439200.920000002</v>
      </c>
      <c r="C43" s="17">
        <v>14513337.109999999</v>
      </c>
      <c r="D43" s="17">
        <v>22211869.530000001</v>
      </c>
      <c r="E43" s="17">
        <v>4771452.43</v>
      </c>
      <c r="F43" s="17">
        <v>42233184.329999998</v>
      </c>
      <c r="G43" s="17">
        <v>23859437.209999997</v>
      </c>
      <c r="H43" s="40">
        <v>28572055.059999999</v>
      </c>
      <c r="I43" s="40">
        <v>36017177.030000001</v>
      </c>
      <c r="J43" s="40">
        <v>26168342.829999998</v>
      </c>
      <c r="K43" s="34">
        <v>15835915.370000001</v>
      </c>
      <c r="L43"/>
    </row>
    <row r="44" spans="1:12" ht="15">
      <c r="A44" s="19" t="s">
        <v>35</v>
      </c>
      <c r="B44" s="17">
        <v>62079461.420000002</v>
      </c>
      <c r="C44" s="17">
        <v>46281459.060000002</v>
      </c>
      <c r="D44" s="17">
        <v>43177064.25</v>
      </c>
      <c r="E44" s="17">
        <v>35976682.030000001</v>
      </c>
      <c r="F44" s="17">
        <v>40327207.729999997</v>
      </c>
      <c r="G44" s="17">
        <v>38962430.539999999</v>
      </c>
      <c r="H44" s="40">
        <v>45439583.25</v>
      </c>
      <c r="I44" s="40">
        <v>38929002.57</v>
      </c>
      <c r="J44" s="40">
        <v>36431591.93</v>
      </c>
      <c r="K44" s="34">
        <v>37833436.260000005</v>
      </c>
      <c r="L44"/>
    </row>
    <row r="45" spans="1:12" ht="15">
      <c r="A45" s="19" t="s">
        <v>36</v>
      </c>
      <c r="B45" s="17">
        <v>124424.09</v>
      </c>
      <c r="C45" s="17">
        <v>29153.980000000003</v>
      </c>
      <c r="D45" s="17">
        <v>0</v>
      </c>
      <c r="E45" s="17">
        <v>0</v>
      </c>
      <c r="F45" s="17">
        <v>0</v>
      </c>
      <c r="G45" s="17">
        <v>0</v>
      </c>
      <c r="H45" s="40">
        <v>0</v>
      </c>
      <c r="I45" s="40">
        <v>0</v>
      </c>
      <c r="J45" s="40">
        <v>0</v>
      </c>
      <c r="K45" s="40">
        <v>0</v>
      </c>
      <c r="L45"/>
    </row>
    <row r="46" spans="1:12" ht="15">
      <c r="A46" s="19" t="s">
        <v>37</v>
      </c>
      <c r="B46" s="17">
        <v>69320654.709999993</v>
      </c>
      <c r="C46" s="17">
        <v>26921423.359999999</v>
      </c>
      <c r="D46" s="17">
        <v>29843264.120000001</v>
      </c>
      <c r="E46" s="17">
        <v>24527570.390000001</v>
      </c>
      <c r="F46" s="17">
        <v>40962473.659999996</v>
      </c>
      <c r="G46" s="17">
        <v>28250435.450000003</v>
      </c>
      <c r="H46" s="40">
        <v>39867900.509999998</v>
      </c>
      <c r="I46" s="40">
        <v>45181109.799999997</v>
      </c>
      <c r="J46" s="40">
        <v>31360946.880000003</v>
      </c>
      <c r="K46" s="34">
        <v>22685173.309999999</v>
      </c>
      <c r="L46"/>
    </row>
    <row r="47" spans="1:12" ht="15">
      <c r="A47" s="19" t="s">
        <v>38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40">
        <v>0</v>
      </c>
      <c r="I47" s="40">
        <v>0</v>
      </c>
      <c r="J47" s="40">
        <v>0</v>
      </c>
      <c r="K47" s="40">
        <v>0</v>
      </c>
      <c r="L47"/>
    </row>
    <row r="48" spans="1:12" ht="15">
      <c r="A48" s="19" t="s">
        <v>39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40">
        <v>0</v>
      </c>
      <c r="I48" s="40">
        <v>0</v>
      </c>
      <c r="J48" s="40">
        <v>0</v>
      </c>
      <c r="K48" s="40">
        <v>0</v>
      </c>
      <c r="L48"/>
    </row>
    <row r="49" spans="1:12" ht="15">
      <c r="A49" s="19" t="s">
        <v>40</v>
      </c>
      <c r="B49" s="17">
        <v>102567807.25</v>
      </c>
      <c r="C49" s="17">
        <v>88816446.790000007</v>
      </c>
      <c r="D49" s="17">
        <v>58598498.910000004</v>
      </c>
      <c r="E49" s="17">
        <v>49229991.390000001</v>
      </c>
      <c r="F49" s="17">
        <v>50191725.279999994</v>
      </c>
      <c r="G49" s="17">
        <v>31014915.91</v>
      </c>
      <c r="H49" s="40">
        <v>35169008.460000001</v>
      </c>
      <c r="I49" s="40">
        <v>48486206.149999999</v>
      </c>
      <c r="J49" s="40">
        <v>55940906.149999999</v>
      </c>
      <c r="K49" s="34">
        <v>40414095.630000003</v>
      </c>
      <c r="L49"/>
    </row>
    <row r="50" spans="1:12" ht="15">
      <c r="A50" s="19" t="s">
        <v>41</v>
      </c>
      <c r="B50" s="17">
        <v>75166609.329999998</v>
      </c>
      <c r="C50" s="17">
        <v>24788149.420000002</v>
      </c>
      <c r="D50" s="17">
        <v>32663589.809999999</v>
      </c>
      <c r="E50" s="17">
        <v>15509637.279999999</v>
      </c>
      <c r="F50" s="17">
        <v>41367240.32</v>
      </c>
      <c r="G50" s="17">
        <v>21140128.490000002</v>
      </c>
      <c r="H50" s="40">
        <v>29268180.289999999</v>
      </c>
      <c r="I50" s="40">
        <v>34976217.259999998</v>
      </c>
      <c r="J50" s="40">
        <v>27821987.16</v>
      </c>
      <c r="K50" s="34">
        <v>19223425.149999999</v>
      </c>
      <c r="L50"/>
    </row>
    <row r="51" spans="1:12" ht="15">
      <c r="A51" s="19" t="s">
        <v>42</v>
      </c>
      <c r="B51" s="17">
        <v>168583.92</v>
      </c>
      <c r="C51" s="17">
        <v>127077.22</v>
      </c>
      <c r="D51" s="17">
        <v>172334.72</v>
      </c>
      <c r="E51" s="17">
        <v>288122.63</v>
      </c>
      <c r="F51" s="17">
        <v>296383.94</v>
      </c>
      <c r="G51" s="17">
        <v>617143.41</v>
      </c>
      <c r="H51" s="40">
        <v>433589.57</v>
      </c>
      <c r="I51" s="40">
        <v>730236.75</v>
      </c>
      <c r="J51" s="40">
        <v>973582.39999999991</v>
      </c>
      <c r="K51" s="34">
        <v>652679.72</v>
      </c>
      <c r="L51"/>
    </row>
    <row r="52" spans="1:12" ht="15">
      <c r="A52" s="19" t="s">
        <v>43</v>
      </c>
      <c r="B52" s="17">
        <v>76674844.609999999</v>
      </c>
      <c r="C52" s="17">
        <v>59113704.18</v>
      </c>
      <c r="D52" s="17">
        <v>46641568.82</v>
      </c>
      <c r="E52" s="17">
        <v>49023864.790000007</v>
      </c>
      <c r="F52" s="17">
        <v>26760661.670000002</v>
      </c>
      <c r="G52" s="17">
        <v>19687433.66</v>
      </c>
      <c r="H52" s="43">
        <v>30125057.299999997</v>
      </c>
      <c r="I52" s="43">
        <v>26169499.949999999</v>
      </c>
      <c r="J52" s="43">
        <v>21756712.259999998</v>
      </c>
      <c r="K52" s="41">
        <v>12908825.280000001</v>
      </c>
      <c r="L52"/>
    </row>
    <row r="53" spans="1:12" ht="15">
      <c r="A53" s="19" t="s">
        <v>44</v>
      </c>
      <c r="B53" s="17">
        <v>70113.84</v>
      </c>
      <c r="C53" s="17">
        <v>103083.9</v>
      </c>
      <c r="D53" s="17">
        <v>108145.15000000001</v>
      </c>
      <c r="E53" s="17">
        <v>159647.85</v>
      </c>
      <c r="F53" s="17">
        <v>293277.71999999997</v>
      </c>
      <c r="G53" s="17">
        <v>252898.46</v>
      </c>
      <c r="H53" s="40">
        <v>254147.06</v>
      </c>
      <c r="I53" s="40">
        <v>236171.68</v>
      </c>
      <c r="J53" s="40">
        <v>224796.77000000002</v>
      </c>
      <c r="K53" s="34">
        <v>118124.32999999999</v>
      </c>
      <c r="L53"/>
    </row>
    <row r="54" spans="1:12" ht="15">
      <c r="A54" s="19" t="s">
        <v>45</v>
      </c>
      <c r="B54" s="17">
        <v>105784526.72</v>
      </c>
      <c r="C54" s="17">
        <v>45183307.909999996</v>
      </c>
      <c r="D54" s="17">
        <v>48204769.019999996</v>
      </c>
      <c r="E54" s="17">
        <v>47222396.940000005</v>
      </c>
      <c r="F54" s="17">
        <v>47376779.530000001</v>
      </c>
      <c r="G54" s="17">
        <v>30387711.219999999</v>
      </c>
      <c r="H54" s="40">
        <v>33105012.57</v>
      </c>
      <c r="I54" s="40">
        <v>48194688.630000003</v>
      </c>
      <c r="J54" s="40">
        <v>66918450.219999999</v>
      </c>
      <c r="K54" s="34">
        <v>65551791.990000002</v>
      </c>
      <c r="L54"/>
    </row>
    <row r="55" spans="1:12" ht="15">
      <c r="A55" s="19" t="s">
        <v>46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40">
        <v>0</v>
      </c>
      <c r="I55" s="40">
        <v>0</v>
      </c>
      <c r="J55" s="40">
        <v>0</v>
      </c>
      <c r="K55" s="40">
        <v>0</v>
      </c>
      <c r="L55"/>
    </row>
    <row r="56" spans="1:12" ht="15.75" thickBot="1">
      <c r="A56" s="19" t="s">
        <v>47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40">
        <v>0</v>
      </c>
      <c r="I56" s="40">
        <v>0</v>
      </c>
      <c r="J56" s="40">
        <v>0</v>
      </c>
      <c r="K56" s="34">
        <v>0</v>
      </c>
      <c r="L56"/>
    </row>
    <row r="57" spans="1:12" ht="13.5" thickBot="1">
      <c r="A57" s="42" t="s">
        <v>52</v>
      </c>
      <c r="B57" s="30">
        <f t="shared" ref="B57:K57" si="2">SUM(B58:B82)</f>
        <v>153333246.43703079</v>
      </c>
      <c r="C57" s="30">
        <f t="shared" si="2"/>
        <v>164714004.27582407</v>
      </c>
      <c r="D57" s="30">
        <f t="shared" si="2"/>
        <v>172438817.46004063</v>
      </c>
      <c r="E57" s="30">
        <f t="shared" si="2"/>
        <v>181115546.38351998</v>
      </c>
      <c r="F57" s="30">
        <f t="shared" si="2"/>
        <v>207782506</v>
      </c>
      <c r="G57" s="30">
        <f t="shared" si="2"/>
        <v>238439595</v>
      </c>
      <c r="H57" s="30">
        <f t="shared" si="2"/>
        <v>214827377.31725195</v>
      </c>
      <c r="I57" s="30">
        <f t="shared" si="2"/>
        <v>214905187.14119998</v>
      </c>
      <c r="J57" s="30">
        <f t="shared" si="2"/>
        <v>230037390.06726429</v>
      </c>
      <c r="K57" s="30">
        <f t="shared" si="2"/>
        <v>57288231.735753618</v>
      </c>
      <c r="L57" s="44"/>
    </row>
    <row r="58" spans="1:12" ht="15">
      <c r="A58" s="19" t="s">
        <v>23</v>
      </c>
      <c r="B58" s="17">
        <v>2758912.084381836</v>
      </c>
      <c r="C58" s="17">
        <v>2598937.7619712553</v>
      </c>
      <c r="D58" s="17">
        <v>1825791.6429200002</v>
      </c>
      <c r="E58" s="17">
        <v>1956936.3164799998</v>
      </c>
      <c r="F58" s="17">
        <v>2181077</v>
      </c>
      <c r="G58" s="17">
        <v>1553502</v>
      </c>
      <c r="H58" s="17">
        <v>1936499.75459</v>
      </c>
      <c r="I58" s="17">
        <v>1963351.5551999998</v>
      </c>
      <c r="J58" s="17">
        <v>3408293.7781570456</v>
      </c>
      <c r="K58" s="17">
        <v>963442.90285999991</v>
      </c>
      <c r="L58"/>
    </row>
    <row r="59" spans="1:12" ht="15">
      <c r="A59" s="19" t="s">
        <v>24</v>
      </c>
      <c r="B59" s="17">
        <v>9392414.2086814065</v>
      </c>
      <c r="C59" s="17">
        <v>10256307.121006878</v>
      </c>
      <c r="D59" s="17">
        <v>12277707.738180002</v>
      </c>
      <c r="E59" s="17">
        <v>13685005.948799999</v>
      </c>
      <c r="F59" s="17">
        <v>16128823</v>
      </c>
      <c r="G59" s="17">
        <v>19098015</v>
      </c>
      <c r="H59" s="17">
        <v>15977422.724130755</v>
      </c>
      <c r="I59" s="17">
        <v>16311167.095199998</v>
      </c>
      <c r="J59" s="17">
        <v>18536948.05432662</v>
      </c>
      <c r="K59" s="17">
        <v>3593504.2719487054</v>
      </c>
      <c r="L59"/>
    </row>
    <row r="60" spans="1:12" ht="15">
      <c r="A60" s="19" t="s">
        <v>25</v>
      </c>
      <c r="B60" s="17">
        <v>7718362.3780964613</v>
      </c>
      <c r="C60" s="17">
        <v>7755266.2230911357</v>
      </c>
      <c r="D60" s="17">
        <v>9241030.0819799993</v>
      </c>
      <c r="E60" s="17">
        <v>9635277.1273599993</v>
      </c>
      <c r="F60" s="17">
        <v>10886734</v>
      </c>
      <c r="G60" s="17">
        <v>12727728</v>
      </c>
      <c r="H60" s="17">
        <v>11464781.251775123</v>
      </c>
      <c r="I60" s="17">
        <v>13362839.027199998</v>
      </c>
      <c r="J60" s="17">
        <v>14540510.508487316</v>
      </c>
      <c r="K60" s="17">
        <v>4107663.314396855</v>
      </c>
      <c r="L60"/>
    </row>
    <row r="61" spans="1:12" ht="15">
      <c r="A61" s="19" t="s">
        <v>26</v>
      </c>
      <c r="B61" s="17">
        <v>18448408.87328168</v>
      </c>
      <c r="C61" s="17">
        <v>18923925.400259413</v>
      </c>
      <c r="D61" s="17">
        <v>21230830.52208</v>
      </c>
      <c r="E61" s="17">
        <v>20798111.013280001</v>
      </c>
      <c r="F61" s="17">
        <v>25913731</v>
      </c>
      <c r="G61" s="17">
        <v>31496327</v>
      </c>
      <c r="H61" s="17">
        <v>27718014.031925693</v>
      </c>
      <c r="I61" s="17">
        <v>29015057.928399999</v>
      </c>
      <c r="J61" s="17">
        <v>30773213.72122959</v>
      </c>
      <c r="K61" s="17">
        <v>6762872.7470070077</v>
      </c>
      <c r="L61"/>
    </row>
    <row r="62" spans="1:12" ht="15">
      <c r="A62" s="19" t="s">
        <v>27</v>
      </c>
      <c r="B62" s="17">
        <v>8454082.1447049789</v>
      </c>
      <c r="C62" s="17">
        <v>9082065.8306906074</v>
      </c>
      <c r="D62" s="17">
        <v>9929504.8179599997</v>
      </c>
      <c r="E62" s="17">
        <v>10169321.679839998</v>
      </c>
      <c r="F62" s="17">
        <v>11031189</v>
      </c>
      <c r="G62" s="17">
        <v>11082766</v>
      </c>
      <c r="H62" s="17">
        <v>11319825.234913943</v>
      </c>
      <c r="I62" s="17">
        <v>11751652.385199999</v>
      </c>
      <c r="J62" s="17">
        <v>11414746.905281506</v>
      </c>
      <c r="K62" s="17">
        <v>2901224.166713886</v>
      </c>
      <c r="L62"/>
    </row>
    <row r="63" spans="1:12" ht="15">
      <c r="A63" s="19" t="s">
        <v>28</v>
      </c>
      <c r="B63" s="17">
        <v>15557516.712760732</v>
      </c>
      <c r="C63" s="17">
        <v>15852389.235077644</v>
      </c>
      <c r="D63" s="17">
        <v>15830478.344440002</v>
      </c>
      <c r="E63" s="17">
        <v>16642735.962239999</v>
      </c>
      <c r="F63" s="17">
        <v>17557259</v>
      </c>
      <c r="G63" s="17">
        <v>21977353</v>
      </c>
      <c r="H63" s="17">
        <v>15334217.940691018</v>
      </c>
      <c r="I63" s="17">
        <v>15181015.800000001</v>
      </c>
      <c r="J63" s="17">
        <v>17525428.123786613</v>
      </c>
      <c r="K63" s="17">
        <v>1937037.919105761</v>
      </c>
      <c r="L63"/>
    </row>
    <row r="64" spans="1:12" ht="15">
      <c r="A64" s="19" t="s">
        <v>29</v>
      </c>
      <c r="B64" s="17">
        <v>5088.0357128230453</v>
      </c>
      <c r="C64" s="17">
        <v>7579.0649344109852</v>
      </c>
      <c r="D64" s="17">
        <v>17516.543239999999</v>
      </c>
      <c r="E64" s="17">
        <v>13644.296479999999</v>
      </c>
      <c r="F64" s="17">
        <v>32465</v>
      </c>
      <c r="G64" s="17">
        <v>28795</v>
      </c>
      <c r="H64" s="17">
        <v>16502.888299999999</v>
      </c>
      <c r="I64" s="17">
        <v>29093.500800000002</v>
      </c>
      <c r="J64" s="17">
        <v>42741.471773796155</v>
      </c>
      <c r="K64" s="17">
        <v>43428.568139649811</v>
      </c>
      <c r="L64"/>
    </row>
    <row r="65" spans="1:12" ht="15">
      <c r="A65" s="19" t="s">
        <v>30</v>
      </c>
      <c r="B65" s="17">
        <v>9659696.4300015625</v>
      </c>
      <c r="C65" s="17">
        <v>10939122.498419806</v>
      </c>
      <c r="D65" s="17">
        <v>12387522.480200002</v>
      </c>
      <c r="E65" s="17">
        <v>11999324.112959998</v>
      </c>
      <c r="F65" s="17">
        <v>13624297</v>
      </c>
      <c r="G65" s="17">
        <v>16881596</v>
      </c>
      <c r="H65" s="17">
        <v>12253237.399240695</v>
      </c>
      <c r="I65" s="17">
        <v>13648927.048799999</v>
      </c>
      <c r="J65" s="17">
        <v>13113212.673974359</v>
      </c>
      <c r="K65" s="17">
        <v>3007532.2489921232</v>
      </c>
      <c r="L65"/>
    </row>
    <row r="66" spans="1:12" ht="15">
      <c r="A66" s="19" t="s">
        <v>31</v>
      </c>
      <c r="B66" s="17">
        <v>7840591.8007516256</v>
      </c>
      <c r="C66" s="17">
        <v>7771474.6991853416</v>
      </c>
      <c r="D66" s="17">
        <v>8466063.7667800002</v>
      </c>
      <c r="E66" s="17">
        <v>8703169.9118399993</v>
      </c>
      <c r="F66" s="17">
        <v>9920096</v>
      </c>
      <c r="G66" s="17">
        <v>10845171</v>
      </c>
      <c r="H66" s="17">
        <v>9846012.2043816783</v>
      </c>
      <c r="I66" s="17">
        <v>10406700.525999999</v>
      </c>
      <c r="J66" s="17">
        <v>11195982.294280371</v>
      </c>
      <c r="K66" s="17">
        <v>2178975.6247616294</v>
      </c>
      <c r="L66"/>
    </row>
    <row r="67" spans="1:12" ht="15">
      <c r="A67" s="19" t="s">
        <v>32</v>
      </c>
      <c r="B67" s="17">
        <v>1702369.8013526185</v>
      </c>
      <c r="C67" s="17">
        <v>2326784.9731547069</v>
      </c>
      <c r="D67" s="17">
        <v>2581905.7791999998</v>
      </c>
      <c r="E67" s="17">
        <v>2938348.1512000002</v>
      </c>
      <c r="F67" s="17">
        <v>3535872</v>
      </c>
      <c r="G67" s="17">
        <v>3365550</v>
      </c>
      <c r="H67" s="17">
        <v>3040708.7444980284</v>
      </c>
      <c r="I67" s="17">
        <v>3195311.3908000002</v>
      </c>
      <c r="J67" s="17">
        <v>5163682.3378574923</v>
      </c>
      <c r="K67" s="17">
        <v>1730932.6105256192</v>
      </c>
      <c r="L67"/>
    </row>
    <row r="68" spans="1:12" ht="15">
      <c r="A68" s="19" t="s">
        <v>33</v>
      </c>
      <c r="B68" s="17">
        <v>4414770.3028009674</v>
      </c>
      <c r="C68" s="17">
        <v>3968745.9335675007</v>
      </c>
      <c r="D68" s="17">
        <v>5200478.4551406</v>
      </c>
      <c r="E68" s="17">
        <v>5010835.9271999998</v>
      </c>
      <c r="F68" s="17">
        <v>7247308</v>
      </c>
      <c r="G68" s="17">
        <v>6947433</v>
      </c>
      <c r="H68" s="17">
        <v>7730057.5723683983</v>
      </c>
      <c r="I68" s="17">
        <v>6349922.7860000003</v>
      </c>
      <c r="J68" s="17">
        <v>7039852.3452470964</v>
      </c>
      <c r="K68" s="17">
        <v>1605560.7104430732</v>
      </c>
      <c r="L68"/>
    </row>
    <row r="69" spans="1:12" ht="15">
      <c r="A69" s="19" t="s">
        <v>34</v>
      </c>
      <c r="B69" s="17">
        <v>6393963.5306224655</v>
      </c>
      <c r="C69" s="17">
        <v>7345486.7249576561</v>
      </c>
      <c r="D69" s="17">
        <v>7856575.2497799993</v>
      </c>
      <c r="E69" s="17">
        <v>8534969.0248000007</v>
      </c>
      <c r="F69" s="17">
        <v>8708975</v>
      </c>
      <c r="G69" s="17">
        <v>11553465</v>
      </c>
      <c r="H69" s="17">
        <v>11913104.424613645</v>
      </c>
      <c r="I69" s="17">
        <v>11063360.513599999</v>
      </c>
      <c r="J69" s="17">
        <v>10852731.740730125</v>
      </c>
      <c r="K69" s="17">
        <v>1894497.0915491444</v>
      </c>
      <c r="L69"/>
    </row>
    <row r="70" spans="1:12" ht="15">
      <c r="A70" s="19" t="s">
        <v>35</v>
      </c>
      <c r="B70" s="17">
        <v>12095515.775883485</v>
      </c>
      <c r="C70" s="17">
        <v>13367456.898452088</v>
      </c>
      <c r="D70" s="17">
        <v>13543384.77472</v>
      </c>
      <c r="E70" s="17">
        <v>14627549.89536</v>
      </c>
      <c r="F70" s="17">
        <v>16296320</v>
      </c>
      <c r="G70" s="17">
        <v>17911958</v>
      </c>
      <c r="H70" s="17">
        <v>17337796.035026044</v>
      </c>
      <c r="I70" s="17">
        <v>15426082.070800001</v>
      </c>
      <c r="J70" s="17">
        <v>15891685.471187837</v>
      </c>
      <c r="K70" s="17">
        <v>2557018.654464514</v>
      </c>
      <c r="L70"/>
    </row>
    <row r="71" spans="1:12" ht="15">
      <c r="A71" s="19" t="s">
        <v>36</v>
      </c>
      <c r="B71" s="17">
        <v>1790986.4947222113</v>
      </c>
      <c r="C71" s="17">
        <v>1734978.9298764425</v>
      </c>
      <c r="D71" s="17">
        <v>1644525.1435400001</v>
      </c>
      <c r="E71" s="17">
        <v>2044499.3359999999</v>
      </c>
      <c r="F71" s="17">
        <v>2820409</v>
      </c>
      <c r="G71" s="17">
        <v>2966129</v>
      </c>
      <c r="H71" s="17">
        <v>2894424.3969399999</v>
      </c>
      <c r="I71" s="17">
        <v>2463116.1072</v>
      </c>
      <c r="J71" s="17">
        <v>2368561.2651989101</v>
      </c>
      <c r="K71" s="17">
        <v>870405.37241769838</v>
      </c>
      <c r="L71"/>
    </row>
    <row r="72" spans="1:12" ht="15">
      <c r="A72" s="19" t="s">
        <v>37</v>
      </c>
      <c r="B72" s="17">
        <v>11380129.476038987</v>
      </c>
      <c r="C72" s="17">
        <v>11202302.463171164</v>
      </c>
      <c r="D72" s="17">
        <v>12173083.610840002</v>
      </c>
      <c r="E72" s="17">
        <v>13035986.717759999</v>
      </c>
      <c r="F72" s="17">
        <v>15291868</v>
      </c>
      <c r="G72" s="17">
        <v>17669818</v>
      </c>
      <c r="H72" s="17">
        <v>15498043.449818473</v>
      </c>
      <c r="I72" s="17">
        <v>14830876.894399999</v>
      </c>
      <c r="J72" s="17">
        <v>16237733.169712534</v>
      </c>
      <c r="K72" s="17">
        <v>3846920.4870092086</v>
      </c>
      <c r="L72"/>
    </row>
    <row r="73" spans="1:12" ht="15">
      <c r="A73" s="19" t="s">
        <v>38</v>
      </c>
      <c r="B73" s="17">
        <v>488981.38280839717</v>
      </c>
      <c r="C73" s="17">
        <v>589887.75891903555</v>
      </c>
      <c r="D73" s="17">
        <v>414056.74178000004</v>
      </c>
      <c r="E73" s="17">
        <v>465466.93167999998</v>
      </c>
      <c r="F73" s="17">
        <v>486813</v>
      </c>
      <c r="G73" s="17">
        <v>105507</v>
      </c>
      <c r="H73" s="17">
        <v>137411.74225000001</v>
      </c>
      <c r="I73" s="17">
        <v>51408</v>
      </c>
      <c r="J73" s="17">
        <v>816223.78526587901</v>
      </c>
      <c r="K73" s="17">
        <v>178511.81825000001</v>
      </c>
      <c r="L73"/>
    </row>
    <row r="74" spans="1:12" ht="15">
      <c r="A74" s="19" t="s">
        <v>39</v>
      </c>
      <c r="B74" s="17">
        <v>2087314.4489031448</v>
      </c>
      <c r="C74" s="17">
        <v>2339768.8466951731</v>
      </c>
      <c r="D74" s="17">
        <v>3449171.4610600001</v>
      </c>
      <c r="E74" s="17">
        <v>3695676.7881599995</v>
      </c>
      <c r="F74" s="17">
        <v>5477205</v>
      </c>
      <c r="G74" s="17">
        <v>6487307</v>
      </c>
      <c r="H74" s="17">
        <v>5614188.2772200005</v>
      </c>
      <c r="I74" s="17">
        <v>4742395.2239999995</v>
      </c>
      <c r="J74" s="17">
        <v>4558903.9768902361</v>
      </c>
      <c r="K74" s="17">
        <v>2937336.643563021</v>
      </c>
      <c r="L74"/>
    </row>
    <row r="75" spans="1:12" ht="15">
      <c r="A75" s="19" t="s">
        <v>40</v>
      </c>
      <c r="B75" s="17">
        <v>5043318.7105122404</v>
      </c>
      <c r="C75" s="17">
        <v>7083829.589219776</v>
      </c>
      <c r="D75" s="17">
        <v>6106276.6426799996</v>
      </c>
      <c r="E75" s="17">
        <v>5141307.7097599991</v>
      </c>
      <c r="F75" s="17">
        <v>4226999</v>
      </c>
      <c r="G75" s="17">
        <v>5399259</v>
      </c>
      <c r="H75" s="17">
        <v>6718497.3242385183</v>
      </c>
      <c r="I75" s="17">
        <v>6167265.3360000001</v>
      </c>
      <c r="J75" s="17">
        <v>7362146.3971145209</v>
      </c>
      <c r="K75" s="17">
        <v>2545811.4992420617</v>
      </c>
      <c r="L75"/>
    </row>
    <row r="76" spans="1:12" ht="15">
      <c r="A76" s="19" t="s">
        <v>41</v>
      </c>
      <c r="B76" s="17">
        <v>4398577.190780038</v>
      </c>
      <c r="C76" s="17">
        <v>5657187.9169113589</v>
      </c>
      <c r="D76" s="17">
        <v>6066630.1240999997</v>
      </c>
      <c r="E76" s="17">
        <v>6336432.3414399996</v>
      </c>
      <c r="F76" s="17">
        <v>7168905</v>
      </c>
      <c r="G76" s="17">
        <v>9040125</v>
      </c>
      <c r="H76" s="17">
        <v>6852688.7618152322</v>
      </c>
      <c r="I76" s="17">
        <v>6603785.4487999994</v>
      </c>
      <c r="J76" s="17">
        <v>9265567.0386098512</v>
      </c>
      <c r="K76" s="17">
        <v>1512710.3590744426</v>
      </c>
      <c r="L76"/>
    </row>
    <row r="77" spans="1:12" ht="15">
      <c r="A77" s="19" t="s">
        <v>42</v>
      </c>
      <c r="B77" s="17">
        <v>5159013.5264978996</v>
      </c>
      <c r="C77" s="17">
        <v>6323145.0950636603</v>
      </c>
      <c r="D77" s="17">
        <v>6287323.9515400007</v>
      </c>
      <c r="E77" s="17">
        <v>7264707.2099199994</v>
      </c>
      <c r="F77" s="17">
        <v>8552182</v>
      </c>
      <c r="G77" s="17">
        <v>7859622</v>
      </c>
      <c r="H77" s="17">
        <v>8196470.7418892337</v>
      </c>
      <c r="I77" s="17">
        <v>8127682.2239999995</v>
      </c>
      <c r="J77" s="17">
        <v>7941025.5306782629</v>
      </c>
      <c r="K77" s="17">
        <v>3025112.0849491553</v>
      </c>
      <c r="L77"/>
    </row>
    <row r="78" spans="1:12" ht="16.5" customHeight="1">
      <c r="A78" s="19" t="s">
        <v>43</v>
      </c>
      <c r="B78" s="17">
        <v>13516184.16526149</v>
      </c>
      <c r="C78" s="17">
        <v>13686427.053516259</v>
      </c>
      <c r="D78" s="17">
        <v>10491345.324599998</v>
      </c>
      <c r="E78" s="17">
        <v>11003674.13136</v>
      </c>
      <c r="F78" s="17">
        <v>13574741</v>
      </c>
      <c r="G78" s="17">
        <v>15271857</v>
      </c>
      <c r="H78" s="17">
        <v>15070537.92370435</v>
      </c>
      <c r="I78" s="17">
        <v>16110640.534799999</v>
      </c>
      <c r="J78" s="17">
        <v>13515189.42868365</v>
      </c>
      <c r="K78" s="17">
        <v>7527323.1343254456</v>
      </c>
      <c r="L78"/>
    </row>
    <row r="79" spans="1:12" ht="15">
      <c r="A79" s="19" t="s">
        <v>44</v>
      </c>
      <c r="B79" s="17">
        <v>869382.4310984239</v>
      </c>
      <c r="C79" s="17">
        <v>949736.02802175866</v>
      </c>
      <c r="D79" s="17">
        <v>913443.64188000001</v>
      </c>
      <c r="E79" s="17">
        <v>2103074.92368</v>
      </c>
      <c r="F79" s="17">
        <v>1017700</v>
      </c>
      <c r="G79" s="17">
        <v>1363105</v>
      </c>
      <c r="H79" s="17">
        <v>1126222.0938600001</v>
      </c>
      <c r="I79" s="17">
        <v>963317.88</v>
      </c>
      <c r="J79" s="17">
        <v>1556104.0588105167</v>
      </c>
      <c r="K79" s="17">
        <v>288391.45250286639</v>
      </c>
      <c r="L79"/>
    </row>
    <row r="80" spans="1:12" ht="15">
      <c r="A80" s="19" t="s">
        <v>45</v>
      </c>
      <c r="B80" s="17">
        <v>4102959.3104283637</v>
      </c>
      <c r="C80" s="17">
        <v>4833596.6362122968</v>
      </c>
      <c r="D80" s="17">
        <v>4411779.5142200002</v>
      </c>
      <c r="E80" s="17">
        <v>5212809.5318400003</v>
      </c>
      <c r="F80" s="17">
        <v>6004017</v>
      </c>
      <c r="G80" s="17">
        <v>6718109</v>
      </c>
      <c r="H80" s="17">
        <v>6735295.82519117</v>
      </c>
      <c r="I80" s="17">
        <v>7087969.8639999991</v>
      </c>
      <c r="J80" s="17">
        <v>6754858.6649801284</v>
      </c>
      <c r="K80" s="17">
        <v>1041431.9405622761</v>
      </c>
      <c r="L80"/>
    </row>
    <row r="81" spans="1:12" ht="15">
      <c r="A81" s="19" t="s">
        <v>46</v>
      </c>
      <c r="B81" s="17">
        <v>19455.877442696172</v>
      </c>
      <c r="C81" s="17">
        <v>43553.030509609976</v>
      </c>
      <c r="D81" s="17">
        <v>55096.25740000001</v>
      </c>
      <c r="E81" s="17">
        <v>56406.394079999998</v>
      </c>
      <c r="F81" s="17">
        <v>56161</v>
      </c>
      <c r="G81" s="17">
        <v>68216</v>
      </c>
      <c r="H81" s="17">
        <v>83802.850000000006</v>
      </c>
      <c r="I81" s="17">
        <v>47712</v>
      </c>
      <c r="J81" s="17">
        <v>61097.025000000001</v>
      </c>
      <c r="K81" s="17">
        <v>97506.27</v>
      </c>
      <c r="L81"/>
    </row>
    <row r="82" spans="1:12" ht="15">
      <c r="A82" s="19" t="s">
        <v>47</v>
      </c>
      <c r="B82" s="17">
        <v>35251.343504267919</v>
      </c>
      <c r="C82" s="17">
        <v>74048.562939078285</v>
      </c>
      <c r="D82" s="17">
        <v>37294.849779999997</v>
      </c>
      <c r="E82" s="17">
        <v>40275</v>
      </c>
      <c r="F82" s="17">
        <v>41360</v>
      </c>
      <c r="G82" s="17">
        <v>20882</v>
      </c>
      <c r="H82" s="17">
        <v>11613.72387</v>
      </c>
      <c r="I82" s="17">
        <v>4536</v>
      </c>
      <c r="J82" s="17">
        <v>100950.3</v>
      </c>
      <c r="K82" s="17">
        <v>133079.84294947473</v>
      </c>
      <c r="L82"/>
    </row>
    <row r="83" spans="1:12" ht="15">
      <c r="A83" s="19"/>
      <c r="B83" s="17"/>
      <c r="C83" s="17"/>
      <c r="D83" s="17"/>
      <c r="E83" s="17"/>
      <c r="F83" s="17"/>
      <c r="G83" s="17"/>
      <c r="H83" s="17"/>
      <c r="I83" s="17"/>
      <c r="J83" s="45"/>
      <c r="K83" s="45"/>
      <c r="L83"/>
    </row>
    <row r="84" spans="1:12" ht="85.5" customHeight="1">
      <c r="A84" s="809" t="s">
        <v>362</v>
      </c>
      <c r="B84" s="809"/>
      <c r="C84" s="809"/>
      <c r="D84" s="809"/>
      <c r="E84" s="809"/>
      <c r="F84" s="809"/>
      <c r="G84" s="809"/>
      <c r="H84" s="809"/>
      <c r="I84" s="809"/>
      <c r="L84"/>
    </row>
    <row r="85" spans="1:12" ht="12.75">
      <c r="A85" s="46" t="s">
        <v>53</v>
      </c>
      <c r="B85" s="47"/>
      <c r="C85" s="47"/>
      <c r="D85" s="17"/>
      <c r="E85" s="17"/>
      <c r="F85" s="17"/>
      <c r="G85" s="17"/>
      <c r="H85" s="17"/>
      <c r="I85" s="17"/>
    </row>
    <row r="86" spans="1:12" ht="18.75" customHeight="1">
      <c r="A86" s="48" t="s">
        <v>54</v>
      </c>
      <c r="B86" s="49"/>
      <c r="C86" s="49"/>
      <c r="D86" s="45"/>
      <c r="E86" s="45"/>
      <c r="F86" s="45"/>
      <c r="G86" s="45"/>
      <c r="H86" s="45"/>
      <c r="I86" s="45"/>
      <c r="J86" s="50"/>
      <c r="K86" s="50"/>
    </row>
    <row r="91" spans="1:12" ht="10.5" customHeight="1"/>
  </sheetData>
  <mergeCells count="2">
    <mergeCell ref="A2:H2"/>
    <mergeCell ref="A84:I84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8A0000"/>
  </sheetPr>
  <dimension ref="A1:N48"/>
  <sheetViews>
    <sheetView showGridLines="0" view="pageBreakPreview" zoomScale="85" zoomScaleNormal="70" zoomScaleSheetLayoutView="85" workbookViewId="0">
      <selection activeCell="S33" sqref="S33"/>
    </sheetView>
  </sheetViews>
  <sheetFormatPr baseColWidth="10" defaultColWidth="11.42578125" defaultRowHeight="15"/>
  <cols>
    <col min="2" max="14" width="10.5703125" customWidth="1"/>
  </cols>
  <sheetData>
    <row r="1" spans="1:14">
      <c r="A1" s="7" t="s">
        <v>55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5.75">
      <c r="A2" s="53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5.75">
      <c r="A3" s="53" t="s">
        <v>57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.75" thickBot="1">
      <c r="A4" s="54" t="s">
        <v>58</v>
      </c>
      <c r="B4" s="55" t="s">
        <v>59</v>
      </c>
      <c r="C4" s="55" t="s">
        <v>60</v>
      </c>
      <c r="D4" s="55" t="s">
        <v>61</v>
      </c>
      <c r="E4" s="55" t="s">
        <v>62</v>
      </c>
      <c r="F4" s="55" t="s">
        <v>63</v>
      </c>
      <c r="G4" s="55" t="s">
        <v>64</v>
      </c>
      <c r="H4" s="55" t="s">
        <v>65</v>
      </c>
      <c r="I4" s="55" t="s">
        <v>66</v>
      </c>
      <c r="J4" s="55" t="s">
        <v>67</v>
      </c>
      <c r="K4" s="55" t="s">
        <v>17</v>
      </c>
      <c r="L4" s="55" t="s">
        <v>18</v>
      </c>
      <c r="M4" s="55" t="s">
        <v>19</v>
      </c>
      <c r="N4" s="55" t="s">
        <v>3</v>
      </c>
    </row>
    <row r="5" spans="1:14" ht="15.75" thickBot="1">
      <c r="A5" s="56" t="s">
        <v>68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>
      <c r="A6" s="59">
        <v>2008</v>
      </c>
      <c r="B6" s="60">
        <v>709</v>
      </c>
      <c r="C6" s="60">
        <v>1674</v>
      </c>
      <c r="D6" s="60">
        <v>642</v>
      </c>
      <c r="E6" s="60">
        <v>807</v>
      </c>
      <c r="F6" s="60">
        <v>1007</v>
      </c>
      <c r="G6" s="60">
        <v>649</v>
      </c>
      <c r="H6" s="60">
        <v>856</v>
      </c>
      <c r="I6" s="60">
        <v>1094</v>
      </c>
      <c r="J6" s="60">
        <v>812</v>
      </c>
      <c r="K6" s="60">
        <v>686</v>
      </c>
      <c r="L6" s="60">
        <v>511</v>
      </c>
      <c r="M6" s="60">
        <v>346</v>
      </c>
      <c r="N6" s="60">
        <f t="shared" ref="N6:N15" si="0">SUM(B6:M6)</f>
        <v>9793</v>
      </c>
    </row>
    <row r="7" spans="1:14">
      <c r="A7" s="59">
        <v>2009</v>
      </c>
      <c r="B7" s="60">
        <v>353</v>
      </c>
      <c r="C7" s="60">
        <v>717</v>
      </c>
      <c r="D7" s="60">
        <v>601</v>
      </c>
      <c r="E7" s="60">
        <v>338</v>
      </c>
      <c r="F7" s="60">
        <v>507</v>
      </c>
      <c r="G7" s="60">
        <v>281</v>
      </c>
      <c r="H7" s="60">
        <v>304</v>
      </c>
      <c r="I7" s="60">
        <v>586</v>
      </c>
      <c r="J7" s="60">
        <v>415</v>
      </c>
      <c r="K7" s="60">
        <v>439</v>
      </c>
      <c r="L7" s="60">
        <v>404</v>
      </c>
      <c r="M7" s="60">
        <v>290</v>
      </c>
      <c r="N7" s="60">
        <f t="shared" si="0"/>
        <v>5235</v>
      </c>
    </row>
    <row r="8" spans="1:14">
      <c r="A8" s="59">
        <v>2010</v>
      </c>
      <c r="B8" s="60">
        <v>514</v>
      </c>
      <c r="C8" s="60">
        <v>1556</v>
      </c>
      <c r="D8" s="60">
        <v>512</v>
      </c>
      <c r="E8" s="60">
        <v>467</v>
      </c>
      <c r="F8" s="60">
        <v>697</v>
      </c>
      <c r="G8" s="60">
        <v>476</v>
      </c>
      <c r="H8" s="60">
        <v>686</v>
      </c>
      <c r="I8" s="60">
        <v>686</v>
      </c>
      <c r="J8" s="60">
        <v>526</v>
      </c>
      <c r="K8" s="60">
        <v>859</v>
      </c>
      <c r="L8" s="60">
        <v>949</v>
      </c>
      <c r="M8" s="60">
        <v>1710</v>
      </c>
      <c r="N8" s="60">
        <f t="shared" si="0"/>
        <v>9638</v>
      </c>
    </row>
    <row r="9" spans="1:14">
      <c r="A9" s="59">
        <v>2011</v>
      </c>
      <c r="B9" s="60">
        <v>1388</v>
      </c>
      <c r="C9" s="60">
        <v>1930</v>
      </c>
      <c r="D9" s="60">
        <v>961</v>
      </c>
      <c r="E9" s="60">
        <v>782</v>
      </c>
      <c r="F9" s="60">
        <v>898</v>
      </c>
      <c r="G9" s="60">
        <v>494</v>
      </c>
      <c r="H9" s="60">
        <v>545</v>
      </c>
      <c r="I9" s="60">
        <v>600</v>
      </c>
      <c r="J9" s="60">
        <v>691</v>
      </c>
      <c r="K9" s="60">
        <v>451</v>
      </c>
      <c r="L9" s="60">
        <v>739</v>
      </c>
      <c r="M9" s="60">
        <v>463</v>
      </c>
      <c r="N9" s="60">
        <f t="shared" si="0"/>
        <v>9942</v>
      </c>
    </row>
    <row r="10" spans="1:14">
      <c r="A10" s="59">
        <v>2012</v>
      </c>
      <c r="B10" s="60">
        <v>1391</v>
      </c>
      <c r="C10" s="60">
        <v>462</v>
      </c>
      <c r="D10" s="60">
        <v>474</v>
      </c>
      <c r="E10" s="60">
        <v>345</v>
      </c>
      <c r="F10" s="60">
        <v>1279</v>
      </c>
      <c r="G10" s="60">
        <v>523</v>
      </c>
      <c r="H10" s="60">
        <v>450</v>
      </c>
      <c r="I10" s="60">
        <v>611</v>
      </c>
      <c r="J10" s="60">
        <v>384</v>
      </c>
      <c r="K10" s="60">
        <v>371</v>
      </c>
      <c r="L10" s="60">
        <v>739</v>
      </c>
      <c r="M10" s="60">
        <v>218</v>
      </c>
      <c r="N10" s="60">
        <f t="shared" si="0"/>
        <v>7247</v>
      </c>
    </row>
    <row r="11" spans="1:14">
      <c r="A11" s="59">
        <v>2013</v>
      </c>
      <c r="B11" s="60">
        <v>1121</v>
      </c>
      <c r="C11" s="60">
        <v>319</v>
      </c>
      <c r="D11" s="60">
        <v>318</v>
      </c>
      <c r="E11" s="60">
        <v>418</v>
      </c>
      <c r="F11" s="60">
        <v>1035</v>
      </c>
      <c r="G11" s="60">
        <v>376</v>
      </c>
      <c r="H11" s="60">
        <v>360</v>
      </c>
      <c r="I11" s="60">
        <v>451</v>
      </c>
      <c r="J11" s="60">
        <v>310</v>
      </c>
      <c r="K11" s="60">
        <v>271</v>
      </c>
      <c r="L11" s="60">
        <v>650</v>
      </c>
      <c r="M11" s="60">
        <v>168</v>
      </c>
      <c r="N11" s="60">
        <f t="shared" si="0"/>
        <v>5797</v>
      </c>
    </row>
    <row r="12" spans="1:14">
      <c r="A12" s="59">
        <v>2014</v>
      </c>
      <c r="B12" s="60">
        <v>2039</v>
      </c>
      <c r="C12" s="60">
        <v>358</v>
      </c>
      <c r="D12" s="60">
        <v>236</v>
      </c>
      <c r="E12" s="60">
        <v>250</v>
      </c>
      <c r="F12" s="60">
        <v>670</v>
      </c>
      <c r="G12" s="60">
        <v>477</v>
      </c>
      <c r="H12" s="60">
        <v>206</v>
      </c>
      <c r="I12" s="60">
        <v>389</v>
      </c>
      <c r="J12" s="60">
        <v>403</v>
      </c>
      <c r="K12" s="60">
        <v>288</v>
      </c>
      <c r="L12" s="60">
        <v>402</v>
      </c>
      <c r="M12" s="60">
        <v>372</v>
      </c>
      <c r="N12" s="60">
        <f t="shared" si="0"/>
        <v>6090</v>
      </c>
    </row>
    <row r="13" spans="1:14">
      <c r="A13" s="59">
        <v>2015</v>
      </c>
      <c r="B13" s="60">
        <v>2176</v>
      </c>
      <c r="C13" s="60">
        <v>325</v>
      </c>
      <c r="D13" s="60">
        <v>232</v>
      </c>
      <c r="E13" s="60">
        <v>246</v>
      </c>
      <c r="F13" s="60">
        <v>771</v>
      </c>
      <c r="G13" s="60">
        <v>353</v>
      </c>
      <c r="H13" s="60">
        <v>214</v>
      </c>
      <c r="I13" s="60">
        <v>571</v>
      </c>
      <c r="J13" s="60">
        <v>192</v>
      </c>
      <c r="K13" s="60">
        <v>184</v>
      </c>
      <c r="L13" s="60">
        <v>392</v>
      </c>
      <c r="M13" s="60">
        <v>140</v>
      </c>
      <c r="N13" s="60">
        <f t="shared" si="0"/>
        <v>5796</v>
      </c>
    </row>
    <row r="14" spans="1:14">
      <c r="A14" s="59">
        <v>2016</v>
      </c>
      <c r="B14" s="60">
        <v>1917</v>
      </c>
      <c r="C14" s="60">
        <v>223</v>
      </c>
      <c r="D14" s="60">
        <v>205</v>
      </c>
      <c r="E14" s="60">
        <v>271</v>
      </c>
      <c r="F14" s="60">
        <v>0</v>
      </c>
      <c r="G14" s="60">
        <v>0</v>
      </c>
      <c r="H14" s="60">
        <v>879</v>
      </c>
      <c r="I14" s="60">
        <v>292</v>
      </c>
      <c r="J14" s="60">
        <v>330</v>
      </c>
      <c r="K14" s="60">
        <v>307</v>
      </c>
      <c r="L14" s="60">
        <v>582</v>
      </c>
      <c r="M14" s="60">
        <v>300</v>
      </c>
      <c r="N14" s="60">
        <f t="shared" si="0"/>
        <v>5306</v>
      </c>
    </row>
    <row r="15" spans="1:14">
      <c r="A15" s="59">
        <v>2017</v>
      </c>
      <c r="B15" s="60">
        <v>2287</v>
      </c>
      <c r="C15" s="60">
        <v>70</v>
      </c>
      <c r="D15" s="60">
        <v>83</v>
      </c>
      <c r="E15" s="60">
        <v>55</v>
      </c>
      <c r="F15" s="60">
        <v>130</v>
      </c>
      <c r="G15" s="60">
        <v>34</v>
      </c>
      <c r="H15" s="60">
        <v>53</v>
      </c>
      <c r="I15" s="60">
        <v>98</v>
      </c>
      <c r="J15" s="60">
        <v>62</v>
      </c>
      <c r="K15" s="60">
        <v>1661</v>
      </c>
      <c r="L15" s="60">
        <v>895</v>
      </c>
      <c r="M15" s="60">
        <v>403</v>
      </c>
      <c r="N15" s="60">
        <f t="shared" si="0"/>
        <v>5831</v>
      </c>
    </row>
    <row r="16" spans="1:14">
      <c r="A16" s="59">
        <v>2018</v>
      </c>
      <c r="B16" s="60">
        <v>699</v>
      </c>
      <c r="C16" s="60">
        <v>372</v>
      </c>
      <c r="D16" s="60">
        <v>349</v>
      </c>
      <c r="E16" s="60">
        <v>596</v>
      </c>
      <c r="F16" s="60">
        <v>1556</v>
      </c>
      <c r="G16" s="60">
        <v>403</v>
      </c>
      <c r="H16" s="60">
        <v>525</v>
      </c>
      <c r="I16" s="60">
        <v>876</v>
      </c>
      <c r="J16" s="60">
        <v>445</v>
      </c>
      <c r="K16" s="60">
        <v>328</v>
      </c>
      <c r="L16" s="60">
        <v>558</v>
      </c>
      <c r="M16" s="60">
        <v>237</v>
      </c>
      <c r="N16" s="60">
        <f>SUM(B16:M16)</f>
        <v>6944</v>
      </c>
    </row>
    <row r="17" spans="1:14">
      <c r="A17" s="59">
        <v>2019</v>
      </c>
      <c r="B17" s="60">
        <v>362</v>
      </c>
      <c r="C17" s="60">
        <v>586</v>
      </c>
      <c r="D17" s="60">
        <v>328</v>
      </c>
      <c r="E17" s="60">
        <v>388</v>
      </c>
      <c r="F17" s="60">
        <v>1488</v>
      </c>
      <c r="G17" s="60">
        <v>278</v>
      </c>
      <c r="H17" s="60">
        <v>403</v>
      </c>
      <c r="I17" s="60">
        <v>456</v>
      </c>
      <c r="J17" s="60">
        <v>340</v>
      </c>
      <c r="K17" s="60">
        <v>329</v>
      </c>
      <c r="L17" s="60">
        <v>1068</v>
      </c>
      <c r="M17" s="60">
        <v>272</v>
      </c>
      <c r="N17" s="60">
        <f>SUM(B17:M17)</f>
        <v>6298</v>
      </c>
    </row>
    <row r="18" spans="1:14" ht="15.75" thickBot="1">
      <c r="A18" s="59">
        <v>2020</v>
      </c>
      <c r="B18" s="60">
        <v>535</v>
      </c>
      <c r="C18" s="60">
        <v>287</v>
      </c>
      <c r="D18" s="60">
        <v>153</v>
      </c>
      <c r="E18" s="60">
        <v>0</v>
      </c>
      <c r="F18" s="60">
        <v>0</v>
      </c>
      <c r="G18" s="60">
        <v>0</v>
      </c>
      <c r="H18" s="60">
        <v>754</v>
      </c>
      <c r="I18" s="60">
        <v>374</v>
      </c>
      <c r="J18" s="60"/>
      <c r="K18" s="60"/>
      <c r="L18" s="60"/>
      <c r="M18" s="60"/>
      <c r="N18" s="60">
        <f>SUM(B18:M18)</f>
        <v>2103</v>
      </c>
    </row>
    <row r="19" spans="1:14" ht="15.75" thickBot="1">
      <c r="A19" s="61" t="s">
        <v>69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</row>
    <row r="20" spans="1:14">
      <c r="A20" s="59">
        <v>2008</v>
      </c>
      <c r="B20" s="64">
        <v>2</v>
      </c>
      <c r="C20" s="64">
        <v>182</v>
      </c>
      <c r="D20" s="64">
        <v>355</v>
      </c>
      <c r="E20" s="64">
        <v>252</v>
      </c>
      <c r="F20" s="64">
        <v>746</v>
      </c>
      <c r="G20" s="64">
        <v>431</v>
      </c>
      <c r="H20" s="64">
        <v>128</v>
      </c>
      <c r="I20" s="64">
        <v>580</v>
      </c>
      <c r="J20" s="64">
        <v>700</v>
      </c>
      <c r="K20" s="64">
        <v>829</v>
      </c>
      <c r="L20" s="64">
        <v>510</v>
      </c>
      <c r="M20" s="64">
        <v>748</v>
      </c>
      <c r="N20" s="60">
        <f t="shared" ref="N20:N29" si="1">SUM(B20:M20)</f>
        <v>5463</v>
      </c>
    </row>
    <row r="21" spans="1:14">
      <c r="A21" s="59">
        <v>2009</v>
      </c>
      <c r="B21" s="64">
        <v>137</v>
      </c>
      <c r="C21" s="64">
        <v>418</v>
      </c>
      <c r="D21" s="64">
        <v>429</v>
      </c>
      <c r="E21" s="64">
        <v>93</v>
      </c>
      <c r="F21" s="64">
        <v>208</v>
      </c>
      <c r="G21" s="64">
        <v>423</v>
      </c>
      <c r="H21" s="64">
        <v>487</v>
      </c>
      <c r="I21" s="64">
        <v>121</v>
      </c>
      <c r="J21" s="64">
        <v>281</v>
      </c>
      <c r="K21" s="64">
        <v>332</v>
      </c>
      <c r="L21" s="64">
        <v>443</v>
      </c>
      <c r="M21" s="64">
        <v>490</v>
      </c>
      <c r="N21" s="60">
        <f t="shared" si="1"/>
        <v>3862</v>
      </c>
    </row>
    <row r="22" spans="1:14">
      <c r="A22" s="59">
        <v>2010</v>
      </c>
      <c r="B22" s="64">
        <v>215</v>
      </c>
      <c r="C22" s="64">
        <v>261</v>
      </c>
      <c r="D22" s="64">
        <v>195</v>
      </c>
      <c r="E22" s="64">
        <v>236</v>
      </c>
      <c r="F22" s="64">
        <v>251</v>
      </c>
      <c r="G22" s="64">
        <v>244</v>
      </c>
      <c r="H22" s="64">
        <v>352</v>
      </c>
      <c r="I22" s="64">
        <v>216</v>
      </c>
      <c r="J22" s="64">
        <v>450</v>
      </c>
      <c r="K22" s="64">
        <v>301</v>
      </c>
      <c r="L22" s="64">
        <v>582</v>
      </c>
      <c r="M22" s="64">
        <v>688</v>
      </c>
      <c r="N22" s="60">
        <f t="shared" si="1"/>
        <v>3991</v>
      </c>
    </row>
    <row r="23" spans="1:14" ht="12.75" hidden="1" customHeight="1">
      <c r="A23" s="59">
        <v>2011</v>
      </c>
      <c r="B23" s="64">
        <v>242</v>
      </c>
      <c r="C23" s="64">
        <v>292</v>
      </c>
      <c r="D23" s="64">
        <v>623</v>
      </c>
      <c r="E23" s="64">
        <v>481</v>
      </c>
      <c r="F23" s="64">
        <v>550</v>
      </c>
      <c r="G23" s="64">
        <v>332</v>
      </c>
      <c r="H23" s="64">
        <v>491</v>
      </c>
      <c r="I23" s="64">
        <v>455</v>
      </c>
      <c r="J23" s="64">
        <v>300</v>
      </c>
      <c r="K23" s="64">
        <v>179</v>
      </c>
      <c r="L23" s="64">
        <v>135</v>
      </c>
      <c r="M23" s="64">
        <v>175</v>
      </c>
      <c r="N23" s="60">
        <f t="shared" si="1"/>
        <v>4255</v>
      </c>
    </row>
    <row r="24" spans="1:14" hidden="1">
      <c r="A24" s="59">
        <v>2012</v>
      </c>
      <c r="B24" s="64">
        <v>0</v>
      </c>
      <c r="C24" s="64">
        <v>0</v>
      </c>
      <c r="D24" s="64">
        <v>507</v>
      </c>
      <c r="E24" s="64">
        <v>1002</v>
      </c>
      <c r="F24" s="64">
        <v>517</v>
      </c>
      <c r="G24" s="64">
        <v>318</v>
      </c>
      <c r="H24" s="64">
        <v>347</v>
      </c>
      <c r="I24" s="64">
        <v>346</v>
      </c>
      <c r="J24" s="64">
        <v>196</v>
      </c>
      <c r="K24" s="64">
        <v>444</v>
      </c>
      <c r="L24" s="64">
        <v>336</v>
      </c>
      <c r="M24" s="64">
        <v>363</v>
      </c>
      <c r="N24" s="60">
        <f t="shared" si="1"/>
        <v>4376</v>
      </c>
    </row>
    <row r="25" spans="1:14">
      <c r="A25" s="59">
        <v>2013</v>
      </c>
      <c r="B25" s="64">
        <v>125</v>
      </c>
      <c r="C25" s="64">
        <v>331</v>
      </c>
      <c r="D25" s="64">
        <v>330</v>
      </c>
      <c r="E25" s="64">
        <v>339</v>
      </c>
      <c r="F25" s="64">
        <v>326</v>
      </c>
      <c r="G25" s="64">
        <v>223</v>
      </c>
      <c r="H25" s="64">
        <v>420</v>
      </c>
      <c r="I25" s="64">
        <v>266</v>
      </c>
      <c r="J25" s="64">
        <v>390</v>
      </c>
      <c r="K25" s="64">
        <v>304</v>
      </c>
      <c r="L25" s="64">
        <v>317</v>
      </c>
      <c r="M25" s="64">
        <v>351</v>
      </c>
      <c r="N25" s="60">
        <f t="shared" si="1"/>
        <v>3722</v>
      </c>
    </row>
    <row r="26" spans="1:14">
      <c r="A26" s="59">
        <v>2014</v>
      </c>
      <c r="B26" s="64">
        <v>220</v>
      </c>
      <c r="C26" s="64">
        <v>284</v>
      </c>
      <c r="D26" s="64">
        <v>253</v>
      </c>
      <c r="E26" s="64">
        <v>237</v>
      </c>
      <c r="F26" s="64">
        <v>357</v>
      </c>
      <c r="G26" s="64">
        <v>275</v>
      </c>
      <c r="H26" s="64">
        <v>278</v>
      </c>
      <c r="I26" s="64">
        <v>88</v>
      </c>
      <c r="J26" s="64">
        <v>244</v>
      </c>
      <c r="K26" s="64">
        <v>245</v>
      </c>
      <c r="L26" s="64">
        <v>145</v>
      </c>
      <c r="M26" s="64">
        <v>342</v>
      </c>
      <c r="N26" s="60">
        <f t="shared" si="1"/>
        <v>2968</v>
      </c>
    </row>
    <row r="27" spans="1:14">
      <c r="A27" s="59">
        <v>2015</v>
      </c>
      <c r="B27" s="64">
        <v>225</v>
      </c>
      <c r="C27" s="64">
        <v>112</v>
      </c>
      <c r="D27" s="64">
        <v>155</v>
      </c>
      <c r="E27" s="64">
        <v>388</v>
      </c>
      <c r="F27" s="64">
        <v>364</v>
      </c>
      <c r="G27" s="64">
        <v>208</v>
      </c>
      <c r="H27" s="64">
        <v>393</v>
      </c>
      <c r="I27" s="64">
        <v>166</v>
      </c>
      <c r="J27" s="64">
        <v>474</v>
      </c>
      <c r="K27" s="60">
        <v>0</v>
      </c>
      <c r="L27" s="60">
        <v>0</v>
      </c>
      <c r="M27" s="60">
        <v>0</v>
      </c>
      <c r="N27" s="60">
        <f t="shared" si="1"/>
        <v>2485</v>
      </c>
    </row>
    <row r="28" spans="1:14">
      <c r="A28" s="59">
        <v>2016</v>
      </c>
      <c r="B28" s="60">
        <v>0</v>
      </c>
      <c r="C28" s="60">
        <v>0</v>
      </c>
      <c r="D28" s="60">
        <v>0</v>
      </c>
      <c r="E28" s="60">
        <v>74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4">
        <v>908</v>
      </c>
      <c r="L28" s="64">
        <v>179</v>
      </c>
      <c r="M28" s="64">
        <v>285</v>
      </c>
      <c r="N28" s="60">
        <f t="shared" si="1"/>
        <v>1446</v>
      </c>
    </row>
    <row r="29" spans="1:14">
      <c r="A29" s="59">
        <v>2017</v>
      </c>
      <c r="B29" s="60">
        <v>0</v>
      </c>
      <c r="C29" s="60">
        <v>61</v>
      </c>
      <c r="D29" s="60">
        <v>247</v>
      </c>
      <c r="E29" s="60">
        <v>81</v>
      </c>
      <c r="F29" s="60">
        <v>110</v>
      </c>
      <c r="G29" s="60">
        <v>213</v>
      </c>
      <c r="H29" s="60">
        <v>108</v>
      </c>
      <c r="I29" s="60">
        <v>148</v>
      </c>
      <c r="J29" s="60">
        <v>325</v>
      </c>
      <c r="K29" s="64">
        <v>217</v>
      </c>
      <c r="L29" s="64">
        <v>130</v>
      </c>
      <c r="M29" s="64">
        <v>490</v>
      </c>
      <c r="N29" s="60">
        <f t="shared" si="1"/>
        <v>2130</v>
      </c>
    </row>
    <row r="30" spans="1:14">
      <c r="A30" s="59">
        <v>2018</v>
      </c>
      <c r="B30" s="64">
        <v>134</v>
      </c>
      <c r="C30" s="64">
        <v>202</v>
      </c>
      <c r="D30" s="64">
        <v>178</v>
      </c>
      <c r="E30" s="64">
        <v>150</v>
      </c>
      <c r="F30" s="64">
        <v>119</v>
      </c>
      <c r="G30" s="64">
        <v>129</v>
      </c>
      <c r="H30" s="64">
        <v>22</v>
      </c>
      <c r="I30" s="64">
        <v>261</v>
      </c>
      <c r="J30" s="64">
        <v>177</v>
      </c>
      <c r="K30" s="64">
        <v>204</v>
      </c>
      <c r="L30" s="64">
        <v>519</v>
      </c>
      <c r="M30" s="64">
        <v>241</v>
      </c>
      <c r="N30" s="60">
        <f>SUM(B30:M30)</f>
        <v>2336</v>
      </c>
    </row>
    <row r="31" spans="1:14">
      <c r="A31" s="59">
        <v>2019</v>
      </c>
      <c r="B31" s="64">
        <v>199</v>
      </c>
      <c r="C31" s="64">
        <v>314</v>
      </c>
      <c r="D31" s="64">
        <v>164</v>
      </c>
      <c r="E31" s="64">
        <v>319</v>
      </c>
      <c r="F31" s="64">
        <v>249</v>
      </c>
      <c r="G31" s="64">
        <v>206</v>
      </c>
      <c r="H31" s="64">
        <v>301</v>
      </c>
      <c r="I31" s="64">
        <v>316</v>
      </c>
      <c r="J31" s="64">
        <v>104</v>
      </c>
      <c r="K31" s="64">
        <v>302</v>
      </c>
      <c r="L31" s="64">
        <v>147</v>
      </c>
      <c r="M31" s="64">
        <v>433</v>
      </c>
      <c r="N31" s="60">
        <f>SUM(B31:M31)</f>
        <v>3054</v>
      </c>
    </row>
    <row r="32" spans="1:14" ht="15.75" thickBot="1">
      <c r="A32" s="59">
        <v>2020</v>
      </c>
      <c r="B32" s="64">
        <v>241</v>
      </c>
      <c r="C32" s="64">
        <v>187</v>
      </c>
      <c r="D32" s="60">
        <v>157</v>
      </c>
      <c r="E32" s="60">
        <v>0</v>
      </c>
      <c r="F32" s="60">
        <v>0</v>
      </c>
      <c r="G32" s="60">
        <v>0</v>
      </c>
      <c r="H32" s="60">
        <v>102</v>
      </c>
      <c r="I32" s="60">
        <v>297</v>
      </c>
      <c r="J32" s="60"/>
      <c r="K32" s="60"/>
      <c r="L32" s="60"/>
      <c r="M32" s="60"/>
      <c r="N32" s="60">
        <f>SUM(B32:M32)</f>
        <v>984</v>
      </c>
    </row>
    <row r="33" spans="1:14" ht="15.75" thickBot="1">
      <c r="A33" s="61" t="s">
        <v>70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3"/>
    </row>
    <row r="34" spans="1:14">
      <c r="A34" s="59">
        <v>2008</v>
      </c>
      <c r="B34" s="64">
        <v>800</v>
      </c>
      <c r="C34" s="60">
        <v>92518</v>
      </c>
      <c r="D34" s="60">
        <v>192433</v>
      </c>
      <c r="E34" s="60">
        <v>141524</v>
      </c>
      <c r="F34" s="64">
        <v>400303</v>
      </c>
      <c r="G34" s="60">
        <v>229588</v>
      </c>
      <c r="H34" s="60">
        <v>70032</v>
      </c>
      <c r="I34" s="60">
        <v>304691</v>
      </c>
      <c r="J34" s="64">
        <v>431052</v>
      </c>
      <c r="K34" s="60">
        <v>498837</v>
      </c>
      <c r="L34" s="60">
        <v>298851</v>
      </c>
      <c r="M34" s="60">
        <v>480402</v>
      </c>
      <c r="N34" s="60">
        <f t="shared" ref="N34:N43" si="2">SUM(B34:M34)</f>
        <v>3141031</v>
      </c>
    </row>
    <row r="35" spans="1:14">
      <c r="A35" s="59">
        <v>2009</v>
      </c>
      <c r="B35" s="64">
        <v>79054</v>
      </c>
      <c r="C35" s="60">
        <v>233271</v>
      </c>
      <c r="D35" s="60">
        <v>245697</v>
      </c>
      <c r="E35" s="60">
        <v>49862</v>
      </c>
      <c r="F35" s="64">
        <v>128089</v>
      </c>
      <c r="G35" s="60">
        <v>262520</v>
      </c>
      <c r="H35" s="60">
        <v>287412</v>
      </c>
      <c r="I35" s="60">
        <v>58346</v>
      </c>
      <c r="J35" s="64">
        <v>184683</v>
      </c>
      <c r="K35" s="60">
        <v>187909</v>
      </c>
      <c r="L35" s="60">
        <v>239235</v>
      </c>
      <c r="M35" s="60">
        <v>252290</v>
      </c>
      <c r="N35" s="60">
        <f t="shared" si="2"/>
        <v>2208368</v>
      </c>
    </row>
    <row r="36" spans="1:14">
      <c r="A36" s="59">
        <v>2010</v>
      </c>
      <c r="B36" s="64">
        <v>105549</v>
      </c>
      <c r="C36" s="60">
        <v>186481</v>
      </c>
      <c r="D36" s="60">
        <v>113138</v>
      </c>
      <c r="E36" s="60">
        <v>126981</v>
      </c>
      <c r="F36" s="64">
        <v>144408</v>
      </c>
      <c r="G36" s="60">
        <v>153551</v>
      </c>
      <c r="H36" s="60">
        <v>236173</v>
      </c>
      <c r="I36" s="60">
        <v>117965</v>
      </c>
      <c r="J36" s="64">
        <v>274273</v>
      </c>
      <c r="K36" s="60">
        <v>201597</v>
      </c>
      <c r="L36" s="60">
        <v>391211</v>
      </c>
      <c r="M36" s="60">
        <v>445154</v>
      </c>
      <c r="N36" s="60">
        <f t="shared" si="2"/>
        <v>2496481</v>
      </c>
    </row>
    <row r="37" spans="1:14">
      <c r="A37" s="59">
        <v>2011</v>
      </c>
      <c r="B37" s="64">
        <v>161710</v>
      </c>
      <c r="C37" s="60">
        <v>170715</v>
      </c>
      <c r="D37" s="60">
        <v>432702</v>
      </c>
      <c r="E37" s="60">
        <v>390251</v>
      </c>
      <c r="F37" s="64">
        <v>437382</v>
      </c>
      <c r="G37" s="60">
        <v>220084</v>
      </c>
      <c r="H37" s="60">
        <v>342824</v>
      </c>
      <c r="I37" s="60">
        <v>299026</v>
      </c>
      <c r="J37" s="64">
        <v>171908</v>
      </c>
      <c r="K37" s="60">
        <v>171167</v>
      </c>
      <c r="L37" s="60">
        <v>101514</v>
      </c>
      <c r="M37" s="60">
        <v>113158</v>
      </c>
      <c r="N37" s="60">
        <f t="shared" si="2"/>
        <v>3012441</v>
      </c>
    </row>
    <row r="38" spans="1:14">
      <c r="A38" s="59">
        <v>2012</v>
      </c>
      <c r="B38" s="60">
        <v>0</v>
      </c>
      <c r="C38" s="60">
        <v>0</v>
      </c>
      <c r="D38" s="60">
        <v>344770</v>
      </c>
      <c r="E38" s="60">
        <v>600417</v>
      </c>
      <c r="F38" s="64">
        <v>306692</v>
      </c>
      <c r="G38" s="60">
        <v>200734</v>
      </c>
      <c r="H38" s="60">
        <v>230042</v>
      </c>
      <c r="I38" s="60">
        <v>200873</v>
      </c>
      <c r="J38" s="64">
        <v>133315</v>
      </c>
      <c r="K38" s="60">
        <v>287218</v>
      </c>
      <c r="L38" s="60">
        <v>214813</v>
      </c>
      <c r="M38" s="60">
        <v>220432</v>
      </c>
      <c r="N38" s="60">
        <f t="shared" si="2"/>
        <v>2739306</v>
      </c>
    </row>
    <row r="39" spans="1:14">
      <c r="A39" s="59">
        <v>2013</v>
      </c>
      <c r="B39" s="64">
        <v>58586</v>
      </c>
      <c r="C39" s="60">
        <v>147664</v>
      </c>
      <c r="D39" s="60">
        <v>152719</v>
      </c>
      <c r="E39" s="60">
        <v>169137</v>
      </c>
      <c r="F39" s="64">
        <v>158259</v>
      </c>
      <c r="G39" s="60">
        <v>117696</v>
      </c>
      <c r="H39" s="60">
        <v>226659</v>
      </c>
      <c r="I39" s="60">
        <v>141609</v>
      </c>
      <c r="J39" s="64">
        <v>204049</v>
      </c>
      <c r="K39" s="60">
        <v>160318</v>
      </c>
      <c r="L39" s="60">
        <v>150143</v>
      </c>
      <c r="M39" s="60">
        <v>173860</v>
      </c>
      <c r="N39" s="60">
        <f t="shared" si="2"/>
        <v>1860699</v>
      </c>
    </row>
    <row r="40" spans="1:14">
      <c r="A40" s="59">
        <v>2014</v>
      </c>
      <c r="B40" s="64">
        <v>98436.3</v>
      </c>
      <c r="C40" s="60">
        <v>133326</v>
      </c>
      <c r="D40" s="60">
        <v>132626.29999999999</v>
      </c>
      <c r="E40" s="60">
        <v>139241</v>
      </c>
      <c r="F40" s="64">
        <v>190666</v>
      </c>
      <c r="G40" s="60">
        <v>126401</v>
      </c>
      <c r="H40" s="60">
        <v>133390</v>
      </c>
      <c r="I40" s="60">
        <v>41694</v>
      </c>
      <c r="J40" s="64">
        <v>127290.4</v>
      </c>
      <c r="K40" s="60">
        <v>127743</v>
      </c>
      <c r="L40" s="60">
        <v>68142</v>
      </c>
      <c r="M40" s="60">
        <v>180040</v>
      </c>
      <c r="N40" s="60">
        <f t="shared" si="2"/>
        <v>1498996</v>
      </c>
    </row>
    <row r="41" spans="1:14">
      <c r="A41" s="59">
        <v>2015</v>
      </c>
      <c r="B41" s="64">
        <v>110934</v>
      </c>
      <c r="C41" s="60">
        <v>53376</v>
      </c>
      <c r="D41" s="60">
        <v>106585</v>
      </c>
      <c r="E41" s="60">
        <v>228911</v>
      </c>
      <c r="F41" s="64">
        <v>208849</v>
      </c>
      <c r="G41" s="60">
        <v>117497</v>
      </c>
      <c r="H41" s="60">
        <v>210342</v>
      </c>
      <c r="I41" s="60">
        <v>97422</v>
      </c>
      <c r="J41" s="64">
        <v>253813</v>
      </c>
      <c r="K41" s="60">
        <v>0</v>
      </c>
      <c r="L41" s="60">
        <v>0</v>
      </c>
      <c r="M41" s="60">
        <v>0</v>
      </c>
      <c r="N41" s="60">
        <f t="shared" si="2"/>
        <v>1387729</v>
      </c>
    </row>
    <row r="42" spans="1:14">
      <c r="A42" s="59">
        <v>2016</v>
      </c>
      <c r="B42" s="60">
        <v>0</v>
      </c>
      <c r="C42" s="60">
        <v>0</v>
      </c>
      <c r="D42" s="60">
        <v>0</v>
      </c>
      <c r="E42" s="60">
        <v>35313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427494</v>
      </c>
      <c r="L42" s="60">
        <v>84556</v>
      </c>
      <c r="M42" s="60">
        <v>138372</v>
      </c>
      <c r="N42" s="60">
        <f t="shared" si="2"/>
        <v>685735</v>
      </c>
    </row>
    <row r="43" spans="1:14">
      <c r="A43" s="59">
        <v>2017</v>
      </c>
      <c r="B43" s="60">
        <v>0</v>
      </c>
      <c r="C43" s="60">
        <v>32699</v>
      </c>
      <c r="D43" s="60">
        <v>119341</v>
      </c>
      <c r="E43" s="60">
        <v>39632</v>
      </c>
      <c r="F43" s="64">
        <v>52597</v>
      </c>
      <c r="G43" s="60">
        <v>103011</v>
      </c>
      <c r="H43" s="60">
        <v>58147</v>
      </c>
      <c r="I43" s="60">
        <v>71465</v>
      </c>
      <c r="J43" s="64">
        <v>169386</v>
      </c>
      <c r="K43" s="60">
        <v>116649</v>
      </c>
      <c r="L43" s="60">
        <v>66266</v>
      </c>
      <c r="M43" s="60">
        <v>248824</v>
      </c>
      <c r="N43" s="60">
        <f t="shared" si="2"/>
        <v>1078017</v>
      </c>
    </row>
    <row r="44" spans="1:14">
      <c r="A44" s="59">
        <v>2018</v>
      </c>
      <c r="B44" s="64">
        <v>77038</v>
      </c>
      <c r="C44" s="60">
        <v>101004</v>
      </c>
      <c r="D44" s="60">
        <v>87582</v>
      </c>
      <c r="E44" s="60">
        <v>65306</v>
      </c>
      <c r="F44" s="64">
        <v>56653</v>
      </c>
      <c r="G44" s="60">
        <v>60122</v>
      </c>
      <c r="H44" s="60">
        <v>8299</v>
      </c>
      <c r="I44" s="60">
        <v>140270</v>
      </c>
      <c r="J44" s="64">
        <v>96582</v>
      </c>
      <c r="K44" s="60">
        <v>92298</v>
      </c>
      <c r="L44" s="60">
        <v>298059</v>
      </c>
      <c r="M44" s="60">
        <v>134143</v>
      </c>
      <c r="N44" s="60">
        <f>SUM(B44:M44)</f>
        <v>1217356</v>
      </c>
    </row>
    <row r="45" spans="1:14">
      <c r="A45" s="59">
        <v>2019</v>
      </c>
      <c r="B45" s="64">
        <v>113674.3042</v>
      </c>
      <c r="C45" s="60">
        <v>163856.00839999999</v>
      </c>
      <c r="D45" s="60">
        <v>82299.246799999994</v>
      </c>
      <c r="E45" s="60">
        <v>168104.20209999999</v>
      </c>
      <c r="F45" s="60">
        <v>123100</v>
      </c>
      <c r="G45" s="60">
        <v>109500</v>
      </c>
      <c r="H45" s="60">
        <v>156221.7782</v>
      </c>
      <c r="I45" s="60">
        <v>147464.70670000001</v>
      </c>
      <c r="J45" s="60">
        <v>40886.7673</v>
      </c>
      <c r="K45" s="60">
        <v>140394.4111</v>
      </c>
      <c r="L45" s="60">
        <v>73818.002699999997</v>
      </c>
      <c r="M45" s="60">
        <v>250455.20490000001</v>
      </c>
      <c r="N45" s="60">
        <f>SUM(B45:M45)</f>
        <v>1569774.6324</v>
      </c>
    </row>
    <row r="46" spans="1:14">
      <c r="A46" s="59">
        <v>2020</v>
      </c>
      <c r="B46" s="64">
        <v>130443.2118</v>
      </c>
      <c r="C46" s="60">
        <v>103099.0327</v>
      </c>
      <c r="D46" s="60">
        <v>73948.434899999993</v>
      </c>
      <c r="E46" s="60">
        <v>0</v>
      </c>
      <c r="F46" s="60">
        <v>0</v>
      </c>
      <c r="G46" s="60">
        <v>0</v>
      </c>
      <c r="H46" s="60">
        <v>51938.995300000002</v>
      </c>
      <c r="I46" s="60">
        <v>170409.80780000001</v>
      </c>
      <c r="J46" s="60"/>
      <c r="K46" s="60"/>
      <c r="L46" s="60"/>
      <c r="M46" s="60"/>
      <c r="N46" s="60">
        <f>SUM(B46:M46)</f>
        <v>529839.48250000004</v>
      </c>
    </row>
    <row r="47" spans="1:14">
      <c r="A47" s="810" t="s">
        <v>214</v>
      </c>
      <c r="B47" s="810"/>
      <c r="C47" s="810"/>
      <c r="D47" s="810"/>
      <c r="E47" s="810"/>
      <c r="F47" s="810"/>
      <c r="G47" s="810"/>
      <c r="H47" s="810"/>
      <c r="I47" s="810"/>
      <c r="J47" s="65"/>
      <c r="K47" s="65"/>
      <c r="L47" s="65"/>
      <c r="M47" s="65"/>
      <c r="N47" s="65"/>
    </row>
    <row r="48" spans="1:14">
      <c r="A48" s="66" t="s">
        <v>71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</sheetData>
  <mergeCells count="1">
    <mergeCell ref="A47:I47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8A0000"/>
  </sheetPr>
  <dimension ref="A1:K100"/>
  <sheetViews>
    <sheetView showGridLines="0" workbookViewId="0">
      <selection activeCell="E21" sqref="E21"/>
    </sheetView>
  </sheetViews>
  <sheetFormatPr baseColWidth="10" defaultColWidth="14.42578125" defaultRowHeight="15" customHeight="1"/>
  <cols>
    <col min="1" max="1" width="14.7109375" style="232" customWidth="1"/>
    <col min="2" max="2" width="73.42578125" style="232" customWidth="1"/>
    <col min="3" max="3" width="20.5703125" style="232" customWidth="1"/>
    <col min="4" max="4" width="15.5703125" style="232" customWidth="1"/>
    <col min="5" max="5" width="11.5703125" style="232" customWidth="1"/>
    <col min="6" max="6" width="29.42578125" style="232" customWidth="1"/>
    <col min="7" max="7" width="13.42578125" style="232" customWidth="1"/>
    <col min="8" max="11" width="11.5703125" style="232" customWidth="1"/>
    <col min="12" max="16384" width="14.42578125" style="232"/>
  </cols>
  <sheetData>
    <row r="1" spans="1:11" ht="13.5" customHeight="1">
      <c r="A1" s="229" t="s">
        <v>55</v>
      </c>
      <c r="B1" s="230"/>
      <c r="C1" s="230"/>
      <c r="D1" s="230"/>
      <c r="E1" s="231"/>
      <c r="F1" s="231"/>
      <c r="G1" s="231"/>
      <c r="H1" s="231"/>
      <c r="I1" s="231"/>
      <c r="J1" s="231"/>
      <c r="K1" s="231"/>
    </row>
    <row r="2" spans="1:11" ht="13.5" customHeight="1">
      <c r="A2" s="233" t="s">
        <v>216</v>
      </c>
      <c r="B2" s="234"/>
      <c r="C2" s="235"/>
      <c r="D2" s="235"/>
      <c r="E2" s="231"/>
      <c r="I2" s="231"/>
      <c r="J2" s="231"/>
      <c r="K2" s="231"/>
    </row>
    <row r="3" spans="1:11" ht="13.5" customHeight="1">
      <c r="A3" s="233"/>
      <c r="B3" s="234"/>
      <c r="C3" s="235"/>
      <c r="D3" s="235"/>
      <c r="E3" s="231"/>
      <c r="I3" s="231"/>
      <c r="J3" s="231"/>
      <c r="K3" s="231"/>
    </row>
    <row r="4" spans="1:11" ht="13.5" customHeight="1">
      <c r="A4" s="236" t="s">
        <v>72</v>
      </c>
      <c r="B4" s="236" t="s">
        <v>73</v>
      </c>
      <c r="C4" s="237" t="s">
        <v>358</v>
      </c>
      <c r="D4" s="237" t="s">
        <v>74</v>
      </c>
      <c r="E4" s="231"/>
      <c r="I4" s="231"/>
      <c r="J4" s="231"/>
      <c r="K4" s="231"/>
    </row>
    <row r="5" spans="1:11" ht="13.5" customHeight="1">
      <c r="A5" s="238">
        <v>562</v>
      </c>
      <c r="B5" s="238" t="s">
        <v>75</v>
      </c>
      <c r="C5" s="239">
        <v>1136379.2462999995</v>
      </c>
      <c r="D5" s="240">
        <f t="shared" ref="D5:D12" si="0">C5/128521500.6</f>
        <v>8.8419388273155569E-3</v>
      </c>
      <c r="E5" s="231"/>
      <c r="F5" s="241"/>
      <c r="G5" s="242"/>
      <c r="I5" s="231"/>
      <c r="J5" s="231"/>
      <c r="K5" s="231"/>
    </row>
    <row r="6" spans="1:11" ht="13.5" customHeight="1">
      <c r="A6" s="238">
        <v>299</v>
      </c>
      <c r="B6" s="238" t="s">
        <v>1</v>
      </c>
      <c r="C6" s="239">
        <v>273139.70500000013</v>
      </c>
      <c r="D6" s="240">
        <f t="shared" si="0"/>
        <v>2.1252452214209532E-3</v>
      </c>
      <c r="E6" s="231"/>
      <c r="F6" s="241"/>
      <c r="G6" s="243"/>
      <c r="I6" s="231"/>
      <c r="J6" s="231"/>
      <c r="K6" s="231"/>
    </row>
    <row r="7" spans="1:11" ht="13.5" customHeight="1">
      <c r="A7" s="244">
        <v>89</v>
      </c>
      <c r="B7" s="244" t="s">
        <v>76</v>
      </c>
      <c r="C7" s="245">
        <v>52850.372100000008</v>
      </c>
      <c r="D7" s="246">
        <f t="shared" si="0"/>
        <v>4.1121813745769484E-4</v>
      </c>
      <c r="E7" s="231"/>
      <c r="F7" s="247"/>
      <c r="G7" s="243"/>
      <c r="I7" s="231"/>
      <c r="J7" s="231"/>
      <c r="K7" s="231"/>
    </row>
    <row r="8" spans="1:11" ht="13.5" customHeight="1">
      <c r="A8" s="244">
        <v>36</v>
      </c>
      <c r="B8" s="244" t="s">
        <v>77</v>
      </c>
      <c r="C8" s="245">
        <v>81771.354299999992</v>
      </c>
      <c r="D8" s="246">
        <f t="shared" si="0"/>
        <v>6.362464950864416E-4</v>
      </c>
      <c r="E8" s="231"/>
      <c r="F8" s="241"/>
      <c r="G8" s="243"/>
      <c r="I8" s="231"/>
      <c r="J8" s="231"/>
      <c r="K8" s="231"/>
    </row>
    <row r="9" spans="1:11" ht="13.5" customHeight="1">
      <c r="A9" s="244">
        <v>8</v>
      </c>
      <c r="B9" s="244" t="s">
        <v>78</v>
      </c>
      <c r="C9" s="245">
        <v>1669</v>
      </c>
      <c r="D9" s="246">
        <f t="shared" si="0"/>
        <v>1.2986154006981771E-5</v>
      </c>
      <c r="E9" s="231"/>
      <c r="F9" s="241"/>
      <c r="G9" s="242"/>
      <c r="I9" s="231"/>
      <c r="J9" s="231"/>
      <c r="K9" s="231"/>
    </row>
    <row r="10" spans="1:11" ht="13.5" customHeight="1">
      <c r="A10" s="244">
        <v>32</v>
      </c>
      <c r="B10" s="244" t="s">
        <v>79</v>
      </c>
      <c r="C10" s="245">
        <v>27818.510000000002</v>
      </c>
      <c r="D10" s="246">
        <f t="shared" si="0"/>
        <v>2.1645024272304522E-4</v>
      </c>
      <c r="E10" s="231"/>
      <c r="F10" s="241"/>
      <c r="G10" s="242"/>
      <c r="I10" s="231"/>
      <c r="J10" s="231"/>
      <c r="K10" s="231"/>
    </row>
    <row r="11" spans="1:11" ht="13.5" customHeight="1">
      <c r="A11" s="244">
        <v>2</v>
      </c>
      <c r="B11" s="244" t="s">
        <v>80</v>
      </c>
      <c r="C11" s="245">
        <v>92758.310599999997</v>
      </c>
      <c r="D11" s="246">
        <f t="shared" si="0"/>
        <v>7.2173379681189317E-4</v>
      </c>
      <c r="E11" s="231"/>
      <c r="F11" s="241"/>
      <c r="G11" s="242"/>
      <c r="I11" s="231"/>
      <c r="J11" s="231"/>
      <c r="K11" s="231"/>
    </row>
    <row r="12" spans="1:11" ht="13.5" customHeight="1">
      <c r="A12" s="244">
        <v>116</v>
      </c>
      <c r="B12" s="244" t="s">
        <v>81</v>
      </c>
      <c r="C12" s="245">
        <v>50592.150999999991</v>
      </c>
      <c r="D12" s="246">
        <f t="shared" si="0"/>
        <v>3.936473723370142E-4</v>
      </c>
      <c r="E12" s="231"/>
      <c r="F12" s="241"/>
      <c r="G12" s="242"/>
      <c r="I12" s="231"/>
      <c r="J12" s="231"/>
      <c r="K12" s="231"/>
    </row>
    <row r="13" spans="1:11" ht="13.5" customHeight="1">
      <c r="A13" s="248">
        <f>SUM(A5:A12)</f>
        <v>1144</v>
      </c>
      <c r="B13" s="249" t="s">
        <v>82</v>
      </c>
      <c r="C13" s="248">
        <f>SUM(C5:C12)</f>
        <v>1716978.6492999997</v>
      </c>
      <c r="D13" s="250">
        <f>C13/128521500.6</f>
        <v>1.3359466247159581E-2</v>
      </c>
      <c r="E13" s="231"/>
      <c r="I13" s="231"/>
      <c r="J13" s="231"/>
      <c r="K13" s="231"/>
    </row>
    <row r="14" spans="1:11" ht="13.5" customHeight="1">
      <c r="A14" s="233"/>
      <c r="B14" s="235"/>
      <c r="C14" s="235"/>
      <c r="D14" s="235"/>
      <c r="E14" s="231"/>
      <c r="I14" s="231"/>
      <c r="J14" s="231"/>
      <c r="K14" s="231"/>
    </row>
    <row r="15" spans="1:11" ht="13.5" customHeight="1">
      <c r="A15" s="811" t="s">
        <v>359</v>
      </c>
      <c r="B15" s="812"/>
      <c r="C15" s="812"/>
      <c r="D15" s="812"/>
      <c r="E15" s="231"/>
      <c r="F15" s="231"/>
      <c r="G15" s="231"/>
      <c r="H15" s="231"/>
      <c r="I15" s="231"/>
      <c r="J15" s="231"/>
      <c r="K15" s="231"/>
    </row>
    <row r="16" spans="1:11" ht="79.5" customHeight="1">
      <c r="A16" s="813" t="s">
        <v>360</v>
      </c>
      <c r="B16" s="814"/>
      <c r="C16" s="814"/>
      <c r="D16" s="814"/>
      <c r="E16" s="251"/>
      <c r="F16" s="251"/>
      <c r="G16" s="251"/>
      <c r="H16" s="251"/>
      <c r="I16" s="251"/>
      <c r="J16" s="251"/>
      <c r="K16" s="251"/>
    </row>
    <row r="17" spans="1:11" ht="13.5" customHeight="1">
      <c r="A17" s="252"/>
      <c r="B17" s="231"/>
      <c r="C17" s="235"/>
      <c r="D17" s="235"/>
      <c r="E17" s="231"/>
      <c r="I17" s="231"/>
      <c r="J17" s="231"/>
      <c r="K17" s="231"/>
    </row>
    <row r="18" spans="1:11" ht="13.5" customHeight="1">
      <c r="A18" s="253"/>
      <c r="B18" s="231"/>
      <c r="C18" s="235"/>
      <c r="D18" s="235"/>
      <c r="E18" s="231"/>
      <c r="I18" s="231"/>
      <c r="J18" s="231"/>
      <c r="K18" s="231"/>
    </row>
    <row r="19" spans="1:11" ht="13.5" customHeight="1">
      <c r="A19" s="252"/>
      <c r="B19" s="231"/>
      <c r="C19" s="235"/>
      <c r="D19" s="235"/>
      <c r="E19" s="231"/>
      <c r="I19" s="231"/>
      <c r="J19" s="231"/>
      <c r="K19" s="231"/>
    </row>
    <row r="20" spans="1:11" ht="13.5" customHeight="1">
      <c r="A20" s="252"/>
      <c r="B20" s="231"/>
      <c r="C20" s="235"/>
      <c r="D20" s="235"/>
      <c r="E20" s="231"/>
      <c r="F20" s="231"/>
      <c r="G20" s="231"/>
      <c r="H20" s="231"/>
      <c r="I20" s="231"/>
      <c r="J20" s="231"/>
      <c r="K20" s="231"/>
    </row>
    <row r="21" spans="1:11" ht="13.5" customHeight="1">
      <c r="A21" s="252"/>
      <c r="B21" s="231"/>
      <c r="C21" s="411"/>
      <c r="D21" s="235"/>
      <c r="E21" s="231"/>
      <c r="F21" s="231"/>
      <c r="G21" s="231"/>
      <c r="H21" s="231"/>
      <c r="I21" s="231"/>
      <c r="J21" s="231"/>
      <c r="K21" s="231"/>
    </row>
    <row r="22" spans="1:11" ht="13.5" customHeight="1">
      <c r="A22" s="252"/>
      <c r="B22" s="254"/>
      <c r="C22" s="235"/>
      <c r="D22" s="235"/>
      <c r="E22" s="231"/>
      <c r="F22" s="231"/>
      <c r="G22" s="231"/>
      <c r="H22" s="231"/>
      <c r="I22" s="231"/>
      <c r="J22" s="231"/>
      <c r="K22" s="231"/>
    </row>
    <row r="23" spans="1:11" ht="13.5" customHeight="1">
      <c r="A23" s="252"/>
      <c r="B23" s="231"/>
      <c r="C23" s="254"/>
      <c r="D23" s="235"/>
      <c r="E23" s="231"/>
      <c r="F23" s="231"/>
      <c r="G23" s="231"/>
      <c r="H23" s="231"/>
      <c r="I23" s="231"/>
      <c r="J23" s="231"/>
      <c r="K23" s="231"/>
    </row>
    <row r="24" spans="1:11" ht="13.5" customHeight="1">
      <c r="A24" s="255"/>
      <c r="B24" s="231"/>
      <c r="C24" s="235"/>
      <c r="D24" s="235"/>
      <c r="E24" s="231"/>
      <c r="F24" s="231"/>
      <c r="G24" s="231"/>
      <c r="H24" s="231"/>
      <c r="I24" s="231"/>
      <c r="J24" s="231"/>
      <c r="K24" s="231"/>
    </row>
    <row r="25" spans="1:11" ht="13.5" customHeight="1">
      <c r="A25" s="252"/>
      <c r="B25" s="231"/>
      <c r="C25" s="235"/>
      <c r="D25" s="235"/>
      <c r="E25" s="231"/>
      <c r="F25" s="231"/>
      <c r="G25" s="231"/>
      <c r="H25" s="231"/>
      <c r="I25" s="231"/>
      <c r="J25" s="231"/>
      <c r="K25" s="231"/>
    </row>
    <row r="26" spans="1:11" ht="13.5" customHeight="1">
      <c r="A26" s="252"/>
      <c r="B26" s="231"/>
      <c r="C26" s="235"/>
      <c r="D26" s="235"/>
      <c r="E26" s="231"/>
      <c r="F26" s="231"/>
      <c r="G26" s="231"/>
      <c r="H26" s="231"/>
      <c r="I26" s="231"/>
      <c r="J26" s="231"/>
      <c r="K26" s="231"/>
    </row>
    <row r="27" spans="1:11" ht="13.5" customHeight="1">
      <c r="A27" s="256"/>
      <c r="B27" s="257"/>
      <c r="C27" s="258"/>
      <c r="D27" s="258"/>
      <c r="E27" s="231"/>
      <c r="F27" s="231"/>
      <c r="G27" s="231"/>
      <c r="H27" s="231"/>
      <c r="I27" s="231"/>
      <c r="J27" s="231"/>
      <c r="K27" s="231"/>
    </row>
    <row r="28" spans="1:11" ht="13.5" customHeight="1">
      <c r="A28" s="256"/>
      <c r="B28" s="257"/>
      <c r="C28" s="258"/>
      <c r="D28" s="258"/>
      <c r="E28" s="231"/>
      <c r="F28" s="231"/>
      <c r="G28" s="231"/>
      <c r="H28" s="231"/>
      <c r="I28" s="231"/>
      <c r="J28" s="231"/>
      <c r="K28" s="231"/>
    </row>
    <row r="29" spans="1:11" ht="13.5" customHeight="1">
      <c r="A29" s="252"/>
      <c r="B29" s="231"/>
      <c r="C29" s="235"/>
      <c r="D29" s="235"/>
      <c r="E29" s="231"/>
      <c r="F29" s="231"/>
      <c r="G29" s="231"/>
      <c r="H29" s="231"/>
      <c r="I29" s="231"/>
      <c r="J29" s="231"/>
      <c r="K29" s="231"/>
    </row>
    <row r="30" spans="1:11" ht="13.5" customHeight="1">
      <c r="A30" s="252"/>
      <c r="B30" s="231"/>
      <c r="C30" s="235"/>
      <c r="D30" s="235"/>
      <c r="E30" s="231"/>
      <c r="F30" s="231"/>
      <c r="G30" s="231"/>
      <c r="H30" s="231"/>
      <c r="I30" s="231"/>
      <c r="J30" s="231"/>
      <c r="K30" s="231"/>
    </row>
    <row r="31" spans="1:11" ht="13.5" customHeight="1">
      <c r="A31" s="252"/>
      <c r="B31" s="231"/>
      <c r="C31" s="235"/>
      <c r="D31" s="235"/>
      <c r="E31" s="231"/>
      <c r="F31" s="231"/>
      <c r="G31" s="231"/>
      <c r="H31" s="231"/>
      <c r="I31" s="231"/>
      <c r="J31" s="231"/>
      <c r="K31" s="231"/>
    </row>
    <row r="32" spans="1:11" ht="13.5" customHeight="1">
      <c r="A32" s="252"/>
      <c r="B32" s="231"/>
      <c r="C32" s="235"/>
      <c r="D32" s="235"/>
      <c r="E32" s="231"/>
      <c r="F32" s="231"/>
      <c r="G32" s="231"/>
      <c r="H32" s="231"/>
      <c r="I32" s="231"/>
      <c r="J32" s="231"/>
      <c r="K32" s="231"/>
    </row>
    <row r="33" spans="1:11" ht="13.5" customHeight="1">
      <c r="A33" s="252"/>
      <c r="B33" s="231"/>
      <c r="C33" s="235"/>
      <c r="D33" s="235"/>
      <c r="E33" s="231"/>
      <c r="F33" s="231"/>
      <c r="G33" s="231"/>
      <c r="H33" s="231"/>
      <c r="I33" s="231"/>
      <c r="J33" s="231"/>
      <c r="K33" s="231"/>
    </row>
    <row r="34" spans="1:11" ht="13.5" customHeight="1">
      <c r="A34" s="252"/>
      <c r="B34" s="231"/>
      <c r="C34" s="235"/>
      <c r="D34" s="235"/>
      <c r="E34" s="231"/>
      <c r="F34" s="231"/>
      <c r="G34" s="231"/>
      <c r="H34" s="231"/>
      <c r="I34" s="231"/>
      <c r="J34" s="231"/>
      <c r="K34" s="231"/>
    </row>
    <row r="35" spans="1:11" ht="13.5" customHeight="1">
      <c r="A35" s="252"/>
      <c r="B35" s="231"/>
      <c r="C35" s="235"/>
      <c r="D35" s="235"/>
      <c r="E35" s="231"/>
      <c r="F35" s="231"/>
      <c r="G35" s="231"/>
      <c r="H35" s="231"/>
      <c r="I35" s="231"/>
      <c r="J35" s="231"/>
      <c r="K35" s="231"/>
    </row>
    <row r="36" spans="1:11" ht="13.5" customHeight="1">
      <c r="A36" s="252"/>
      <c r="B36" s="231"/>
      <c r="C36" s="254"/>
      <c r="D36" s="235"/>
      <c r="E36" s="231"/>
      <c r="F36" s="231"/>
      <c r="G36" s="231"/>
      <c r="H36" s="231"/>
      <c r="I36" s="231"/>
      <c r="J36" s="231"/>
      <c r="K36" s="231"/>
    </row>
    <row r="37" spans="1:11" ht="13.5" customHeight="1">
      <c r="A37" s="252"/>
      <c r="B37" s="231"/>
      <c r="C37" s="235"/>
      <c r="D37" s="235"/>
      <c r="E37" s="231"/>
      <c r="F37" s="231"/>
      <c r="G37" s="231"/>
      <c r="H37" s="231"/>
      <c r="I37" s="231"/>
      <c r="J37" s="231"/>
      <c r="K37" s="231"/>
    </row>
    <row r="38" spans="1:11" ht="13.5" customHeight="1">
      <c r="A38" s="256"/>
      <c r="B38" s="257"/>
      <c r="C38" s="258"/>
      <c r="D38" s="258"/>
      <c r="E38" s="231"/>
      <c r="F38" s="231"/>
      <c r="G38" s="231"/>
      <c r="H38" s="231"/>
      <c r="I38" s="231"/>
      <c r="J38" s="231"/>
      <c r="K38" s="231"/>
    </row>
    <row r="39" spans="1:11" ht="13.5" customHeight="1">
      <c r="A39" s="252"/>
      <c r="B39" s="231"/>
      <c r="C39" s="235"/>
      <c r="D39" s="235"/>
      <c r="E39" s="231"/>
      <c r="F39" s="231"/>
      <c r="G39" s="231"/>
      <c r="H39" s="231"/>
      <c r="I39" s="231"/>
      <c r="J39" s="231"/>
      <c r="K39" s="231"/>
    </row>
    <row r="40" spans="1:11" ht="13.5" customHeight="1">
      <c r="A40" s="259"/>
      <c r="B40" s="231"/>
      <c r="C40" s="235"/>
      <c r="D40" s="235"/>
      <c r="E40" s="231"/>
      <c r="F40" s="231"/>
      <c r="G40" s="231"/>
      <c r="H40" s="231"/>
      <c r="I40" s="231"/>
      <c r="J40" s="231"/>
      <c r="K40" s="231"/>
    </row>
    <row r="41" spans="1:11" ht="13.5" customHeight="1">
      <c r="A41" s="252"/>
      <c r="B41" s="231"/>
      <c r="C41" s="235"/>
      <c r="D41" s="235"/>
      <c r="E41" s="231"/>
      <c r="F41" s="231"/>
      <c r="G41" s="231"/>
      <c r="H41" s="231"/>
      <c r="I41" s="231"/>
      <c r="J41" s="231"/>
      <c r="K41" s="231"/>
    </row>
    <row r="42" spans="1:11" ht="13.5" customHeight="1">
      <c r="A42" s="252"/>
      <c r="B42" s="231"/>
      <c r="C42" s="235"/>
      <c r="D42" s="235"/>
      <c r="E42" s="231"/>
      <c r="F42" s="231"/>
      <c r="G42" s="231"/>
      <c r="H42" s="231"/>
      <c r="I42" s="231"/>
      <c r="J42" s="231"/>
      <c r="K42" s="231"/>
    </row>
    <row r="43" spans="1:11" ht="13.5" customHeight="1">
      <c r="A43" s="252"/>
      <c r="B43" s="231"/>
      <c r="C43" s="235"/>
      <c r="D43" s="235"/>
      <c r="E43" s="231"/>
      <c r="F43" s="231"/>
      <c r="G43" s="231"/>
      <c r="H43" s="231"/>
      <c r="I43" s="231"/>
      <c r="J43" s="231"/>
      <c r="K43" s="231"/>
    </row>
    <row r="44" spans="1:11" ht="13.5" customHeight="1">
      <c r="A44" s="252"/>
      <c r="B44" s="231"/>
      <c r="C44" s="235"/>
      <c r="D44" s="235"/>
      <c r="E44" s="231"/>
      <c r="F44" s="231"/>
      <c r="G44" s="231"/>
      <c r="H44" s="231"/>
      <c r="I44" s="231"/>
      <c r="J44" s="231"/>
      <c r="K44" s="231"/>
    </row>
    <row r="45" spans="1:11" ht="13.5" customHeight="1">
      <c r="A45" s="252"/>
      <c r="B45" s="231"/>
      <c r="C45" s="235"/>
      <c r="D45" s="235"/>
      <c r="E45" s="231"/>
      <c r="F45" s="231"/>
      <c r="G45" s="231"/>
      <c r="H45" s="231"/>
      <c r="I45" s="231"/>
      <c r="J45" s="231"/>
      <c r="K45" s="231"/>
    </row>
    <row r="46" spans="1:11" ht="13.5" customHeight="1">
      <c r="A46" s="252"/>
      <c r="B46" s="231"/>
      <c r="C46" s="235"/>
      <c r="D46" s="235"/>
      <c r="E46" s="231"/>
      <c r="F46" s="231"/>
      <c r="G46" s="231"/>
      <c r="H46" s="231"/>
      <c r="I46" s="231"/>
      <c r="J46" s="231"/>
      <c r="K46" s="231"/>
    </row>
    <row r="47" spans="1:11" ht="13.5" customHeight="1">
      <c r="A47" s="252"/>
      <c r="B47" s="231"/>
      <c r="C47" s="235"/>
      <c r="D47" s="235"/>
      <c r="E47" s="231"/>
      <c r="F47" s="231"/>
      <c r="G47" s="231"/>
      <c r="H47" s="231"/>
      <c r="I47" s="231"/>
      <c r="J47" s="231"/>
      <c r="K47" s="231"/>
    </row>
    <row r="48" spans="1:11" ht="13.5" customHeight="1">
      <c r="A48" s="252"/>
      <c r="B48" s="231"/>
      <c r="C48" s="235"/>
      <c r="D48" s="235"/>
      <c r="E48" s="231"/>
      <c r="F48" s="231"/>
      <c r="G48" s="231"/>
      <c r="H48" s="231"/>
      <c r="I48" s="231"/>
      <c r="J48" s="231"/>
      <c r="K48" s="231"/>
    </row>
    <row r="49" spans="1:11" ht="13.5" customHeight="1">
      <c r="A49" s="252"/>
      <c r="B49" s="231"/>
      <c r="C49" s="235"/>
      <c r="D49" s="235"/>
      <c r="E49" s="231"/>
      <c r="F49" s="231"/>
      <c r="G49" s="231"/>
      <c r="H49" s="231"/>
      <c r="I49" s="231"/>
      <c r="J49" s="231"/>
      <c r="K49" s="231"/>
    </row>
    <row r="50" spans="1:11" ht="13.5" customHeight="1">
      <c r="A50" s="252"/>
      <c r="B50" s="231"/>
      <c r="C50" s="235"/>
      <c r="D50" s="235"/>
      <c r="E50" s="231"/>
      <c r="F50" s="231"/>
      <c r="G50" s="231"/>
      <c r="H50" s="231"/>
      <c r="I50" s="231"/>
      <c r="J50" s="231"/>
      <c r="K50" s="231"/>
    </row>
    <row r="51" spans="1:11" ht="13.5" customHeight="1">
      <c r="A51" s="252"/>
      <c r="B51" s="231"/>
      <c r="C51" s="235"/>
      <c r="D51" s="235"/>
      <c r="E51" s="231"/>
      <c r="F51" s="231"/>
      <c r="G51" s="231"/>
      <c r="H51" s="231"/>
      <c r="I51" s="231"/>
      <c r="J51" s="231"/>
      <c r="K51" s="231"/>
    </row>
    <row r="52" spans="1:11" ht="13.5" customHeight="1">
      <c r="A52" s="252"/>
      <c r="B52" s="231"/>
      <c r="C52" s="235"/>
      <c r="D52" s="235"/>
      <c r="E52" s="231"/>
      <c r="F52" s="231"/>
      <c r="G52" s="231"/>
      <c r="H52" s="231"/>
      <c r="I52" s="231"/>
      <c r="J52" s="231"/>
      <c r="K52" s="231"/>
    </row>
    <row r="53" spans="1:11" ht="13.5" customHeight="1">
      <c r="A53" s="252"/>
      <c r="B53" s="231"/>
      <c r="C53" s="235"/>
      <c r="D53" s="235"/>
      <c r="E53" s="231"/>
      <c r="F53" s="231"/>
      <c r="G53" s="231"/>
      <c r="H53" s="231"/>
      <c r="I53" s="231"/>
      <c r="J53" s="231"/>
      <c r="K53" s="231"/>
    </row>
    <row r="54" spans="1:11" ht="13.5" customHeight="1">
      <c r="A54" s="252"/>
      <c r="B54" s="231"/>
      <c r="C54" s="235"/>
      <c r="D54" s="235"/>
      <c r="E54" s="231"/>
      <c r="F54" s="231"/>
      <c r="G54" s="231"/>
      <c r="H54" s="231"/>
      <c r="I54" s="231"/>
      <c r="J54" s="231"/>
      <c r="K54" s="231"/>
    </row>
    <row r="55" spans="1:11" ht="13.5" customHeight="1">
      <c r="A55" s="252"/>
      <c r="B55" s="231"/>
      <c r="C55" s="235"/>
      <c r="D55" s="235"/>
      <c r="E55" s="231"/>
      <c r="F55" s="231"/>
      <c r="G55" s="231"/>
      <c r="H55" s="231"/>
      <c r="I55" s="231"/>
      <c r="J55" s="231"/>
      <c r="K55" s="231"/>
    </row>
    <row r="56" spans="1:11" ht="13.5" customHeight="1">
      <c r="A56" s="252"/>
      <c r="B56" s="231"/>
      <c r="C56" s="235"/>
      <c r="D56" s="235"/>
      <c r="E56" s="231"/>
      <c r="F56" s="231"/>
      <c r="G56" s="231"/>
      <c r="H56" s="231"/>
      <c r="I56" s="231"/>
      <c r="J56" s="231"/>
      <c r="K56" s="231"/>
    </row>
    <row r="57" spans="1:11" ht="13.5" customHeight="1">
      <c r="A57" s="252"/>
      <c r="B57" s="231"/>
      <c r="C57" s="235"/>
      <c r="D57" s="235"/>
      <c r="E57" s="231"/>
      <c r="F57" s="231"/>
      <c r="G57" s="231"/>
      <c r="H57" s="231"/>
      <c r="I57" s="231"/>
      <c r="J57" s="231"/>
      <c r="K57" s="231"/>
    </row>
    <row r="58" spans="1:11" ht="13.5" customHeight="1">
      <c r="A58" s="252"/>
      <c r="B58" s="231"/>
      <c r="C58" s="235"/>
      <c r="D58" s="235"/>
      <c r="E58" s="231"/>
      <c r="F58" s="231"/>
      <c r="G58" s="231"/>
      <c r="H58" s="231"/>
      <c r="I58" s="231"/>
      <c r="J58" s="231"/>
      <c r="K58" s="231"/>
    </row>
    <row r="59" spans="1:11" ht="13.5" customHeight="1">
      <c r="A59" s="252"/>
      <c r="B59" s="231"/>
      <c r="C59" s="235"/>
      <c r="D59" s="235"/>
      <c r="E59" s="231"/>
      <c r="F59" s="231"/>
      <c r="G59" s="231"/>
      <c r="H59" s="231"/>
      <c r="I59" s="231"/>
      <c r="J59" s="231"/>
      <c r="K59" s="231"/>
    </row>
    <row r="60" spans="1:11" ht="13.5" customHeight="1">
      <c r="A60" s="252"/>
      <c r="B60" s="231"/>
      <c r="C60" s="235"/>
      <c r="D60" s="235"/>
      <c r="E60" s="231"/>
      <c r="F60" s="231"/>
      <c r="G60" s="231"/>
      <c r="H60" s="231"/>
      <c r="I60" s="231"/>
      <c r="J60" s="231"/>
      <c r="K60" s="231"/>
    </row>
    <row r="61" spans="1:11" ht="13.5" customHeight="1">
      <c r="A61" s="252"/>
      <c r="B61" s="231"/>
      <c r="C61" s="235"/>
      <c r="D61" s="235"/>
      <c r="E61" s="231"/>
      <c r="F61" s="231"/>
      <c r="G61" s="231"/>
      <c r="H61" s="231"/>
      <c r="I61" s="231"/>
      <c r="J61" s="231"/>
      <c r="K61" s="231"/>
    </row>
    <row r="62" spans="1:11" ht="13.5" customHeight="1">
      <c r="A62" s="252"/>
      <c r="B62" s="231"/>
      <c r="C62" s="235"/>
      <c r="D62" s="235"/>
      <c r="E62" s="231"/>
      <c r="F62" s="231"/>
      <c r="G62" s="231"/>
      <c r="H62" s="231"/>
      <c r="I62" s="231"/>
      <c r="J62" s="231"/>
      <c r="K62" s="231"/>
    </row>
    <row r="63" spans="1:11" ht="13.5" customHeight="1">
      <c r="A63" s="252"/>
      <c r="B63" s="231"/>
      <c r="C63" s="235"/>
      <c r="D63" s="235"/>
      <c r="E63" s="231"/>
      <c r="F63" s="231"/>
      <c r="G63" s="231"/>
      <c r="H63" s="231"/>
      <c r="I63" s="231"/>
      <c r="J63" s="231"/>
      <c r="K63" s="231"/>
    </row>
    <row r="64" spans="1:11" ht="13.5" customHeight="1">
      <c r="A64" s="252"/>
      <c r="B64" s="231"/>
      <c r="C64" s="235"/>
      <c r="D64" s="235"/>
      <c r="E64" s="231"/>
      <c r="F64" s="231"/>
      <c r="G64" s="231"/>
      <c r="H64" s="231"/>
      <c r="I64" s="231"/>
      <c r="J64" s="231"/>
      <c r="K64" s="231"/>
    </row>
    <row r="65" spans="1:11" ht="13.5" customHeight="1">
      <c r="A65" s="252"/>
      <c r="B65" s="231"/>
      <c r="C65" s="235"/>
      <c r="D65" s="235"/>
      <c r="E65" s="231"/>
      <c r="F65" s="231"/>
      <c r="G65" s="231"/>
      <c r="H65" s="231"/>
      <c r="I65" s="231"/>
      <c r="J65" s="231"/>
      <c r="K65" s="231"/>
    </row>
    <row r="66" spans="1:11" ht="13.5" customHeight="1">
      <c r="A66" s="252"/>
      <c r="B66" s="231"/>
      <c r="C66" s="235"/>
      <c r="D66" s="235"/>
      <c r="E66" s="231"/>
      <c r="F66" s="231"/>
      <c r="G66" s="231"/>
      <c r="H66" s="231"/>
      <c r="I66" s="231"/>
      <c r="J66" s="231"/>
      <c r="K66" s="231"/>
    </row>
    <row r="67" spans="1:11" ht="13.5" customHeight="1">
      <c r="A67" s="252"/>
      <c r="B67" s="231"/>
      <c r="C67" s="235"/>
      <c r="D67" s="235"/>
      <c r="E67" s="231"/>
      <c r="F67" s="231"/>
      <c r="G67" s="231"/>
      <c r="H67" s="231"/>
      <c r="I67" s="231"/>
      <c r="J67" s="231"/>
      <c r="K67" s="231"/>
    </row>
    <row r="68" spans="1:11" ht="13.5" customHeight="1">
      <c r="A68" s="252"/>
      <c r="B68" s="231"/>
      <c r="C68" s="235"/>
      <c r="D68" s="235"/>
      <c r="E68" s="231"/>
      <c r="F68" s="231"/>
      <c r="G68" s="231"/>
      <c r="H68" s="231"/>
      <c r="I68" s="231"/>
      <c r="J68" s="231"/>
      <c r="K68" s="231"/>
    </row>
    <row r="69" spans="1:11" ht="13.5" customHeight="1">
      <c r="A69" s="252"/>
      <c r="B69" s="231"/>
      <c r="C69" s="235"/>
      <c r="D69" s="235"/>
      <c r="E69" s="231"/>
      <c r="F69" s="231"/>
      <c r="G69" s="231"/>
      <c r="H69" s="231"/>
      <c r="I69" s="231"/>
      <c r="J69" s="231"/>
      <c r="K69" s="231"/>
    </row>
    <row r="70" spans="1:11" ht="13.5" customHeight="1">
      <c r="A70" s="252"/>
      <c r="B70" s="231"/>
      <c r="C70" s="235"/>
      <c r="D70" s="235"/>
      <c r="E70" s="231"/>
      <c r="F70" s="231"/>
      <c r="G70" s="231"/>
      <c r="H70" s="231"/>
      <c r="I70" s="231"/>
      <c r="J70" s="231"/>
      <c r="K70" s="231"/>
    </row>
    <row r="71" spans="1:11" ht="13.5" customHeight="1">
      <c r="A71" s="252"/>
      <c r="B71" s="231"/>
      <c r="C71" s="235"/>
      <c r="D71" s="235"/>
      <c r="E71" s="231"/>
      <c r="F71" s="231"/>
      <c r="G71" s="231"/>
      <c r="H71" s="231"/>
      <c r="I71" s="231"/>
      <c r="J71" s="231"/>
      <c r="K71" s="231"/>
    </row>
    <row r="72" spans="1:11" ht="13.5" customHeight="1">
      <c r="A72" s="252"/>
      <c r="B72" s="231"/>
      <c r="C72" s="235"/>
      <c r="D72" s="235"/>
      <c r="E72" s="231"/>
      <c r="F72" s="231"/>
      <c r="G72" s="231"/>
      <c r="H72" s="231"/>
      <c r="I72" s="231"/>
      <c r="J72" s="231"/>
      <c r="K72" s="231"/>
    </row>
    <row r="73" spans="1:11" ht="13.5" customHeight="1">
      <c r="A73" s="252"/>
      <c r="B73" s="231"/>
      <c r="C73" s="235"/>
      <c r="D73" s="235"/>
      <c r="E73" s="231"/>
      <c r="F73" s="231"/>
      <c r="G73" s="231"/>
      <c r="H73" s="231"/>
      <c r="I73" s="231"/>
      <c r="J73" s="231"/>
      <c r="K73" s="231"/>
    </row>
    <row r="74" spans="1:11" ht="13.5" customHeight="1">
      <c r="A74" s="252"/>
      <c r="B74" s="231"/>
      <c r="C74" s="235"/>
      <c r="D74" s="235"/>
      <c r="E74" s="231"/>
      <c r="F74" s="231"/>
      <c r="G74" s="231"/>
      <c r="H74" s="231"/>
      <c r="I74" s="231"/>
      <c r="J74" s="231"/>
      <c r="K74" s="231"/>
    </row>
    <row r="75" spans="1:11" ht="13.5" customHeight="1">
      <c r="A75" s="252"/>
      <c r="B75" s="231"/>
      <c r="C75" s="235"/>
      <c r="D75" s="235"/>
      <c r="E75" s="231"/>
      <c r="F75" s="231"/>
      <c r="G75" s="231"/>
      <c r="H75" s="231"/>
      <c r="I75" s="231"/>
      <c r="J75" s="231"/>
      <c r="K75" s="231"/>
    </row>
    <row r="76" spans="1:11" ht="13.5" customHeight="1">
      <c r="A76" s="252"/>
      <c r="B76" s="231"/>
      <c r="C76" s="235"/>
      <c r="D76" s="235"/>
      <c r="E76" s="231"/>
      <c r="F76" s="231"/>
      <c r="G76" s="231"/>
      <c r="H76" s="231"/>
      <c r="I76" s="231"/>
      <c r="J76" s="231"/>
      <c r="K76" s="231"/>
    </row>
    <row r="77" spans="1:11" ht="13.5" customHeight="1">
      <c r="A77" s="252"/>
      <c r="B77" s="231"/>
      <c r="C77" s="235"/>
      <c r="D77" s="235"/>
      <c r="E77" s="231"/>
      <c r="F77" s="231"/>
      <c r="G77" s="231"/>
      <c r="H77" s="231"/>
      <c r="I77" s="231"/>
      <c r="J77" s="231"/>
      <c r="K77" s="231"/>
    </row>
    <row r="78" spans="1:11" ht="13.5" customHeight="1">
      <c r="A78" s="252"/>
      <c r="B78" s="231"/>
      <c r="C78" s="235"/>
      <c r="D78" s="235"/>
      <c r="E78" s="231"/>
      <c r="F78" s="231"/>
      <c r="G78" s="231"/>
      <c r="H78" s="231"/>
      <c r="I78" s="231"/>
      <c r="J78" s="231"/>
      <c r="K78" s="231"/>
    </row>
    <row r="79" spans="1:11" ht="13.5" customHeight="1">
      <c r="A79" s="252"/>
      <c r="B79" s="231"/>
      <c r="C79" s="235"/>
      <c r="D79" s="235"/>
      <c r="E79" s="231"/>
      <c r="F79" s="231"/>
      <c r="G79" s="231"/>
      <c r="H79" s="231"/>
      <c r="I79" s="231"/>
      <c r="J79" s="231"/>
      <c r="K79" s="231"/>
    </row>
    <row r="80" spans="1:11" ht="13.5" customHeight="1">
      <c r="A80" s="252"/>
      <c r="B80" s="231"/>
      <c r="C80" s="235"/>
      <c r="D80" s="235"/>
      <c r="E80" s="231"/>
      <c r="F80" s="231"/>
      <c r="G80" s="231"/>
      <c r="H80" s="231"/>
      <c r="I80" s="231"/>
      <c r="J80" s="231"/>
      <c r="K80" s="231"/>
    </row>
    <row r="81" spans="1:11" ht="13.5" customHeight="1">
      <c r="A81" s="252"/>
      <c r="B81" s="231"/>
      <c r="C81" s="235"/>
      <c r="D81" s="235"/>
      <c r="E81" s="231"/>
      <c r="F81" s="231"/>
      <c r="G81" s="231"/>
      <c r="H81" s="231"/>
      <c r="I81" s="231"/>
      <c r="J81" s="231"/>
      <c r="K81" s="231"/>
    </row>
    <row r="82" spans="1:11" ht="13.5" customHeight="1">
      <c r="A82" s="252"/>
      <c r="B82" s="231"/>
      <c r="C82" s="235"/>
      <c r="D82" s="235"/>
      <c r="E82" s="231"/>
      <c r="F82" s="231"/>
      <c r="G82" s="231"/>
      <c r="H82" s="231"/>
      <c r="I82" s="231"/>
      <c r="J82" s="231"/>
      <c r="K82" s="231"/>
    </row>
    <row r="83" spans="1:11" ht="13.5" customHeight="1">
      <c r="A83" s="252"/>
      <c r="B83" s="231"/>
      <c r="C83" s="235"/>
      <c r="D83" s="235"/>
      <c r="E83" s="231"/>
      <c r="F83" s="231"/>
      <c r="G83" s="231"/>
      <c r="H83" s="231"/>
      <c r="I83" s="231"/>
      <c r="J83" s="231"/>
      <c r="K83" s="231"/>
    </row>
    <row r="84" spans="1:11" ht="13.5" customHeight="1">
      <c r="A84" s="252"/>
      <c r="B84" s="231"/>
      <c r="C84" s="235"/>
      <c r="D84" s="235"/>
      <c r="E84" s="231"/>
      <c r="F84" s="231"/>
      <c r="G84" s="231"/>
      <c r="H84" s="231"/>
      <c r="I84" s="231"/>
      <c r="J84" s="231"/>
      <c r="K84" s="231"/>
    </row>
    <row r="85" spans="1:11" ht="13.5" customHeight="1">
      <c r="A85" s="252"/>
      <c r="B85" s="231"/>
      <c r="C85" s="235"/>
      <c r="D85" s="235"/>
      <c r="E85" s="231"/>
      <c r="F85" s="231"/>
      <c r="G85" s="231"/>
      <c r="H85" s="231"/>
      <c r="I85" s="231"/>
      <c r="J85" s="231"/>
      <c r="K85" s="231"/>
    </row>
    <row r="86" spans="1:11" ht="13.5" customHeight="1">
      <c r="A86" s="252"/>
      <c r="B86" s="231"/>
      <c r="C86" s="235"/>
      <c r="D86" s="235"/>
      <c r="E86" s="231"/>
      <c r="F86" s="231"/>
      <c r="G86" s="231"/>
      <c r="H86" s="231"/>
      <c r="I86" s="231"/>
      <c r="J86" s="231"/>
      <c r="K86" s="231"/>
    </row>
    <row r="87" spans="1:11" ht="13.5" customHeight="1">
      <c r="A87" s="252"/>
      <c r="B87" s="231"/>
      <c r="C87" s="235"/>
      <c r="D87" s="235"/>
      <c r="E87" s="231"/>
      <c r="F87" s="231"/>
      <c r="G87" s="231"/>
      <c r="H87" s="231"/>
      <c r="I87" s="231"/>
      <c r="J87" s="231"/>
      <c r="K87" s="231"/>
    </row>
    <row r="88" spans="1:11" ht="13.5" customHeight="1">
      <c r="A88" s="252"/>
      <c r="B88" s="231"/>
      <c r="C88" s="235"/>
      <c r="D88" s="235"/>
      <c r="E88" s="231"/>
      <c r="F88" s="231"/>
      <c r="G88" s="231"/>
      <c r="H88" s="231"/>
      <c r="I88" s="231"/>
      <c r="J88" s="231"/>
      <c r="K88" s="231"/>
    </row>
    <row r="89" spans="1:11" ht="13.5" customHeight="1">
      <c r="A89" s="252"/>
      <c r="B89" s="231"/>
      <c r="C89" s="235"/>
      <c r="D89" s="235"/>
      <c r="E89" s="231"/>
      <c r="F89" s="231"/>
      <c r="G89" s="231"/>
      <c r="H89" s="231"/>
      <c r="I89" s="231"/>
      <c r="J89" s="231"/>
      <c r="K89" s="231"/>
    </row>
    <row r="90" spans="1:11" ht="13.5" customHeight="1">
      <c r="A90" s="252"/>
      <c r="B90" s="231"/>
      <c r="C90" s="235"/>
      <c r="D90" s="235"/>
      <c r="E90" s="231"/>
      <c r="F90" s="231"/>
      <c r="G90" s="231"/>
      <c r="H90" s="231"/>
      <c r="I90" s="231"/>
      <c r="J90" s="231"/>
      <c r="K90" s="231"/>
    </row>
    <row r="91" spans="1:11" ht="13.5" customHeight="1">
      <c r="A91" s="252"/>
      <c r="B91" s="231"/>
      <c r="C91" s="235"/>
      <c r="D91" s="235"/>
      <c r="E91" s="231"/>
      <c r="F91" s="231"/>
      <c r="G91" s="231"/>
      <c r="H91" s="231"/>
      <c r="I91" s="231"/>
      <c r="J91" s="231"/>
      <c r="K91" s="231"/>
    </row>
    <row r="92" spans="1:11" ht="13.5" customHeight="1">
      <c r="A92" s="252"/>
      <c r="B92" s="231"/>
      <c r="C92" s="235"/>
      <c r="D92" s="235"/>
      <c r="E92" s="231"/>
      <c r="F92" s="231"/>
      <c r="G92" s="231"/>
      <c r="H92" s="231"/>
      <c r="I92" s="231"/>
      <c r="J92" s="231"/>
      <c r="K92" s="231"/>
    </row>
    <row r="93" spans="1:11" ht="13.5" customHeight="1">
      <c r="A93" s="252"/>
      <c r="B93" s="231"/>
      <c r="C93" s="235"/>
      <c r="D93" s="235"/>
      <c r="E93" s="231"/>
      <c r="F93" s="231"/>
      <c r="G93" s="231"/>
      <c r="H93" s="231"/>
      <c r="I93" s="231"/>
      <c r="J93" s="231"/>
      <c r="K93" s="231"/>
    </row>
    <row r="94" spans="1:11" ht="13.5" customHeight="1">
      <c r="A94" s="252"/>
      <c r="B94" s="231"/>
      <c r="C94" s="235"/>
      <c r="D94" s="235"/>
      <c r="E94" s="231"/>
      <c r="F94" s="231"/>
      <c r="G94" s="231"/>
      <c r="H94" s="231"/>
      <c r="I94" s="231"/>
      <c r="J94" s="231"/>
      <c r="K94" s="231"/>
    </row>
    <row r="95" spans="1:11" ht="13.5" customHeight="1">
      <c r="A95" s="252"/>
      <c r="B95" s="231"/>
      <c r="C95" s="235"/>
      <c r="D95" s="235"/>
      <c r="E95" s="231"/>
      <c r="F95" s="231"/>
      <c r="G95" s="231"/>
      <c r="H95" s="231"/>
      <c r="I95" s="231"/>
      <c r="J95" s="231"/>
      <c r="K95" s="231"/>
    </row>
    <row r="96" spans="1:11" ht="13.5" customHeight="1">
      <c r="A96" s="252"/>
      <c r="B96" s="231"/>
      <c r="C96" s="235"/>
      <c r="D96" s="235"/>
      <c r="E96" s="231"/>
      <c r="F96" s="231"/>
      <c r="G96" s="231"/>
      <c r="H96" s="231"/>
      <c r="I96" s="231"/>
      <c r="J96" s="231"/>
      <c r="K96" s="231"/>
    </row>
    <row r="97" spans="1:11" ht="13.5" customHeight="1">
      <c r="A97" s="252"/>
      <c r="B97" s="231"/>
      <c r="C97" s="235"/>
      <c r="D97" s="235"/>
      <c r="E97" s="231"/>
      <c r="F97" s="231"/>
      <c r="G97" s="231"/>
      <c r="H97" s="231"/>
      <c r="I97" s="231"/>
      <c r="J97" s="231"/>
      <c r="K97" s="231"/>
    </row>
    <row r="98" spans="1:11" ht="13.5" customHeight="1">
      <c r="A98" s="252"/>
      <c r="B98" s="231"/>
      <c r="C98" s="235"/>
      <c r="D98" s="235"/>
      <c r="E98" s="231"/>
      <c r="F98" s="231"/>
      <c r="G98" s="231"/>
      <c r="H98" s="231"/>
      <c r="I98" s="231"/>
      <c r="J98" s="231"/>
      <c r="K98" s="231"/>
    </row>
    <row r="99" spans="1:11" ht="13.5" customHeight="1">
      <c r="A99" s="252"/>
      <c r="B99" s="231"/>
      <c r="C99" s="235"/>
      <c r="D99" s="235"/>
      <c r="E99" s="231"/>
      <c r="F99" s="231"/>
      <c r="G99" s="231"/>
      <c r="H99" s="231"/>
      <c r="I99" s="231"/>
      <c r="J99" s="231"/>
      <c r="K99" s="231"/>
    </row>
    <row r="100" spans="1:11" ht="13.5" customHeight="1">
      <c r="A100" s="252"/>
      <c r="B100" s="231"/>
      <c r="C100" s="235"/>
      <c r="D100" s="235"/>
      <c r="E100" s="231"/>
      <c r="F100" s="231"/>
      <c r="G100" s="231"/>
      <c r="H100" s="231"/>
      <c r="I100" s="231"/>
      <c r="J100" s="231"/>
      <c r="K100" s="231"/>
    </row>
  </sheetData>
  <mergeCells count="2">
    <mergeCell ref="A15:D15"/>
    <mergeCell ref="A16:D16"/>
  </mergeCells>
  <printOptions horizontalCentered="1" verticalCentered="1"/>
  <pageMargins left="0" right="0" top="0" bottom="0" header="0" footer="0"/>
  <pageSetup scale="74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8A0000"/>
  </sheetPr>
  <dimension ref="B1:F24"/>
  <sheetViews>
    <sheetView showGridLines="0" workbookViewId="0">
      <selection activeCell="I28" sqref="I28"/>
    </sheetView>
  </sheetViews>
  <sheetFormatPr baseColWidth="10" defaultRowHeight="12.75"/>
  <cols>
    <col min="1" max="1" width="11.42578125" style="5"/>
    <col min="2" max="2" width="10" style="5" customWidth="1"/>
    <col min="3" max="3" width="52.85546875" style="5" bestFit="1" customWidth="1"/>
    <col min="4" max="4" width="12.28515625" style="5" customWidth="1"/>
    <col min="5" max="5" width="14.85546875" style="5" bestFit="1" customWidth="1"/>
    <col min="6" max="6" width="11.7109375" style="5" customWidth="1"/>
    <col min="7" max="16384" width="11.42578125" style="5"/>
  </cols>
  <sheetData>
    <row r="1" spans="2:6">
      <c r="B1" s="68" t="s">
        <v>55</v>
      </c>
    </row>
    <row r="2" spans="2:6">
      <c r="B2" s="200" t="s">
        <v>215</v>
      </c>
    </row>
    <row r="3" spans="2:6">
      <c r="B3" s="200"/>
    </row>
    <row r="4" spans="2:6">
      <c r="B4" s="201" t="s">
        <v>184</v>
      </c>
      <c r="C4" s="201" t="s">
        <v>185</v>
      </c>
      <c r="D4" s="201" t="s">
        <v>3</v>
      </c>
      <c r="E4" s="201" t="s">
        <v>186</v>
      </c>
      <c r="F4" s="202" t="s">
        <v>187</v>
      </c>
    </row>
    <row r="5" spans="2:6">
      <c r="B5" s="203">
        <v>1</v>
      </c>
      <c r="C5" s="204" t="s">
        <v>188</v>
      </c>
      <c r="D5" s="220">
        <v>28</v>
      </c>
      <c r="E5" s="221">
        <v>10728739</v>
      </c>
      <c r="F5" s="222">
        <f>E5/F21*100</f>
        <v>8.3478126160311152</v>
      </c>
    </row>
    <row r="6" spans="2:6">
      <c r="B6" s="203">
        <v>2</v>
      </c>
      <c r="C6" s="205" t="s">
        <v>189</v>
      </c>
      <c r="D6" s="223">
        <v>19</v>
      </c>
      <c r="E6" s="224">
        <v>8392120</v>
      </c>
      <c r="F6" s="222">
        <f>(E6/F21)*100</f>
        <v>6.5297371118122127</v>
      </c>
    </row>
    <row r="7" spans="2:6">
      <c r="B7" s="203">
        <v>3</v>
      </c>
      <c r="C7" s="206" t="s">
        <v>190</v>
      </c>
      <c r="D7" s="220">
        <v>13</v>
      </c>
      <c r="E7" s="221">
        <v>6935351.54</v>
      </c>
      <c r="F7" s="222">
        <f>(E7/F21)*100</f>
        <v>5.3962553364587231</v>
      </c>
    </row>
    <row r="8" spans="2:6">
      <c r="B8" s="203">
        <v>4</v>
      </c>
      <c r="C8" s="204" t="s">
        <v>191</v>
      </c>
      <c r="D8" s="220">
        <v>13</v>
      </c>
      <c r="E8" s="225">
        <v>6705761</v>
      </c>
      <c r="F8" s="226">
        <f>(E8/F21)*100</f>
        <v>5.2176156280704964</v>
      </c>
    </row>
    <row r="9" spans="2:6">
      <c r="B9" s="207">
        <v>5</v>
      </c>
      <c r="C9" s="208" t="s">
        <v>192</v>
      </c>
      <c r="D9" s="227">
        <v>123</v>
      </c>
      <c r="E9" s="224">
        <v>4668480.7480000025</v>
      </c>
      <c r="F9" s="222">
        <f>(E9/F21)*100</f>
        <v>3.632449487852468</v>
      </c>
    </row>
    <row r="10" spans="2:6">
      <c r="B10" s="207">
        <v>6</v>
      </c>
      <c r="C10" s="209" t="s">
        <v>193</v>
      </c>
      <c r="D10" s="220">
        <v>62</v>
      </c>
      <c r="E10" s="221">
        <v>3472481</v>
      </c>
      <c r="F10" s="222">
        <f>(E10/F21)*100</f>
        <v>2.7018665195162583</v>
      </c>
    </row>
    <row r="11" spans="2:6">
      <c r="B11" s="207">
        <v>7</v>
      </c>
      <c r="C11" s="208" t="s">
        <v>194</v>
      </c>
      <c r="D11" s="227">
        <v>9492</v>
      </c>
      <c r="E11" s="224">
        <v>1659111.034381333</v>
      </c>
      <c r="F11" s="222">
        <f>(E11/F21)*100</f>
        <v>1.2909203983995627</v>
      </c>
    </row>
    <row r="12" spans="2:6">
      <c r="B12" s="207">
        <v>8</v>
      </c>
      <c r="C12" s="209" t="s">
        <v>195</v>
      </c>
      <c r="D12" s="220">
        <v>206</v>
      </c>
      <c r="E12" s="221">
        <v>473013</v>
      </c>
      <c r="F12" s="226">
        <f>(E12/F21)*100</f>
        <v>0.36804175112720389</v>
      </c>
    </row>
    <row r="13" spans="2:6">
      <c r="B13" s="207">
        <v>9</v>
      </c>
      <c r="C13" s="209" t="s">
        <v>196</v>
      </c>
      <c r="D13" s="220">
        <v>42</v>
      </c>
      <c r="E13" s="221">
        <v>348200</v>
      </c>
      <c r="F13" s="222">
        <f>E13/F21*100</f>
        <v>0.27092730589326802</v>
      </c>
    </row>
    <row r="14" spans="2:6">
      <c r="B14" s="207">
        <v>10</v>
      </c>
      <c r="C14" s="209" t="s">
        <v>197</v>
      </c>
      <c r="D14" s="220">
        <v>6</v>
      </c>
      <c r="E14" s="221">
        <v>108611.5851</v>
      </c>
      <c r="F14" s="222">
        <f>E14/F21*100</f>
        <v>8.4508455312867353E-2</v>
      </c>
    </row>
    <row r="15" spans="2:6">
      <c r="B15" s="207">
        <v>11</v>
      </c>
      <c r="C15" s="209" t="s">
        <v>198</v>
      </c>
      <c r="D15" s="220">
        <v>83</v>
      </c>
      <c r="E15" s="221">
        <v>108414</v>
      </c>
      <c r="F15" s="222">
        <f>E15/F21*100</f>
        <v>8.4354718383436986E-2</v>
      </c>
    </row>
    <row r="16" spans="2:6">
      <c r="B16" s="207">
        <v>12</v>
      </c>
      <c r="C16" s="209" t="s">
        <v>199</v>
      </c>
      <c r="D16" s="220">
        <v>2</v>
      </c>
      <c r="E16" s="228">
        <v>5165</v>
      </c>
      <c r="F16" s="222">
        <f>E16/F21*100</f>
        <v>4.018780973402439E-3</v>
      </c>
    </row>
    <row r="17" spans="2:6" ht="25.5">
      <c r="B17" s="207">
        <v>13</v>
      </c>
      <c r="C17" s="210" t="s">
        <v>200</v>
      </c>
      <c r="D17" s="220">
        <v>40</v>
      </c>
      <c r="E17" s="228">
        <v>1912</v>
      </c>
      <c r="F17" s="222">
        <f>E17/F21*100</f>
        <v>1.4876881357493638E-3</v>
      </c>
    </row>
    <row r="18" spans="2:6">
      <c r="B18" s="211">
        <v>14</v>
      </c>
      <c r="C18" s="210" t="s">
        <v>201</v>
      </c>
      <c r="D18" s="220">
        <v>1</v>
      </c>
      <c r="E18" s="228">
        <v>654</v>
      </c>
      <c r="F18" s="222">
        <f>E18/F21*100</f>
        <v>5.0886403806489741E-4</v>
      </c>
    </row>
    <row r="19" spans="2:6">
      <c r="B19" s="815" t="s">
        <v>3</v>
      </c>
      <c r="C19" s="815"/>
      <c r="D19" s="228">
        <f>SUM(D5:D18)</f>
        <v>10130</v>
      </c>
      <c r="E19" s="228">
        <f t="shared" ref="E19:F19" si="0">SUM(E5:E18)</f>
        <v>43608013.907481335</v>
      </c>
      <c r="F19" s="222">
        <f t="shared" si="0"/>
        <v>33.930504662004822</v>
      </c>
    </row>
    <row r="21" spans="2:6">
      <c r="D21" s="816" t="s">
        <v>202</v>
      </c>
      <c r="E21" s="816"/>
      <c r="F21" s="215">
        <v>128521560</v>
      </c>
    </row>
    <row r="23" spans="2:6">
      <c r="B23" s="5" t="s">
        <v>203</v>
      </c>
    </row>
    <row r="24" spans="2:6">
      <c r="B24" s="5" t="s">
        <v>357</v>
      </c>
    </row>
  </sheetData>
  <mergeCells count="2">
    <mergeCell ref="B19:C19"/>
    <mergeCell ref="D21:E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9FB76-0201-4366-BF18-6F5D043BA334}">
  <sheetPr>
    <tabColor rgb="FF8A0000"/>
  </sheetPr>
  <dimension ref="A1:Q100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7" sqref="I7:J11"/>
    </sheetView>
  </sheetViews>
  <sheetFormatPr baseColWidth="10" defaultColWidth="14.42578125" defaultRowHeight="15" customHeight="1"/>
  <cols>
    <col min="1" max="1" width="57.7109375" style="606" customWidth="1"/>
    <col min="2" max="2" width="10.7109375" style="606" customWidth="1"/>
    <col min="3" max="3" width="9.7109375" style="606" customWidth="1"/>
    <col min="4" max="4" width="6.7109375" style="606" customWidth="1"/>
    <col min="5" max="6" width="10.7109375" style="606" customWidth="1"/>
    <col min="7" max="7" width="6.7109375" style="606" customWidth="1"/>
    <col min="8" max="8" width="6.42578125" style="606" customWidth="1"/>
    <col min="9" max="17" width="11.5703125" style="606" customWidth="1"/>
    <col min="18" max="16384" width="14.42578125" style="606"/>
  </cols>
  <sheetData>
    <row r="1" spans="1:17" ht="12" customHeight="1">
      <c r="A1" s="648" t="s">
        <v>468</v>
      </c>
      <c r="B1" s="649"/>
      <c r="C1" s="649"/>
      <c r="D1" s="650"/>
      <c r="E1" s="649"/>
      <c r="F1" s="649"/>
      <c r="G1" s="650"/>
      <c r="H1" s="650"/>
    </row>
    <row r="2" spans="1:17" ht="12" customHeight="1">
      <c r="A2" s="651" t="s">
        <v>469</v>
      </c>
      <c r="B2" s="649"/>
      <c r="C2" s="649"/>
      <c r="D2" s="650"/>
      <c r="E2" s="649"/>
      <c r="F2" s="649"/>
      <c r="G2" s="650"/>
      <c r="H2" s="650"/>
    </row>
    <row r="3" spans="1:17" ht="12" customHeight="1" thickBot="1">
      <c r="A3" s="652"/>
      <c r="B3" s="653"/>
      <c r="C3" s="653"/>
      <c r="D3" s="654"/>
      <c r="E3" s="653"/>
      <c r="F3" s="653"/>
      <c r="G3" s="654"/>
      <c r="H3" s="654"/>
    </row>
    <row r="4" spans="1:17" ht="12" customHeight="1">
      <c r="A4" s="636"/>
      <c r="B4" s="761" t="s">
        <v>370</v>
      </c>
      <c r="C4" s="762"/>
      <c r="D4" s="763"/>
      <c r="E4" s="764" t="s">
        <v>470</v>
      </c>
      <c r="F4" s="765"/>
      <c r="G4" s="765"/>
      <c r="H4" s="766"/>
    </row>
    <row r="5" spans="1:17" ht="12" customHeight="1">
      <c r="A5" s="655" t="s">
        <v>471</v>
      </c>
      <c r="B5" s="656">
        <v>2019</v>
      </c>
      <c r="C5" s="657">
        <v>2020</v>
      </c>
      <c r="D5" s="658" t="s">
        <v>282</v>
      </c>
      <c r="E5" s="657">
        <v>2019</v>
      </c>
      <c r="F5" s="657">
        <v>2020</v>
      </c>
      <c r="G5" s="659" t="s">
        <v>282</v>
      </c>
      <c r="H5" s="660" t="s">
        <v>289</v>
      </c>
    </row>
    <row r="6" spans="1:17" ht="12" customHeight="1">
      <c r="A6" s="661" t="s">
        <v>472</v>
      </c>
      <c r="B6" s="662">
        <f>+SUM(B7:B17)</f>
        <v>215425.88809328998</v>
      </c>
      <c r="C6" s="663">
        <f>+SUM(C7:C17)</f>
        <v>193852.27929833799</v>
      </c>
      <c r="D6" s="664">
        <f t="shared" ref="D6:D69" si="0">(C6-B6)/B6</f>
        <v>-0.10014399376926117</v>
      </c>
      <c r="E6" s="663">
        <f>+SUM(E7:E17)</f>
        <v>1610632.5217557496</v>
      </c>
      <c r="F6" s="663">
        <f>+SUM(F7:F17)</f>
        <v>1341865.5625842828</v>
      </c>
      <c r="G6" s="665">
        <f t="shared" ref="G6:G69" si="1">(F6-E6)/E6</f>
        <v>-0.16687044098580853</v>
      </c>
      <c r="H6" s="666">
        <f>SUM(H7:H17)</f>
        <v>1</v>
      </c>
    </row>
    <row r="7" spans="1:17" ht="12" customHeight="1">
      <c r="A7" s="667" t="s">
        <v>299</v>
      </c>
      <c r="B7" s="668">
        <v>37488.796593899999</v>
      </c>
      <c r="C7" s="669">
        <v>35038.341568188</v>
      </c>
      <c r="D7" s="670">
        <f t="shared" si="0"/>
        <v>-6.5364995634741865E-2</v>
      </c>
      <c r="E7" s="669">
        <v>268802.14747099997</v>
      </c>
      <c r="F7" s="669">
        <v>283310.98966323095</v>
      </c>
      <c r="G7" s="671">
        <f t="shared" si="1"/>
        <v>5.3975916222158464E-2</v>
      </c>
      <c r="H7" s="672">
        <f t="shared" ref="H7:H17" si="2">(F7/$F$6)</f>
        <v>0.2111321711823394</v>
      </c>
      <c r="I7" s="732"/>
      <c r="J7" s="733"/>
      <c r="P7" s="673"/>
      <c r="Q7" s="673"/>
    </row>
    <row r="8" spans="1:17" ht="12" customHeight="1">
      <c r="A8" s="667" t="s">
        <v>300</v>
      </c>
      <c r="B8" s="668">
        <v>37284.422283</v>
      </c>
      <c r="C8" s="669">
        <v>36105.059190510001</v>
      </c>
      <c r="D8" s="670">
        <f t="shared" si="0"/>
        <v>-3.1631523844952665E-2</v>
      </c>
      <c r="E8" s="669">
        <v>311229.23490799998</v>
      </c>
      <c r="F8" s="669">
        <v>250577.04174300999</v>
      </c>
      <c r="G8" s="671">
        <f t="shared" si="1"/>
        <v>-0.19487948547930886</v>
      </c>
      <c r="H8" s="672">
        <f t="shared" si="2"/>
        <v>0.18673781392856276</v>
      </c>
      <c r="I8" s="732"/>
      <c r="J8" s="733"/>
      <c r="P8" s="673"/>
      <c r="Q8" s="673"/>
    </row>
    <row r="9" spans="1:17" ht="12" customHeight="1">
      <c r="A9" s="667" t="s">
        <v>297</v>
      </c>
      <c r="B9" s="668">
        <v>41896.813104499997</v>
      </c>
      <c r="C9" s="669">
        <v>38461.197734100002</v>
      </c>
      <c r="D9" s="670">
        <f t="shared" si="0"/>
        <v>-8.2001830588660868E-2</v>
      </c>
      <c r="E9" s="669">
        <v>301614.22930070001</v>
      </c>
      <c r="F9" s="669">
        <v>241275.96163089998</v>
      </c>
      <c r="G9" s="671">
        <f t="shared" si="1"/>
        <v>-0.20005113090882942</v>
      </c>
      <c r="H9" s="672">
        <f t="shared" si="2"/>
        <v>0.17980635941370274</v>
      </c>
      <c r="I9" s="732"/>
      <c r="J9" s="733"/>
      <c r="P9" s="673"/>
      <c r="Q9" s="673"/>
    </row>
    <row r="10" spans="1:17" ht="12" customHeight="1">
      <c r="A10" s="667" t="s">
        <v>298</v>
      </c>
      <c r="B10" s="668">
        <v>34077.945169999999</v>
      </c>
      <c r="C10" s="669">
        <v>29439.176815999999</v>
      </c>
      <c r="D10" s="670">
        <f t="shared" si="0"/>
        <v>-0.13612230229431993</v>
      </c>
      <c r="E10" s="669">
        <v>250470.56894999999</v>
      </c>
      <c r="F10" s="669">
        <v>190585.87577099999</v>
      </c>
      <c r="G10" s="671">
        <f t="shared" si="1"/>
        <v>-0.23908874176332642</v>
      </c>
      <c r="H10" s="672">
        <f t="shared" si="2"/>
        <v>0.14203052905236865</v>
      </c>
      <c r="I10" s="639"/>
      <c r="P10" s="673"/>
      <c r="Q10" s="673"/>
    </row>
    <row r="11" spans="1:17" ht="12" customHeight="1">
      <c r="A11" s="667" t="s">
        <v>313</v>
      </c>
      <c r="B11" s="668">
        <v>17870.188559999999</v>
      </c>
      <c r="C11" s="669">
        <v>19198.21024</v>
      </c>
      <c r="D11" s="670">
        <f t="shared" si="0"/>
        <v>7.4314922617694068E-2</v>
      </c>
      <c r="E11" s="669">
        <v>135988.58697530002</v>
      </c>
      <c r="F11" s="669">
        <v>120554.6391837</v>
      </c>
      <c r="G11" s="671">
        <f t="shared" si="1"/>
        <v>-0.11349443460577562</v>
      </c>
      <c r="H11" s="672">
        <f t="shared" si="2"/>
        <v>8.9841070927794933E-2</v>
      </c>
      <c r="I11" s="639"/>
      <c r="P11" s="673"/>
      <c r="Q11" s="673"/>
    </row>
    <row r="12" spans="1:17" ht="12" customHeight="1">
      <c r="A12" s="667" t="s">
        <v>296</v>
      </c>
      <c r="B12" s="668">
        <v>17584.675299999999</v>
      </c>
      <c r="C12" s="669">
        <v>15267</v>
      </c>
      <c r="D12" s="670">
        <f t="shared" si="0"/>
        <v>-0.13180085844405665</v>
      </c>
      <c r="E12" s="669">
        <v>119132.60320899999</v>
      </c>
      <c r="F12" s="669">
        <v>111711.9785</v>
      </c>
      <c r="G12" s="671">
        <f t="shared" si="1"/>
        <v>-6.2288781652673542E-2</v>
      </c>
      <c r="H12" s="672">
        <f t="shared" si="2"/>
        <v>8.3251244845165592E-2</v>
      </c>
      <c r="I12" s="639"/>
      <c r="P12" s="673"/>
      <c r="Q12" s="673"/>
    </row>
    <row r="13" spans="1:17" ht="12" customHeight="1">
      <c r="A13" s="667" t="s">
        <v>306</v>
      </c>
      <c r="B13" s="668">
        <v>10840.752839999999</v>
      </c>
      <c r="C13" s="669">
        <v>6481.0754913999999</v>
      </c>
      <c r="D13" s="670">
        <f t="shared" si="0"/>
        <v>-0.40215632741978458</v>
      </c>
      <c r="E13" s="669">
        <v>77602.981119999997</v>
      </c>
      <c r="F13" s="669">
        <v>44048.719138</v>
      </c>
      <c r="G13" s="671">
        <f t="shared" si="1"/>
        <v>-0.43238367260806587</v>
      </c>
      <c r="H13" s="672">
        <f t="shared" si="2"/>
        <v>3.2826477082523155E-2</v>
      </c>
      <c r="I13" s="639"/>
      <c r="P13" s="673"/>
      <c r="Q13" s="673"/>
    </row>
    <row r="14" spans="1:17" ht="12" customHeight="1">
      <c r="A14" s="667" t="s">
        <v>332</v>
      </c>
      <c r="B14" s="668">
        <v>3499.254414</v>
      </c>
      <c r="C14" s="669">
        <v>2813.767288</v>
      </c>
      <c r="D14" s="670">
        <f t="shared" si="0"/>
        <v>-0.19589519506140143</v>
      </c>
      <c r="E14" s="669">
        <v>26599.593558</v>
      </c>
      <c r="F14" s="669">
        <v>18480.366731999999</v>
      </c>
      <c r="G14" s="671">
        <f t="shared" si="1"/>
        <v>-0.3052387551823359</v>
      </c>
      <c r="H14" s="672">
        <f t="shared" si="2"/>
        <v>1.3772144726934405E-2</v>
      </c>
      <c r="I14" s="639"/>
      <c r="P14" s="673"/>
      <c r="Q14" s="673"/>
    </row>
    <row r="15" spans="1:17" ht="12" customHeight="1">
      <c r="A15" s="667" t="s">
        <v>304</v>
      </c>
      <c r="B15" s="668">
        <v>2979.3403659999999</v>
      </c>
      <c r="C15" s="669">
        <v>2717.406884</v>
      </c>
      <c r="D15" s="670">
        <f t="shared" si="0"/>
        <v>-8.7916602275176212E-2</v>
      </c>
      <c r="E15" s="669">
        <v>25348.860442000001</v>
      </c>
      <c r="F15" s="669">
        <v>17887.875425999999</v>
      </c>
      <c r="G15" s="671">
        <f t="shared" si="1"/>
        <v>-0.29433216664990791</v>
      </c>
      <c r="H15" s="672">
        <f t="shared" si="2"/>
        <v>1.3330601756818286E-2</v>
      </c>
      <c r="I15" s="639"/>
      <c r="P15" s="673"/>
      <c r="Q15" s="673"/>
    </row>
    <row r="16" spans="1:17" ht="12" customHeight="1">
      <c r="A16" s="667" t="s">
        <v>305</v>
      </c>
      <c r="B16" s="674">
        <v>2447.3987400000001</v>
      </c>
      <c r="C16" s="675">
        <v>1929.6339599999999</v>
      </c>
      <c r="D16" s="670">
        <f t="shared" si="0"/>
        <v>-0.21155718172838489</v>
      </c>
      <c r="E16" s="669">
        <v>21659.644258</v>
      </c>
      <c r="F16" s="669">
        <v>16810.064853700002</v>
      </c>
      <c r="G16" s="671">
        <f t="shared" si="1"/>
        <v>-0.22389931000407839</v>
      </c>
      <c r="H16" s="672">
        <f t="shared" si="2"/>
        <v>1.2527383757673682E-2</v>
      </c>
      <c r="I16" s="639"/>
      <c r="J16"/>
      <c r="K16"/>
      <c r="L16"/>
      <c r="M16"/>
      <c r="N16"/>
      <c r="O16"/>
      <c r="P16" s="673"/>
      <c r="Q16" s="673"/>
    </row>
    <row r="17" spans="1:15" ht="12" customHeight="1">
      <c r="A17" s="667" t="s">
        <v>2</v>
      </c>
      <c r="B17" s="668">
        <v>9456.3007218899729</v>
      </c>
      <c r="C17" s="675">
        <v>6401.4101261399919</v>
      </c>
      <c r="D17" s="670">
        <f t="shared" si="0"/>
        <v>-0.32305345246459322</v>
      </c>
      <c r="E17" s="669">
        <v>72184.071563749807</v>
      </c>
      <c r="F17" s="669">
        <v>46622.049942741869</v>
      </c>
      <c r="G17" s="671">
        <f t="shared" si="1"/>
        <v>-0.35412274574221936</v>
      </c>
      <c r="H17" s="672">
        <f t="shared" si="2"/>
        <v>3.4744203326116378E-2</v>
      </c>
      <c r="J17"/>
      <c r="K17"/>
      <c r="L17"/>
      <c r="M17"/>
      <c r="N17"/>
      <c r="O17"/>
    </row>
    <row r="18" spans="1:15" ht="12" customHeight="1">
      <c r="A18" s="661" t="s">
        <v>473</v>
      </c>
      <c r="B18" s="662">
        <f>+SUM(B19:B29)</f>
        <v>11162953.076858198</v>
      </c>
      <c r="C18" s="663">
        <f>+SUM(C19:C29)</f>
        <v>6967450.7859317819</v>
      </c>
      <c r="D18" s="664">
        <f t="shared" si="0"/>
        <v>-0.3758416130606218</v>
      </c>
      <c r="E18" s="663">
        <f>+SUM(E19:E29)</f>
        <v>86747334.013336003</v>
      </c>
      <c r="F18" s="663">
        <f>+SUM(F19:F29)</f>
        <v>55030325.314350992</v>
      </c>
      <c r="G18" s="665">
        <f t="shared" si="1"/>
        <v>-0.36562516946179618</v>
      </c>
      <c r="H18" s="666">
        <f>SUM(H19:H29)</f>
        <v>1</v>
      </c>
      <c r="J18"/>
      <c r="K18"/>
      <c r="L18"/>
      <c r="M18"/>
      <c r="N18"/>
      <c r="O18"/>
    </row>
    <row r="19" spans="1:15" ht="12" customHeight="1">
      <c r="A19" s="667" t="s">
        <v>301</v>
      </c>
      <c r="B19" s="668">
        <v>1533332.9752</v>
      </c>
      <c r="C19" s="676">
        <v>825619.56359999999</v>
      </c>
      <c r="D19" s="670">
        <f t="shared" si="0"/>
        <v>-0.46155233275909269</v>
      </c>
      <c r="E19" s="669">
        <v>11799009.649800001</v>
      </c>
      <c r="F19" s="669">
        <v>7529345.8400999997</v>
      </c>
      <c r="G19" s="671">
        <f t="shared" si="1"/>
        <v>-0.36186628678385513</v>
      </c>
      <c r="H19" s="672">
        <f t="shared" ref="H19:H29" si="3">(F19/$F$18)</f>
        <v>0.13682175776882918</v>
      </c>
      <c r="J19"/>
      <c r="K19"/>
      <c r="L19"/>
      <c r="M19"/>
      <c r="N19"/>
      <c r="O19"/>
    </row>
    <row r="20" spans="1:15" ht="12" customHeight="1">
      <c r="A20" s="667" t="s">
        <v>302</v>
      </c>
      <c r="B20" s="668">
        <v>909545.84056000004</v>
      </c>
      <c r="C20" s="676">
        <v>668603.28095000004</v>
      </c>
      <c r="D20" s="670">
        <f t="shared" si="0"/>
        <v>-0.26490425096293507</v>
      </c>
      <c r="E20" s="669">
        <v>5933308.5450200001</v>
      </c>
      <c r="F20" s="669">
        <v>5405863.4491754398</v>
      </c>
      <c r="G20" s="671">
        <f t="shared" si="1"/>
        <v>-8.8895612261267021E-2</v>
      </c>
      <c r="H20" s="672">
        <f t="shared" si="3"/>
        <v>9.8234262986733253E-2</v>
      </c>
      <c r="J20"/>
      <c r="K20"/>
      <c r="L20"/>
      <c r="M20"/>
      <c r="N20"/>
      <c r="O20"/>
    </row>
    <row r="21" spans="1:15" ht="12" customHeight="1">
      <c r="A21" s="667" t="s">
        <v>316</v>
      </c>
      <c r="B21" s="668">
        <v>427941.81329999998</v>
      </c>
      <c r="C21" s="676">
        <v>373558.981096</v>
      </c>
      <c r="D21" s="670">
        <f t="shared" si="0"/>
        <v>-0.12707996861684556</v>
      </c>
      <c r="E21" s="669">
        <v>3404292.5532999998</v>
      </c>
      <c r="F21" s="669">
        <v>3078445.3831929998</v>
      </c>
      <c r="G21" s="671">
        <f t="shared" si="1"/>
        <v>-9.5716559316012778E-2</v>
      </c>
      <c r="H21" s="672">
        <f t="shared" si="3"/>
        <v>5.5940890147530939E-2</v>
      </c>
      <c r="J21"/>
      <c r="K21"/>
      <c r="L21"/>
      <c r="M21"/>
      <c r="N21"/>
      <c r="O21"/>
    </row>
    <row r="22" spans="1:15" ht="12" customHeight="1">
      <c r="A22" s="667" t="s">
        <v>314</v>
      </c>
      <c r="B22" s="668">
        <v>369951.67800000001</v>
      </c>
      <c r="C22" s="676">
        <v>193455.351</v>
      </c>
      <c r="D22" s="670">
        <f t="shared" si="0"/>
        <v>-0.47707940657049813</v>
      </c>
      <c r="E22" s="669">
        <v>3318398.28</v>
      </c>
      <c r="F22" s="669">
        <v>2944588.4639999997</v>
      </c>
      <c r="G22" s="671">
        <f t="shared" si="1"/>
        <v>-0.1126476644629891</v>
      </c>
      <c r="H22" s="672">
        <f t="shared" si="3"/>
        <v>5.3508469142778264E-2</v>
      </c>
      <c r="J22"/>
      <c r="K22"/>
      <c r="L22"/>
      <c r="M22"/>
      <c r="N22"/>
      <c r="O22"/>
    </row>
    <row r="23" spans="1:15" ht="12" customHeight="1">
      <c r="A23" s="678" t="s">
        <v>305</v>
      </c>
      <c r="B23" s="679">
        <v>389307.67249999999</v>
      </c>
      <c r="C23" s="676">
        <v>305430.78710000002</v>
      </c>
      <c r="D23" s="670">
        <f t="shared" si="0"/>
        <v>-0.21545140598275769</v>
      </c>
      <c r="E23" s="676">
        <v>3329769.4577000001</v>
      </c>
      <c r="F23" s="676">
        <v>2561764.7839599997</v>
      </c>
      <c r="G23" s="680">
        <f t="shared" si="1"/>
        <v>-0.23064800236064717</v>
      </c>
      <c r="H23" s="681">
        <f t="shared" si="3"/>
        <v>4.6551874249813566E-2</v>
      </c>
      <c r="J23"/>
      <c r="K23"/>
      <c r="L23"/>
      <c r="M23"/>
      <c r="N23"/>
      <c r="O23"/>
    </row>
    <row r="24" spans="1:15" ht="12" customHeight="1">
      <c r="A24" s="667" t="s">
        <v>308</v>
      </c>
      <c r="B24" s="668">
        <v>587761.66599000001</v>
      </c>
      <c r="C24" s="676">
        <v>395967.75459999999</v>
      </c>
      <c r="D24" s="670">
        <f t="shared" si="0"/>
        <v>-0.32631238559416897</v>
      </c>
      <c r="E24" s="669">
        <v>4627929.3417600002</v>
      </c>
      <c r="F24" s="669">
        <v>2516781.4797</v>
      </c>
      <c r="G24" s="671">
        <f t="shared" si="1"/>
        <v>-0.45617547420400573</v>
      </c>
      <c r="H24" s="672">
        <f t="shared" si="3"/>
        <v>4.5734446695041897E-2</v>
      </c>
      <c r="J24"/>
      <c r="K24"/>
      <c r="L24"/>
      <c r="M24"/>
      <c r="N24"/>
      <c r="O24"/>
    </row>
    <row r="25" spans="1:15" ht="12" customHeight="1">
      <c r="A25" s="667" t="s">
        <v>311</v>
      </c>
      <c r="B25" s="668">
        <v>509372.31614000001</v>
      </c>
      <c r="C25" s="676">
        <v>331438.0846</v>
      </c>
      <c r="D25" s="670">
        <f t="shared" si="0"/>
        <v>-0.34932057731047778</v>
      </c>
      <c r="E25" s="669">
        <v>3570731.8082710002</v>
      </c>
      <c r="F25" s="669">
        <v>2431725.9311299999</v>
      </c>
      <c r="G25" s="671">
        <f t="shared" si="1"/>
        <v>-0.31898387733928507</v>
      </c>
      <c r="H25" s="672">
        <f t="shared" si="3"/>
        <v>4.4188834378848317E-2</v>
      </c>
    </row>
    <row r="26" spans="1:15" ht="12" customHeight="1">
      <c r="A26" s="667" t="s">
        <v>321</v>
      </c>
      <c r="B26" s="668">
        <v>457620.84840000002</v>
      </c>
      <c r="C26" s="676">
        <v>229504.5822</v>
      </c>
      <c r="D26" s="670">
        <f t="shared" si="0"/>
        <v>-0.49848311543840929</v>
      </c>
      <c r="E26" s="669">
        <v>4402964.0665999996</v>
      </c>
      <c r="F26" s="669">
        <v>1756602.4781018989</v>
      </c>
      <c r="G26" s="671">
        <f t="shared" si="1"/>
        <v>-0.601040923448108</v>
      </c>
      <c r="H26" s="672">
        <f t="shared" si="3"/>
        <v>3.1920626819260438E-2</v>
      </c>
    </row>
    <row r="27" spans="1:15" ht="12" customHeight="1">
      <c r="A27" s="667" t="s">
        <v>317</v>
      </c>
      <c r="B27" s="679">
        <v>331067.65789999999</v>
      </c>
      <c r="C27" s="676">
        <v>209337.27486</v>
      </c>
      <c r="D27" s="670">
        <f t="shared" si="0"/>
        <v>-0.3676903500998851</v>
      </c>
      <c r="E27" s="669">
        <v>2414357.7491000001</v>
      </c>
      <c r="F27" s="669">
        <v>1710132.496243</v>
      </c>
      <c r="G27" s="671">
        <f t="shared" si="1"/>
        <v>-0.29168223024094669</v>
      </c>
      <c r="H27" s="672">
        <f t="shared" si="3"/>
        <v>3.1076183658267888E-2</v>
      </c>
    </row>
    <row r="28" spans="1:15" ht="12" customHeight="1">
      <c r="A28" s="667" t="s">
        <v>307</v>
      </c>
      <c r="B28" s="682">
        <v>342219.17515999998</v>
      </c>
      <c r="C28" s="676">
        <v>361481.88378000003</v>
      </c>
      <c r="D28" s="670">
        <f t="shared" si="0"/>
        <v>5.6287636749150681E-2</v>
      </c>
      <c r="E28" s="683">
        <v>2685109.9547290001</v>
      </c>
      <c r="F28" s="669">
        <v>1704149.0270199999</v>
      </c>
      <c r="G28" s="671">
        <f t="shared" si="1"/>
        <v>-0.365333615474978</v>
      </c>
      <c r="H28" s="672">
        <f t="shared" si="3"/>
        <v>3.0967453259368363E-2</v>
      </c>
    </row>
    <row r="29" spans="1:15" ht="12" customHeight="1">
      <c r="A29" s="667" t="s">
        <v>2</v>
      </c>
      <c r="B29" s="668">
        <v>5304831.4337081984</v>
      </c>
      <c r="C29" s="676">
        <v>3073053.2421457814</v>
      </c>
      <c r="D29" s="670">
        <f t="shared" si="0"/>
        <v>-0.42070671225878198</v>
      </c>
      <c r="E29" s="669">
        <v>41261462.607055999</v>
      </c>
      <c r="F29" s="669">
        <v>23390925.98172766</v>
      </c>
      <c r="G29" s="671">
        <f t="shared" si="1"/>
        <v>-0.43310477855606488</v>
      </c>
      <c r="H29" s="672">
        <f t="shared" si="3"/>
        <v>0.425055200893528</v>
      </c>
    </row>
    <row r="30" spans="1:15" ht="12" customHeight="1">
      <c r="A30" s="661" t="s">
        <v>474</v>
      </c>
      <c r="B30" s="662">
        <f>+SUM(B31:B41)</f>
        <v>122225.08016589</v>
      </c>
      <c r="C30" s="663">
        <f>+SUM(C31:C41)</f>
        <v>133893.14820576596</v>
      </c>
      <c r="D30" s="664">
        <f t="shared" si="0"/>
        <v>9.5463778989054227E-2</v>
      </c>
      <c r="E30" s="663">
        <f>+SUM(E31:E41)</f>
        <v>907742.51219755108</v>
      </c>
      <c r="F30" s="663">
        <f>+SUM(F31:F41)</f>
        <v>764244.87332745921</v>
      </c>
      <c r="G30" s="665">
        <f t="shared" si="1"/>
        <v>-0.15808187557801923</v>
      </c>
      <c r="H30" s="666">
        <f>SUM(H31:H41)</f>
        <v>1</v>
      </c>
    </row>
    <row r="31" spans="1:15" ht="12" customHeight="1">
      <c r="A31" s="667" t="s">
        <v>297</v>
      </c>
      <c r="B31" s="668">
        <v>32247.5881926</v>
      </c>
      <c r="C31" s="669">
        <v>58452.254528799996</v>
      </c>
      <c r="D31" s="670">
        <f t="shared" si="0"/>
        <v>0.81260856407901227</v>
      </c>
      <c r="E31" s="669">
        <v>241790.27674080001</v>
      </c>
      <c r="F31" s="669">
        <v>274452.6275839</v>
      </c>
      <c r="G31" s="671">
        <f t="shared" si="1"/>
        <v>0.1350854603558527</v>
      </c>
      <c r="H31" s="672">
        <f t="shared" ref="H31:H41" si="4">(F31/$F$30)</f>
        <v>0.35911608590706784</v>
      </c>
    </row>
    <row r="32" spans="1:15" ht="12" customHeight="1">
      <c r="A32" s="667" t="s">
        <v>303</v>
      </c>
      <c r="B32" s="668">
        <v>12715.039765650001</v>
      </c>
      <c r="C32" s="669">
        <v>9935.1709915299998</v>
      </c>
      <c r="D32" s="670">
        <f t="shared" si="0"/>
        <v>-0.21862839797244568</v>
      </c>
      <c r="E32" s="669">
        <v>94057.487405809996</v>
      </c>
      <c r="F32" s="669">
        <v>62102.583169509999</v>
      </c>
      <c r="G32" s="671">
        <f t="shared" si="1"/>
        <v>-0.33973801679850235</v>
      </c>
      <c r="H32" s="672">
        <f t="shared" si="4"/>
        <v>8.1260058571437283E-2</v>
      </c>
    </row>
    <row r="33" spans="1:8" ht="12" customHeight="1">
      <c r="A33" s="667" t="s">
        <v>304</v>
      </c>
      <c r="B33" s="668">
        <v>10670.567314</v>
      </c>
      <c r="C33" s="669">
        <v>7698.515026</v>
      </c>
      <c r="D33" s="670">
        <f t="shared" si="0"/>
        <v>-0.27852804827917699</v>
      </c>
      <c r="E33" s="669">
        <v>87438.280106000006</v>
      </c>
      <c r="F33" s="669">
        <v>51055.423203999999</v>
      </c>
      <c r="G33" s="671">
        <f t="shared" si="1"/>
        <v>-0.41609758172157163</v>
      </c>
      <c r="H33" s="672">
        <f t="shared" si="4"/>
        <v>6.6805058150680025E-2</v>
      </c>
    </row>
    <row r="34" spans="1:8" ht="12" customHeight="1">
      <c r="A34" s="667" t="s">
        <v>319</v>
      </c>
      <c r="B34" s="668">
        <v>1934.796</v>
      </c>
      <c r="C34" s="669">
        <v>9391.6996999999992</v>
      </c>
      <c r="D34" s="670">
        <f t="shared" si="0"/>
        <v>3.8541033266556259</v>
      </c>
      <c r="E34" s="669">
        <v>18724.4493</v>
      </c>
      <c r="F34" s="669">
        <v>44352.661226000004</v>
      </c>
      <c r="G34" s="671">
        <f t="shared" si="1"/>
        <v>1.3687031065848223</v>
      </c>
      <c r="H34" s="672">
        <f t="shared" si="4"/>
        <v>5.8034620543664456E-2</v>
      </c>
    </row>
    <row r="35" spans="1:8" ht="12" customHeight="1">
      <c r="A35" s="667" t="s">
        <v>332</v>
      </c>
      <c r="B35" s="668">
        <v>4885.7160260000001</v>
      </c>
      <c r="C35" s="669">
        <v>6935.9798199999996</v>
      </c>
      <c r="D35" s="670">
        <f t="shared" si="0"/>
        <v>0.41964448672195492</v>
      </c>
      <c r="E35" s="669">
        <v>31616.32501</v>
      </c>
      <c r="F35" s="669">
        <v>36535.490617000003</v>
      </c>
      <c r="G35" s="671">
        <f t="shared" si="1"/>
        <v>0.1555894179808725</v>
      </c>
      <c r="H35" s="672">
        <f t="shared" si="4"/>
        <v>4.7806000265238922E-2</v>
      </c>
    </row>
    <row r="36" spans="1:8" ht="12" customHeight="1">
      <c r="A36" s="667" t="s">
        <v>312</v>
      </c>
      <c r="B36" s="668">
        <v>7268.47211831</v>
      </c>
      <c r="C36" s="669">
        <v>6358.28406765</v>
      </c>
      <c r="D36" s="670">
        <f t="shared" si="0"/>
        <v>-0.12522412356334783</v>
      </c>
      <c r="E36" s="669">
        <v>54408.988721590002</v>
      </c>
      <c r="F36" s="669">
        <v>35354.09028235</v>
      </c>
      <c r="G36" s="671">
        <f t="shared" si="1"/>
        <v>-0.35021600082926807</v>
      </c>
      <c r="H36" s="672">
        <f t="shared" si="4"/>
        <v>4.6260160213337384E-2</v>
      </c>
    </row>
    <row r="37" spans="1:8" ht="12" customHeight="1">
      <c r="A37" s="667" t="s">
        <v>320</v>
      </c>
      <c r="B37" s="668">
        <v>4019.6377673000002</v>
      </c>
      <c r="C37" s="669">
        <v>4190.8153036000003</v>
      </c>
      <c r="D37" s="670">
        <f t="shared" si="0"/>
        <v>4.2585313953545742E-2</v>
      </c>
      <c r="E37" s="669">
        <v>23986.706088399998</v>
      </c>
      <c r="F37" s="669">
        <v>25929.8300361</v>
      </c>
      <c r="G37" s="671">
        <f t="shared" si="1"/>
        <v>8.1008369408407388E-2</v>
      </c>
      <c r="H37" s="672">
        <f t="shared" si="4"/>
        <v>3.3928693460779993E-2</v>
      </c>
    </row>
    <row r="38" spans="1:8" ht="12" customHeight="1">
      <c r="A38" s="667" t="s">
        <v>475</v>
      </c>
      <c r="B38" s="668">
        <v>4367.8429020000003</v>
      </c>
      <c r="C38" s="669">
        <v>826.51418868999997</v>
      </c>
      <c r="D38" s="670">
        <f t="shared" si="0"/>
        <v>-0.81077291302955379</v>
      </c>
      <c r="E38" s="669">
        <v>32265.295228079998</v>
      </c>
      <c r="F38" s="669">
        <v>24851.115705089996</v>
      </c>
      <c r="G38" s="671">
        <f t="shared" si="1"/>
        <v>-0.22978805774377523</v>
      </c>
      <c r="H38" s="672">
        <f t="shared" si="4"/>
        <v>3.2517216107568095E-2</v>
      </c>
    </row>
    <row r="39" spans="1:8" ht="12" customHeight="1">
      <c r="A39" s="667" t="s">
        <v>296</v>
      </c>
      <c r="B39" s="668">
        <v>4812.9938000000002</v>
      </c>
      <c r="C39" s="669">
        <v>4027.58</v>
      </c>
      <c r="D39" s="670">
        <f t="shared" si="0"/>
        <v>-0.16318612336463018</v>
      </c>
      <c r="E39" s="669">
        <v>22489.413080999999</v>
      </c>
      <c r="F39" s="669">
        <v>23106.581299999998</v>
      </c>
      <c r="G39" s="671">
        <f t="shared" si="1"/>
        <v>2.7442611186745861E-2</v>
      </c>
      <c r="H39" s="672">
        <f t="shared" si="4"/>
        <v>3.0234525747481755E-2</v>
      </c>
    </row>
    <row r="40" spans="1:8" ht="12" customHeight="1">
      <c r="A40" s="667" t="s">
        <v>323</v>
      </c>
      <c r="B40" s="668">
        <v>4409.8132999999998</v>
      </c>
      <c r="C40" s="669">
        <v>3355.0969</v>
      </c>
      <c r="D40" s="670">
        <f t="shared" si="0"/>
        <v>-0.23917484216395279</v>
      </c>
      <c r="E40" s="669">
        <v>39070.087650000001</v>
      </c>
      <c r="F40" s="669">
        <v>22448.182151999998</v>
      </c>
      <c r="G40" s="671">
        <f t="shared" si="1"/>
        <v>-0.42543814201041352</v>
      </c>
      <c r="H40" s="672">
        <f t="shared" si="4"/>
        <v>2.9373022882394306E-2</v>
      </c>
    </row>
    <row r="41" spans="1:8" ht="12" customHeight="1">
      <c r="A41" s="667" t="s">
        <v>2</v>
      </c>
      <c r="B41" s="668">
        <v>34892.612980030011</v>
      </c>
      <c r="C41" s="669">
        <v>22721.237679495971</v>
      </c>
      <c r="D41" s="670">
        <f t="shared" si="0"/>
        <v>-0.34882384152485368</v>
      </c>
      <c r="E41" s="669">
        <v>261895.20286587114</v>
      </c>
      <c r="F41" s="669">
        <v>164056.28805150918</v>
      </c>
      <c r="G41" s="671">
        <f t="shared" si="1"/>
        <v>-0.37358040064777309</v>
      </c>
      <c r="H41" s="672">
        <f t="shared" si="4"/>
        <v>0.21466455815034993</v>
      </c>
    </row>
    <row r="42" spans="1:8" ht="12" customHeight="1">
      <c r="A42" s="661" t="s">
        <v>476</v>
      </c>
      <c r="B42" s="662">
        <f>+SUM(B43:B53)</f>
        <v>26441.905711880008</v>
      </c>
      <c r="C42" s="663">
        <f>+SUM(C43:C53)</f>
        <v>21887.360107584005</v>
      </c>
      <c r="D42" s="664">
        <f t="shared" si="0"/>
        <v>-0.17224725229428922</v>
      </c>
      <c r="E42" s="663">
        <f>+SUM(E43:E53)</f>
        <v>200109.82229135401</v>
      </c>
      <c r="F42" s="663">
        <f>+SUM(F43:F53)</f>
        <v>146421.20472988999</v>
      </c>
      <c r="G42" s="665">
        <f t="shared" si="1"/>
        <v>-0.26829576352976303</v>
      </c>
      <c r="H42" s="666">
        <f>SUM(H43:H53)</f>
        <v>1</v>
      </c>
    </row>
    <row r="43" spans="1:8" ht="12" customHeight="1">
      <c r="A43" s="667" t="s">
        <v>332</v>
      </c>
      <c r="B43" s="684">
        <v>2450.2514980000001</v>
      </c>
      <c r="C43" s="673">
        <v>2503.0226039999998</v>
      </c>
      <c r="D43" s="670">
        <f t="shared" si="0"/>
        <v>2.1537016115722701E-2</v>
      </c>
      <c r="E43" s="673">
        <v>17925.425283</v>
      </c>
      <c r="F43" s="673">
        <v>18446.714212000003</v>
      </c>
      <c r="G43" s="671">
        <f t="shared" si="1"/>
        <v>2.908097971289857E-2</v>
      </c>
      <c r="H43" s="672">
        <f t="shared" ref="H43:H53" si="5">(F43/$F$42)</f>
        <v>0.12598389861652562</v>
      </c>
    </row>
    <row r="44" spans="1:8" ht="12" customHeight="1">
      <c r="A44" s="667" t="s">
        <v>312</v>
      </c>
      <c r="B44" s="684">
        <v>2204.4430975599998</v>
      </c>
      <c r="C44" s="673">
        <v>2078.8537722800002</v>
      </c>
      <c r="D44" s="670">
        <f t="shared" si="0"/>
        <v>-5.6970998897185841E-2</v>
      </c>
      <c r="E44" s="673">
        <v>14765.76639547</v>
      </c>
      <c r="F44" s="673">
        <v>12327.438812699998</v>
      </c>
      <c r="G44" s="671">
        <f t="shared" si="1"/>
        <v>-0.16513383169315601</v>
      </c>
      <c r="H44" s="672">
        <f t="shared" si="5"/>
        <v>8.4191622623519591E-2</v>
      </c>
    </row>
    <row r="45" spans="1:8" ht="12" customHeight="1">
      <c r="A45" s="667" t="s">
        <v>303</v>
      </c>
      <c r="B45" s="684">
        <v>1856.0115954</v>
      </c>
      <c r="C45" s="673">
        <v>1961.6903621900001</v>
      </c>
      <c r="D45" s="670">
        <f t="shared" si="0"/>
        <v>5.6938635002021419E-2</v>
      </c>
      <c r="E45" s="673">
        <v>14750.705141959999</v>
      </c>
      <c r="F45" s="673">
        <v>11256.38133724</v>
      </c>
      <c r="G45" s="671">
        <f t="shared" si="1"/>
        <v>-0.23689198388082558</v>
      </c>
      <c r="H45" s="672">
        <f t="shared" si="5"/>
        <v>7.6876715759887179E-2</v>
      </c>
    </row>
    <row r="46" spans="1:8" ht="12" customHeight="1">
      <c r="A46" s="667" t="s">
        <v>320</v>
      </c>
      <c r="B46" s="684">
        <v>1850.7657690000001</v>
      </c>
      <c r="C46" s="673">
        <v>1498.5231653999999</v>
      </c>
      <c r="D46" s="670">
        <f t="shared" si="0"/>
        <v>-0.19032262726056512</v>
      </c>
      <c r="E46" s="673">
        <v>10448.4537544</v>
      </c>
      <c r="F46" s="673">
        <v>10452.846695</v>
      </c>
      <c r="G46" s="671">
        <f t="shared" si="1"/>
        <v>4.2043930166707429E-4</v>
      </c>
      <c r="H46" s="672">
        <f t="shared" si="5"/>
        <v>7.1388886017451178E-2</v>
      </c>
    </row>
    <row r="47" spans="1:8" ht="12" customHeight="1">
      <c r="A47" s="667" t="s">
        <v>337</v>
      </c>
      <c r="B47" s="684">
        <v>1002.6001868</v>
      </c>
      <c r="C47" s="673">
        <v>1260.5471926</v>
      </c>
      <c r="D47" s="670">
        <f t="shared" si="0"/>
        <v>0.25727803484985351</v>
      </c>
      <c r="E47" s="673">
        <v>8740.2416513000007</v>
      </c>
      <c r="F47" s="673">
        <v>8482.2316398000003</v>
      </c>
      <c r="G47" s="671">
        <f t="shared" si="1"/>
        <v>-2.9519780092307258E-2</v>
      </c>
      <c r="H47" s="672">
        <f t="shared" si="5"/>
        <v>5.7930350016225915E-2</v>
      </c>
    </row>
    <row r="48" spans="1:8" ht="12" customHeight="1">
      <c r="A48" s="667" t="s">
        <v>319</v>
      </c>
      <c r="B48" s="684">
        <v>703.27099999999996</v>
      </c>
      <c r="C48" s="673">
        <v>2765.6154999999999</v>
      </c>
      <c r="D48" s="670">
        <f t="shared" si="0"/>
        <v>2.9325032597675724</v>
      </c>
      <c r="E48" s="673">
        <v>5085.0463</v>
      </c>
      <c r="F48" s="673">
        <v>8233.1689599999991</v>
      </c>
      <c r="G48" s="671">
        <f t="shared" si="1"/>
        <v>0.61909419782470798</v>
      </c>
      <c r="H48" s="672">
        <f t="shared" si="5"/>
        <v>5.6229348578220685E-2</v>
      </c>
    </row>
    <row r="49" spans="1:8" ht="12" customHeight="1">
      <c r="A49" s="667" t="s">
        <v>318</v>
      </c>
      <c r="B49" s="684">
        <v>1482.3523640000001</v>
      </c>
      <c r="C49" s="673">
        <v>1163.2711024</v>
      </c>
      <c r="D49" s="670">
        <f t="shared" si="0"/>
        <v>-0.21525331584387047</v>
      </c>
      <c r="E49" s="673">
        <v>8707.2466268000007</v>
      </c>
      <c r="F49" s="673">
        <v>7905.0236807000001</v>
      </c>
      <c r="G49" s="671">
        <f t="shared" si="1"/>
        <v>-9.2132792429565707E-2</v>
      </c>
      <c r="H49" s="672">
        <f t="shared" si="5"/>
        <v>5.3988243678794783E-2</v>
      </c>
    </row>
    <row r="50" spans="1:8" ht="12" customHeight="1">
      <c r="A50" s="667" t="s">
        <v>324</v>
      </c>
      <c r="B50" s="684">
        <v>634.36320000000001</v>
      </c>
      <c r="C50" s="673">
        <v>598.06044899999995</v>
      </c>
      <c r="D50" s="670">
        <f t="shared" si="0"/>
        <v>-5.7227075908564774E-2</v>
      </c>
      <c r="E50" s="673">
        <v>6053.46252</v>
      </c>
      <c r="F50" s="673">
        <v>7864.2712789999996</v>
      </c>
      <c r="G50" s="671">
        <f t="shared" si="1"/>
        <v>0.29913603214974555</v>
      </c>
      <c r="H50" s="672">
        <f t="shared" si="5"/>
        <v>5.37099205918131E-2</v>
      </c>
    </row>
    <row r="51" spans="1:8" ht="12" customHeight="1">
      <c r="A51" s="667" t="s">
        <v>307</v>
      </c>
      <c r="B51" s="684">
        <v>2623.6629240000002</v>
      </c>
      <c r="C51" s="673">
        <v>1165.4430830000001</v>
      </c>
      <c r="D51" s="670">
        <f t="shared" si="0"/>
        <v>-0.55579542160729178</v>
      </c>
      <c r="E51" s="673">
        <v>18335.266179040002</v>
      </c>
      <c r="F51" s="673">
        <v>7693.0744591499997</v>
      </c>
      <c r="G51" s="671">
        <f t="shared" si="1"/>
        <v>-0.58042199202189082</v>
      </c>
      <c r="H51" s="672">
        <f t="shared" si="5"/>
        <v>5.2540712756337253E-2</v>
      </c>
    </row>
    <row r="52" spans="1:8" ht="12" customHeight="1">
      <c r="A52" s="667" t="s">
        <v>323</v>
      </c>
      <c r="B52" s="684">
        <v>1341.5771</v>
      </c>
      <c r="C52" s="673">
        <v>1343.3427999999999</v>
      </c>
      <c r="D52" s="670">
        <f t="shared" si="0"/>
        <v>1.316137551840982E-3</v>
      </c>
      <c r="E52" s="673">
        <v>12731.662237</v>
      </c>
      <c r="F52" s="673">
        <v>7213.0428520000005</v>
      </c>
      <c r="G52" s="671">
        <f t="shared" si="1"/>
        <v>-0.43345631405160245</v>
      </c>
      <c r="H52" s="672">
        <f t="shared" si="5"/>
        <v>4.9262283187098729E-2</v>
      </c>
    </row>
    <row r="53" spans="1:8" ht="12" customHeight="1">
      <c r="A53" s="667" t="s">
        <v>2</v>
      </c>
      <c r="B53" s="684">
        <v>10292.606977120005</v>
      </c>
      <c r="C53" s="673">
        <v>5548.9900767140043</v>
      </c>
      <c r="D53" s="670">
        <f t="shared" si="0"/>
        <v>-0.46087613283503825</v>
      </c>
      <c r="E53" s="673">
        <v>82566.546202384008</v>
      </c>
      <c r="F53" s="673">
        <v>46547.010802299992</v>
      </c>
      <c r="G53" s="671">
        <f t="shared" si="1"/>
        <v>-0.43624854201596719</v>
      </c>
      <c r="H53" s="672">
        <f t="shared" si="5"/>
        <v>0.317898018174126</v>
      </c>
    </row>
    <row r="54" spans="1:8" ht="12" customHeight="1">
      <c r="A54" s="685" t="s">
        <v>477</v>
      </c>
      <c r="B54" s="662">
        <f>+SUM(B55:B65)</f>
        <v>343593.25791547791</v>
      </c>
      <c r="C54" s="663">
        <f>+SUM(C55:C65)</f>
        <v>265290.35295732575</v>
      </c>
      <c r="D54" s="664">
        <f t="shared" si="0"/>
        <v>-0.22789418346914783</v>
      </c>
      <c r="E54" s="663">
        <f>+SUM(E55:E65)</f>
        <v>2510950.2672295193</v>
      </c>
      <c r="F54" s="663">
        <f>+SUM(F55:F65)</f>
        <v>1802001.5986299964</v>
      </c>
      <c r="G54" s="665">
        <f t="shared" si="1"/>
        <v>-0.28234277590123202</v>
      </c>
      <c r="H54" s="666">
        <f>SUM(H55:H65)</f>
        <v>1</v>
      </c>
    </row>
    <row r="55" spans="1:8" ht="12" customHeight="1">
      <c r="A55" s="667" t="s">
        <v>297</v>
      </c>
      <c r="B55" s="684">
        <v>43064.365868879999</v>
      </c>
      <c r="C55" s="673">
        <v>39014.471840416401</v>
      </c>
      <c r="D55" s="670">
        <f t="shared" si="0"/>
        <v>-9.4042811190915732E-2</v>
      </c>
      <c r="E55" s="673">
        <v>322290.94147824298</v>
      </c>
      <c r="F55" s="673">
        <v>272262.45705283585</v>
      </c>
      <c r="G55" s="671">
        <f t="shared" si="1"/>
        <v>-0.15522770883954376</v>
      </c>
      <c r="H55" s="672">
        <f t="shared" ref="H55:H65" si="6">(F55/$F$54)</f>
        <v>0.15108890983217119</v>
      </c>
    </row>
    <row r="56" spans="1:8" ht="12" customHeight="1">
      <c r="A56" s="667" t="s">
        <v>307</v>
      </c>
      <c r="B56" s="684">
        <v>45029.091149692998</v>
      </c>
      <c r="C56" s="673">
        <v>13560.904488741398</v>
      </c>
      <c r="D56" s="670">
        <f t="shared" si="0"/>
        <v>-0.69884125700738564</v>
      </c>
      <c r="E56" s="673">
        <v>296928.95155455999</v>
      </c>
      <c r="F56" s="673">
        <v>163342.03843082202</v>
      </c>
      <c r="G56" s="671">
        <f t="shared" si="1"/>
        <v>-0.44989521036715641</v>
      </c>
      <c r="H56" s="672">
        <f t="shared" si="6"/>
        <v>9.0644779979665774E-2</v>
      </c>
    </row>
    <row r="57" spans="1:8" ht="12" customHeight="1">
      <c r="A57" s="667" t="s">
        <v>308</v>
      </c>
      <c r="B57" s="684">
        <v>36714.850962600001</v>
      </c>
      <c r="C57" s="673">
        <v>26041.524380481598</v>
      </c>
      <c r="D57" s="670">
        <f t="shared" si="0"/>
        <v>-0.29070869967553209</v>
      </c>
      <c r="E57" s="673">
        <v>291833.33291920001</v>
      </c>
      <c r="F57" s="673">
        <v>147347.37655418768</v>
      </c>
      <c r="G57" s="671">
        <f t="shared" si="1"/>
        <v>-0.49509750966321658</v>
      </c>
      <c r="H57" s="672">
        <f t="shared" si="6"/>
        <v>8.1768726879160994E-2</v>
      </c>
    </row>
    <row r="58" spans="1:8" ht="12" customHeight="1">
      <c r="A58" s="667" t="s">
        <v>299</v>
      </c>
      <c r="B58" s="684">
        <v>15535.234885</v>
      </c>
      <c r="C58" s="673">
        <v>17188.6109994246</v>
      </c>
      <c r="D58" s="670">
        <f t="shared" si="0"/>
        <v>0.1064274938012693</v>
      </c>
      <c r="E58" s="673">
        <v>114542.76584899999</v>
      </c>
      <c r="F58" s="673">
        <v>127252.7029715633</v>
      </c>
      <c r="G58" s="671">
        <f t="shared" si="1"/>
        <v>0.11096237312200603</v>
      </c>
      <c r="H58" s="672">
        <f t="shared" si="6"/>
        <v>7.0617419578489507E-2</v>
      </c>
    </row>
    <row r="59" spans="1:8" ht="12" customHeight="1">
      <c r="A59" s="667" t="s">
        <v>296</v>
      </c>
      <c r="B59" s="684">
        <v>24327.830959999999</v>
      </c>
      <c r="C59" s="673">
        <v>14088.350372983799</v>
      </c>
      <c r="D59" s="670">
        <f t="shared" si="0"/>
        <v>-0.42089574709114141</v>
      </c>
      <c r="E59" s="673">
        <v>123222.84215500001</v>
      </c>
      <c r="F59" s="673">
        <v>122147.49936149559</v>
      </c>
      <c r="G59" s="671">
        <f t="shared" si="1"/>
        <v>-8.7268137522080545E-3</v>
      </c>
      <c r="H59" s="672">
        <f t="shared" si="6"/>
        <v>6.7784345726641076E-2</v>
      </c>
    </row>
    <row r="60" spans="1:8" ht="12" customHeight="1">
      <c r="A60" s="667" t="s">
        <v>303</v>
      </c>
      <c r="B60" s="684">
        <v>15949.714132900001</v>
      </c>
      <c r="C60" s="673">
        <v>16393.117405154499</v>
      </c>
      <c r="D60" s="670">
        <f t="shared" si="0"/>
        <v>2.7800076450265367E-2</v>
      </c>
      <c r="E60" s="673">
        <v>138476.18304778001</v>
      </c>
      <c r="F60" s="673">
        <v>114926.4655654298</v>
      </c>
      <c r="G60" s="671">
        <f t="shared" si="1"/>
        <v>-0.17006330593488836</v>
      </c>
      <c r="H60" s="672">
        <f t="shared" si="6"/>
        <v>6.3777116320432051E-2</v>
      </c>
    </row>
    <row r="61" spans="1:8" ht="12" customHeight="1">
      <c r="A61" s="667" t="s">
        <v>319</v>
      </c>
      <c r="B61" s="684">
        <v>8403.7835589999995</v>
      </c>
      <c r="C61" s="673">
        <v>28747.336016405199</v>
      </c>
      <c r="D61" s="670">
        <f t="shared" si="0"/>
        <v>2.420761114869308</v>
      </c>
      <c r="E61" s="673">
        <v>61861.31060243</v>
      </c>
      <c r="F61" s="673">
        <v>72983.42932418111</v>
      </c>
      <c r="G61" s="671">
        <f t="shared" si="1"/>
        <v>0.17979119118944464</v>
      </c>
      <c r="H61" s="672">
        <f t="shared" si="6"/>
        <v>4.0501312196208956E-2</v>
      </c>
    </row>
    <row r="62" spans="1:8" ht="12" customHeight="1">
      <c r="A62" s="667" t="s">
        <v>312</v>
      </c>
      <c r="B62" s="684">
        <v>13807.0083758</v>
      </c>
      <c r="C62" s="673">
        <v>12089.1565943807</v>
      </c>
      <c r="D62" s="670">
        <f t="shared" si="0"/>
        <v>-0.12441882663229463</v>
      </c>
      <c r="E62" s="673">
        <v>88997.683437899992</v>
      </c>
      <c r="F62" s="673">
        <v>72036.677816313095</v>
      </c>
      <c r="G62" s="671">
        <f t="shared" si="1"/>
        <v>-0.19057805738754757</v>
      </c>
      <c r="H62" s="672">
        <f t="shared" si="6"/>
        <v>3.9975923368259079E-2</v>
      </c>
    </row>
    <row r="63" spans="1:8" ht="12" customHeight="1">
      <c r="A63" s="667" t="s">
        <v>332</v>
      </c>
      <c r="B63" s="684">
        <v>11865.310084000001</v>
      </c>
      <c r="C63" s="673">
        <v>16699.823965436099</v>
      </c>
      <c r="D63" s="670">
        <f t="shared" si="0"/>
        <v>0.40744943429293845</v>
      </c>
      <c r="E63" s="673">
        <v>87126.326063</v>
      </c>
      <c r="F63" s="673">
        <v>69531.347684920693</v>
      </c>
      <c r="G63" s="671">
        <f t="shared" si="1"/>
        <v>-0.20194789764641963</v>
      </c>
      <c r="H63" s="672">
        <f t="shared" si="6"/>
        <v>3.8585619312315335E-2</v>
      </c>
    </row>
    <row r="64" spans="1:8" ht="12" customHeight="1">
      <c r="A64" s="667" t="s">
        <v>304</v>
      </c>
      <c r="B64" s="684">
        <v>9751.6728156999998</v>
      </c>
      <c r="C64" s="673">
        <v>10551.2327369387</v>
      </c>
      <c r="D64" s="670">
        <f t="shared" si="0"/>
        <v>8.1992078318237349E-2</v>
      </c>
      <c r="E64" s="673">
        <v>76153.698337299997</v>
      </c>
      <c r="F64" s="673">
        <v>58939.643865043399</v>
      </c>
      <c r="G64" s="671">
        <f t="shared" si="1"/>
        <v>-0.22604357829099908</v>
      </c>
      <c r="H64" s="672">
        <f t="shared" si="6"/>
        <v>3.2707875459074678E-2</v>
      </c>
    </row>
    <row r="65" spans="1:8" ht="12" customHeight="1">
      <c r="A65" s="667" t="s">
        <v>2</v>
      </c>
      <c r="B65" s="684">
        <v>119144.3951219049</v>
      </c>
      <c r="C65" s="673">
        <v>70915.824156962772</v>
      </c>
      <c r="D65" s="670">
        <f t="shared" si="0"/>
        <v>-0.40479093385464027</v>
      </c>
      <c r="E65" s="673">
        <v>909516.23178510647</v>
      </c>
      <c r="F65" s="673">
        <v>581231.96000320395</v>
      </c>
      <c r="G65" s="671">
        <f t="shared" si="1"/>
        <v>-0.36094382959782845</v>
      </c>
      <c r="H65" s="672">
        <f t="shared" si="6"/>
        <v>0.3225479713475814</v>
      </c>
    </row>
    <row r="66" spans="1:8" ht="12" customHeight="1">
      <c r="A66" s="686" t="s">
        <v>478</v>
      </c>
      <c r="B66" s="662">
        <f>+SUM(B67:B68)</f>
        <v>892833.80686000001</v>
      </c>
      <c r="C66" s="663">
        <f>+SUM(C67:C68)</f>
        <v>1002064.180748</v>
      </c>
      <c r="D66" s="664">
        <f t="shared" si="0"/>
        <v>0.12234121630334703</v>
      </c>
      <c r="E66" s="663">
        <f>+SUM(E67:E68)</f>
        <v>6200676.3493399993</v>
      </c>
      <c r="F66" s="663">
        <f>+SUM(F67:F68)</f>
        <v>4609708.6765930001</v>
      </c>
      <c r="G66" s="665">
        <f t="shared" si="1"/>
        <v>-0.25657969923173657</v>
      </c>
      <c r="H66" s="666">
        <f>SUM(H67:H68)</f>
        <v>1</v>
      </c>
    </row>
    <row r="67" spans="1:8" ht="12" customHeight="1">
      <c r="A67" s="667" t="s">
        <v>309</v>
      </c>
      <c r="B67" s="687">
        <v>850181.64659999998</v>
      </c>
      <c r="C67" s="673">
        <v>968837.13500000001</v>
      </c>
      <c r="D67" s="670">
        <f t="shared" si="0"/>
        <v>0.13956486696051434</v>
      </c>
      <c r="E67" s="673">
        <v>5882075.8006999996</v>
      </c>
      <c r="F67" s="673">
        <v>4479672.7312000003</v>
      </c>
      <c r="G67" s="671">
        <f t="shared" si="1"/>
        <v>-0.23841975469495064</v>
      </c>
      <c r="H67" s="672">
        <f>(F67/$F$66)</f>
        <v>0.97179085393111908</v>
      </c>
    </row>
    <row r="68" spans="1:8" ht="12" customHeight="1">
      <c r="A68" s="678" t="s">
        <v>479</v>
      </c>
      <c r="B68" s="688">
        <v>42652.160259999997</v>
      </c>
      <c r="C68" s="677">
        <v>33227.045747999997</v>
      </c>
      <c r="D68" s="670">
        <f t="shared" si="0"/>
        <v>-0.22097625195409037</v>
      </c>
      <c r="E68" s="677">
        <v>318600.54863999999</v>
      </c>
      <c r="F68" s="677">
        <v>130035.945393</v>
      </c>
      <c r="G68" s="671">
        <f t="shared" si="1"/>
        <v>-0.59185272609202877</v>
      </c>
      <c r="H68" s="672">
        <f>(F68/$F$66)</f>
        <v>2.8209146068880985E-2</v>
      </c>
    </row>
    <row r="69" spans="1:8" ht="12" customHeight="1">
      <c r="A69" s="689" t="s">
        <v>480</v>
      </c>
      <c r="B69" s="662">
        <f>+B70</f>
        <v>1759.5539999999999</v>
      </c>
      <c r="C69" s="663">
        <f>+C70</f>
        <v>1895.4792520000001</v>
      </c>
      <c r="D69" s="664">
        <f t="shared" si="0"/>
        <v>7.724983262804111E-2</v>
      </c>
      <c r="E69" s="663">
        <f>E70</f>
        <v>13427.166999999999</v>
      </c>
      <c r="F69" s="663">
        <f>F70</f>
        <v>11710.3516655</v>
      </c>
      <c r="G69" s="665">
        <f t="shared" si="1"/>
        <v>-0.12786132283153992</v>
      </c>
      <c r="H69" s="666">
        <f>SUM(H70)</f>
        <v>1</v>
      </c>
    </row>
    <row r="70" spans="1:8" ht="12" customHeight="1">
      <c r="A70" s="667" t="s">
        <v>310</v>
      </c>
      <c r="B70" s="684">
        <v>1759.5539999999999</v>
      </c>
      <c r="C70" s="673">
        <v>1895.4792520000001</v>
      </c>
      <c r="D70" s="670">
        <f t="shared" ref="D70:D77" si="7">(C70-B70)/B70</f>
        <v>7.724983262804111E-2</v>
      </c>
      <c r="E70" s="690">
        <v>13427.166999999999</v>
      </c>
      <c r="F70" s="673">
        <v>11710.3516655</v>
      </c>
      <c r="G70" s="671">
        <f t="shared" ref="G70:G77" si="8">(F70-E70)/E70</f>
        <v>-0.12786132283153992</v>
      </c>
      <c r="H70" s="691">
        <f>(F70/$F$69)</f>
        <v>1</v>
      </c>
    </row>
    <row r="71" spans="1:8" ht="12" customHeight="1">
      <c r="A71" s="689" t="s">
        <v>481</v>
      </c>
      <c r="B71" s="662">
        <f>+SUM(B72:B77)</f>
        <v>2866.1795167999999</v>
      </c>
      <c r="C71" s="663">
        <f>+SUM(C72:C77)</f>
        <v>2991.0151989200003</v>
      </c>
      <c r="D71" s="664">
        <f t="shared" si="7"/>
        <v>4.3554732489113457E-2</v>
      </c>
      <c r="E71" s="663">
        <f>+SUM(E72:E77)</f>
        <v>18474.251855080005</v>
      </c>
      <c r="F71" s="663">
        <f>+SUM(F72:F77)</f>
        <v>20562.599880649799</v>
      </c>
      <c r="G71" s="665">
        <f t="shared" si="8"/>
        <v>0.11304100658320003</v>
      </c>
      <c r="H71" s="666">
        <f>SUM(H72:H77)</f>
        <v>1.0000000000000002</v>
      </c>
    </row>
    <row r="72" spans="1:8" ht="12" customHeight="1">
      <c r="A72" s="667" t="s">
        <v>299</v>
      </c>
      <c r="B72" s="684">
        <v>933.20927000000006</v>
      </c>
      <c r="C72" s="673">
        <v>1232.4925399000001</v>
      </c>
      <c r="D72" s="670">
        <f t="shared" si="7"/>
        <v>0.32070327580436492</v>
      </c>
      <c r="E72" s="673">
        <v>5692.6522330000007</v>
      </c>
      <c r="F72" s="673">
        <v>9391.7805685000003</v>
      </c>
      <c r="G72" s="671">
        <f t="shared" si="8"/>
        <v>0.64980753857689577</v>
      </c>
      <c r="H72" s="672">
        <f t="shared" ref="H72:H77" si="9">(F72/$F$71)</f>
        <v>0.45674090937002709</v>
      </c>
    </row>
    <row r="73" spans="1:8" ht="12" customHeight="1">
      <c r="A73" s="667" t="s">
        <v>300</v>
      </c>
      <c r="B73" s="684">
        <v>999.29193299999997</v>
      </c>
      <c r="C73" s="673">
        <v>951.43048662000001</v>
      </c>
      <c r="D73" s="670">
        <f t="shared" si="7"/>
        <v>-4.7895359503517539E-2</v>
      </c>
      <c r="E73" s="673">
        <v>8797.9964400000008</v>
      </c>
      <c r="F73" s="673">
        <v>5564.2411774900002</v>
      </c>
      <c r="G73" s="671">
        <f t="shared" si="8"/>
        <v>-0.36755587304033965</v>
      </c>
      <c r="H73" s="672">
        <f t="shared" si="9"/>
        <v>0.27060008023237209</v>
      </c>
    </row>
    <row r="74" spans="1:8" ht="12" customHeight="1">
      <c r="A74" s="678" t="s">
        <v>297</v>
      </c>
      <c r="B74" s="692">
        <v>629.47569539999995</v>
      </c>
      <c r="C74" s="677">
        <v>272.08965119999999</v>
      </c>
      <c r="D74" s="670">
        <f t="shared" si="7"/>
        <v>-0.56775193516073597</v>
      </c>
      <c r="E74" s="677">
        <v>1566.3060988</v>
      </c>
      <c r="F74" s="677">
        <v>2980.5869670000002</v>
      </c>
      <c r="G74" s="671">
        <f t="shared" si="8"/>
        <v>0.90294028050042618</v>
      </c>
      <c r="H74" s="672">
        <f t="shared" si="9"/>
        <v>0.14495185357396598</v>
      </c>
    </row>
    <row r="75" spans="1:8" ht="12" customHeight="1">
      <c r="A75" s="678" t="s">
        <v>298</v>
      </c>
      <c r="B75" s="692">
        <v>149.910481</v>
      </c>
      <c r="C75" s="677">
        <v>338.15817199999998</v>
      </c>
      <c r="D75" s="670">
        <f t="shared" si="7"/>
        <v>1.2557340203584562</v>
      </c>
      <c r="E75" s="677">
        <v>1413.2185019999999</v>
      </c>
      <c r="F75" s="677">
        <v>1362.9299639999999</v>
      </c>
      <c r="G75" s="671">
        <f t="shared" si="8"/>
        <v>-3.5584403918312142E-2</v>
      </c>
      <c r="H75" s="672">
        <f t="shared" si="9"/>
        <v>6.6281986320347056E-2</v>
      </c>
    </row>
    <row r="76" spans="1:8" ht="12" customHeight="1">
      <c r="A76" s="678" t="s">
        <v>306</v>
      </c>
      <c r="B76" s="692">
        <v>114.8682974</v>
      </c>
      <c r="C76" s="677">
        <v>95.064349199999995</v>
      </c>
      <c r="D76" s="670">
        <f t="shared" si="7"/>
        <v>-0.17240569111107942</v>
      </c>
      <c r="E76" s="677">
        <v>847.57102798000005</v>
      </c>
      <c r="F76" s="677">
        <v>711.48169365980004</v>
      </c>
      <c r="G76" s="671">
        <f t="shared" si="8"/>
        <v>-0.16056392895417762</v>
      </c>
      <c r="H76" s="672">
        <f t="shared" si="9"/>
        <v>3.4600765359896528E-2</v>
      </c>
    </row>
    <row r="77" spans="1:8" ht="12" customHeight="1" thickBot="1">
      <c r="A77" s="678" t="s">
        <v>296</v>
      </c>
      <c r="B77" s="693">
        <v>39.423839999999998</v>
      </c>
      <c r="C77" s="694">
        <v>101.78</v>
      </c>
      <c r="D77" s="695">
        <f t="shared" si="7"/>
        <v>1.5816866139878816</v>
      </c>
      <c r="E77" s="677">
        <v>156.50755330000001</v>
      </c>
      <c r="F77" s="677">
        <v>551.57951000000003</v>
      </c>
      <c r="G77" s="671">
        <f t="shared" si="8"/>
        <v>2.5242996160237077</v>
      </c>
      <c r="H77" s="672">
        <f t="shared" si="9"/>
        <v>2.6824405143391312E-2</v>
      </c>
    </row>
    <row r="78" spans="1:8" ht="54" customHeight="1" thickBot="1">
      <c r="A78" s="767" t="s">
        <v>467</v>
      </c>
      <c r="B78" s="768"/>
      <c r="C78" s="768"/>
      <c r="D78" s="768"/>
      <c r="E78" s="769"/>
      <c r="F78" s="769"/>
      <c r="G78" s="769"/>
      <c r="H78" s="770"/>
    </row>
    <row r="79" spans="1:8" ht="12" customHeight="1"/>
    <row r="80" spans="1:8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</sheetData>
  <mergeCells count="3">
    <mergeCell ref="B4:D4"/>
    <mergeCell ref="E4:H4"/>
    <mergeCell ref="A78:H78"/>
  </mergeCells>
  <pageMargins left="0.7" right="0.7" top="0.75" bottom="0.75" header="0" footer="0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8A0000"/>
  </sheetPr>
  <dimension ref="A1:Q102"/>
  <sheetViews>
    <sheetView showGridLines="0" workbookViewId="0">
      <selection activeCell="I29" sqref="I29"/>
    </sheetView>
  </sheetViews>
  <sheetFormatPr baseColWidth="10" defaultColWidth="14.42578125" defaultRowHeight="15" customHeight="1"/>
  <cols>
    <col min="1" max="1" width="16.7109375" style="232" customWidth="1"/>
    <col min="2" max="6" width="19.42578125" style="232" customWidth="1"/>
    <col min="7" max="17" width="11.42578125" style="232" customWidth="1"/>
    <col min="18" max="16384" width="14.42578125" style="232"/>
  </cols>
  <sheetData>
    <row r="1" spans="1:17" ht="14.25" customHeight="1">
      <c r="A1" s="255" t="s">
        <v>83</v>
      </c>
      <c r="B1" s="252"/>
      <c r="C1" s="252"/>
      <c r="D1" s="252"/>
      <c r="E1" s="252"/>
      <c r="F1" s="252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</row>
    <row r="2" spans="1:17" ht="14.25" customHeight="1">
      <c r="A2" s="233" t="s">
        <v>84</v>
      </c>
      <c r="B2" s="252"/>
      <c r="C2" s="252"/>
      <c r="D2" s="252"/>
      <c r="E2" s="252"/>
      <c r="F2" s="252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</row>
    <row r="3" spans="1:17" ht="14.25" customHeight="1">
      <c r="A3" s="255"/>
      <c r="B3" s="252"/>
      <c r="C3" s="252"/>
      <c r="D3" s="252"/>
      <c r="E3" s="252"/>
      <c r="F3" s="252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</row>
    <row r="4" spans="1:17" ht="14.25" customHeight="1">
      <c r="A4" s="261" t="s">
        <v>0</v>
      </c>
      <c r="B4" s="262" t="s">
        <v>85</v>
      </c>
      <c r="C4" s="262" t="s">
        <v>86</v>
      </c>
      <c r="D4" s="262" t="s">
        <v>87</v>
      </c>
      <c r="E4" s="262" t="s">
        <v>88</v>
      </c>
      <c r="F4" s="262" t="s">
        <v>89</v>
      </c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</row>
    <row r="5" spans="1:17" ht="14.25" customHeight="1">
      <c r="A5" s="261"/>
      <c r="B5" s="262" t="s">
        <v>90</v>
      </c>
      <c r="C5" s="262"/>
      <c r="D5" s="262" t="s">
        <v>91</v>
      </c>
      <c r="E5" s="262" t="s">
        <v>90</v>
      </c>
      <c r="F5" s="262" t="s">
        <v>92</v>
      </c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</row>
    <row r="6" spans="1:17" ht="14.25" customHeight="1">
      <c r="A6" s="255">
        <v>2011</v>
      </c>
      <c r="B6" s="263">
        <v>58.66</v>
      </c>
      <c r="C6" s="263">
        <v>146.12</v>
      </c>
      <c r="D6" s="263">
        <v>70.680000000000007</v>
      </c>
      <c r="E6" s="263">
        <v>135.63</v>
      </c>
      <c r="F6" s="263">
        <v>411.09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</row>
    <row r="7" spans="1:17" ht="14.25" customHeight="1">
      <c r="A7" s="255">
        <v>2012</v>
      </c>
      <c r="B7" s="263">
        <v>441.66</v>
      </c>
      <c r="C7" s="263">
        <v>12.71</v>
      </c>
      <c r="D7" s="263">
        <v>571.66999999999996</v>
      </c>
      <c r="E7" s="263">
        <v>941.67</v>
      </c>
      <c r="F7" s="263">
        <v>1967.71</v>
      </c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</row>
    <row r="8" spans="1:17" ht="14.25" customHeight="1">
      <c r="A8" s="255">
        <v>2013</v>
      </c>
      <c r="B8" s="263">
        <v>336.98</v>
      </c>
      <c r="C8" s="263">
        <v>11.91</v>
      </c>
      <c r="D8" s="263">
        <v>505.37</v>
      </c>
      <c r="E8" s="263">
        <v>809.47</v>
      </c>
      <c r="F8" s="263">
        <v>1663.73</v>
      </c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</row>
    <row r="9" spans="1:17" ht="14.25" customHeight="1">
      <c r="A9" s="255">
        <v>2014</v>
      </c>
      <c r="B9" s="263">
        <v>372.45</v>
      </c>
      <c r="C9" s="263">
        <v>120.64</v>
      </c>
      <c r="D9" s="263">
        <v>528.97</v>
      </c>
      <c r="E9" s="263">
        <v>535.11</v>
      </c>
      <c r="F9" s="263">
        <v>1557.17</v>
      </c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</row>
    <row r="10" spans="1:17" ht="14.25" customHeight="1">
      <c r="A10" s="255">
        <v>2015</v>
      </c>
      <c r="B10" s="263">
        <v>208.18</v>
      </c>
      <c r="C10" s="263">
        <v>198.71</v>
      </c>
      <c r="D10" s="263">
        <v>352.16</v>
      </c>
      <c r="E10" s="263">
        <v>344.16</v>
      </c>
      <c r="F10" s="263">
        <v>1103.2</v>
      </c>
      <c r="G10" s="260"/>
      <c r="H10" s="260"/>
      <c r="I10" s="264"/>
      <c r="J10" s="260"/>
      <c r="K10" s="260"/>
      <c r="L10" s="260"/>
      <c r="M10" s="260"/>
      <c r="N10" s="260"/>
      <c r="O10" s="260"/>
      <c r="P10" s="260"/>
      <c r="Q10" s="260"/>
    </row>
    <row r="11" spans="1:17" ht="14.25" customHeight="1">
      <c r="A11" s="255">
        <v>2016</v>
      </c>
      <c r="B11" s="263">
        <v>236.43</v>
      </c>
      <c r="C11" s="263">
        <v>205.76</v>
      </c>
      <c r="D11" s="263">
        <v>519.58000000000004</v>
      </c>
      <c r="E11" s="263">
        <v>101.5</v>
      </c>
      <c r="F11" s="263">
        <v>1063.27</v>
      </c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</row>
    <row r="12" spans="1:17" ht="14.25" customHeight="1">
      <c r="A12" s="255">
        <v>2017</v>
      </c>
      <c r="B12" s="265">
        <v>638.01203592000002</v>
      </c>
      <c r="C12" s="265">
        <v>260.90940907000004</v>
      </c>
      <c r="D12" s="265">
        <v>808.82568502999993</v>
      </c>
      <c r="E12" s="265">
        <v>66.167433000000003</v>
      </c>
      <c r="F12" s="265">
        <v>1773.9145630200001</v>
      </c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</row>
    <row r="13" spans="1:17" ht="14.25" customHeight="1">
      <c r="A13" s="255">
        <v>2018</v>
      </c>
      <c r="B13" s="265">
        <v>770.44</v>
      </c>
      <c r="C13" s="265">
        <v>267.08999999999997</v>
      </c>
      <c r="D13" s="265">
        <v>980.07</v>
      </c>
      <c r="E13" s="265">
        <v>88.32</v>
      </c>
      <c r="F13" s="265">
        <f t="shared" ref="F13:F14" si="0">SUM(B13:E13)</f>
        <v>2105.92</v>
      </c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</row>
    <row r="14" spans="1:17" ht="14.25" customHeight="1">
      <c r="A14" s="255">
        <v>2019</v>
      </c>
      <c r="B14" s="265">
        <v>545.05397387999994</v>
      </c>
      <c r="C14" s="265">
        <v>586.45435012999997</v>
      </c>
      <c r="D14" s="265">
        <v>883.37402214999986</v>
      </c>
      <c r="E14" s="265">
        <v>40.147508939999994</v>
      </c>
      <c r="F14" s="265">
        <f t="shared" si="0"/>
        <v>2055.0298550999996</v>
      </c>
      <c r="G14" s="266"/>
      <c r="H14" s="266"/>
      <c r="I14" s="264"/>
      <c r="J14" s="266"/>
      <c r="K14" s="266"/>
      <c r="L14" s="260"/>
      <c r="M14" s="260"/>
      <c r="N14" s="260"/>
      <c r="O14" s="260"/>
      <c r="P14" s="260"/>
      <c r="Q14" s="260"/>
    </row>
    <row r="15" spans="1:17" ht="14.25" customHeight="1">
      <c r="A15" s="267">
        <v>2020</v>
      </c>
      <c r="B15" s="268">
        <f>SUM(B16:B23)</f>
        <v>239.00830801000001</v>
      </c>
      <c r="C15" s="268">
        <f>SUM(C16:C23)</f>
        <v>167.10767407000003</v>
      </c>
      <c r="D15" s="268">
        <f>SUM(D16:D23)</f>
        <v>555.25630684999999</v>
      </c>
      <c r="E15" s="268">
        <f>SUM(E16:E23)</f>
        <v>7.3400899999999991</v>
      </c>
      <c r="F15" s="268">
        <f>SUM(F16:F23)</f>
        <v>968.71237892999989</v>
      </c>
      <c r="G15" s="266"/>
      <c r="H15" s="266"/>
      <c r="I15" s="269"/>
      <c r="J15" s="266"/>
      <c r="K15" s="265"/>
      <c r="L15" s="270"/>
      <c r="M15" s="270"/>
      <c r="N15" s="270"/>
      <c r="O15" s="270"/>
      <c r="P15" s="270"/>
      <c r="Q15" s="270"/>
    </row>
    <row r="16" spans="1:17" ht="14.25" customHeight="1">
      <c r="A16" s="255" t="s">
        <v>93</v>
      </c>
      <c r="B16" s="271">
        <v>7.9618999999999995E-2</v>
      </c>
      <c r="C16" s="269">
        <v>27.083633990000003</v>
      </c>
      <c r="D16" s="269">
        <v>40.885795979999997</v>
      </c>
      <c r="E16" s="272">
        <v>1.1980000000000001E-3</v>
      </c>
      <c r="F16" s="265">
        <f t="shared" ref="F16:F23" si="1">+SUM(B16:E16)</f>
        <v>68.050246970000003</v>
      </c>
      <c r="G16" s="260"/>
      <c r="H16" s="260"/>
      <c r="I16" s="260"/>
      <c r="J16" s="260"/>
      <c r="K16" s="266"/>
      <c r="L16" s="270"/>
      <c r="M16" s="270"/>
      <c r="N16" s="270"/>
      <c r="O16" s="270"/>
      <c r="P16" s="270"/>
      <c r="Q16" s="270"/>
    </row>
    <row r="17" spans="1:17" ht="14.25" customHeight="1">
      <c r="A17" s="255" t="s">
        <v>94</v>
      </c>
      <c r="B17" s="271">
        <v>61.302308009999997</v>
      </c>
      <c r="C17" s="269">
        <v>20.403461</v>
      </c>
      <c r="D17" s="269">
        <v>115.99921098999999</v>
      </c>
      <c r="E17" s="272">
        <v>0</v>
      </c>
      <c r="F17" s="265">
        <f t="shared" si="1"/>
        <v>197.70497999999998</v>
      </c>
      <c r="G17" s="266"/>
      <c r="H17" s="266"/>
      <c r="I17" s="266"/>
      <c r="J17" s="266"/>
      <c r="K17" s="266"/>
      <c r="L17" s="270"/>
      <c r="M17" s="270"/>
      <c r="N17" s="270"/>
      <c r="O17" s="270"/>
      <c r="P17" s="270"/>
      <c r="Q17" s="270"/>
    </row>
    <row r="18" spans="1:17" ht="14.25" customHeight="1">
      <c r="A18" s="273" t="s">
        <v>95</v>
      </c>
      <c r="B18" s="271">
        <v>83.498118000000005</v>
      </c>
      <c r="C18" s="269">
        <v>23.11116999</v>
      </c>
      <c r="D18" s="269">
        <v>121.02743998999999</v>
      </c>
      <c r="E18" s="266">
        <v>6.0839949999999998</v>
      </c>
      <c r="F18" s="265">
        <f t="shared" si="1"/>
        <v>233.72072297999998</v>
      </c>
      <c r="G18" s="266"/>
      <c r="H18" s="266"/>
      <c r="I18" s="269"/>
      <c r="J18" s="266"/>
      <c r="K18" s="266"/>
      <c r="L18" s="270"/>
      <c r="M18" s="270"/>
      <c r="N18" s="270"/>
      <c r="O18" s="270"/>
      <c r="P18" s="270"/>
      <c r="Q18" s="270"/>
    </row>
    <row r="19" spans="1:17" ht="14.25" customHeight="1">
      <c r="A19" s="273" t="s">
        <v>96</v>
      </c>
      <c r="B19" s="271">
        <v>0</v>
      </c>
      <c r="C19" s="269">
        <v>20.583821990000001</v>
      </c>
      <c r="D19" s="269">
        <v>7.3699300000000001</v>
      </c>
      <c r="E19" s="266">
        <v>0</v>
      </c>
      <c r="F19" s="265">
        <f t="shared" si="1"/>
        <v>27.953751990000001</v>
      </c>
      <c r="G19" s="266"/>
      <c r="H19" s="266"/>
      <c r="I19" s="266"/>
      <c r="J19" s="266"/>
      <c r="K19" s="266"/>
      <c r="L19" s="270"/>
      <c r="M19" s="270"/>
      <c r="N19" s="270"/>
      <c r="O19" s="270"/>
      <c r="P19" s="270"/>
      <c r="Q19" s="270"/>
    </row>
    <row r="20" spans="1:17" ht="14.25" customHeight="1">
      <c r="A20" s="273" t="s">
        <v>97</v>
      </c>
      <c r="B20" s="271">
        <v>46.93246001</v>
      </c>
      <c r="C20" s="269">
        <v>16.398508</v>
      </c>
      <c r="D20" s="269">
        <v>100.41495599</v>
      </c>
      <c r="E20" s="266">
        <v>0</v>
      </c>
      <c r="F20" s="265">
        <f t="shared" si="1"/>
        <v>163.745924</v>
      </c>
      <c r="G20" s="266"/>
      <c r="H20" s="266"/>
      <c r="I20" s="266"/>
      <c r="J20" s="266"/>
      <c r="K20" s="266"/>
      <c r="L20" s="270"/>
      <c r="M20" s="270"/>
      <c r="N20" s="270"/>
      <c r="O20" s="270"/>
      <c r="P20" s="270"/>
      <c r="Q20" s="270"/>
    </row>
    <row r="21" spans="1:17" ht="14.25" customHeight="1">
      <c r="A21" s="273" t="s">
        <v>98</v>
      </c>
      <c r="B21" s="271">
        <v>10.043980980000001</v>
      </c>
      <c r="C21" s="269">
        <v>18.905241</v>
      </c>
      <c r="D21" s="269">
        <v>86.90097797</v>
      </c>
      <c r="E21" s="266">
        <v>1.25421</v>
      </c>
      <c r="F21" s="265">
        <f t="shared" si="1"/>
        <v>117.10440995</v>
      </c>
      <c r="G21" s="266"/>
      <c r="H21" s="266"/>
      <c r="I21" s="266"/>
      <c r="J21" s="266"/>
      <c r="K21" s="266"/>
      <c r="L21" s="270"/>
      <c r="M21" s="270"/>
      <c r="N21" s="270"/>
      <c r="O21" s="270"/>
      <c r="P21" s="270"/>
      <c r="Q21" s="270"/>
    </row>
    <row r="22" spans="1:17" ht="14.25" customHeight="1">
      <c r="A22" s="273" t="s">
        <v>99</v>
      </c>
      <c r="B22" s="271">
        <v>0</v>
      </c>
      <c r="C22" s="274">
        <v>28.952773069999999</v>
      </c>
      <c r="D22" s="269">
        <v>7.4953399999999997</v>
      </c>
      <c r="E22" s="266">
        <v>0</v>
      </c>
      <c r="F22" s="265">
        <f t="shared" si="1"/>
        <v>36.448113069999998</v>
      </c>
      <c r="G22" s="266"/>
      <c r="H22" s="266"/>
      <c r="I22" s="266"/>
      <c r="J22" s="266"/>
      <c r="K22" s="266"/>
      <c r="L22" s="270"/>
      <c r="M22" s="270"/>
      <c r="N22" s="270"/>
      <c r="O22" s="270"/>
      <c r="P22" s="270"/>
      <c r="Q22" s="270"/>
    </row>
    <row r="23" spans="1:17" ht="14.25" customHeight="1">
      <c r="A23" s="273" t="s">
        <v>206</v>
      </c>
      <c r="B23" s="271">
        <v>37.151822009999997</v>
      </c>
      <c r="C23" s="274">
        <v>11.669065029999999</v>
      </c>
      <c r="D23" s="269">
        <v>75.162655930000014</v>
      </c>
      <c r="E23" s="272">
        <v>6.87E-4</v>
      </c>
      <c r="F23" s="265">
        <f t="shared" si="1"/>
        <v>123.98422997</v>
      </c>
      <c r="G23" s="266"/>
      <c r="H23" s="266"/>
      <c r="I23" s="266"/>
      <c r="J23" s="266"/>
      <c r="K23" s="266"/>
      <c r="L23" s="270"/>
      <c r="M23" s="270"/>
      <c r="N23" s="270"/>
      <c r="O23" s="270"/>
      <c r="P23" s="270"/>
      <c r="Q23" s="270"/>
    </row>
    <row r="24" spans="1:17" ht="18.75" customHeight="1">
      <c r="A24" s="275" t="s">
        <v>89</v>
      </c>
      <c r="B24" s="276">
        <f t="shared" ref="B24:F24" si="2">SUM(B6:B15)</f>
        <v>3846.8743178099999</v>
      </c>
      <c r="C24" s="276">
        <f t="shared" si="2"/>
        <v>1977.4114332700001</v>
      </c>
      <c r="D24" s="276">
        <f t="shared" si="2"/>
        <v>5775.95601403</v>
      </c>
      <c r="E24" s="276">
        <f t="shared" si="2"/>
        <v>3069.5150319400004</v>
      </c>
      <c r="F24" s="276">
        <f t="shared" si="2"/>
        <v>14669.74679705</v>
      </c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</row>
    <row r="25" spans="1:17" ht="14.25" customHeight="1">
      <c r="A25" s="277"/>
      <c r="B25" s="278"/>
      <c r="C25" s="278"/>
      <c r="D25" s="278"/>
      <c r="E25" s="278"/>
      <c r="F25" s="278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</row>
    <row r="26" spans="1:17" ht="35.25" customHeight="1">
      <c r="A26" s="817" t="s">
        <v>217</v>
      </c>
      <c r="B26" s="818"/>
      <c r="C26" s="818"/>
      <c r="D26" s="818"/>
      <c r="E26" s="818"/>
      <c r="F26" s="818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</row>
    <row r="27" spans="1:17" ht="14.25" customHeight="1">
      <c r="A27" s="277"/>
      <c r="B27" s="280"/>
      <c r="C27" s="280"/>
      <c r="D27" s="280"/>
      <c r="E27" s="280"/>
      <c r="F27" s="28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</row>
    <row r="28" spans="1:17" ht="14.25" customHeight="1">
      <c r="A28" s="277"/>
      <c r="B28" s="280"/>
      <c r="C28" s="280"/>
      <c r="D28" s="280"/>
      <c r="E28" s="280"/>
      <c r="F28" s="28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</row>
    <row r="29" spans="1:17" ht="14.25" customHeight="1">
      <c r="A29" s="277"/>
      <c r="B29" s="280"/>
      <c r="C29" s="280"/>
      <c r="D29" s="280"/>
      <c r="E29" s="280"/>
      <c r="F29" s="28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</row>
    <row r="30" spans="1:17" ht="14.25" customHeight="1">
      <c r="A30" s="277"/>
      <c r="B30" s="280"/>
      <c r="C30" s="280"/>
      <c r="D30" s="280"/>
      <c r="E30" s="280"/>
      <c r="F30" s="28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</row>
    <row r="31" spans="1:17" ht="14.25" customHeight="1">
      <c r="A31" s="277"/>
      <c r="B31" s="280"/>
      <c r="C31" s="280"/>
      <c r="D31" s="280"/>
      <c r="E31" s="280"/>
      <c r="F31" s="28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</row>
    <row r="32" spans="1:17" ht="14.25" customHeight="1">
      <c r="A32" s="277"/>
      <c r="B32" s="280"/>
      <c r="C32" s="280"/>
      <c r="D32" s="280"/>
      <c r="E32" s="280"/>
      <c r="F32" s="28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</row>
    <row r="33" spans="1:17" ht="14.25" customHeight="1">
      <c r="A33" s="277"/>
      <c r="B33" s="280"/>
      <c r="C33" s="280"/>
      <c r="D33" s="280"/>
      <c r="E33" s="280"/>
      <c r="F33" s="28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</row>
    <row r="34" spans="1:17" ht="14.25" customHeight="1">
      <c r="A34" s="277"/>
      <c r="B34" s="280"/>
      <c r="C34" s="280"/>
      <c r="D34" s="280"/>
      <c r="E34" s="280"/>
      <c r="F34" s="28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</row>
    <row r="35" spans="1:17" ht="14.25" customHeight="1">
      <c r="A35" s="277"/>
      <c r="B35" s="280"/>
      <c r="C35" s="280"/>
      <c r="D35" s="280"/>
      <c r="E35" s="280"/>
      <c r="F35" s="28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</row>
    <row r="36" spans="1:17" ht="14.25" customHeight="1">
      <c r="A36" s="277"/>
      <c r="B36" s="280"/>
      <c r="C36" s="280"/>
      <c r="D36" s="280"/>
      <c r="E36" s="280"/>
      <c r="F36" s="28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</row>
    <row r="37" spans="1:17" ht="14.25" customHeight="1">
      <c r="A37" s="277"/>
      <c r="B37" s="280"/>
      <c r="C37" s="280"/>
      <c r="D37" s="280"/>
      <c r="E37" s="280"/>
      <c r="F37" s="28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</row>
    <row r="38" spans="1:17" ht="14.25" customHeight="1">
      <c r="A38" s="277"/>
      <c r="B38" s="280"/>
      <c r="C38" s="280"/>
      <c r="D38" s="280"/>
      <c r="E38" s="280"/>
      <c r="F38" s="28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</row>
    <row r="39" spans="1:17" ht="14.25" customHeight="1">
      <c r="A39" s="277"/>
      <c r="B39" s="280"/>
      <c r="C39" s="280"/>
      <c r="D39" s="280"/>
      <c r="E39" s="280"/>
      <c r="F39" s="28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</row>
    <row r="40" spans="1:17" ht="14.25" customHeight="1">
      <c r="A40" s="277"/>
      <c r="B40" s="280"/>
      <c r="C40" s="280"/>
      <c r="D40" s="280"/>
      <c r="E40" s="280"/>
      <c r="F40" s="28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</row>
    <row r="41" spans="1:17" ht="14.25" customHeight="1">
      <c r="A41" s="277"/>
      <c r="B41" s="280"/>
      <c r="C41" s="280"/>
      <c r="D41" s="280"/>
      <c r="E41" s="280"/>
      <c r="F41" s="28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</row>
    <row r="42" spans="1:17" ht="14.25" customHeight="1">
      <c r="A42" s="277"/>
      <c r="B42" s="280"/>
      <c r="C42" s="280"/>
      <c r="D42" s="280"/>
      <c r="E42" s="280"/>
      <c r="F42" s="28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</row>
    <row r="43" spans="1:17" ht="14.25" customHeight="1">
      <c r="A43" s="277"/>
      <c r="B43" s="280"/>
      <c r="C43" s="280"/>
      <c r="D43" s="280"/>
      <c r="E43" s="280"/>
      <c r="F43" s="28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</row>
    <row r="44" spans="1:17" ht="14.25" customHeight="1">
      <c r="A44" s="277"/>
      <c r="B44" s="280"/>
      <c r="C44" s="280"/>
      <c r="D44" s="280"/>
      <c r="E44" s="280"/>
      <c r="F44" s="28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</row>
    <row r="45" spans="1:17" ht="14.25" customHeight="1">
      <c r="A45" s="277"/>
      <c r="B45" s="280"/>
      <c r="C45" s="280"/>
      <c r="D45" s="280"/>
      <c r="E45" s="280"/>
      <c r="F45" s="28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</row>
    <row r="46" spans="1:17" ht="14.25" customHeight="1">
      <c r="A46" s="277"/>
      <c r="B46" s="280"/>
      <c r="C46" s="280"/>
      <c r="D46" s="280"/>
      <c r="E46" s="280"/>
      <c r="F46" s="28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</row>
    <row r="47" spans="1:17" ht="14.25" customHeight="1">
      <c r="A47" s="277"/>
      <c r="B47" s="280"/>
      <c r="C47" s="280"/>
      <c r="D47" s="280"/>
      <c r="E47" s="280"/>
      <c r="F47" s="28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</row>
    <row r="48" spans="1:17" ht="14.25" customHeight="1">
      <c r="A48" s="277"/>
      <c r="B48" s="280"/>
      <c r="C48" s="280"/>
      <c r="D48" s="280"/>
      <c r="E48" s="280"/>
      <c r="F48" s="28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</row>
    <row r="49" spans="1:17" ht="14.25" customHeight="1">
      <c r="A49" s="277"/>
      <c r="B49" s="280"/>
      <c r="C49" s="280"/>
      <c r="D49" s="280"/>
      <c r="E49" s="280"/>
      <c r="F49" s="28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</row>
    <row r="50" spans="1:17" ht="14.25" customHeight="1">
      <c r="A50" s="277"/>
      <c r="B50" s="280"/>
      <c r="C50" s="280"/>
      <c r="D50" s="280"/>
      <c r="E50" s="280"/>
      <c r="F50" s="28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</row>
    <row r="51" spans="1:17" ht="14.25" customHeight="1">
      <c r="A51" s="277"/>
      <c r="B51" s="280"/>
      <c r="C51" s="280"/>
      <c r="D51" s="280"/>
      <c r="E51" s="280"/>
      <c r="F51" s="28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</row>
    <row r="52" spans="1:17" ht="14.25" customHeight="1">
      <c r="A52" s="277"/>
      <c r="B52" s="280"/>
      <c r="C52" s="280"/>
      <c r="D52" s="280"/>
      <c r="E52" s="280"/>
      <c r="F52" s="28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</row>
    <row r="53" spans="1:17" ht="14.25" customHeight="1">
      <c r="A53" s="277"/>
      <c r="B53" s="280"/>
      <c r="C53" s="280"/>
      <c r="D53" s="280"/>
      <c r="E53" s="280"/>
      <c r="F53" s="28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</row>
    <row r="54" spans="1:17" ht="14.25" customHeight="1">
      <c r="A54" s="277"/>
      <c r="B54" s="280"/>
      <c r="C54" s="280"/>
      <c r="D54" s="280"/>
      <c r="E54" s="280"/>
      <c r="F54" s="28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</row>
    <row r="55" spans="1:17" ht="14.25" customHeight="1">
      <c r="A55" s="277"/>
      <c r="B55" s="280"/>
      <c r="C55" s="280"/>
      <c r="D55" s="280"/>
      <c r="E55" s="280"/>
      <c r="F55" s="28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</row>
    <row r="56" spans="1:17" ht="14.25" customHeight="1">
      <c r="A56" s="277"/>
      <c r="B56" s="280"/>
      <c r="C56" s="280"/>
      <c r="D56" s="280"/>
      <c r="E56" s="280"/>
      <c r="F56" s="28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</row>
    <row r="57" spans="1:17" ht="14.25" customHeight="1">
      <c r="A57" s="277"/>
      <c r="B57" s="280"/>
      <c r="C57" s="280"/>
      <c r="D57" s="280"/>
      <c r="E57" s="280"/>
      <c r="F57" s="28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</row>
    <row r="58" spans="1:17" ht="14.25" customHeight="1">
      <c r="A58" s="277"/>
      <c r="B58" s="280"/>
      <c r="C58" s="280"/>
      <c r="D58" s="280"/>
      <c r="E58" s="280"/>
      <c r="F58" s="28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</row>
    <row r="59" spans="1:17" ht="14.25" customHeight="1">
      <c r="A59" s="277"/>
      <c r="B59" s="280"/>
      <c r="C59" s="280"/>
      <c r="D59" s="280"/>
      <c r="E59" s="280"/>
      <c r="F59" s="28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</row>
    <row r="60" spans="1:17" ht="14.25" customHeight="1">
      <c r="A60" s="277"/>
      <c r="B60" s="280"/>
      <c r="C60" s="280"/>
      <c r="D60" s="280"/>
      <c r="E60" s="280"/>
      <c r="F60" s="28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</row>
    <row r="61" spans="1:17" ht="14.25" customHeight="1">
      <c r="A61" s="277"/>
      <c r="B61" s="280"/>
      <c r="C61" s="280"/>
      <c r="D61" s="280"/>
      <c r="E61" s="280"/>
      <c r="F61" s="28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</row>
    <row r="62" spans="1:17" ht="14.25" customHeight="1">
      <c r="A62" s="277"/>
      <c r="B62" s="280"/>
      <c r="C62" s="280"/>
      <c r="D62" s="280"/>
      <c r="E62" s="280"/>
      <c r="F62" s="28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</row>
    <row r="63" spans="1:17" ht="14.25" customHeight="1">
      <c r="A63" s="277"/>
      <c r="B63" s="280"/>
      <c r="C63" s="280"/>
      <c r="D63" s="280"/>
      <c r="E63" s="280"/>
      <c r="F63" s="28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</row>
    <row r="64" spans="1:17" ht="14.25" customHeight="1">
      <c r="A64" s="277"/>
      <c r="B64" s="280"/>
      <c r="C64" s="280"/>
      <c r="D64" s="280"/>
      <c r="E64" s="280"/>
      <c r="F64" s="28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</row>
    <row r="65" spans="1:17" ht="14.25" customHeight="1">
      <c r="A65" s="277"/>
      <c r="B65" s="280"/>
      <c r="C65" s="280"/>
      <c r="D65" s="280"/>
      <c r="E65" s="280"/>
      <c r="F65" s="28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</row>
    <row r="66" spans="1:17" ht="14.25" customHeight="1">
      <c r="A66" s="277"/>
      <c r="B66" s="280"/>
      <c r="C66" s="280"/>
      <c r="D66" s="280"/>
      <c r="E66" s="280"/>
      <c r="F66" s="28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</row>
    <row r="67" spans="1:17" ht="14.25" customHeight="1">
      <c r="A67" s="277"/>
      <c r="B67" s="280"/>
      <c r="C67" s="280"/>
      <c r="D67" s="280"/>
      <c r="E67" s="280"/>
      <c r="F67" s="28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</row>
    <row r="68" spans="1:17" ht="14.25" customHeight="1">
      <c r="A68" s="277"/>
      <c r="B68" s="280"/>
      <c r="C68" s="280"/>
      <c r="D68" s="280"/>
      <c r="E68" s="280"/>
      <c r="F68" s="28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</row>
    <row r="69" spans="1:17" ht="14.25" customHeight="1">
      <c r="A69" s="277"/>
      <c r="B69" s="280"/>
      <c r="C69" s="280"/>
      <c r="D69" s="280"/>
      <c r="E69" s="280"/>
      <c r="F69" s="28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</row>
    <row r="70" spans="1:17" ht="14.25" customHeight="1">
      <c r="A70" s="277"/>
      <c r="B70" s="280"/>
      <c r="C70" s="280"/>
      <c r="D70" s="280"/>
      <c r="E70" s="280"/>
      <c r="F70" s="28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</row>
    <row r="71" spans="1:17" ht="14.25" customHeight="1">
      <c r="A71" s="277"/>
      <c r="B71" s="280"/>
      <c r="C71" s="280"/>
      <c r="D71" s="280"/>
      <c r="E71" s="280"/>
      <c r="F71" s="28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</row>
    <row r="72" spans="1:17" ht="14.25" customHeight="1">
      <c r="A72" s="277"/>
      <c r="B72" s="280"/>
      <c r="C72" s="280"/>
      <c r="D72" s="280"/>
      <c r="E72" s="280"/>
      <c r="F72" s="28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</row>
    <row r="73" spans="1:17" ht="14.25" customHeight="1">
      <c r="A73" s="277"/>
      <c r="B73" s="280"/>
      <c r="C73" s="280"/>
      <c r="D73" s="280"/>
      <c r="E73" s="280"/>
      <c r="F73" s="28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</row>
    <row r="74" spans="1:17" ht="14.25" customHeight="1">
      <c r="A74" s="277"/>
      <c r="B74" s="280"/>
      <c r="C74" s="280"/>
      <c r="D74" s="280"/>
      <c r="E74" s="280"/>
      <c r="F74" s="28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</row>
    <row r="75" spans="1:17" ht="14.25" customHeight="1">
      <c r="A75" s="277"/>
      <c r="B75" s="280"/>
      <c r="C75" s="280"/>
      <c r="D75" s="280"/>
      <c r="E75" s="280"/>
      <c r="F75" s="28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</row>
    <row r="76" spans="1:17" ht="14.25" customHeight="1">
      <c r="A76" s="277"/>
      <c r="B76" s="280"/>
      <c r="C76" s="280"/>
      <c r="D76" s="280"/>
      <c r="E76" s="280"/>
      <c r="F76" s="28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</row>
    <row r="77" spans="1:17" ht="14.25" customHeight="1">
      <c r="A77" s="277"/>
      <c r="B77" s="280"/>
      <c r="C77" s="280"/>
      <c r="D77" s="280"/>
      <c r="E77" s="280"/>
      <c r="F77" s="28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</row>
    <row r="78" spans="1:17" ht="14.25" customHeight="1">
      <c r="A78" s="277"/>
      <c r="B78" s="280"/>
      <c r="C78" s="280"/>
      <c r="D78" s="280"/>
      <c r="E78" s="280"/>
      <c r="F78" s="28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</row>
    <row r="79" spans="1:17" ht="14.25" customHeight="1">
      <c r="A79" s="277"/>
      <c r="B79" s="280"/>
      <c r="C79" s="280"/>
      <c r="D79" s="280"/>
      <c r="E79" s="280"/>
      <c r="F79" s="28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</row>
    <row r="80" spans="1:17" ht="14.25" customHeight="1">
      <c r="A80" s="277"/>
      <c r="B80" s="280"/>
      <c r="C80" s="280"/>
      <c r="D80" s="280"/>
      <c r="E80" s="280"/>
      <c r="F80" s="28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</row>
    <row r="81" spans="1:17" ht="14.25" customHeight="1">
      <c r="A81" s="277"/>
      <c r="B81" s="280"/>
      <c r="C81" s="280"/>
      <c r="D81" s="280"/>
      <c r="E81" s="280"/>
      <c r="F81" s="28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</row>
    <row r="82" spans="1:17" ht="14.25" customHeight="1">
      <c r="A82" s="277"/>
      <c r="B82" s="280"/>
      <c r="C82" s="280"/>
      <c r="D82" s="280"/>
      <c r="E82" s="280"/>
      <c r="F82" s="28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</row>
    <row r="83" spans="1:17" ht="14.25" customHeight="1">
      <c r="A83" s="277"/>
      <c r="B83" s="280"/>
      <c r="C83" s="280"/>
      <c r="D83" s="280"/>
      <c r="E83" s="280"/>
      <c r="F83" s="28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</row>
    <row r="84" spans="1:17" ht="14.25" customHeight="1">
      <c r="A84" s="277"/>
      <c r="B84" s="280"/>
      <c r="C84" s="280"/>
      <c r="D84" s="280"/>
      <c r="E84" s="280"/>
      <c r="F84" s="28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</row>
    <row r="85" spans="1:17" ht="14.25" customHeight="1">
      <c r="A85" s="277"/>
      <c r="B85" s="280"/>
      <c r="C85" s="280"/>
      <c r="D85" s="280"/>
      <c r="E85" s="280"/>
      <c r="F85" s="28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</row>
    <row r="86" spans="1:17" ht="14.25" customHeight="1">
      <c r="A86" s="277"/>
      <c r="B86" s="280"/>
      <c r="C86" s="280"/>
      <c r="D86" s="280"/>
      <c r="E86" s="280"/>
      <c r="F86" s="28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</row>
    <row r="87" spans="1:17" ht="14.25" customHeight="1">
      <c r="A87" s="277"/>
      <c r="B87" s="280"/>
      <c r="C87" s="280"/>
      <c r="D87" s="280"/>
      <c r="E87" s="280"/>
      <c r="F87" s="28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</row>
    <row r="88" spans="1:17" ht="14.25" customHeight="1">
      <c r="A88" s="277"/>
      <c r="B88" s="280"/>
      <c r="C88" s="280"/>
      <c r="D88" s="280"/>
      <c r="E88" s="280"/>
      <c r="F88" s="28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</row>
    <row r="89" spans="1:17" ht="14.25" customHeight="1">
      <c r="A89" s="277"/>
      <c r="B89" s="280"/>
      <c r="C89" s="280"/>
      <c r="D89" s="280"/>
      <c r="E89" s="280"/>
      <c r="F89" s="28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</row>
    <row r="90" spans="1:17" ht="14.25" customHeight="1">
      <c r="A90" s="277"/>
      <c r="B90" s="280"/>
      <c r="C90" s="280"/>
      <c r="D90" s="280"/>
      <c r="E90" s="280"/>
      <c r="F90" s="28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</row>
    <row r="91" spans="1:17" ht="14.25" customHeight="1">
      <c r="A91" s="277"/>
      <c r="B91" s="280"/>
      <c r="C91" s="280"/>
      <c r="D91" s="280"/>
      <c r="E91" s="280"/>
      <c r="F91" s="28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</row>
    <row r="92" spans="1:17" ht="14.25" customHeight="1">
      <c r="A92" s="277"/>
      <c r="B92" s="280"/>
      <c r="C92" s="280"/>
      <c r="D92" s="280"/>
      <c r="E92" s="280"/>
      <c r="F92" s="28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</row>
    <row r="93" spans="1:17" ht="14.25" customHeight="1">
      <c r="A93" s="277"/>
      <c r="B93" s="280"/>
      <c r="C93" s="280"/>
      <c r="D93" s="280"/>
      <c r="E93" s="280"/>
      <c r="F93" s="28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</row>
    <row r="94" spans="1:17" ht="14.25" customHeight="1">
      <c r="A94" s="277"/>
      <c r="B94" s="280"/>
      <c r="C94" s="280"/>
      <c r="D94" s="280"/>
      <c r="E94" s="280"/>
      <c r="F94" s="28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</row>
    <row r="95" spans="1:17" ht="14.25" customHeight="1">
      <c r="A95" s="277"/>
      <c r="B95" s="280"/>
      <c r="C95" s="280"/>
      <c r="D95" s="280"/>
      <c r="E95" s="280"/>
      <c r="F95" s="28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</row>
    <row r="96" spans="1:17" ht="14.25" customHeight="1">
      <c r="A96" s="277"/>
      <c r="B96" s="280"/>
      <c r="C96" s="280"/>
      <c r="D96" s="280"/>
      <c r="E96" s="280"/>
      <c r="F96" s="28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</row>
    <row r="97" spans="1:17" ht="14.25" customHeight="1">
      <c r="A97" s="277"/>
      <c r="B97" s="280"/>
      <c r="C97" s="280"/>
      <c r="D97" s="280"/>
      <c r="E97" s="280"/>
      <c r="F97" s="280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</row>
    <row r="98" spans="1:17" ht="14.25" customHeight="1">
      <c r="A98" s="277"/>
      <c r="B98" s="280"/>
      <c r="C98" s="280"/>
      <c r="D98" s="280"/>
      <c r="E98" s="280"/>
      <c r="F98" s="280"/>
      <c r="G98" s="260"/>
      <c r="H98" s="260"/>
      <c r="I98" s="260"/>
      <c r="J98" s="260"/>
      <c r="K98" s="260"/>
      <c r="L98" s="260"/>
      <c r="M98" s="260"/>
      <c r="N98" s="260"/>
      <c r="O98" s="260"/>
      <c r="P98" s="260"/>
      <c r="Q98" s="260"/>
    </row>
    <row r="99" spans="1:17" ht="14.25" customHeight="1">
      <c r="A99" s="277"/>
      <c r="B99" s="280"/>
      <c r="C99" s="280"/>
      <c r="D99" s="280"/>
      <c r="E99" s="280"/>
      <c r="F99" s="280"/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</row>
    <row r="100" spans="1:17" ht="14.25" customHeight="1">
      <c r="A100" s="277"/>
      <c r="B100" s="280"/>
      <c r="C100" s="280"/>
      <c r="D100" s="280"/>
      <c r="E100" s="280"/>
      <c r="F100" s="28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</row>
    <row r="101" spans="1:17" ht="14.25" customHeight="1">
      <c r="A101" s="277"/>
      <c r="B101" s="280"/>
      <c r="C101" s="280"/>
      <c r="D101" s="280"/>
      <c r="E101" s="280"/>
      <c r="F101" s="28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</row>
    <row r="102" spans="1:17" ht="14.25" customHeight="1">
      <c r="A102" s="277"/>
      <c r="B102" s="280"/>
      <c r="C102" s="280"/>
      <c r="D102" s="280"/>
      <c r="E102" s="280"/>
      <c r="F102" s="28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</row>
  </sheetData>
  <mergeCells count="1">
    <mergeCell ref="A26:F26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71626-7CEB-455C-988B-0ACD494C0B36}">
  <sheetPr>
    <tabColor rgb="FF8A0000"/>
  </sheetPr>
  <dimension ref="A1:H101"/>
  <sheetViews>
    <sheetView showGridLines="0" zoomScale="115" zoomScaleNormal="115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F78" sqref="F78"/>
    </sheetView>
  </sheetViews>
  <sheetFormatPr baseColWidth="10" defaultColWidth="14.42578125" defaultRowHeight="15" customHeight="1"/>
  <cols>
    <col min="1" max="1" width="50.5703125" style="700" customWidth="1"/>
    <col min="2" max="3" width="13.5703125" style="700" customWidth="1"/>
    <col min="4" max="4" width="8.7109375" style="700" customWidth="1"/>
    <col min="5" max="5" width="14.42578125" style="700" customWidth="1"/>
    <col min="6" max="6" width="14.7109375" style="700" customWidth="1"/>
    <col min="7" max="7" width="8.7109375" style="700" customWidth="1"/>
    <col min="8" max="8" width="9.28515625" style="700" customWidth="1"/>
    <col min="9" max="16384" width="14.42578125" style="700"/>
  </cols>
  <sheetData>
    <row r="1" spans="1:8" ht="12" customHeight="1">
      <c r="A1" s="696" t="s">
        <v>482</v>
      </c>
      <c r="B1" s="637"/>
      <c r="C1" s="637"/>
      <c r="D1" s="697"/>
      <c r="E1" s="698"/>
      <c r="F1" s="698"/>
      <c r="G1" s="699"/>
      <c r="H1" s="698"/>
    </row>
    <row r="2" spans="1:8" ht="12" customHeight="1">
      <c r="A2" s="701" t="s">
        <v>483</v>
      </c>
      <c r="B2" s="637"/>
      <c r="C2" s="637"/>
      <c r="D2" s="697"/>
      <c r="E2" s="698"/>
      <c r="F2" s="698"/>
      <c r="G2" s="699"/>
      <c r="H2" s="698"/>
    </row>
    <row r="3" spans="1:8" ht="12" customHeight="1" thickBot="1">
      <c r="A3" s="698"/>
      <c r="B3" s="702"/>
      <c r="C3" s="702"/>
      <c r="D3" s="697"/>
      <c r="E3" s="702"/>
      <c r="F3" s="702"/>
      <c r="G3" s="697"/>
      <c r="H3" s="697"/>
    </row>
    <row r="4" spans="1:8" ht="12" customHeight="1" thickBot="1">
      <c r="A4" s="703"/>
      <c r="B4" s="771" t="s">
        <v>370</v>
      </c>
      <c r="C4" s="772"/>
      <c r="D4" s="772"/>
      <c r="E4" s="771" t="s">
        <v>371</v>
      </c>
      <c r="F4" s="772"/>
      <c r="G4" s="772"/>
      <c r="H4" s="773"/>
    </row>
    <row r="5" spans="1:8" ht="12" customHeight="1">
      <c r="A5" s="704" t="s">
        <v>453</v>
      </c>
      <c r="B5" s="705">
        <v>2019</v>
      </c>
      <c r="C5" s="706">
        <v>2020</v>
      </c>
      <c r="D5" s="707" t="s">
        <v>282</v>
      </c>
      <c r="E5" s="705">
        <v>2019</v>
      </c>
      <c r="F5" s="706">
        <v>2020</v>
      </c>
      <c r="G5" s="707" t="s">
        <v>282</v>
      </c>
      <c r="H5" s="708" t="s">
        <v>289</v>
      </c>
    </row>
    <row r="6" spans="1:8" ht="12" customHeight="1">
      <c r="A6" s="709" t="s">
        <v>484</v>
      </c>
      <c r="B6" s="710">
        <f>SUM(B7:B22)</f>
        <v>215425.88809328995</v>
      </c>
      <c r="C6" s="711">
        <f>SUM(C7:C22)</f>
        <v>193852.27929833799</v>
      </c>
      <c r="D6" s="712">
        <f>(C6-B6)/B6</f>
        <v>-0.10014399376926104</v>
      </c>
      <c r="E6" s="710">
        <f>SUM(E7:E22)</f>
        <v>1610632.5217557498</v>
      </c>
      <c r="F6" s="711">
        <f>SUM(F7:F22)</f>
        <v>1341865.5625842835</v>
      </c>
      <c r="G6" s="712">
        <f>(F6-E6)/E6</f>
        <v>-0.16687044098580819</v>
      </c>
      <c r="H6" s="713">
        <f>SUM(H7:H22)</f>
        <v>0.99999999999999978</v>
      </c>
    </row>
    <row r="7" spans="1:8" ht="13.5" customHeight="1">
      <c r="A7" s="714" t="s">
        <v>227</v>
      </c>
      <c r="B7" s="715">
        <v>37685.253356059999</v>
      </c>
      <c r="C7" s="716">
        <v>36541.689919169999</v>
      </c>
      <c r="D7" s="717">
        <f t="shared" ref="D7:D21" si="0">+C7/B7-1</f>
        <v>-3.0345117388101861E-2</v>
      </c>
      <c r="E7" s="715">
        <v>314377.40959752002</v>
      </c>
      <c r="F7" s="716">
        <v>253473.25563171</v>
      </c>
      <c r="G7" s="717">
        <f t="shared" ref="G7:G39" si="1">+F7/E7-1</f>
        <v>-0.19372942236461022</v>
      </c>
      <c r="H7" s="718">
        <f t="shared" ref="H7:H22" si="2">(F7/$F$6)</f>
        <v>0.18889616270019535</v>
      </c>
    </row>
    <row r="8" spans="1:8" ht="13.5" customHeight="1">
      <c r="A8" s="714" t="s">
        <v>366</v>
      </c>
      <c r="B8" s="715">
        <v>42313.959107300005</v>
      </c>
      <c r="C8" s="716">
        <v>38750.651077500006</v>
      </c>
      <c r="D8" s="717">
        <f t="shared" si="0"/>
        <v>-8.4211170615449582E-2</v>
      </c>
      <c r="E8" s="715">
        <v>306237.38168004999</v>
      </c>
      <c r="F8" s="716">
        <v>243224.20148996997</v>
      </c>
      <c r="G8" s="717">
        <f t="shared" si="1"/>
        <v>-0.20576580117157217</v>
      </c>
      <c r="H8" s="718">
        <f t="shared" si="2"/>
        <v>0.18125824842061469</v>
      </c>
    </row>
    <row r="9" spans="1:8" ht="13.5" customHeight="1">
      <c r="A9" s="714" t="s">
        <v>367</v>
      </c>
      <c r="B9" s="715">
        <v>34077.945169999999</v>
      </c>
      <c r="C9" s="716">
        <v>29439.176815999999</v>
      </c>
      <c r="D9" s="717">
        <f t="shared" si="0"/>
        <v>-0.13612230229431999</v>
      </c>
      <c r="E9" s="715">
        <v>250482.59410199997</v>
      </c>
      <c r="F9" s="716">
        <v>190585.87577099999</v>
      </c>
      <c r="G9" s="717">
        <f t="shared" si="1"/>
        <v>-0.23912527154126006</v>
      </c>
      <c r="H9" s="718">
        <f t="shared" si="2"/>
        <v>0.14203052905236857</v>
      </c>
    </row>
    <row r="10" spans="1:8" ht="13.5" customHeight="1">
      <c r="A10" s="714" t="s">
        <v>239</v>
      </c>
      <c r="B10" s="715">
        <v>22802.635544999997</v>
      </c>
      <c r="C10" s="716">
        <v>21577.915645313002</v>
      </c>
      <c r="D10" s="717">
        <f t="shared" si="0"/>
        <v>-5.370957656495734E-2</v>
      </c>
      <c r="E10" s="715">
        <v>166982.47254799999</v>
      </c>
      <c r="F10" s="716">
        <v>171553.87296687099</v>
      </c>
      <c r="G10" s="717">
        <f t="shared" si="1"/>
        <v>2.7376528500959507E-2</v>
      </c>
      <c r="H10" s="718">
        <f t="shared" si="2"/>
        <v>0.12784728794774147</v>
      </c>
    </row>
    <row r="11" spans="1:8" s="739" customFormat="1" ht="13.5" customHeight="1">
      <c r="A11" s="734" t="s">
        <v>235</v>
      </c>
      <c r="B11" s="735">
        <v>28710.941399999996</v>
      </c>
      <c r="C11" s="736">
        <v>25679.285731399999</v>
      </c>
      <c r="D11" s="737">
        <f t="shared" si="0"/>
        <v>-0.10559234635893888</v>
      </c>
      <c r="E11" s="735">
        <v>213591.5680953</v>
      </c>
      <c r="F11" s="736">
        <v>164603.35832170001</v>
      </c>
      <c r="G11" s="737">
        <f t="shared" si="1"/>
        <v>-0.22935460519556883</v>
      </c>
      <c r="H11" s="738">
        <f t="shared" si="2"/>
        <v>0.12266754801031803</v>
      </c>
    </row>
    <row r="12" spans="1:8" s="739" customFormat="1" ht="13.5" customHeight="1">
      <c r="A12" s="734" t="s">
        <v>363</v>
      </c>
      <c r="B12" s="735">
        <v>18909.625108229997</v>
      </c>
      <c r="C12" s="736">
        <v>15620.64648162</v>
      </c>
      <c r="D12" s="737">
        <f t="shared" si="0"/>
        <v>-0.17393145595353665</v>
      </c>
      <c r="E12" s="735">
        <v>128324.90709654998</v>
      </c>
      <c r="F12" s="736">
        <v>115096.18007522555</v>
      </c>
      <c r="G12" s="737">
        <f t="shared" si="1"/>
        <v>-0.10308775841443873</v>
      </c>
      <c r="H12" s="738">
        <f t="shared" si="2"/>
        <v>8.5773257235667588E-2</v>
      </c>
    </row>
    <row r="13" spans="1:8" s="739" customFormat="1" ht="13.5" customHeight="1">
      <c r="A13" s="734" t="s">
        <v>228</v>
      </c>
      <c r="B13" s="735">
        <v>14686.1610489</v>
      </c>
      <c r="C13" s="736">
        <v>13460.425922875</v>
      </c>
      <c r="D13" s="737">
        <f t="shared" si="0"/>
        <v>-8.3461915060287883E-2</v>
      </c>
      <c r="E13" s="735">
        <v>101819.674923</v>
      </c>
      <c r="F13" s="736">
        <v>111757.11669635998</v>
      </c>
      <c r="G13" s="737">
        <f t="shared" si="1"/>
        <v>9.7598443334994567E-2</v>
      </c>
      <c r="H13" s="738">
        <f t="shared" si="2"/>
        <v>8.3284883234597831E-2</v>
      </c>
    </row>
    <row r="14" spans="1:8" s="739" customFormat="1" ht="13.5" customHeight="1">
      <c r="A14" s="734" t="s">
        <v>231</v>
      </c>
      <c r="B14" s="735">
        <v>3556.4910414300002</v>
      </c>
      <c r="C14" s="736">
        <v>3606.68826752</v>
      </c>
      <c r="D14" s="737">
        <f t="shared" si="0"/>
        <v>1.4114256300731931E-2</v>
      </c>
      <c r="E14" s="735">
        <v>23973.94273653</v>
      </c>
      <c r="F14" s="736">
        <v>24621.917958439997</v>
      </c>
      <c r="G14" s="737">
        <f t="shared" si="1"/>
        <v>2.7028312740676297E-2</v>
      </c>
      <c r="H14" s="738">
        <f t="shared" si="2"/>
        <v>1.83490199353659E-2</v>
      </c>
    </row>
    <row r="15" spans="1:8" s="739" customFormat="1" ht="13.5" customHeight="1">
      <c r="A15" s="734" t="s">
        <v>229</v>
      </c>
      <c r="B15" s="735">
        <v>4985.6388660000002</v>
      </c>
      <c r="C15" s="736">
        <v>3734.289632</v>
      </c>
      <c r="D15" s="737">
        <f t="shared" si="0"/>
        <v>-0.25099074915627873</v>
      </c>
      <c r="E15" s="735">
        <v>37080.535907000005</v>
      </c>
      <c r="F15" s="736">
        <v>23557.056094</v>
      </c>
      <c r="G15" s="737">
        <f t="shared" si="1"/>
        <v>-0.36470561932863177</v>
      </c>
      <c r="H15" s="738">
        <f t="shared" si="2"/>
        <v>1.7555451716513043E-2</v>
      </c>
    </row>
    <row r="16" spans="1:8" s="739" customFormat="1" ht="13.5" customHeight="1">
      <c r="A16" s="734" t="s">
        <v>232</v>
      </c>
      <c r="B16" s="735">
        <v>4659.5734149700002</v>
      </c>
      <c r="C16" s="736">
        <v>3146.33189795</v>
      </c>
      <c r="D16" s="737">
        <f t="shared" si="0"/>
        <v>-0.32475966837615389</v>
      </c>
      <c r="E16" s="735">
        <v>34821.627585959999</v>
      </c>
      <c r="F16" s="736">
        <v>23052.083225570001</v>
      </c>
      <c r="G16" s="737">
        <f t="shared" si="1"/>
        <v>-0.33799523963479094</v>
      </c>
      <c r="H16" s="738">
        <f t="shared" si="2"/>
        <v>1.7179130211207042E-2</v>
      </c>
    </row>
    <row r="17" spans="1:8" s="739" customFormat="1" ht="13.5" customHeight="1">
      <c r="A17" s="734" t="s">
        <v>233</v>
      </c>
      <c r="B17" s="735">
        <v>2447.3987400000001</v>
      </c>
      <c r="C17" s="736">
        <v>1929.6339599999999</v>
      </c>
      <c r="D17" s="737">
        <f t="shared" si="0"/>
        <v>-0.21155718172838489</v>
      </c>
      <c r="E17" s="735">
        <v>21659.644258</v>
      </c>
      <c r="F17" s="736">
        <v>16810.064853700002</v>
      </c>
      <c r="G17" s="737">
        <f t="shared" si="1"/>
        <v>-0.22389931000407837</v>
      </c>
      <c r="H17" s="738">
        <f t="shared" si="2"/>
        <v>1.2527383757673675E-2</v>
      </c>
    </row>
    <row r="18" spans="1:8" s="739" customFormat="1" ht="13.5" customHeight="1">
      <c r="A18" s="734" t="s">
        <v>238</v>
      </c>
      <c r="B18" s="735">
        <v>253.12569500000001</v>
      </c>
      <c r="C18" s="736">
        <v>184.40185199999999</v>
      </c>
      <c r="D18" s="737">
        <f t="shared" si="0"/>
        <v>-0.27150085652110512</v>
      </c>
      <c r="E18" s="735">
        <v>2332.5705889999999</v>
      </c>
      <c r="F18" s="736">
        <v>2069.3143080999998</v>
      </c>
      <c r="G18" s="737">
        <f t="shared" si="1"/>
        <v>-0.11286101357080947</v>
      </c>
      <c r="H18" s="738">
        <f t="shared" si="2"/>
        <v>1.5421174563230694E-3</v>
      </c>
    </row>
    <row r="19" spans="1:8" s="739" customFormat="1" ht="13.5" customHeight="1">
      <c r="A19" s="734" t="s">
        <v>240</v>
      </c>
      <c r="B19" s="735">
        <v>121.6008954</v>
      </c>
      <c r="C19" s="736">
        <v>170.02838718999999</v>
      </c>
      <c r="D19" s="737">
        <f t="shared" si="0"/>
        <v>0.39824946708410502</v>
      </c>
      <c r="E19" s="735">
        <v>7164.1894933900003</v>
      </c>
      <c r="F19" s="736">
        <v>859.96215901000005</v>
      </c>
      <c r="G19" s="737">
        <f t="shared" si="1"/>
        <v>-0.87996378937164643</v>
      </c>
      <c r="H19" s="738">
        <f t="shared" si="2"/>
        <v>6.4087057823721829E-4</v>
      </c>
    </row>
    <row r="20" spans="1:8" s="739" customFormat="1" ht="13.5" customHeight="1">
      <c r="A20" s="734" t="s">
        <v>364</v>
      </c>
      <c r="B20" s="735">
        <v>168.64766</v>
      </c>
      <c r="C20" s="736">
        <v>0</v>
      </c>
      <c r="D20" s="737" t="s">
        <v>291</v>
      </c>
      <c r="E20" s="735">
        <v>1452.45667</v>
      </c>
      <c r="F20" s="736">
        <v>363.49198000000001</v>
      </c>
      <c r="G20" s="737">
        <f t="shared" si="1"/>
        <v>-0.7497398803642108</v>
      </c>
      <c r="H20" s="738">
        <f t="shared" si="2"/>
        <v>2.7088554184217601E-4</v>
      </c>
    </row>
    <row r="21" spans="1:8" s="739" customFormat="1" ht="13.5" customHeight="1">
      <c r="A21" s="734" t="s">
        <v>237</v>
      </c>
      <c r="B21" s="735">
        <v>46.891044999999998</v>
      </c>
      <c r="C21" s="736">
        <v>8.3711511999999999</v>
      </c>
      <c r="D21" s="737">
        <f t="shared" si="0"/>
        <v>-0.82147654845397455</v>
      </c>
      <c r="E21" s="735">
        <v>331.54647345000001</v>
      </c>
      <c r="F21" s="736">
        <v>225.82322602666667</v>
      </c>
      <c r="G21" s="737">
        <f t="shared" si="1"/>
        <v>-0.31887911918712442</v>
      </c>
      <c r="H21" s="738">
        <f t="shared" si="2"/>
        <v>1.6829049967699916E-4</v>
      </c>
    </row>
    <row r="22" spans="1:8" s="739" customFormat="1" ht="13.5" customHeight="1">
      <c r="A22" s="734" t="s">
        <v>230</v>
      </c>
      <c r="B22" s="735">
        <v>0</v>
      </c>
      <c r="C22" s="736">
        <v>2.7425565999999999</v>
      </c>
      <c r="D22" s="737" t="s">
        <v>290</v>
      </c>
      <c r="E22" s="735">
        <v>0</v>
      </c>
      <c r="F22" s="736">
        <v>11.9878266</v>
      </c>
      <c r="G22" s="737" t="s">
        <v>290</v>
      </c>
      <c r="H22" s="738">
        <f t="shared" si="2"/>
        <v>8.9337016570518309E-6</v>
      </c>
    </row>
    <row r="23" spans="1:8" s="739" customFormat="1" ht="12" customHeight="1">
      <c r="A23" s="740" t="s">
        <v>485</v>
      </c>
      <c r="B23" s="741">
        <f>SUM(B24:B40)</f>
        <v>11162953.0768582</v>
      </c>
      <c r="C23" s="742">
        <f>SUM(C24:C40)</f>
        <v>6967450.7859317828</v>
      </c>
      <c r="D23" s="743">
        <f t="shared" ref="D23:D39" si="3">+C23/B23-1</f>
        <v>-0.3758416130606218</v>
      </c>
      <c r="E23" s="741">
        <f>SUM(E24:E40)</f>
        <v>86747334.013336003</v>
      </c>
      <c r="F23" s="742">
        <f>SUM(F24:F40)</f>
        <v>55030325.314351015</v>
      </c>
      <c r="G23" s="743">
        <f t="shared" si="1"/>
        <v>-0.36562516946179591</v>
      </c>
      <c r="H23" s="744">
        <f>SUM(H24:H40)</f>
        <v>0.99999999999999978</v>
      </c>
    </row>
    <row r="24" spans="1:8" s="739" customFormat="1" ht="13.5" customHeight="1">
      <c r="A24" s="734" t="s">
        <v>230</v>
      </c>
      <c r="B24" s="735">
        <v>2728345.2026</v>
      </c>
      <c r="C24" s="736">
        <v>1898799.9655570001</v>
      </c>
      <c r="D24" s="737">
        <f t="shared" si="3"/>
        <v>-0.30404702317451526</v>
      </c>
      <c r="E24" s="735">
        <v>20424328.709631</v>
      </c>
      <c r="F24" s="736">
        <v>15908928.688044339</v>
      </c>
      <c r="G24" s="737">
        <f t="shared" si="1"/>
        <v>-0.22107948250252374</v>
      </c>
      <c r="H24" s="738">
        <f t="shared" ref="H24:H40" si="4">(F24/$F$23)</f>
        <v>0.28909385138407584</v>
      </c>
    </row>
    <row r="25" spans="1:8" s="739" customFormat="1" ht="13.5" customHeight="1">
      <c r="A25" s="734" t="s">
        <v>233</v>
      </c>
      <c r="B25" s="735">
        <v>2972615.1215300001</v>
      </c>
      <c r="C25" s="736">
        <v>1821024.8707959999</v>
      </c>
      <c r="D25" s="737">
        <f t="shared" si="3"/>
        <v>-0.38739971494906433</v>
      </c>
      <c r="E25" s="735">
        <v>22023666.903750002</v>
      </c>
      <c r="F25" s="736">
        <v>15148523.707752999</v>
      </c>
      <c r="G25" s="737">
        <f t="shared" si="1"/>
        <v>-0.31217068556491667</v>
      </c>
      <c r="H25" s="738">
        <f t="shared" si="4"/>
        <v>0.27527592506894577</v>
      </c>
    </row>
    <row r="26" spans="1:8" s="739" customFormat="1" ht="13.5" customHeight="1">
      <c r="A26" s="734" t="s">
        <v>227</v>
      </c>
      <c r="B26" s="735">
        <v>1507486.4322319999</v>
      </c>
      <c r="C26" s="736">
        <v>1185103.8921471741</v>
      </c>
      <c r="D26" s="737">
        <f t="shared" si="3"/>
        <v>-0.21385435596093749</v>
      </c>
      <c r="E26" s="735">
        <v>12076013.493791698</v>
      </c>
      <c r="F26" s="736">
        <v>7696913.6988964044</v>
      </c>
      <c r="G26" s="737">
        <f t="shared" si="1"/>
        <v>-0.36262793157250095</v>
      </c>
      <c r="H26" s="738">
        <f t="shared" si="4"/>
        <v>0.13986676718571342</v>
      </c>
    </row>
    <row r="27" spans="1:8" s="739" customFormat="1" ht="13.5" customHeight="1">
      <c r="A27" s="734" t="s">
        <v>237</v>
      </c>
      <c r="B27" s="735">
        <v>1017660.84186</v>
      </c>
      <c r="C27" s="736">
        <v>826590.95761479088</v>
      </c>
      <c r="D27" s="737">
        <f t="shared" si="3"/>
        <v>-0.18775399070675325</v>
      </c>
      <c r="E27" s="735">
        <v>7998179.9392520003</v>
      </c>
      <c r="F27" s="736">
        <v>5444484.6899297452</v>
      </c>
      <c r="G27" s="737">
        <f t="shared" si="1"/>
        <v>-0.31928454582394405</v>
      </c>
      <c r="H27" s="738">
        <f t="shared" si="4"/>
        <v>9.8936080403470045E-2</v>
      </c>
    </row>
    <row r="28" spans="1:8" s="739" customFormat="1" ht="13.5" customHeight="1">
      <c r="A28" s="734" t="s">
        <v>238</v>
      </c>
      <c r="B28" s="735">
        <v>753672.80334299977</v>
      </c>
      <c r="C28" s="736">
        <v>208243.18109614</v>
      </c>
      <c r="D28" s="737">
        <f t="shared" si="3"/>
        <v>-0.72369550795457371</v>
      </c>
      <c r="E28" s="735">
        <v>6292872.0767780012</v>
      </c>
      <c r="F28" s="736">
        <v>2139061.1057342105</v>
      </c>
      <c r="G28" s="737">
        <f t="shared" si="1"/>
        <v>-0.66008190224813434</v>
      </c>
      <c r="H28" s="738">
        <f t="shared" si="4"/>
        <v>3.8870588053317903E-2</v>
      </c>
    </row>
    <row r="29" spans="1:8" s="739" customFormat="1" ht="13.5" customHeight="1">
      <c r="A29" s="734" t="s">
        <v>235</v>
      </c>
      <c r="B29" s="735">
        <v>589547.5647799999</v>
      </c>
      <c r="C29" s="736">
        <v>314675.68344999995</v>
      </c>
      <c r="D29" s="737">
        <f t="shared" si="3"/>
        <v>-0.46624207740146162</v>
      </c>
      <c r="E29" s="735">
        <v>4725054.8626980996</v>
      </c>
      <c r="F29" s="736">
        <v>1883200.60898</v>
      </c>
      <c r="G29" s="737">
        <f t="shared" si="1"/>
        <v>-0.60144365225324492</v>
      </c>
      <c r="H29" s="738">
        <f t="shared" si="4"/>
        <v>3.4221142583158455E-2</v>
      </c>
    </row>
    <row r="30" spans="1:8" s="739" customFormat="1" ht="13.5" customHeight="1">
      <c r="A30" s="734" t="s">
        <v>239</v>
      </c>
      <c r="B30" s="735">
        <v>273168.58400000003</v>
      </c>
      <c r="C30" s="736">
        <v>191302.53583000001</v>
      </c>
      <c r="D30" s="737">
        <f t="shared" si="3"/>
        <v>-0.29969056826095353</v>
      </c>
      <c r="E30" s="735">
        <v>2222550.3895</v>
      </c>
      <c r="F30" s="736">
        <v>1661396.2729500001</v>
      </c>
      <c r="G30" s="737">
        <f t="shared" si="1"/>
        <v>-0.25248206708881005</v>
      </c>
      <c r="H30" s="738">
        <f t="shared" si="4"/>
        <v>3.0190558813882478E-2</v>
      </c>
    </row>
    <row r="31" spans="1:8" s="739" customFormat="1" ht="13.5" customHeight="1">
      <c r="A31" s="734" t="s">
        <v>243</v>
      </c>
      <c r="B31" s="735">
        <v>582054.2611999996</v>
      </c>
      <c r="C31" s="736">
        <v>91716.666999999958</v>
      </c>
      <c r="D31" s="737">
        <f t="shared" si="3"/>
        <v>-0.84242591608055384</v>
      </c>
      <c r="E31" s="735">
        <v>4879597.4144000001</v>
      </c>
      <c r="F31" s="736">
        <v>1631530.5920294418</v>
      </c>
      <c r="G31" s="737">
        <f t="shared" si="1"/>
        <v>-0.66564237713244701</v>
      </c>
      <c r="H31" s="738">
        <f t="shared" si="4"/>
        <v>2.9647845668903671E-2</v>
      </c>
    </row>
    <row r="32" spans="1:8" s="739" customFormat="1" ht="13.5" customHeight="1">
      <c r="A32" s="734" t="s">
        <v>367</v>
      </c>
      <c r="B32" s="735">
        <v>147602.67879999999</v>
      </c>
      <c r="C32" s="736">
        <v>125226.0579854566</v>
      </c>
      <c r="D32" s="737">
        <f t="shared" si="3"/>
        <v>-0.15160037064681908</v>
      </c>
      <c r="E32" s="735">
        <v>842880.49476000003</v>
      </c>
      <c r="F32" s="736">
        <v>1018699.6088586961</v>
      </c>
      <c r="G32" s="737">
        <f t="shared" si="1"/>
        <v>0.20859316972183395</v>
      </c>
      <c r="H32" s="738">
        <f t="shared" si="4"/>
        <v>1.851160433887233E-2</v>
      </c>
    </row>
    <row r="33" spans="1:8" s="739" customFormat="1" ht="13.5" customHeight="1">
      <c r="A33" s="734" t="s">
        <v>231</v>
      </c>
      <c r="B33" s="735">
        <v>45144.348370200001</v>
      </c>
      <c r="C33" s="736">
        <v>106666.8425762</v>
      </c>
      <c r="D33" s="737">
        <f t="shared" si="3"/>
        <v>1.3627950436119547</v>
      </c>
      <c r="E33" s="735">
        <v>347640.52844820003</v>
      </c>
      <c r="F33" s="736">
        <v>767506.56124189997</v>
      </c>
      <c r="G33" s="737">
        <f t="shared" si="1"/>
        <v>1.20775916049806</v>
      </c>
      <c r="H33" s="738">
        <f t="shared" si="4"/>
        <v>1.3946974815388685E-2</v>
      </c>
    </row>
    <row r="34" spans="1:8" s="739" customFormat="1" ht="13.5" customHeight="1">
      <c r="A34" s="734" t="s">
        <v>366</v>
      </c>
      <c r="B34" s="735">
        <v>152920.96958</v>
      </c>
      <c r="C34" s="736">
        <v>53546.1708</v>
      </c>
      <c r="D34" s="737">
        <f t="shared" si="3"/>
        <v>-0.64984415841028564</v>
      </c>
      <c r="E34" s="735">
        <v>1625639.7258019999</v>
      </c>
      <c r="F34" s="736">
        <v>596082.55379000003</v>
      </c>
      <c r="G34" s="737">
        <f t="shared" si="1"/>
        <v>-0.63332431883335882</v>
      </c>
      <c r="H34" s="738">
        <f t="shared" si="4"/>
        <v>1.0831892240959574E-2</v>
      </c>
    </row>
    <row r="35" spans="1:8" s="739" customFormat="1" ht="13.5" customHeight="1">
      <c r="A35" s="734" t="s">
        <v>232</v>
      </c>
      <c r="B35" s="735">
        <v>152814.16916800002</v>
      </c>
      <c r="C35" s="736">
        <v>91853.321309999999</v>
      </c>
      <c r="D35" s="737">
        <f t="shared" si="3"/>
        <v>-0.39892143634260258</v>
      </c>
      <c r="E35" s="735">
        <v>1212806.5437489999</v>
      </c>
      <c r="F35" s="736">
        <v>559482.92761027999</v>
      </c>
      <c r="G35" s="737">
        <f t="shared" si="1"/>
        <v>-0.53868741021068445</v>
      </c>
      <c r="H35" s="738">
        <f t="shared" si="4"/>
        <v>1.0166811197541221E-2</v>
      </c>
    </row>
    <row r="36" spans="1:8" s="739" customFormat="1" ht="13.5" customHeight="1">
      <c r="A36" s="734" t="s">
        <v>240</v>
      </c>
      <c r="B36" s="735">
        <v>52880.405172000006</v>
      </c>
      <c r="C36" s="736">
        <v>9268.16624882</v>
      </c>
      <c r="D36" s="737">
        <f t="shared" si="3"/>
        <v>-0.82473344864370546</v>
      </c>
      <c r="E36" s="735">
        <v>528465.19536700007</v>
      </c>
      <c r="F36" s="736">
        <v>232065.46042663199</v>
      </c>
      <c r="G36" s="737">
        <f t="shared" si="1"/>
        <v>-0.56086897971498217</v>
      </c>
      <c r="H36" s="738">
        <f t="shared" si="4"/>
        <v>4.2170468573645356E-3</v>
      </c>
    </row>
    <row r="37" spans="1:8" s="739" customFormat="1" ht="13.5" customHeight="1">
      <c r="A37" s="734" t="s">
        <v>229</v>
      </c>
      <c r="B37" s="735">
        <v>18060.379697</v>
      </c>
      <c r="C37" s="736">
        <v>28243.793380200001</v>
      </c>
      <c r="D37" s="737">
        <f t="shared" si="3"/>
        <v>0.56385379787400391</v>
      </c>
      <c r="E37" s="735">
        <v>150378.024313</v>
      </c>
      <c r="F37" s="736">
        <v>168774.34109070001</v>
      </c>
      <c r="G37" s="737">
        <f t="shared" si="1"/>
        <v>0.12233381081938899</v>
      </c>
      <c r="H37" s="738">
        <f t="shared" si="4"/>
        <v>3.0669333704027076E-3</v>
      </c>
    </row>
    <row r="38" spans="1:8" s="739" customFormat="1" ht="13.5" customHeight="1">
      <c r="A38" s="734" t="s">
        <v>228</v>
      </c>
      <c r="B38" s="735">
        <v>22175.445776</v>
      </c>
      <c r="C38" s="736">
        <v>13621.943139999999</v>
      </c>
      <c r="D38" s="737">
        <f t="shared" si="3"/>
        <v>-0.38571953512913237</v>
      </c>
      <c r="E38" s="735">
        <v>326091.96426600002</v>
      </c>
      <c r="F38" s="736">
        <v>112534.74417566002</v>
      </c>
      <c r="G38" s="737">
        <f t="shared" si="1"/>
        <v>-0.65489875094296068</v>
      </c>
      <c r="H38" s="738">
        <f t="shared" si="4"/>
        <v>2.0449587301696868E-3</v>
      </c>
    </row>
    <row r="39" spans="1:8" s="739" customFormat="1" ht="13.5" customHeight="1">
      <c r="A39" s="734" t="s">
        <v>241</v>
      </c>
      <c r="B39" s="735">
        <v>63891.198250000001</v>
      </c>
      <c r="C39" s="736">
        <v>1566.7370000000001</v>
      </c>
      <c r="D39" s="737">
        <f t="shared" si="3"/>
        <v>-0.97547804638332947</v>
      </c>
      <c r="E39" s="735">
        <v>597007.02063000004</v>
      </c>
      <c r="F39" s="736">
        <v>61139.752840000001</v>
      </c>
      <c r="G39" s="737">
        <f t="shared" si="1"/>
        <v>-0.89758955803320128</v>
      </c>
      <c r="H39" s="738">
        <f t="shared" si="4"/>
        <v>1.111019287833571E-3</v>
      </c>
    </row>
    <row r="40" spans="1:8" s="739" customFormat="1" ht="13.5" customHeight="1" thickBot="1">
      <c r="A40" s="734" t="s">
        <v>363</v>
      </c>
      <c r="B40" s="735">
        <v>82912.670499999993</v>
      </c>
      <c r="C40" s="736">
        <v>0</v>
      </c>
      <c r="D40" s="737" t="s">
        <v>291</v>
      </c>
      <c r="E40" s="735">
        <v>474160.72619999998</v>
      </c>
      <c r="F40" s="736">
        <v>0</v>
      </c>
      <c r="G40" s="737" t="s">
        <v>291</v>
      </c>
      <c r="H40" s="738">
        <f t="shared" si="4"/>
        <v>0</v>
      </c>
    </row>
    <row r="41" spans="1:8" s="739" customFormat="1" ht="12" customHeight="1">
      <c r="A41" s="745" t="s">
        <v>486</v>
      </c>
      <c r="B41" s="746">
        <f>SUM(B42:B52)</f>
        <v>122225.08016589</v>
      </c>
      <c r="C41" s="747">
        <f>SUM(C42:C52)</f>
        <v>133893.14820576599</v>
      </c>
      <c r="D41" s="748">
        <f t="shared" ref="D41:D51" si="5">+C41/B41-1</f>
        <v>9.5463778989054449E-2</v>
      </c>
      <c r="E41" s="746">
        <f>SUM(E42:E52)</f>
        <v>907742.51219755097</v>
      </c>
      <c r="F41" s="747">
        <f>SUM(F42:F52)</f>
        <v>764244.87332745909</v>
      </c>
      <c r="G41" s="748">
        <f t="shared" ref="G41:G81" si="6">+F41/E41-1</f>
        <v>-0.15808187557801923</v>
      </c>
      <c r="H41" s="749">
        <f>SUM(H42:H52)</f>
        <v>0.99999999999999989</v>
      </c>
    </row>
    <row r="42" spans="1:8" s="739" customFormat="1" ht="15" customHeight="1">
      <c r="A42" s="734" t="s">
        <v>366</v>
      </c>
      <c r="B42" s="735">
        <v>35962.473910199995</v>
      </c>
      <c r="C42" s="736">
        <v>61226.2190634</v>
      </c>
      <c r="D42" s="737">
        <f t="shared" si="5"/>
        <v>0.70250298175494752</v>
      </c>
      <c r="E42" s="735">
        <v>279147.44744494004</v>
      </c>
      <c r="F42" s="736">
        <v>296095.80145242001</v>
      </c>
      <c r="G42" s="737">
        <f t="shared" si="6"/>
        <v>6.0714701719860598E-2</v>
      </c>
      <c r="H42" s="737">
        <f t="shared" ref="H42:H52" si="7">(F42/$F$41)</f>
        <v>0.38743577063624035</v>
      </c>
    </row>
    <row r="43" spans="1:8" s="739" customFormat="1" ht="15" customHeight="1">
      <c r="A43" s="734" t="s">
        <v>231</v>
      </c>
      <c r="B43" s="735">
        <v>14135.864156809999</v>
      </c>
      <c r="C43" s="736">
        <v>19920.76448107</v>
      </c>
      <c r="D43" s="737">
        <f t="shared" si="5"/>
        <v>0.40923570431122935</v>
      </c>
      <c r="E43" s="735">
        <v>97811.663726119979</v>
      </c>
      <c r="F43" s="736">
        <v>121185.65058213001</v>
      </c>
      <c r="G43" s="737">
        <f t="shared" si="6"/>
        <v>0.23896932089263867</v>
      </c>
      <c r="H43" s="737">
        <f t="shared" si="7"/>
        <v>0.15856913773526238</v>
      </c>
    </row>
    <row r="44" spans="1:8" s="739" customFormat="1" ht="15" customHeight="1">
      <c r="A44" s="734" t="s">
        <v>232</v>
      </c>
      <c r="B44" s="735">
        <v>20979.520368220001</v>
      </c>
      <c r="C44" s="736">
        <v>18348.183556779997</v>
      </c>
      <c r="D44" s="737">
        <f t="shared" si="5"/>
        <v>-0.1254240690566969</v>
      </c>
      <c r="E44" s="735">
        <v>157630.18485146001</v>
      </c>
      <c r="F44" s="736">
        <v>111675.61047515999</v>
      </c>
      <c r="G44" s="737">
        <f t="shared" si="6"/>
        <v>-0.29153410192092644</v>
      </c>
      <c r="H44" s="737">
        <f t="shared" si="7"/>
        <v>0.1461254296531079</v>
      </c>
    </row>
    <row r="45" spans="1:8" s="739" customFormat="1" ht="15" customHeight="1">
      <c r="A45" s="734" t="s">
        <v>363</v>
      </c>
      <c r="B45" s="735">
        <v>26170.531855660007</v>
      </c>
      <c r="C45" s="736">
        <v>16852.457752689999</v>
      </c>
      <c r="D45" s="737">
        <f t="shared" si="5"/>
        <v>-0.35605214882000003</v>
      </c>
      <c r="E45" s="735">
        <v>180127.06858302004</v>
      </c>
      <c r="F45" s="736">
        <v>103264.544859523</v>
      </c>
      <c r="G45" s="737">
        <f t="shared" si="6"/>
        <v>-0.42671278852279404</v>
      </c>
      <c r="H45" s="737">
        <f t="shared" si="7"/>
        <v>0.13511970896175945</v>
      </c>
    </row>
    <row r="46" spans="1:8" s="739" customFormat="1" ht="15" customHeight="1">
      <c r="A46" s="734" t="s">
        <v>229</v>
      </c>
      <c r="B46" s="735">
        <v>12905.135455</v>
      </c>
      <c r="C46" s="736">
        <v>12020.36247</v>
      </c>
      <c r="D46" s="737">
        <f t="shared" si="5"/>
        <v>-6.8559759646474761E-2</v>
      </c>
      <c r="E46" s="735">
        <v>98538.398125000007</v>
      </c>
      <c r="F46" s="736">
        <v>66615.718257</v>
      </c>
      <c r="G46" s="737">
        <f t="shared" si="6"/>
        <v>-0.32396183087434383</v>
      </c>
      <c r="H46" s="737">
        <f t="shared" si="7"/>
        <v>8.7165410697438717E-2</v>
      </c>
    </row>
    <row r="47" spans="1:8" s="739" customFormat="1" ht="15" customHeight="1">
      <c r="A47" s="734" t="s">
        <v>237</v>
      </c>
      <c r="B47" s="735">
        <v>4582.269902</v>
      </c>
      <c r="C47" s="736">
        <v>1051.22918869</v>
      </c>
      <c r="D47" s="737">
        <f t="shared" si="5"/>
        <v>-0.77058767572133291</v>
      </c>
      <c r="E47" s="735">
        <v>34354.780287080001</v>
      </c>
      <c r="F47" s="736">
        <v>26160.800705089998</v>
      </c>
      <c r="G47" s="737">
        <f t="shared" si="6"/>
        <v>-0.23851060939753876</v>
      </c>
      <c r="H47" s="737">
        <f t="shared" si="7"/>
        <v>3.4230914224112528E-2</v>
      </c>
    </row>
    <row r="48" spans="1:8" s="739" customFormat="1" ht="15" customHeight="1">
      <c r="A48" s="734" t="s">
        <v>227</v>
      </c>
      <c r="B48" s="735">
        <v>2602.7648913999997</v>
      </c>
      <c r="C48" s="736">
        <v>2696.0556212000001</v>
      </c>
      <c r="D48" s="737">
        <f t="shared" si="5"/>
        <v>3.5842933838645896E-2</v>
      </c>
      <c r="E48" s="735">
        <v>24715.222750600002</v>
      </c>
      <c r="F48" s="736">
        <v>17854.739756999999</v>
      </c>
      <c r="G48" s="737">
        <f t="shared" si="6"/>
        <v>-0.27758127300040025</v>
      </c>
      <c r="H48" s="737">
        <f t="shared" si="7"/>
        <v>2.3362590159436643E-2</v>
      </c>
    </row>
    <row r="49" spans="1:8" s="739" customFormat="1" ht="15" customHeight="1">
      <c r="A49" s="734" t="s">
        <v>364</v>
      </c>
      <c r="B49" s="735">
        <v>3519.7896600000004</v>
      </c>
      <c r="C49" s="736">
        <v>0</v>
      </c>
      <c r="D49" s="737" t="s">
        <v>291</v>
      </c>
      <c r="E49" s="735">
        <v>27964.3860532</v>
      </c>
      <c r="F49" s="736">
        <v>9247.6492513999983</v>
      </c>
      <c r="G49" s="737">
        <f t="shared" si="6"/>
        <v>-0.66930619417829917</v>
      </c>
      <c r="H49" s="737">
        <f t="shared" si="7"/>
        <v>1.210037459739376E-2</v>
      </c>
    </row>
    <row r="50" spans="1:8" s="739" customFormat="1" ht="15" customHeight="1">
      <c r="A50" s="734" t="s">
        <v>240</v>
      </c>
      <c r="B50" s="735">
        <v>689.44728340000006</v>
      </c>
      <c r="C50" s="736">
        <v>1303.5916428</v>
      </c>
      <c r="D50" s="737">
        <f t="shared" si="5"/>
        <v>0.89077783637257268</v>
      </c>
      <c r="E50" s="735">
        <v>5396.9432773999997</v>
      </c>
      <c r="F50" s="736">
        <v>7970.222732199999</v>
      </c>
      <c r="G50" s="737">
        <f t="shared" si="6"/>
        <v>0.47680313142733044</v>
      </c>
      <c r="H50" s="737">
        <f t="shared" si="7"/>
        <v>1.0428886094450732E-2</v>
      </c>
    </row>
    <row r="51" spans="1:8" s="739" customFormat="1" ht="15" customHeight="1">
      <c r="A51" s="734" t="s">
        <v>235</v>
      </c>
      <c r="B51" s="735">
        <v>607.68622600000003</v>
      </c>
      <c r="C51" s="736">
        <v>474.28442913600003</v>
      </c>
      <c r="D51" s="737">
        <f t="shared" si="5"/>
        <v>-0.21952414117084162</v>
      </c>
      <c r="E51" s="735">
        <v>1813.626836831</v>
      </c>
      <c r="F51" s="736">
        <v>4110.3248155359997</v>
      </c>
      <c r="G51" s="737">
        <f t="shared" si="6"/>
        <v>1.2663564147066126</v>
      </c>
      <c r="H51" s="737">
        <f t="shared" si="7"/>
        <v>5.378282483780342E-3</v>
      </c>
    </row>
    <row r="52" spans="1:8" s="739" customFormat="1" ht="15" customHeight="1" thickBot="1">
      <c r="A52" s="734" t="s">
        <v>238</v>
      </c>
      <c r="B52" s="735">
        <v>69.596457200000003</v>
      </c>
      <c r="C52" s="736">
        <v>0</v>
      </c>
      <c r="D52" s="737" t="s">
        <v>291</v>
      </c>
      <c r="E52" s="735">
        <v>242.79026189999999</v>
      </c>
      <c r="F52" s="736">
        <v>63.81044</v>
      </c>
      <c r="G52" s="737">
        <f t="shared" si="6"/>
        <v>-0.73717875049584103</v>
      </c>
      <c r="H52" s="737">
        <f t="shared" si="7"/>
        <v>8.3494757017046919E-5</v>
      </c>
    </row>
    <row r="53" spans="1:8" s="739" customFormat="1" ht="12" customHeight="1">
      <c r="A53" s="745" t="s">
        <v>487</v>
      </c>
      <c r="B53" s="746">
        <f>SUM(B54:B64)</f>
        <v>26441.905711880005</v>
      </c>
      <c r="C53" s="747">
        <f>SUM(C54:C64)</f>
        <v>21887.360107583998</v>
      </c>
      <c r="D53" s="748">
        <f t="shared" ref="D53:D63" si="8">+C53/B53-1</f>
        <v>-0.17224725229428939</v>
      </c>
      <c r="E53" s="746">
        <f>SUM(E54:E64)</f>
        <v>200109.82229135407</v>
      </c>
      <c r="F53" s="747">
        <f>SUM(F54:F64)</f>
        <v>146421.20472989001</v>
      </c>
      <c r="G53" s="748">
        <f t="shared" si="6"/>
        <v>-0.26829576352976314</v>
      </c>
      <c r="H53" s="749">
        <f>SUM(H54:H64)</f>
        <v>0.99999999999999989</v>
      </c>
    </row>
    <row r="54" spans="1:8" s="739" customFormat="1" ht="13.5" customHeight="1">
      <c r="A54" s="734" t="s">
        <v>232</v>
      </c>
      <c r="B54" s="735">
        <v>8554.0750766000001</v>
      </c>
      <c r="C54" s="736">
        <v>7209.71181755</v>
      </c>
      <c r="D54" s="737">
        <f t="shared" si="8"/>
        <v>-0.15716056347547813</v>
      </c>
      <c r="E54" s="735">
        <v>65356.081250560004</v>
      </c>
      <c r="F54" s="736">
        <v>48581.745289159997</v>
      </c>
      <c r="G54" s="737">
        <f t="shared" si="6"/>
        <v>-0.25666067549385507</v>
      </c>
      <c r="H54" s="737">
        <f t="shared" ref="H54:H64" si="9">(F54/$F$53)</f>
        <v>0.33179446500785864</v>
      </c>
    </row>
    <row r="55" spans="1:8" s="739" customFormat="1" ht="13.5" customHeight="1">
      <c r="A55" s="734" t="s">
        <v>231</v>
      </c>
      <c r="B55" s="735">
        <v>5289.0663174199999</v>
      </c>
      <c r="C55" s="736">
        <v>5378.2973602499997</v>
      </c>
      <c r="D55" s="737">
        <f t="shared" si="8"/>
        <v>1.6870849687800282E-2</v>
      </c>
      <c r="E55" s="735">
        <v>33632.307032700002</v>
      </c>
      <c r="F55" s="736">
        <v>28688.977404559999</v>
      </c>
      <c r="G55" s="737">
        <f t="shared" si="6"/>
        <v>-0.14698158004247841</v>
      </c>
      <c r="H55" s="737">
        <f t="shared" si="9"/>
        <v>0.19593458104298409</v>
      </c>
    </row>
    <row r="56" spans="1:8" s="739" customFormat="1" ht="13.5" customHeight="1">
      <c r="A56" s="734" t="s">
        <v>363</v>
      </c>
      <c r="B56" s="735">
        <v>3730.8472730599997</v>
      </c>
      <c r="C56" s="736">
        <v>2723.1590464599999</v>
      </c>
      <c r="D56" s="737">
        <f t="shared" si="8"/>
        <v>-0.27009634885791101</v>
      </c>
      <c r="E56" s="735">
        <v>30099.34753051</v>
      </c>
      <c r="F56" s="736">
        <v>17036.311624615999</v>
      </c>
      <c r="G56" s="737">
        <f t="shared" si="6"/>
        <v>-0.43399731149164422</v>
      </c>
      <c r="H56" s="737">
        <f t="shared" si="9"/>
        <v>0.11635139634347137</v>
      </c>
    </row>
    <row r="57" spans="1:8" s="739" customFormat="1" ht="13.5" customHeight="1">
      <c r="A57" s="734" t="s">
        <v>366</v>
      </c>
      <c r="B57" s="735">
        <v>1636.9387773000001</v>
      </c>
      <c r="C57" s="736">
        <v>1791.941188</v>
      </c>
      <c r="D57" s="737">
        <f t="shared" si="8"/>
        <v>9.4690414112899246E-2</v>
      </c>
      <c r="E57" s="735">
        <v>18317.38104357</v>
      </c>
      <c r="F57" s="736">
        <v>15495.922155799999</v>
      </c>
      <c r="G57" s="737">
        <f t="shared" si="6"/>
        <v>-0.15403178440514154</v>
      </c>
      <c r="H57" s="737">
        <f t="shared" si="9"/>
        <v>0.10583113412012997</v>
      </c>
    </row>
    <row r="58" spans="1:8" s="739" customFormat="1" ht="13.5" customHeight="1">
      <c r="A58" s="734" t="s">
        <v>227</v>
      </c>
      <c r="B58" s="735">
        <v>1611.0503174</v>
      </c>
      <c r="C58" s="736">
        <v>1807.2904756</v>
      </c>
      <c r="D58" s="737">
        <f t="shared" si="8"/>
        <v>0.12180883246198237</v>
      </c>
      <c r="E58" s="735">
        <v>15838.447738600002</v>
      </c>
      <c r="F58" s="736">
        <v>12022.740120800001</v>
      </c>
      <c r="G58" s="737">
        <f t="shared" si="6"/>
        <v>-0.24091424114123949</v>
      </c>
      <c r="H58" s="737">
        <f t="shared" si="9"/>
        <v>8.2110648816057119E-2</v>
      </c>
    </row>
    <row r="59" spans="1:8" s="739" customFormat="1" ht="13.5" customHeight="1">
      <c r="A59" s="734" t="s">
        <v>240</v>
      </c>
      <c r="B59" s="735">
        <v>1648.1377181</v>
      </c>
      <c r="C59" s="736">
        <v>1254.7713469</v>
      </c>
      <c r="D59" s="737">
        <f t="shared" si="8"/>
        <v>-0.23867324124678069</v>
      </c>
      <c r="E59" s="735">
        <v>9549.9214072700015</v>
      </c>
      <c r="F59" s="736">
        <v>8804.1477248899992</v>
      </c>
      <c r="G59" s="737">
        <f t="shared" si="6"/>
        <v>-7.8092127733352057E-2</v>
      </c>
      <c r="H59" s="737">
        <f t="shared" si="9"/>
        <v>6.0128911936842881E-2</v>
      </c>
    </row>
    <row r="60" spans="1:8" s="739" customFormat="1" ht="13.5" customHeight="1">
      <c r="A60" s="734" t="s">
        <v>229</v>
      </c>
      <c r="B60" s="735">
        <v>1304.538466</v>
      </c>
      <c r="C60" s="736">
        <v>1083.800236</v>
      </c>
      <c r="D60" s="737">
        <f t="shared" si="8"/>
        <v>-0.1692079120340787</v>
      </c>
      <c r="E60" s="735">
        <v>9143.9775580000005</v>
      </c>
      <c r="F60" s="736">
        <v>6121.1706260000001</v>
      </c>
      <c r="G60" s="737">
        <f t="shared" si="6"/>
        <v>-0.3305789972499843</v>
      </c>
      <c r="H60" s="737">
        <f t="shared" si="9"/>
        <v>4.1805219655800585E-2</v>
      </c>
    </row>
    <row r="61" spans="1:8" s="739" customFormat="1" ht="13.5" customHeight="1">
      <c r="A61" s="734" t="s">
        <v>364</v>
      </c>
      <c r="B61" s="735">
        <v>1542.75982</v>
      </c>
      <c r="C61" s="736">
        <v>0</v>
      </c>
      <c r="D61" s="737" t="s">
        <v>291</v>
      </c>
      <c r="E61" s="735">
        <v>11657.3799784</v>
      </c>
      <c r="F61" s="736">
        <v>3634.4461382</v>
      </c>
      <c r="G61" s="737">
        <f t="shared" si="6"/>
        <v>-0.6882278741077088</v>
      </c>
      <c r="H61" s="737">
        <f t="shared" si="9"/>
        <v>2.4821856539868192E-2</v>
      </c>
    </row>
    <row r="62" spans="1:8" s="739" customFormat="1" ht="13.5" customHeight="1">
      <c r="A62" s="734" t="s">
        <v>235</v>
      </c>
      <c r="B62" s="735">
        <v>345.28425099999998</v>
      </c>
      <c r="C62" s="736">
        <v>371.94912096400003</v>
      </c>
      <c r="D62" s="737">
        <f t="shared" si="8"/>
        <v>7.7225850547119279E-2</v>
      </c>
      <c r="E62" s="735">
        <v>1071.9666226639999</v>
      </c>
      <c r="F62" s="736">
        <v>3017.9616146640005</v>
      </c>
      <c r="G62" s="737">
        <f t="shared" si="6"/>
        <v>1.8153503577974353</v>
      </c>
      <c r="H62" s="737">
        <f t="shared" si="9"/>
        <v>2.0611506511173529E-2</v>
      </c>
    </row>
    <row r="63" spans="1:8" s="739" customFormat="1" ht="13.5" customHeight="1">
      <c r="A63" s="734" t="s">
        <v>237</v>
      </c>
      <c r="B63" s="735">
        <v>678.73338699999999</v>
      </c>
      <c r="C63" s="736">
        <v>266.43951586000003</v>
      </c>
      <c r="D63" s="737">
        <f t="shared" si="8"/>
        <v>-0.60744598547352724</v>
      </c>
      <c r="E63" s="735">
        <v>4813.0908142799999</v>
      </c>
      <c r="F63" s="736">
        <v>2951.7575791999998</v>
      </c>
      <c r="G63" s="737">
        <f t="shared" si="6"/>
        <v>-0.38672306567696479</v>
      </c>
      <c r="H63" s="737">
        <f t="shared" si="9"/>
        <v>2.0159358643751388E-2</v>
      </c>
    </row>
    <row r="64" spans="1:8" s="739" customFormat="1" ht="13.5" customHeight="1" thickBot="1">
      <c r="A64" s="734" t="s">
        <v>238</v>
      </c>
      <c r="B64" s="735">
        <v>100.47430799999999</v>
      </c>
      <c r="C64" s="736">
        <v>0</v>
      </c>
      <c r="D64" s="737" t="s">
        <v>291</v>
      </c>
      <c r="E64" s="735">
        <v>629.9213148</v>
      </c>
      <c r="F64" s="736">
        <v>66.024451999999997</v>
      </c>
      <c r="G64" s="737">
        <f t="shared" si="6"/>
        <v>-0.89518619159448076</v>
      </c>
      <c r="H64" s="737">
        <f t="shared" si="9"/>
        <v>4.5092138206210202E-4</v>
      </c>
    </row>
    <row r="65" spans="1:8" s="739" customFormat="1" ht="12" customHeight="1">
      <c r="A65" s="750" t="s">
        <v>488</v>
      </c>
      <c r="B65" s="746">
        <f>SUM(B66:B81)</f>
        <v>343593.25791547797</v>
      </c>
      <c r="C65" s="747">
        <f>SUM(C66:C81)</f>
        <v>265290.3529573257</v>
      </c>
      <c r="D65" s="748">
        <f t="shared" ref="D65:D80" si="10">+C65/B65-1</f>
        <v>-0.22789418346914814</v>
      </c>
      <c r="E65" s="746">
        <f>SUM(E66:E81)</f>
        <v>2510950.2672295198</v>
      </c>
      <c r="F65" s="747">
        <f>SUM(F66:F81)</f>
        <v>1802001.5986299966</v>
      </c>
      <c r="G65" s="748">
        <f t="shared" si="6"/>
        <v>-0.28234277590123213</v>
      </c>
      <c r="H65" s="749">
        <f>SUM(H66:H81)</f>
        <v>1.0000000000000002</v>
      </c>
    </row>
    <row r="66" spans="1:8" s="739" customFormat="1" ht="14.25" customHeight="1">
      <c r="A66" s="734" t="s">
        <v>366</v>
      </c>
      <c r="B66" s="735">
        <v>53938.456018699988</v>
      </c>
      <c r="C66" s="736">
        <v>47772.761105706486</v>
      </c>
      <c r="D66" s="737">
        <f t="shared" si="10"/>
        <v>-0.11430981470541002</v>
      </c>
      <c r="E66" s="735">
        <v>426425.950028427</v>
      </c>
      <c r="F66" s="736">
        <v>352683.83255571197</v>
      </c>
      <c r="G66" s="737">
        <f t="shared" si="6"/>
        <v>-0.17293065177623246</v>
      </c>
      <c r="H66" s="737">
        <f t="shared" ref="H66:H81" si="11">(F66/$F$65)</f>
        <v>0.19571782445911592</v>
      </c>
    </row>
    <row r="67" spans="1:8" s="739" customFormat="1" ht="14.25" customHeight="1">
      <c r="A67" s="734" t="s">
        <v>232</v>
      </c>
      <c r="B67" s="735">
        <v>59921.703181820005</v>
      </c>
      <c r="C67" s="736">
        <v>49174.540692214898</v>
      </c>
      <c r="D67" s="737">
        <f t="shared" si="10"/>
        <v>-0.17935342153067757</v>
      </c>
      <c r="E67" s="735">
        <v>425044.99809352297</v>
      </c>
      <c r="F67" s="736">
        <v>288239.43679509999</v>
      </c>
      <c r="G67" s="737">
        <f t="shared" si="6"/>
        <v>-0.3218613603548901</v>
      </c>
      <c r="H67" s="737">
        <f t="shared" si="11"/>
        <v>0.15995515043618111</v>
      </c>
    </row>
    <row r="68" spans="1:8" s="739" customFormat="1" ht="14.25" customHeight="1">
      <c r="A68" s="734" t="s">
        <v>363</v>
      </c>
      <c r="B68" s="735">
        <v>60102.121922230006</v>
      </c>
      <c r="C68" s="736">
        <v>35304.387312412902</v>
      </c>
      <c r="D68" s="737">
        <f t="shared" si="10"/>
        <v>-0.4125933297647042</v>
      </c>
      <c r="E68" s="735">
        <v>428360.99454132101</v>
      </c>
      <c r="F68" s="736">
        <v>284518.41397927626</v>
      </c>
      <c r="G68" s="737">
        <f t="shared" si="6"/>
        <v>-0.33579756886144141</v>
      </c>
      <c r="H68" s="737">
        <f t="shared" si="11"/>
        <v>0.15789021174875004</v>
      </c>
    </row>
    <row r="69" spans="1:8" s="739" customFormat="1" ht="14.25" customHeight="1">
      <c r="A69" s="734" t="s">
        <v>231</v>
      </c>
      <c r="B69" s="735">
        <v>49284.489895456994</v>
      </c>
      <c r="C69" s="736">
        <v>47310.791540981802</v>
      </c>
      <c r="D69" s="737">
        <f t="shared" si="10"/>
        <v>-4.004704844590723E-2</v>
      </c>
      <c r="E69" s="735">
        <v>336809.18617370701</v>
      </c>
      <c r="F69" s="736">
        <v>271988.72184736299</v>
      </c>
      <c r="G69" s="737">
        <f t="shared" si="6"/>
        <v>-0.19245456177348241</v>
      </c>
      <c r="H69" s="737">
        <f t="shared" si="11"/>
        <v>0.15093700363759233</v>
      </c>
    </row>
    <row r="70" spans="1:8" s="739" customFormat="1" ht="14.25" customHeight="1">
      <c r="A70" s="734" t="s">
        <v>237</v>
      </c>
      <c r="B70" s="735">
        <v>42454.403349830005</v>
      </c>
      <c r="C70" s="736">
        <v>17064.992901372199</v>
      </c>
      <c r="D70" s="737">
        <f t="shared" si="10"/>
        <v>-0.59803950697989183</v>
      </c>
      <c r="E70" s="735">
        <v>329217.31013059302</v>
      </c>
      <c r="F70" s="736">
        <v>114314.52118546871</v>
      </c>
      <c r="G70" s="737">
        <f t="shared" si="6"/>
        <v>-0.65276880143354932</v>
      </c>
      <c r="H70" s="737">
        <f t="shared" si="11"/>
        <v>6.3437524845914861E-2</v>
      </c>
    </row>
    <row r="71" spans="1:8" s="739" customFormat="1" ht="14.25" customHeight="1">
      <c r="A71" s="734" t="s">
        <v>239</v>
      </c>
      <c r="B71" s="735">
        <v>9799.6743726000004</v>
      </c>
      <c r="C71" s="736">
        <v>10444.135080116801</v>
      </c>
      <c r="D71" s="737">
        <f t="shared" si="10"/>
        <v>6.5763481827388004E-2</v>
      </c>
      <c r="E71" s="735">
        <v>72604.874795099997</v>
      </c>
      <c r="F71" s="736">
        <v>77941.895279775898</v>
      </c>
      <c r="G71" s="737">
        <f t="shared" si="6"/>
        <v>7.3507743105922785E-2</v>
      </c>
      <c r="H71" s="737">
        <f t="shared" si="11"/>
        <v>4.3252955679413709E-2</v>
      </c>
    </row>
    <row r="72" spans="1:8" s="739" customFormat="1" ht="14.25" customHeight="1">
      <c r="A72" s="734" t="s">
        <v>367</v>
      </c>
      <c r="B72" s="735">
        <v>118.21372599999999</v>
      </c>
      <c r="C72" s="736">
        <v>13627.1633555353</v>
      </c>
      <c r="D72" s="737" t="s">
        <v>290</v>
      </c>
      <c r="E72" s="735">
        <v>665.66898251700002</v>
      </c>
      <c r="F72" s="736">
        <v>71714.011263726294</v>
      </c>
      <c r="G72" s="737" t="s">
        <v>290</v>
      </c>
      <c r="H72" s="737">
        <f t="shared" si="11"/>
        <v>3.9796863287051537E-2</v>
      </c>
    </row>
    <row r="73" spans="1:8" s="739" customFormat="1" ht="14.25" customHeight="1">
      <c r="A73" s="734" t="s">
        <v>227</v>
      </c>
      <c r="B73" s="735">
        <v>13585.079083461003</v>
      </c>
      <c r="C73" s="736">
        <v>8772.4702842885017</v>
      </c>
      <c r="D73" s="737">
        <f t="shared" si="10"/>
        <v>-0.35425695865337703</v>
      </c>
      <c r="E73" s="735">
        <v>93712.884131657003</v>
      </c>
      <c r="F73" s="736">
        <v>67708.030665864993</v>
      </c>
      <c r="G73" s="737">
        <f t="shared" si="6"/>
        <v>-0.27749496461188683</v>
      </c>
      <c r="H73" s="737">
        <f t="shared" si="11"/>
        <v>3.7573790565636131E-2</v>
      </c>
    </row>
    <row r="74" spans="1:8" s="739" customFormat="1" ht="14.25" customHeight="1">
      <c r="A74" s="734" t="s">
        <v>235</v>
      </c>
      <c r="B74" s="735">
        <v>13171.23255314</v>
      </c>
      <c r="C74" s="736">
        <v>9409.4568473659001</v>
      </c>
      <c r="D74" s="737">
        <f t="shared" si="10"/>
        <v>-0.28560544281615463</v>
      </c>
      <c r="E74" s="735">
        <v>88694.791511062009</v>
      </c>
      <c r="F74" s="736">
        <v>62790.902579243295</v>
      </c>
      <c r="G74" s="737">
        <f t="shared" si="6"/>
        <v>-0.29205648370668957</v>
      </c>
      <c r="H74" s="737">
        <f t="shared" si="11"/>
        <v>3.4845087055961094E-2</v>
      </c>
    </row>
    <row r="75" spans="1:8" s="739" customFormat="1" ht="14.25" customHeight="1">
      <c r="A75" s="734" t="s">
        <v>229</v>
      </c>
      <c r="B75" s="735">
        <v>9790.4581484200007</v>
      </c>
      <c r="C75" s="736">
        <v>10575.3033168129</v>
      </c>
      <c r="D75" s="737">
        <f t="shared" si="10"/>
        <v>8.0164294305222095E-2</v>
      </c>
      <c r="E75" s="735">
        <v>76508.328647065995</v>
      </c>
      <c r="F75" s="736">
        <v>59149.363032867499</v>
      </c>
      <c r="G75" s="737">
        <f t="shared" si="6"/>
        <v>-0.22688988141769051</v>
      </c>
      <c r="H75" s="737">
        <f t="shared" si="11"/>
        <v>3.2824256692023379E-2</v>
      </c>
    </row>
    <row r="76" spans="1:8" s="739" customFormat="1" ht="14.25" customHeight="1">
      <c r="A76" s="734" t="s">
        <v>228</v>
      </c>
      <c r="B76" s="735">
        <v>6286.4839593999995</v>
      </c>
      <c r="C76" s="736">
        <v>7059.3711673227999</v>
      </c>
      <c r="D76" s="737">
        <f t="shared" si="10"/>
        <v>0.12294427424206256</v>
      </c>
      <c r="E76" s="735">
        <v>49655.360829799996</v>
      </c>
      <c r="F76" s="736">
        <v>51448.080157469405</v>
      </c>
      <c r="G76" s="737">
        <f t="shared" si="6"/>
        <v>3.6103238355555956E-2</v>
      </c>
      <c r="H76" s="737">
        <f t="shared" si="11"/>
        <v>2.8550518599197532E-2</v>
      </c>
    </row>
    <row r="77" spans="1:8" s="739" customFormat="1" ht="14.25" customHeight="1">
      <c r="A77" s="734" t="s">
        <v>240</v>
      </c>
      <c r="B77" s="735">
        <v>12195.015269954001</v>
      </c>
      <c r="C77" s="736">
        <v>3069.4680049823005</v>
      </c>
      <c r="D77" s="737">
        <f t="shared" si="10"/>
        <v>-0.74830142176657732</v>
      </c>
      <c r="E77" s="735">
        <v>92336.069183959</v>
      </c>
      <c r="F77" s="736">
        <v>45978.842607232298</v>
      </c>
      <c r="G77" s="737">
        <f t="shared" si="6"/>
        <v>-0.50204894995443516</v>
      </c>
      <c r="H77" s="737">
        <f t="shared" si="11"/>
        <v>2.5515428311600013E-2</v>
      </c>
    </row>
    <row r="78" spans="1:8" ht="14.25" customHeight="1">
      <c r="A78" s="714" t="s">
        <v>233</v>
      </c>
      <c r="B78" s="715">
        <v>4244.4946329639997</v>
      </c>
      <c r="C78" s="716">
        <v>4076.9184902135999</v>
      </c>
      <c r="D78" s="717">
        <f t="shared" si="10"/>
        <v>-3.948082333499825E-2</v>
      </c>
      <c r="E78" s="715">
        <v>22935.584378129002</v>
      </c>
      <c r="F78" s="716">
        <v>24619.589285396698</v>
      </c>
      <c r="G78" s="717">
        <f t="shared" si="6"/>
        <v>7.342323960463526E-2</v>
      </c>
      <c r="H78" s="717">
        <f t="shared" si="11"/>
        <v>1.3662357072332329E-2</v>
      </c>
    </row>
    <row r="79" spans="1:8" ht="14.25" customHeight="1">
      <c r="A79" s="714" t="s">
        <v>364</v>
      </c>
      <c r="B79" s="715">
        <v>6072.8393507000001</v>
      </c>
      <c r="C79" s="716">
        <v>0</v>
      </c>
      <c r="D79" s="717" t="s">
        <v>291</v>
      </c>
      <c r="E79" s="715">
        <v>47793.330014200001</v>
      </c>
      <c r="F79" s="716">
        <v>16087.395125114401</v>
      </c>
      <c r="G79" s="717">
        <f t="shared" si="6"/>
        <v>-0.66339664718205171</v>
      </c>
      <c r="H79" s="717">
        <f t="shared" si="11"/>
        <v>8.9275143470156325E-3</v>
      </c>
    </row>
    <row r="80" spans="1:8" ht="14.25" customHeight="1">
      <c r="A80" s="714" t="s">
        <v>230</v>
      </c>
      <c r="B80" s="715">
        <v>2316.3796806320001</v>
      </c>
      <c r="C80" s="716">
        <v>1628.5928579992999</v>
      </c>
      <c r="D80" s="717">
        <f t="shared" si="10"/>
        <v>-0.29692318076501378</v>
      </c>
      <c r="E80" s="715">
        <v>18854.993803194</v>
      </c>
      <c r="F80" s="716">
        <v>12540.4554708416</v>
      </c>
      <c r="G80" s="717">
        <f t="shared" si="6"/>
        <v>-0.33490004813911578</v>
      </c>
      <c r="H80" s="717">
        <f t="shared" si="11"/>
        <v>6.9591811019344826E-3</v>
      </c>
    </row>
    <row r="81" spans="1:8" ht="14.25" customHeight="1" thickBot="1">
      <c r="A81" s="714" t="s">
        <v>238</v>
      </c>
      <c r="B81" s="715">
        <v>312.21277017</v>
      </c>
      <c r="C81" s="716">
        <v>0</v>
      </c>
      <c r="D81" s="717" t="s">
        <v>291</v>
      </c>
      <c r="E81" s="715">
        <v>1329.9419852650001</v>
      </c>
      <c r="F81" s="716">
        <v>278.10679954450001</v>
      </c>
      <c r="G81" s="717">
        <f t="shared" si="6"/>
        <v>-0.7908880217139056</v>
      </c>
      <c r="H81" s="717">
        <f t="shared" si="11"/>
        <v>1.5433216027995513E-4</v>
      </c>
    </row>
    <row r="82" spans="1:8" ht="12" customHeight="1">
      <c r="A82" s="723" t="s">
        <v>489</v>
      </c>
      <c r="B82" s="719">
        <f>SUM(B83)</f>
        <v>892833.80686000001</v>
      </c>
      <c r="C82" s="720">
        <f>SUM(C83)</f>
        <v>1002064.180748</v>
      </c>
      <c r="D82" s="721">
        <f>+C82/B82-1</f>
        <v>0.12234121630334704</v>
      </c>
      <c r="E82" s="719">
        <f>SUM(E83)</f>
        <v>6200676.3493399993</v>
      </c>
      <c r="F82" s="720">
        <f>SUM(F83)</f>
        <v>4609708.6765930001</v>
      </c>
      <c r="G82" s="721">
        <f>+F82/E82-1</f>
        <v>-0.25657969923173651</v>
      </c>
      <c r="H82" s="722">
        <f>SUM(H83)</f>
        <v>1</v>
      </c>
    </row>
    <row r="83" spans="1:8" ht="12" customHeight="1" thickBot="1">
      <c r="A83" s="714" t="s">
        <v>229</v>
      </c>
      <c r="B83" s="715">
        <v>892833.80686000001</v>
      </c>
      <c r="C83" s="716">
        <v>1002064.180748</v>
      </c>
      <c r="D83" s="717">
        <f>+C83/B83-1</f>
        <v>0.12234121630334704</v>
      </c>
      <c r="E83" s="715">
        <v>6200676.3493399993</v>
      </c>
      <c r="F83" s="716">
        <v>4609708.6765930001</v>
      </c>
      <c r="G83" s="717">
        <f>+F83/E83-1</f>
        <v>-0.25657969923173651</v>
      </c>
      <c r="H83" s="724">
        <f>(F83/$F$82)</f>
        <v>1</v>
      </c>
    </row>
    <row r="84" spans="1:8" ht="12" customHeight="1">
      <c r="A84" s="723" t="s">
        <v>490</v>
      </c>
      <c r="B84" s="719">
        <f>SUM(B85)</f>
        <v>1759.5539999999999</v>
      </c>
      <c r="C84" s="720">
        <f>SUM(C85)</f>
        <v>1895.4792520000001</v>
      </c>
      <c r="D84" s="721">
        <f>+C84/B84-1</f>
        <v>7.7249832628041082E-2</v>
      </c>
      <c r="E84" s="719">
        <f>SUM(E85)</f>
        <v>13427.166999999999</v>
      </c>
      <c r="F84" s="720">
        <f>SUM(F85)</f>
        <v>11710.3516655</v>
      </c>
      <c r="G84" s="721">
        <f>+F84/E84-1</f>
        <v>-0.12786132283153995</v>
      </c>
      <c r="H84" s="722">
        <f>SUM(H85)</f>
        <v>1</v>
      </c>
    </row>
    <row r="85" spans="1:8" ht="12" customHeight="1" thickBot="1">
      <c r="A85" s="714" t="s">
        <v>238</v>
      </c>
      <c r="B85" s="715">
        <v>1759.5539999999999</v>
      </c>
      <c r="C85" s="716">
        <v>1895.4792520000001</v>
      </c>
      <c r="D85" s="717">
        <f>+C85/B85-1</f>
        <v>7.7249832628041082E-2</v>
      </c>
      <c r="E85" s="715">
        <v>13427.166999999999</v>
      </c>
      <c r="F85" s="716">
        <v>11710.3516655</v>
      </c>
      <c r="G85" s="717">
        <f>+F85/E85-1</f>
        <v>-0.12786132283153995</v>
      </c>
      <c r="H85" s="724">
        <f>(F85/$F$84)</f>
        <v>1</v>
      </c>
    </row>
    <row r="86" spans="1:8" ht="12" customHeight="1">
      <c r="A86" s="723" t="s">
        <v>491</v>
      </c>
      <c r="B86" s="719">
        <f>SUM(B87:B93)</f>
        <v>2866.1795167999999</v>
      </c>
      <c r="C86" s="720">
        <f>SUM(C87:C93)</f>
        <v>2991.0151989200003</v>
      </c>
      <c r="D86" s="721">
        <f t="shared" ref="D86:D93" si="12">(C86-B86)/B86</f>
        <v>4.3554732489113457E-2</v>
      </c>
      <c r="E86" s="719">
        <f>SUM(E87:E93)</f>
        <v>18474.251855080001</v>
      </c>
      <c r="F86" s="720">
        <f>SUM(F87:F93)</f>
        <v>20562.599880649799</v>
      </c>
      <c r="G86" s="725">
        <f>+F86/E86-1</f>
        <v>0.11304100658320015</v>
      </c>
      <c r="H86" s="726">
        <f>SUM(H87:H93)</f>
        <v>1.0000000000000002</v>
      </c>
    </row>
    <row r="87" spans="1:8" ht="13.5" customHeight="1">
      <c r="A87" s="714" t="s">
        <v>239</v>
      </c>
      <c r="B87" s="727">
        <v>568.28832799999998</v>
      </c>
      <c r="C87" s="728">
        <v>835.98886930000003</v>
      </c>
      <c r="D87" s="717">
        <f t="shared" si="12"/>
        <v>0.47106464819034621</v>
      </c>
      <c r="E87" s="727">
        <v>3635.3530930000002</v>
      </c>
      <c r="F87" s="728">
        <v>6673.7333408000004</v>
      </c>
      <c r="G87" s="729">
        <f t="shared" ref="G87:G93" si="13">(F87-E87)/E87</f>
        <v>0.83578683282526478</v>
      </c>
      <c r="H87" s="730">
        <f t="shared" ref="H87:H93" si="14">(F87/$F$86)</f>
        <v>0.32455688383453113</v>
      </c>
    </row>
    <row r="88" spans="1:8" ht="13.5" customHeight="1">
      <c r="A88" s="714" t="s">
        <v>227</v>
      </c>
      <c r="B88" s="715">
        <v>999.29193299999997</v>
      </c>
      <c r="C88" s="716">
        <v>951.43048662000001</v>
      </c>
      <c r="D88" s="717">
        <f t="shared" si="12"/>
        <v>-4.7895359503517539E-2</v>
      </c>
      <c r="E88" s="715">
        <v>8797.9964400000008</v>
      </c>
      <c r="F88" s="716">
        <v>5564.2411774900002</v>
      </c>
      <c r="G88" s="729">
        <f t="shared" si="13"/>
        <v>-0.36755587304033965</v>
      </c>
      <c r="H88" s="730">
        <f t="shared" si="14"/>
        <v>0.27060008023237209</v>
      </c>
    </row>
    <row r="89" spans="1:8" ht="13.5" customHeight="1">
      <c r="A89" s="714" t="s">
        <v>366</v>
      </c>
      <c r="B89" s="715">
        <v>629.47569539999995</v>
      </c>
      <c r="C89" s="716">
        <v>272.08965119999999</v>
      </c>
      <c r="D89" s="717">
        <f t="shared" si="12"/>
        <v>-0.56775193516073597</v>
      </c>
      <c r="E89" s="715">
        <v>1566.3060988</v>
      </c>
      <c r="F89" s="716">
        <v>2980.5869670000002</v>
      </c>
      <c r="G89" s="729">
        <f t="shared" si="13"/>
        <v>0.90294028050042618</v>
      </c>
      <c r="H89" s="730">
        <f t="shared" si="14"/>
        <v>0.14495185357396598</v>
      </c>
    </row>
    <row r="90" spans="1:8" ht="13.5" customHeight="1">
      <c r="A90" s="714" t="s">
        <v>228</v>
      </c>
      <c r="B90" s="715">
        <v>364.92094200000003</v>
      </c>
      <c r="C90" s="716">
        <v>396.50367060000002</v>
      </c>
      <c r="D90" s="717">
        <f t="shared" si="12"/>
        <v>8.6546769354771624E-2</v>
      </c>
      <c r="E90" s="715">
        <v>2057.2991400000001</v>
      </c>
      <c r="F90" s="716">
        <v>2718.0472276999999</v>
      </c>
      <c r="G90" s="729">
        <f t="shared" si="13"/>
        <v>0.32117258732728571</v>
      </c>
      <c r="H90" s="730">
        <f t="shared" si="14"/>
        <v>0.13218402553549599</v>
      </c>
    </row>
    <row r="91" spans="1:8" ht="13.5" customHeight="1">
      <c r="A91" s="714" t="s">
        <v>367</v>
      </c>
      <c r="B91" s="715">
        <v>149.910481</v>
      </c>
      <c r="C91" s="716">
        <v>338.15817199999998</v>
      </c>
      <c r="D91" s="717">
        <f t="shared" si="12"/>
        <v>1.2557340203584562</v>
      </c>
      <c r="E91" s="715">
        <v>1413.2185019999999</v>
      </c>
      <c r="F91" s="716">
        <v>1362.9299639999999</v>
      </c>
      <c r="G91" s="729">
        <f t="shared" si="13"/>
        <v>-3.5584403918312142E-2</v>
      </c>
      <c r="H91" s="730">
        <f t="shared" si="14"/>
        <v>6.6281986320347056E-2</v>
      </c>
    </row>
    <row r="92" spans="1:8" ht="13.5" customHeight="1">
      <c r="A92" s="714" t="s">
        <v>235</v>
      </c>
      <c r="B92" s="715">
        <v>114.8682974</v>
      </c>
      <c r="C92" s="716">
        <v>95.064349199999995</v>
      </c>
      <c r="D92" s="717">
        <f t="shared" si="12"/>
        <v>-0.17240569111107942</v>
      </c>
      <c r="E92" s="715">
        <v>847.57102798000005</v>
      </c>
      <c r="F92" s="716">
        <v>711.48169365980004</v>
      </c>
      <c r="G92" s="729">
        <f t="shared" si="13"/>
        <v>-0.16056392895417762</v>
      </c>
      <c r="H92" s="730">
        <f t="shared" si="14"/>
        <v>3.4600765359896528E-2</v>
      </c>
    </row>
    <row r="93" spans="1:8" ht="13.5" customHeight="1" thickBot="1">
      <c r="A93" s="714" t="s">
        <v>363</v>
      </c>
      <c r="B93" s="715">
        <v>39.423839999999998</v>
      </c>
      <c r="C93" s="716">
        <v>101.78</v>
      </c>
      <c r="D93" s="717">
        <f t="shared" si="12"/>
        <v>1.5816866139878816</v>
      </c>
      <c r="E93" s="715">
        <v>156.50755330000001</v>
      </c>
      <c r="F93" s="716">
        <v>551.57951000000003</v>
      </c>
      <c r="G93" s="729">
        <f t="shared" si="13"/>
        <v>2.5242996160237077</v>
      </c>
      <c r="H93" s="730">
        <f t="shared" si="14"/>
        <v>2.6824405143391312E-2</v>
      </c>
    </row>
    <row r="94" spans="1:8" ht="57" customHeight="1" thickBot="1">
      <c r="A94" s="774" t="s">
        <v>467</v>
      </c>
      <c r="B94" s="772"/>
      <c r="C94" s="772"/>
      <c r="D94" s="772"/>
      <c r="E94" s="772"/>
      <c r="F94" s="772"/>
      <c r="G94" s="772"/>
      <c r="H94" s="773"/>
    </row>
    <row r="95" spans="1:8" ht="12" customHeight="1">
      <c r="D95" s="731"/>
      <c r="G95" s="731"/>
    </row>
    <row r="96" spans="1:8" ht="12" customHeight="1">
      <c r="D96" s="731"/>
      <c r="G96" s="731"/>
    </row>
    <row r="97" spans="1:7" ht="12" customHeight="1">
      <c r="D97" s="731"/>
      <c r="G97" s="731"/>
    </row>
    <row r="98" spans="1:7" ht="12" customHeight="1">
      <c r="D98" s="731"/>
      <c r="G98" s="731"/>
    </row>
    <row r="99" spans="1:7" ht="12" customHeight="1">
      <c r="A99" s="700" t="s">
        <v>492</v>
      </c>
      <c r="D99" s="731"/>
      <c r="G99" s="731"/>
    </row>
    <row r="100" spans="1:7" ht="12" customHeight="1">
      <c r="D100" s="731"/>
      <c r="G100" s="731"/>
    </row>
    <row r="101" spans="1:7" ht="12" customHeight="1">
      <c r="D101" s="731"/>
      <c r="G101" s="731"/>
    </row>
  </sheetData>
  <mergeCells count="3">
    <mergeCell ref="B4:D4"/>
    <mergeCell ref="E4:H4"/>
    <mergeCell ref="A94:H9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3B174-5AD9-4959-B8FA-BED290C61BD8}">
  <sheetPr>
    <tabColor rgb="FF8A0000"/>
  </sheetPr>
  <dimension ref="A1:O47"/>
  <sheetViews>
    <sheetView showGridLines="0" zoomScaleNormal="100" workbookViewId="0">
      <selection activeCell="C30" sqref="C30"/>
    </sheetView>
  </sheetViews>
  <sheetFormatPr baseColWidth="10" defaultColWidth="11.42578125" defaultRowHeight="12.75"/>
  <cols>
    <col min="1" max="1" width="55.42578125" style="429" bestFit="1" customWidth="1"/>
    <col min="2" max="2" width="10.5703125" style="429" bestFit="1" customWidth="1"/>
    <col min="3" max="3" width="10.5703125" style="505" bestFit="1" customWidth="1"/>
    <col min="4" max="4" width="9.42578125" style="429" bestFit="1" customWidth="1"/>
    <col min="5" max="5" width="7.42578125" style="429" customWidth="1"/>
    <col min="6" max="7" width="11.5703125" style="429" bestFit="1" customWidth="1"/>
    <col min="8" max="8" width="8.5703125" style="429" bestFit="1" customWidth="1"/>
    <col min="9" max="9" width="9.5703125" style="429" bestFit="1" customWidth="1"/>
    <col min="10" max="10" width="11.42578125" style="429"/>
    <col min="11" max="11" width="20.5703125" style="429" bestFit="1" customWidth="1"/>
    <col min="12" max="12" width="14.28515625" style="429" bestFit="1" customWidth="1"/>
    <col min="13" max="13" width="16.28515625" style="429" bestFit="1" customWidth="1"/>
    <col min="14" max="16384" width="11.42578125" style="429"/>
  </cols>
  <sheetData>
    <row r="1" spans="1:15">
      <c r="A1" s="423" t="s">
        <v>368</v>
      </c>
      <c r="B1" s="424"/>
      <c r="C1" s="425"/>
      <c r="D1" s="426"/>
      <c r="E1" s="424"/>
      <c r="F1" s="427"/>
      <c r="G1" s="427"/>
      <c r="H1" s="427"/>
      <c r="I1" s="428"/>
    </row>
    <row r="2" spans="1:15">
      <c r="A2" s="430" t="s">
        <v>369</v>
      </c>
      <c r="B2" s="424"/>
      <c r="C2" s="425"/>
      <c r="D2" s="426"/>
      <c r="E2" s="424"/>
      <c r="F2" s="427"/>
      <c r="G2" s="427"/>
      <c r="H2" s="427"/>
      <c r="I2" s="428"/>
      <c r="K2" s="431"/>
      <c r="L2" s="431"/>
      <c r="M2" s="431"/>
      <c r="N2" s="431"/>
      <c r="O2" s="431"/>
    </row>
    <row r="3" spans="1:15">
      <c r="A3" s="432"/>
      <c r="B3" s="433"/>
      <c r="C3" s="434"/>
      <c r="D3" s="435"/>
      <c r="E3" s="433"/>
      <c r="F3" s="427"/>
      <c r="G3" s="427"/>
      <c r="H3" s="427"/>
      <c r="I3" s="428"/>
      <c r="K3" s="431"/>
      <c r="L3" s="431"/>
      <c r="M3" s="431"/>
      <c r="N3" s="431"/>
      <c r="O3" s="431"/>
    </row>
    <row r="4" spans="1:15">
      <c r="A4" s="436"/>
      <c r="B4" s="775" t="s">
        <v>370</v>
      </c>
      <c r="C4" s="775"/>
      <c r="D4" s="775"/>
      <c r="E4" s="437"/>
      <c r="F4" s="775" t="s">
        <v>371</v>
      </c>
      <c r="G4" s="775"/>
      <c r="H4" s="775"/>
      <c r="I4" s="775"/>
      <c r="K4" s="431"/>
      <c r="L4" s="431"/>
      <c r="M4" s="431"/>
      <c r="N4" s="431"/>
      <c r="O4" s="431"/>
    </row>
    <row r="5" spans="1:15">
      <c r="A5" s="438" t="s">
        <v>372</v>
      </c>
      <c r="B5" s="439">
        <v>2019</v>
      </c>
      <c r="C5" s="440">
        <v>2020</v>
      </c>
      <c r="D5" s="441" t="s">
        <v>373</v>
      </c>
      <c r="E5" s="442"/>
      <c r="F5" s="439">
        <v>2019</v>
      </c>
      <c r="G5" s="443">
        <v>2020</v>
      </c>
      <c r="H5" s="442" t="s">
        <v>373</v>
      </c>
      <c r="I5" s="441" t="s">
        <v>374</v>
      </c>
      <c r="K5" s="431"/>
      <c r="L5" s="431"/>
      <c r="M5" s="431"/>
      <c r="N5" s="431"/>
      <c r="O5" s="431"/>
    </row>
    <row r="6" spans="1:15">
      <c r="A6" s="444" t="s">
        <v>375</v>
      </c>
      <c r="B6" s="445">
        <f>SUM(B7:B40)</f>
        <v>3863882.1112599988</v>
      </c>
      <c r="C6" s="446">
        <f>SUM(C7:C40)</f>
        <v>3907232.6577820005</v>
      </c>
      <c r="D6" s="447">
        <f t="shared" ref="D6:D37" si="0">(C6-B6)/B6</f>
        <v>1.1219427838046869E-2</v>
      </c>
      <c r="E6" s="448"/>
      <c r="F6" s="445">
        <f>SUM(F7:F40)</f>
        <v>29337503.333917998</v>
      </c>
      <c r="G6" s="449">
        <f>SUM(G7:G40)</f>
        <v>20730414.720582008</v>
      </c>
      <c r="H6" s="450">
        <f t="shared" ref="H6:H38" si="1">G6/F6-1</f>
        <v>-0.29338176856328013</v>
      </c>
      <c r="I6" s="451">
        <f>SUM(I7:I40)</f>
        <v>0.99999999999999989</v>
      </c>
      <c r="K6" s="431"/>
      <c r="L6" s="431"/>
      <c r="M6" s="431"/>
      <c r="N6" s="431"/>
      <c r="O6" s="431"/>
    </row>
    <row r="7" spans="1:15">
      <c r="A7" s="452" t="s">
        <v>376</v>
      </c>
      <c r="B7" s="453">
        <v>1158305.375</v>
      </c>
      <c r="C7" s="454">
        <v>2143648.8738010004</v>
      </c>
      <c r="D7" s="455">
        <f t="shared" si="0"/>
        <v>0.85067679048023104</v>
      </c>
      <c r="E7" s="456"/>
      <c r="F7" s="453">
        <v>8575238.9849999994</v>
      </c>
      <c r="G7" s="60">
        <v>9607044.1798010021</v>
      </c>
      <c r="H7" s="457">
        <f t="shared" si="1"/>
        <v>0.12032378299961777</v>
      </c>
      <c r="I7" s="455">
        <f t="shared" ref="I7:I40" si="2">G7/$G$6</f>
        <v>0.46342749574916769</v>
      </c>
      <c r="J7" s="458"/>
      <c r="K7" s="431"/>
      <c r="L7" s="431"/>
      <c r="M7" s="431"/>
      <c r="N7" s="431"/>
      <c r="O7" s="431"/>
    </row>
    <row r="8" spans="1:15">
      <c r="A8" s="452" t="s">
        <v>494</v>
      </c>
      <c r="B8" s="453">
        <v>1041653</v>
      </c>
      <c r="C8" s="454">
        <v>778707</v>
      </c>
      <c r="D8" s="455">
        <f t="shared" si="0"/>
        <v>-0.25243147190091136</v>
      </c>
      <c r="E8" s="456"/>
      <c r="F8" s="453">
        <v>7590773</v>
      </c>
      <c r="G8" s="60">
        <v>5173374.53</v>
      </c>
      <c r="H8" s="457">
        <f t="shared" si="1"/>
        <v>-0.31846538817588144</v>
      </c>
      <c r="I8" s="455">
        <f t="shared" si="2"/>
        <v>0.24955480147069423</v>
      </c>
      <c r="J8" s="458"/>
      <c r="K8" s="431"/>
      <c r="L8" s="431"/>
      <c r="M8" s="431"/>
      <c r="N8" s="431"/>
      <c r="O8" s="431"/>
    </row>
    <row r="9" spans="1:15">
      <c r="A9" s="452" t="s">
        <v>377</v>
      </c>
      <c r="B9" s="453">
        <v>516700.46999999991</v>
      </c>
      <c r="C9" s="454">
        <v>294567.25</v>
      </c>
      <c r="D9" s="455">
        <f t="shared" si="0"/>
        <v>-0.42990713749495901</v>
      </c>
      <c r="E9" s="456"/>
      <c r="F9" s="453">
        <v>4439400.2480000006</v>
      </c>
      <c r="G9" s="60">
        <v>1817034.82</v>
      </c>
      <c r="H9" s="457">
        <f t="shared" si="1"/>
        <v>-0.59070263583046057</v>
      </c>
      <c r="I9" s="455">
        <f t="shared" si="2"/>
        <v>8.765067387658064E-2</v>
      </c>
      <c r="J9" s="458"/>
      <c r="K9" s="431"/>
      <c r="L9" s="431"/>
      <c r="M9" s="431"/>
      <c r="N9" s="431"/>
      <c r="O9" s="431"/>
    </row>
    <row r="10" spans="1:15">
      <c r="A10" s="452" t="s">
        <v>378</v>
      </c>
      <c r="B10" s="453">
        <v>86484</v>
      </c>
      <c r="C10" s="454">
        <v>76257</v>
      </c>
      <c r="D10" s="455">
        <f t="shared" si="0"/>
        <v>-0.11825308727625919</v>
      </c>
      <c r="E10" s="456"/>
      <c r="F10" s="453">
        <v>814228</v>
      </c>
      <c r="G10" s="60">
        <v>707553.5</v>
      </c>
      <c r="H10" s="457">
        <f t="shared" si="1"/>
        <v>-0.13101305776760319</v>
      </c>
      <c r="I10" s="455">
        <f t="shared" si="2"/>
        <v>3.4131179213578965E-2</v>
      </c>
      <c r="J10" s="458"/>
      <c r="K10" s="431"/>
      <c r="L10" s="431"/>
      <c r="M10" s="431"/>
      <c r="N10" s="431"/>
      <c r="O10" s="431"/>
    </row>
    <row r="11" spans="1:15">
      <c r="A11" s="452" t="s">
        <v>379</v>
      </c>
      <c r="B11" s="453">
        <v>111783.08000000002</v>
      </c>
      <c r="C11" s="454">
        <v>112848.05</v>
      </c>
      <c r="D11" s="455">
        <f t="shared" si="0"/>
        <v>9.5271126900420573E-3</v>
      </c>
      <c r="E11" s="456"/>
      <c r="F11" s="453">
        <v>1175069.33</v>
      </c>
      <c r="G11" s="60">
        <v>537394.42000000004</v>
      </c>
      <c r="H11" s="457">
        <f t="shared" si="1"/>
        <v>-0.54267003122275348</v>
      </c>
      <c r="I11" s="455">
        <f t="shared" si="2"/>
        <v>2.5922994172733686E-2</v>
      </c>
      <c r="J11" s="458"/>
      <c r="K11" s="431"/>
      <c r="L11" s="431"/>
      <c r="M11" s="431"/>
      <c r="N11" s="431"/>
      <c r="O11" s="431"/>
    </row>
    <row r="12" spans="1:15">
      <c r="A12" s="459" t="s">
        <v>380</v>
      </c>
      <c r="B12" s="460">
        <v>115037.27</v>
      </c>
      <c r="C12" s="454">
        <v>84850.37</v>
      </c>
      <c r="D12" s="455">
        <f t="shared" si="0"/>
        <v>-0.26240973903501019</v>
      </c>
      <c r="E12" s="461"/>
      <c r="F12" s="460">
        <v>827173.68</v>
      </c>
      <c r="G12" s="60">
        <v>514953.73</v>
      </c>
      <c r="H12" s="457">
        <f t="shared" si="1"/>
        <v>-0.37745392237335218</v>
      </c>
      <c r="I12" s="462">
        <f t="shared" si="2"/>
        <v>2.4840493397786816E-2</v>
      </c>
      <c r="J12" s="458"/>
      <c r="K12" s="431"/>
      <c r="L12" s="431"/>
      <c r="M12" s="431"/>
      <c r="N12" s="431"/>
      <c r="O12" s="431"/>
    </row>
    <row r="13" spans="1:15">
      <c r="A13" s="452" t="s">
        <v>381</v>
      </c>
      <c r="B13" s="453">
        <v>177538.25</v>
      </c>
      <c r="C13" s="454">
        <v>74937.490000000005</v>
      </c>
      <c r="D13" s="455">
        <f t="shared" si="0"/>
        <v>-0.57790791561818367</v>
      </c>
      <c r="E13" s="456"/>
      <c r="F13" s="453">
        <v>1367841.152</v>
      </c>
      <c r="G13" s="60">
        <v>457352.21400000004</v>
      </c>
      <c r="H13" s="457">
        <f t="shared" si="1"/>
        <v>-0.66563938120206512</v>
      </c>
      <c r="I13" s="455">
        <f t="shared" si="2"/>
        <v>2.2061894089649925E-2</v>
      </c>
      <c r="J13" s="458"/>
      <c r="K13" s="431"/>
      <c r="L13" s="431"/>
      <c r="M13" s="431"/>
      <c r="N13" s="431"/>
      <c r="O13" s="431"/>
    </row>
    <row r="14" spans="1:15">
      <c r="A14" s="452" t="s">
        <v>382</v>
      </c>
      <c r="B14" s="453">
        <v>182882.14500000002</v>
      </c>
      <c r="C14" s="454">
        <v>133777.47999999998</v>
      </c>
      <c r="D14" s="455">
        <f t="shared" si="0"/>
        <v>-0.26850442398299751</v>
      </c>
      <c r="E14" s="456"/>
      <c r="F14" s="463">
        <v>1331256.2519999999</v>
      </c>
      <c r="G14" s="60">
        <v>417769.02499999991</v>
      </c>
      <c r="H14" s="457">
        <f t="shared" si="1"/>
        <v>-0.68618436580307607</v>
      </c>
      <c r="I14" s="455">
        <f t="shared" si="2"/>
        <v>2.0152468275765927E-2</v>
      </c>
      <c r="J14" s="458"/>
      <c r="K14" s="431"/>
      <c r="L14" s="431"/>
      <c r="M14" s="431"/>
      <c r="N14" s="431"/>
      <c r="O14" s="431"/>
    </row>
    <row r="15" spans="1:15">
      <c r="A15" s="452" t="s">
        <v>383</v>
      </c>
      <c r="B15" s="453">
        <v>159109</v>
      </c>
      <c r="C15" s="454">
        <v>200</v>
      </c>
      <c r="D15" s="455">
        <f t="shared" si="0"/>
        <v>-0.99874300008170502</v>
      </c>
      <c r="E15" s="456"/>
      <c r="F15" s="453">
        <v>1163614</v>
      </c>
      <c r="G15" s="60">
        <v>342152</v>
      </c>
      <c r="H15" s="457">
        <f t="shared" si="1"/>
        <v>-0.70595747387020102</v>
      </c>
      <c r="I15" s="455">
        <f t="shared" si="2"/>
        <v>1.6504831408910379E-2</v>
      </c>
      <c r="J15" s="458"/>
      <c r="K15" s="431"/>
      <c r="L15" s="431"/>
      <c r="M15" s="431"/>
      <c r="N15" s="431"/>
      <c r="O15" s="431"/>
    </row>
    <row r="16" spans="1:15">
      <c r="A16" s="452" t="s">
        <v>493</v>
      </c>
      <c r="B16" s="453">
        <v>69032.13</v>
      </c>
      <c r="C16" s="454">
        <v>57024.88</v>
      </c>
      <c r="D16" s="455">
        <f t="shared" si="0"/>
        <v>-0.1739371217431652</v>
      </c>
      <c r="E16" s="456"/>
      <c r="F16" s="453">
        <v>508993.86000000004</v>
      </c>
      <c r="G16" s="60">
        <v>333236.63</v>
      </c>
      <c r="H16" s="457">
        <f t="shared" si="1"/>
        <v>-0.34530324196838058</v>
      </c>
      <c r="I16" s="455">
        <f t="shared" si="2"/>
        <v>1.6074769100935977E-2</v>
      </c>
      <c r="J16" s="458"/>
      <c r="K16" s="431"/>
      <c r="L16" s="431"/>
      <c r="M16" s="431"/>
      <c r="N16" s="431"/>
      <c r="O16" s="431"/>
    </row>
    <row r="17" spans="1:15">
      <c r="A17" s="452" t="s">
        <v>384</v>
      </c>
      <c r="B17" s="453">
        <v>35008.949999999997</v>
      </c>
      <c r="C17" s="454">
        <v>44635.28</v>
      </c>
      <c r="D17" s="455">
        <f t="shared" si="0"/>
        <v>0.27496768683436673</v>
      </c>
      <c r="E17" s="456"/>
      <c r="F17" s="453">
        <v>271078.78999999998</v>
      </c>
      <c r="G17" s="60">
        <v>257987.484</v>
      </c>
      <c r="H17" s="457">
        <f t="shared" si="1"/>
        <v>-4.8293361498330412E-2</v>
      </c>
      <c r="I17" s="455">
        <f t="shared" si="2"/>
        <v>1.2444878092277595E-2</v>
      </c>
      <c r="J17" s="458"/>
      <c r="K17" s="431"/>
      <c r="L17" s="431"/>
      <c r="M17" s="431"/>
      <c r="N17" s="431"/>
      <c r="O17" s="431"/>
    </row>
    <row r="18" spans="1:15">
      <c r="A18" s="452" t="s">
        <v>385</v>
      </c>
      <c r="B18" s="453">
        <v>128510.64425999999</v>
      </c>
      <c r="C18" s="454">
        <v>26640.753980999998</v>
      </c>
      <c r="D18" s="455">
        <f t="shared" si="0"/>
        <v>-0.79269612930193545</v>
      </c>
      <c r="E18" s="456"/>
      <c r="F18" s="453">
        <v>889868.50021799991</v>
      </c>
      <c r="G18" s="60">
        <v>225738.70378099999</v>
      </c>
      <c r="H18" s="457">
        <f t="shared" si="1"/>
        <v>-0.74632352563811555</v>
      </c>
      <c r="I18" s="455">
        <f t="shared" si="2"/>
        <v>1.0889251702083765E-2</v>
      </c>
      <c r="J18" s="458"/>
      <c r="K18" s="431"/>
      <c r="L18" s="431"/>
      <c r="M18" s="431"/>
      <c r="N18" s="431"/>
      <c r="O18" s="431"/>
    </row>
    <row r="19" spans="1:15">
      <c r="A19" s="452" t="s">
        <v>386</v>
      </c>
      <c r="B19" s="453">
        <v>8956.32</v>
      </c>
      <c r="C19" s="454">
        <v>38820.310000000012</v>
      </c>
      <c r="D19" s="455">
        <f t="shared" si="0"/>
        <v>3.33440408560659</v>
      </c>
      <c r="E19" s="456"/>
      <c r="F19" s="453">
        <v>69304.825699999987</v>
      </c>
      <c r="G19" s="60">
        <v>177676.57999999996</v>
      </c>
      <c r="H19" s="457">
        <f t="shared" si="1"/>
        <v>1.5636970904321887</v>
      </c>
      <c r="I19" s="455">
        <f t="shared" si="2"/>
        <v>8.5708164739992081E-3</v>
      </c>
      <c r="J19" s="458"/>
      <c r="K19" s="431"/>
      <c r="L19" s="431"/>
      <c r="M19" s="431"/>
      <c r="N19" s="431"/>
      <c r="O19" s="431"/>
    </row>
    <row r="20" spans="1:15">
      <c r="A20" s="464" t="s">
        <v>387</v>
      </c>
      <c r="B20" s="460">
        <v>30535.995999999999</v>
      </c>
      <c r="C20" s="454">
        <v>9730.64</v>
      </c>
      <c r="D20" s="455">
        <f t="shared" si="0"/>
        <v>-0.68133870596524837</v>
      </c>
      <c r="E20" s="461"/>
      <c r="F20" s="460">
        <v>103957.08</v>
      </c>
      <c r="G20" s="60">
        <v>68839.968999999997</v>
      </c>
      <c r="H20" s="457">
        <f t="shared" si="1"/>
        <v>-0.33780393793284691</v>
      </c>
      <c r="I20" s="465">
        <f t="shared" si="2"/>
        <v>3.3207231947778087E-3</v>
      </c>
      <c r="J20" s="458"/>
      <c r="K20" s="431"/>
      <c r="L20" s="431"/>
      <c r="M20" s="431"/>
      <c r="N20" s="431"/>
      <c r="O20" s="431"/>
    </row>
    <row r="21" spans="1:15">
      <c r="A21" s="459" t="s">
        <v>388</v>
      </c>
      <c r="B21" s="453">
        <v>3387.96</v>
      </c>
      <c r="C21" s="454">
        <v>4464.3599999999997</v>
      </c>
      <c r="D21" s="455">
        <f t="shared" si="0"/>
        <v>0.31771331420677917</v>
      </c>
      <c r="E21" s="456"/>
      <c r="F21" s="453">
        <v>31360.480000000003</v>
      </c>
      <c r="G21" s="60">
        <v>25079.57</v>
      </c>
      <c r="H21" s="457">
        <f t="shared" si="1"/>
        <v>-0.20028105437161681</v>
      </c>
      <c r="I21" s="466">
        <f t="shared" si="2"/>
        <v>1.2097958645805561E-3</v>
      </c>
      <c r="J21" s="458"/>
      <c r="K21" s="431"/>
      <c r="L21" s="431"/>
      <c r="M21" s="431"/>
      <c r="N21" s="431"/>
      <c r="O21" s="431"/>
    </row>
    <row r="22" spans="1:15">
      <c r="A22" s="452" t="s">
        <v>389</v>
      </c>
      <c r="B22" s="453">
        <v>300</v>
      </c>
      <c r="C22" s="454">
        <v>12259.25</v>
      </c>
      <c r="D22" s="467" t="s">
        <v>290</v>
      </c>
      <c r="E22" s="456"/>
      <c r="F22" s="453">
        <v>3586.8550000000005</v>
      </c>
      <c r="G22" s="60">
        <v>12973.78</v>
      </c>
      <c r="H22" s="457" t="s">
        <v>290</v>
      </c>
      <c r="I22" s="466">
        <f t="shared" si="2"/>
        <v>6.2583311404373876E-4</v>
      </c>
      <c r="J22" s="458"/>
      <c r="K22" s="431"/>
      <c r="L22" s="431"/>
      <c r="M22" s="431"/>
      <c r="N22" s="431"/>
      <c r="O22" s="431"/>
    </row>
    <row r="23" spans="1:15">
      <c r="A23" s="452" t="s">
        <v>390</v>
      </c>
      <c r="B23" s="453">
        <v>3268.241</v>
      </c>
      <c r="C23" s="454">
        <v>535.96500000000003</v>
      </c>
      <c r="D23" s="455">
        <f t="shared" si="0"/>
        <v>-0.83600811568057554</v>
      </c>
      <c r="E23" s="456"/>
      <c r="F23" s="453">
        <v>18151.248</v>
      </c>
      <c r="G23" s="60">
        <v>12831.271999999999</v>
      </c>
      <c r="H23" s="457">
        <f t="shared" si="1"/>
        <v>-0.29309147227782906</v>
      </c>
      <c r="I23" s="466">
        <f t="shared" si="2"/>
        <v>6.1895877014272105E-4</v>
      </c>
      <c r="J23" s="458"/>
      <c r="K23" s="431"/>
      <c r="L23" s="431"/>
      <c r="M23" s="431"/>
      <c r="N23" s="431"/>
      <c r="O23" s="431"/>
    </row>
    <row r="24" spans="1:15">
      <c r="A24" s="452" t="s">
        <v>391</v>
      </c>
      <c r="B24" s="453">
        <v>3573</v>
      </c>
      <c r="C24" s="454">
        <v>1356</v>
      </c>
      <c r="D24" s="455">
        <f t="shared" si="0"/>
        <v>-0.62048698572628047</v>
      </c>
      <c r="E24" s="456"/>
      <c r="F24" s="453">
        <v>33127</v>
      </c>
      <c r="G24" s="60">
        <v>10424</v>
      </c>
      <c r="H24" s="457">
        <f t="shared" si="1"/>
        <v>-0.68533220635735204</v>
      </c>
      <c r="I24" s="466">
        <f t="shared" si="2"/>
        <v>5.0283605709299309E-4</v>
      </c>
      <c r="J24" s="458"/>
      <c r="K24" s="431"/>
      <c r="L24" s="431"/>
      <c r="M24" s="431"/>
      <c r="N24" s="431"/>
      <c r="O24" s="431"/>
    </row>
    <row r="25" spans="1:15">
      <c r="A25" s="452" t="s">
        <v>392</v>
      </c>
      <c r="B25" s="453">
        <v>3140.98</v>
      </c>
      <c r="C25" s="454">
        <v>4723.3700000000008</v>
      </c>
      <c r="D25" s="455">
        <f t="shared" si="0"/>
        <v>0.50378862647963396</v>
      </c>
      <c r="E25" s="456"/>
      <c r="F25" s="453">
        <v>12277.428</v>
      </c>
      <c r="G25" s="60">
        <v>8259.9230000000007</v>
      </c>
      <c r="H25" s="457">
        <f t="shared" si="1"/>
        <v>-0.32722692407562881</v>
      </c>
      <c r="I25" s="468">
        <f t="shared" si="2"/>
        <v>3.9844465782921408E-4</v>
      </c>
      <c r="J25" s="458"/>
      <c r="K25" s="431"/>
      <c r="L25" s="431"/>
      <c r="M25" s="431"/>
      <c r="N25" s="431"/>
      <c r="O25" s="431"/>
    </row>
    <row r="26" spans="1:15">
      <c r="A26" s="459" t="s">
        <v>393</v>
      </c>
      <c r="B26" s="469">
        <v>890.88499999999999</v>
      </c>
      <c r="C26" s="470">
        <v>2201.5100000000002</v>
      </c>
      <c r="D26" s="455">
        <f t="shared" si="0"/>
        <v>1.4711494749602925</v>
      </c>
      <c r="E26" s="471"/>
      <c r="F26" s="469">
        <v>12931.9</v>
      </c>
      <c r="G26" s="472">
        <v>7323.8150000000005</v>
      </c>
      <c r="H26" s="457">
        <f t="shared" si="1"/>
        <v>-0.43366288016455423</v>
      </c>
      <c r="I26" s="473">
        <f t="shared" si="2"/>
        <v>3.53288397685967E-4</v>
      </c>
      <c r="J26" s="458"/>
      <c r="K26" s="431"/>
      <c r="L26" s="431"/>
      <c r="M26" s="431"/>
      <c r="N26" s="431"/>
      <c r="O26" s="431"/>
    </row>
    <row r="27" spans="1:15">
      <c r="A27" s="459" t="s">
        <v>394</v>
      </c>
      <c r="B27" s="469">
        <v>0</v>
      </c>
      <c r="C27" s="470">
        <v>1117.9949999999999</v>
      </c>
      <c r="D27" s="455" t="s">
        <v>290</v>
      </c>
      <c r="E27" s="471"/>
      <c r="F27" s="469">
        <v>7433.4929999999995</v>
      </c>
      <c r="G27" s="472">
        <v>5042.99</v>
      </c>
      <c r="H27" s="457">
        <f t="shared" si="1"/>
        <v>-0.32158542424133574</v>
      </c>
      <c r="I27" s="473">
        <f t="shared" si="2"/>
        <v>2.4326527317338769E-4</v>
      </c>
      <c r="J27" s="458"/>
      <c r="K27" s="431"/>
      <c r="L27" s="431"/>
      <c r="M27" s="431"/>
      <c r="N27" s="431"/>
      <c r="O27" s="431"/>
    </row>
    <row r="28" spans="1:15">
      <c r="A28" s="459" t="s">
        <v>395</v>
      </c>
      <c r="B28" s="469">
        <v>100</v>
      </c>
      <c r="C28" s="470">
        <v>100</v>
      </c>
      <c r="D28" s="455">
        <f t="shared" si="0"/>
        <v>0</v>
      </c>
      <c r="E28" s="471"/>
      <c r="F28" s="469">
        <v>33604.22</v>
      </c>
      <c r="G28" s="472">
        <v>3051</v>
      </c>
      <c r="H28" s="457">
        <f t="shared" si="1"/>
        <v>-0.90920783163543151</v>
      </c>
      <c r="I28" s="473">
        <f t="shared" si="2"/>
        <v>1.471750585370992E-4</v>
      </c>
      <c r="J28" s="458"/>
      <c r="K28" s="431"/>
      <c r="L28" s="431"/>
      <c r="M28" s="431"/>
      <c r="N28" s="431"/>
      <c r="O28" s="431"/>
    </row>
    <row r="29" spans="1:15">
      <c r="A29" s="459" t="s">
        <v>396</v>
      </c>
      <c r="B29" s="469">
        <v>11</v>
      </c>
      <c r="C29" s="470">
        <v>2940</v>
      </c>
      <c r="D29" s="455" t="s">
        <v>290</v>
      </c>
      <c r="E29" s="471"/>
      <c r="F29" s="469">
        <v>17059</v>
      </c>
      <c r="G29" s="472">
        <v>2989</v>
      </c>
      <c r="H29" s="457">
        <f t="shared" si="1"/>
        <v>-0.8247845711940911</v>
      </c>
      <c r="I29" s="473">
        <f t="shared" si="2"/>
        <v>1.4418428383067503E-4</v>
      </c>
      <c r="J29" s="458"/>
      <c r="K29" s="431"/>
      <c r="L29" s="431"/>
      <c r="M29" s="431"/>
      <c r="N29" s="431"/>
      <c r="O29" s="431"/>
    </row>
    <row r="30" spans="1:15">
      <c r="A30" s="459" t="s">
        <v>397</v>
      </c>
      <c r="B30" s="453">
        <v>917.60500000000002</v>
      </c>
      <c r="C30" s="454">
        <v>493.74</v>
      </c>
      <c r="D30" s="455">
        <f t="shared" si="0"/>
        <v>-0.46192533824466953</v>
      </c>
      <c r="E30" s="456"/>
      <c r="F30" s="453">
        <v>10042.85</v>
      </c>
      <c r="G30" s="60">
        <v>2915.3649999999998</v>
      </c>
      <c r="H30" s="457">
        <f t="shared" si="1"/>
        <v>-0.70970740377482489</v>
      </c>
      <c r="I30" s="468">
        <f t="shared" si="2"/>
        <v>1.4063225648377914E-4</v>
      </c>
      <c r="J30" s="458"/>
      <c r="K30" s="431"/>
      <c r="L30" s="431"/>
      <c r="M30" s="431"/>
      <c r="N30" s="431"/>
      <c r="O30" s="431"/>
    </row>
    <row r="31" spans="1:15">
      <c r="A31" s="474" t="s">
        <v>398</v>
      </c>
      <c r="B31" s="453">
        <v>170</v>
      </c>
      <c r="C31" s="454">
        <v>137</v>
      </c>
      <c r="D31" s="455">
        <f t="shared" si="0"/>
        <v>-0.19411764705882353</v>
      </c>
      <c r="E31" s="456"/>
      <c r="F31" s="453">
        <v>1357</v>
      </c>
      <c r="G31" s="60">
        <v>804</v>
      </c>
      <c r="H31" s="457">
        <f t="shared" si="1"/>
        <v>-0.40751658069270447</v>
      </c>
      <c r="I31" s="468">
        <f t="shared" si="2"/>
        <v>3.8783594580081206E-5</v>
      </c>
      <c r="J31" s="458"/>
      <c r="K31" s="431"/>
      <c r="L31" s="431"/>
      <c r="M31" s="431"/>
      <c r="N31" s="431"/>
      <c r="O31" s="431"/>
    </row>
    <row r="32" spans="1:15">
      <c r="A32" s="452" t="s">
        <v>399</v>
      </c>
      <c r="B32" s="453">
        <v>2915.26</v>
      </c>
      <c r="C32" s="454">
        <v>110.285</v>
      </c>
      <c r="D32" s="455">
        <f t="shared" si="0"/>
        <v>-0.96216975501327506</v>
      </c>
      <c r="E32" s="456"/>
      <c r="F32" s="453">
        <v>3084.1220000000003</v>
      </c>
      <c r="G32" s="60">
        <v>174.38499999999999</v>
      </c>
      <c r="H32" s="457">
        <f t="shared" si="1"/>
        <v>-0.94345716544287161</v>
      </c>
      <c r="I32" s="468">
        <f t="shared" si="2"/>
        <v>8.4120362448351498E-6</v>
      </c>
      <c r="J32" s="458"/>
      <c r="K32" s="431"/>
      <c r="L32" s="431"/>
      <c r="M32" s="431"/>
      <c r="N32" s="431"/>
      <c r="O32" s="431"/>
    </row>
    <row r="33" spans="1:15">
      <c r="A33" s="475" t="s">
        <v>400</v>
      </c>
      <c r="B33" s="476">
        <v>37</v>
      </c>
      <c r="C33" s="454">
        <v>17</v>
      </c>
      <c r="D33" s="455">
        <f t="shared" si="0"/>
        <v>-0.54054054054054057</v>
      </c>
      <c r="E33" s="456"/>
      <c r="F33" s="453">
        <v>178</v>
      </c>
      <c r="G33" s="60">
        <v>149</v>
      </c>
      <c r="H33" s="457">
        <f t="shared" si="1"/>
        <v>-0.1629213483146067</v>
      </c>
      <c r="I33" s="468">
        <f t="shared" si="2"/>
        <v>7.1875069557613176E-6</v>
      </c>
      <c r="J33" s="458"/>
      <c r="K33" s="431"/>
      <c r="L33" s="431"/>
      <c r="M33" s="431"/>
      <c r="N33" s="431"/>
      <c r="O33" s="431"/>
    </row>
    <row r="34" spans="1:15">
      <c r="A34" s="474" t="s">
        <v>401</v>
      </c>
      <c r="B34" s="453">
        <v>668</v>
      </c>
      <c r="C34" s="454">
        <v>117</v>
      </c>
      <c r="D34" s="455">
        <f t="shared" si="0"/>
        <v>-0.82485029940119758</v>
      </c>
      <c r="E34" s="456"/>
      <c r="F34" s="453">
        <v>1916</v>
      </c>
      <c r="G34" s="60">
        <v>117</v>
      </c>
      <c r="H34" s="457">
        <f t="shared" si="1"/>
        <v>-0.9389352818371608</v>
      </c>
      <c r="I34" s="468">
        <f t="shared" si="2"/>
        <v>5.6438813008327128E-6</v>
      </c>
      <c r="J34" s="458"/>
      <c r="K34" s="431"/>
      <c r="L34" s="431"/>
      <c r="M34" s="431"/>
      <c r="N34" s="431"/>
      <c r="O34" s="431"/>
    </row>
    <row r="35" spans="1:15">
      <c r="A35" s="459" t="s">
        <v>402</v>
      </c>
      <c r="B35" s="460">
        <v>28</v>
      </c>
      <c r="C35" s="454">
        <v>2</v>
      </c>
      <c r="D35" s="455">
        <f t="shared" si="0"/>
        <v>-0.9285714285714286</v>
      </c>
      <c r="E35" s="461"/>
      <c r="F35" s="460">
        <v>130</v>
      </c>
      <c r="G35" s="60">
        <v>84</v>
      </c>
      <c r="H35" s="457">
        <f t="shared" si="1"/>
        <v>-0.35384615384615381</v>
      </c>
      <c r="I35" s="477">
        <f t="shared" si="2"/>
        <v>4.0520173441875887E-6</v>
      </c>
      <c r="J35" s="458"/>
      <c r="K35" s="431"/>
      <c r="L35" s="431"/>
      <c r="M35" s="431"/>
      <c r="N35" s="431"/>
      <c r="O35" s="431"/>
    </row>
    <row r="36" spans="1:15">
      <c r="A36" s="452" t="s">
        <v>403</v>
      </c>
      <c r="B36" s="460">
        <v>17</v>
      </c>
      <c r="C36" s="454">
        <v>0</v>
      </c>
      <c r="D36" s="455" t="s">
        <v>291</v>
      </c>
      <c r="E36" s="456"/>
      <c r="F36" s="453">
        <v>241</v>
      </c>
      <c r="G36" s="60">
        <v>51</v>
      </c>
      <c r="H36" s="457">
        <f t="shared" si="1"/>
        <v>-0.78838174273858919</v>
      </c>
      <c r="I36" s="468">
        <f t="shared" si="2"/>
        <v>2.4601533875424646E-6</v>
      </c>
      <c r="J36" s="458"/>
      <c r="K36" s="431"/>
      <c r="L36" s="431"/>
      <c r="M36" s="431"/>
      <c r="N36" s="431"/>
      <c r="O36" s="431"/>
    </row>
    <row r="37" spans="1:15">
      <c r="A37" s="452" t="s">
        <v>404</v>
      </c>
      <c r="B37" s="460">
        <v>4.2750000000000004</v>
      </c>
      <c r="C37" s="454">
        <v>11.805</v>
      </c>
      <c r="D37" s="455">
        <f t="shared" si="0"/>
        <v>1.7614035087719295</v>
      </c>
      <c r="E37" s="456"/>
      <c r="F37" s="453">
        <v>37.43</v>
      </c>
      <c r="G37" s="60">
        <v>32.835000000000001</v>
      </c>
      <c r="H37" s="457">
        <f t="shared" si="1"/>
        <v>-0.12276248998129835</v>
      </c>
      <c r="I37" s="468">
        <f t="shared" si="2"/>
        <v>1.5839046368618985E-6</v>
      </c>
      <c r="J37" s="458"/>
      <c r="K37" s="431"/>
      <c r="L37" s="431"/>
      <c r="M37" s="431"/>
      <c r="N37" s="431"/>
      <c r="O37" s="431"/>
    </row>
    <row r="38" spans="1:15">
      <c r="A38" s="452" t="s">
        <v>405</v>
      </c>
      <c r="B38" s="460">
        <v>0</v>
      </c>
      <c r="C38" s="454">
        <v>0</v>
      </c>
      <c r="D38" s="455" t="s">
        <v>291</v>
      </c>
      <c r="E38" s="456"/>
      <c r="F38" s="453">
        <v>6</v>
      </c>
      <c r="G38" s="60">
        <v>4</v>
      </c>
      <c r="H38" s="457">
        <f t="shared" si="1"/>
        <v>-0.33333333333333337</v>
      </c>
      <c r="I38" s="468">
        <f t="shared" si="2"/>
        <v>1.9295320686607565E-7</v>
      </c>
      <c r="J38" s="458"/>
      <c r="K38" s="431"/>
      <c r="L38" s="431"/>
      <c r="M38" s="431"/>
      <c r="N38" s="431"/>
      <c r="O38" s="431"/>
    </row>
    <row r="39" spans="1:15">
      <c r="A39" s="452" t="s">
        <v>406</v>
      </c>
      <c r="B39" s="460">
        <v>22854</v>
      </c>
      <c r="C39" s="454">
        <v>0</v>
      </c>
      <c r="D39" s="467" t="s">
        <v>291</v>
      </c>
      <c r="E39" s="456"/>
      <c r="F39" s="453">
        <v>22854</v>
      </c>
      <c r="G39" s="60">
        <v>0</v>
      </c>
      <c r="H39" s="478" t="s">
        <v>291</v>
      </c>
      <c r="I39" s="468">
        <f t="shared" si="2"/>
        <v>0</v>
      </c>
      <c r="J39" s="458"/>
      <c r="K39" s="431"/>
      <c r="L39" s="431"/>
      <c r="M39" s="431"/>
      <c r="N39" s="431"/>
      <c r="O39" s="431"/>
    </row>
    <row r="40" spans="1:15">
      <c r="A40" s="452" t="s">
        <v>407</v>
      </c>
      <c r="B40" s="460">
        <v>62.274999999999999</v>
      </c>
      <c r="C40" s="454">
        <v>0</v>
      </c>
      <c r="D40" s="467" t="s">
        <v>291</v>
      </c>
      <c r="E40" s="456"/>
      <c r="F40" s="453">
        <v>327.60499999999996</v>
      </c>
      <c r="G40" s="60">
        <v>0</v>
      </c>
      <c r="H40" s="478" t="s">
        <v>291</v>
      </c>
      <c r="I40" s="468">
        <f t="shared" si="2"/>
        <v>0</v>
      </c>
      <c r="J40" s="458"/>
      <c r="K40" s="431"/>
      <c r="L40" s="431"/>
      <c r="M40" s="431"/>
      <c r="N40" s="431"/>
      <c r="O40" s="431"/>
    </row>
    <row r="41" spans="1:15">
      <c r="A41" s="444" t="s">
        <v>408</v>
      </c>
      <c r="B41" s="479">
        <f>SUM(B42:B44)</f>
        <v>16438.96</v>
      </c>
      <c r="C41" s="446">
        <f>SUM(C42:C44)</f>
        <v>5320.5199999999995</v>
      </c>
      <c r="D41" s="447">
        <f>(C41-B41)/B41</f>
        <v>-0.67634692218972481</v>
      </c>
      <c r="E41" s="480"/>
      <c r="F41" s="481">
        <f>SUM(F42:F44)</f>
        <v>116208.58</v>
      </c>
      <c r="G41" s="482">
        <f>SUM(G42:G44)</f>
        <v>42270.017999999996</v>
      </c>
      <c r="H41" s="450">
        <f>(G41-F41)/F41</f>
        <v>-0.63625734003461709</v>
      </c>
      <c r="I41" s="447">
        <f>SUM(I42:I44)</f>
        <v>1</v>
      </c>
      <c r="J41" s="458"/>
      <c r="K41" s="431"/>
      <c r="L41" s="431"/>
      <c r="M41" s="431"/>
      <c r="N41" s="431"/>
      <c r="O41" s="431"/>
    </row>
    <row r="42" spans="1:15">
      <c r="A42" s="474" t="s">
        <v>409</v>
      </c>
      <c r="B42" s="483">
        <v>10172.52</v>
      </c>
      <c r="C42" s="484">
        <v>4362.37</v>
      </c>
      <c r="D42" s="455">
        <f>(C42-B42)/B42</f>
        <v>-0.57116132482413406</v>
      </c>
      <c r="E42" s="485"/>
      <c r="F42" s="483">
        <v>78944.479999999996</v>
      </c>
      <c r="G42" s="486">
        <v>30698.827999999998</v>
      </c>
      <c r="H42" s="457">
        <f>(G42-F42)/F42</f>
        <v>-0.61113395135416693</v>
      </c>
      <c r="I42" s="455">
        <f>G42/$G$41</f>
        <v>0.72625538035020476</v>
      </c>
      <c r="J42" s="458"/>
      <c r="K42" s="431"/>
      <c r="L42" s="431"/>
      <c r="M42" s="431"/>
      <c r="N42" s="431"/>
      <c r="O42" s="431"/>
    </row>
    <row r="43" spans="1:15">
      <c r="A43" s="474" t="s">
        <v>410</v>
      </c>
      <c r="B43" s="483">
        <v>6266.34</v>
      </c>
      <c r="C43" s="484">
        <v>958.15</v>
      </c>
      <c r="D43" s="455">
        <f>(C43-B43)/B43</f>
        <v>-0.84709575286371319</v>
      </c>
      <c r="E43" s="485"/>
      <c r="F43" s="483">
        <v>37261.5</v>
      </c>
      <c r="G43" s="486">
        <v>11571.189999999999</v>
      </c>
      <c r="H43" s="457">
        <f>(G43-F43)/F43</f>
        <v>-0.68945989828643506</v>
      </c>
      <c r="I43" s="455">
        <f>G43/$G$41</f>
        <v>0.2737446196497953</v>
      </c>
      <c r="J43" s="458"/>
    </row>
    <row r="44" spans="1:15">
      <c r="A44" s="452" t="s">
        <v>411</v>
      </c>
      <c r="B44" s="487">
        <v>0.1</v>
      </c>
      <c r="C44" s="488">
        <v>0</v>
      </c>
      <c r="D44" s="489" t="s">
        <v>291</v>
      </c>
      <c r="E44" s="485"/>
      <c r="F44" s="490">
        <v>2.6000000000000005</v>
      </c>
      <c r="G44" s="491">
        <v>0</v>
      </c>
      <c r="H44" s="492" t="s">
        <v>291</v>
      </c>
      <c r="I44" s="493">
        <f>G44/$G$41</f>
        <v>0</v>
      </c>
      <c r="J44" s="458"/>
    </row>
    <row r="45" spans="1:15">
      <c r="A45" s="452"/>
      <c r="B45" s="494"/>
      <c r="C45" s="495"/>
      <c r="D45" s="485"/>
      <c r="E45" s="485"/>
      <c r="F45" s="496"/>
      <c r="G45" s="496"/>
      <c r="H45" s="485"/>
      <c r="I45" s="485"/>
    </row>
    <row r="46" spans="1:15">
      <c r="A46" s="776" t="s">
        <v>412</v>
      </c>
      <c r="B46" s="777"/>
      <c r="C46" s="777"/>
      <c r="D46" s="777"/>
      <c r="E46" s="777"/>
      <c r="F46" s="777"/>
      <c r="G46" s="497"/>
      <c r="H46" s="497"/>
      <c r="I46" s="498"/>
    </row>
    <row r="47" spans="1:15" ht="25.5">
      <c r="A47" s="751" t="s">
        <v>495</v>
      </c>
      <c r="B47" s="499"/>
      <c r="C47" s="500"/>
      <c r="D47" s="501"/>
      <c r="E47" s="499"/>
      <c r="F47" s="502"/>
      <c r="G47" s="503"/>
      <c r="H47" s="503"/>
      <c r="I47" s="504"/>
    </row>
  </sheetData>
  <mergeCells count="3">
    <mergeCell ref="B4:D4"/>
    <mergeCell ref="F4:I4"/>
    <mergeCell ref="A46:F46"/>
  </mergeCells>
  <conditionalFormatting sqref="I45 I6:I42">
    <cfRule type="cellIs" dxfId="1" priority="1" operator="greaterThan">
      <formula>1</formula>
    </cfRule>
  </conditionalFormatting>
  <conditionalFormatting sqref="I43:I44">
    <cfRule type="cellIs" dxfId="0" priority="2" operator="greaterThan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0B57-8E60-4AF5-A7DA-09EC19404D40}">
  <sheetPr>
    <tabColor rgb="FF8A0000"/>
  </sheetPr>
  <dimension ref="A1:J144"/>
  <sheetViews>
    <sheetView showGridLines="0" workbookViewId="0">
      <selection activeCell="M26" sqref="M26"/>
    </sheetView>
  </sheetViews>
  <sheetFormatPr baseColWidth="10" defaultColWidth="11.42578125" defaultRowHeight="12.75"/>
  <cols>
    <col min="1" max="1" width="28.28515625" style="507" customWidth="1"/>
    <col min="2" max="2" width="12.42578125" style="507" bestFit="1" customWidth="1"/>
    <col min="3" max="3" width="11.42578125" style="507"/>
    <col min="4" max="4" width="9.42578125" style="507" customWidth="1"/>
    <col min="5" max="5" width="6.42578125" style="507" customWidth="1"/>
    <col min="6" max="6" width="11" style="507" bestFit="1" customWidth="1"/>
    <col min="7" max="7" width="12.42578125" style="507" customWidth="1"/>
    <col min="8" max="8" width="10.7109375" style="507" bestFit="1" customWidth="1"/>
    <col min="9" max="9" width="8.5703125" style="507" bestFit="1" customWidth="1"/>
    <col min="10" max="16384" width="11.42578125" style="507"/>
  </cols>
  <sheetData>
    <row r="1" spans="1:10">
      <c r="A1" s="506" t="s">
        <v>414</v>
      </c>
    </row>
    <row r="2" spans="1:10">
      <c r="A2" s="508" t="s">
        <v>415</v>
      </c>
    </row>
    <row r="4" spans="1:10">
      <c r="A4" s="509"/>
      <c r="B4" s="775" t="s">
        <v>370</v>
      </c>
      <c r="C4" s="775"/>
      <c r="D4" s="775"/>
      <c r="E4" s="510"/>
      <c r="F4" s="775" t="s">
        <v>371</v>
      </c>
      <c r="G4" s="775"/>
      <c r="H4" s="775"/>
      <c r="I4" s="775"/>
    </row>
    <row r="5" spans="1:10">
      <c r="A5" s="511" t="s">
        <v>416</v>
      </c>
      <c r="B5" s="512">
        <v>2019</v>
      </c>
      <c r="C5" s="513">
        <v>2020</v>
      </c>
      <c r="D5" s="514" t="s">
        <v>417</v>
      </c>
      <c r="E5" s="513"/>
      <c r="F5" s="512">
        <v>2019</v>
      </c>
      <c r="G5" s="513">
        <v>2020</v>
      </c>
      <c r="H5" s="513" t="s">
        <v>417</v>
      </c>
      <c r="I5" s="514" t="s">
        <v>374</v>
      </c>
    </row>
    <row r="6" spans="1:10">
      <c r="A6" s="515" t="s">
        <v>418</v>
      </c>
      <c r="B6" s="516">
        <f>SUM(B7:B11)</f>
        <v>1158305.375</v>
      </c>
      <c r="C6" s="517">
        <f>SUM(C7:C11)</f>
        <v>2143648.873801</v>
      </c>
      <c r="D6" s="518">
        <f t="shared" ref="D6:D33" si="0">(C6-B6)/B6</f>
        <v>0.85067679048023059</v>
      </c>
      <c r="E6" s="519"/>
      <c r="F6" s="516">
        <f>SUM(F7:F11)</f>
        <v>8575238.9850000013</v>
      </c>
      <c r="G6" s="517">
        <f>SUM(G7:G11)</f>
        <v>9607044.1798010003</v>
      </c>
      <c r="H6" s="520">
        <f t="shared" ref="H6:H69" si="1">(G6-F6)/F6</f>
        <v>0.12032378299961734</v>
      </c>
      <c r="I6" s="518">
        <f>SUM(I7:I11)</f>
        <v>1</v>
      </c>
    </row>
    <row r="7" spans="1:10">
      <c r="A7" s="507" t="s">
        <v>363</v>
      </c>
      <c r="B7" s="521">
        <v>310146.40000000002</v>
      </c>
      <c r="C7" s="522">
        <v>1721264.52</v>
      </c>
      <c r="D7" s="523">
        <f t="shared" si="0"/>
        <v>4.5498452343796352</v>
      </c>
      <c r="E7" s="524"/>
      <c r="F7" s="525">
        <v>2099676.6799999997</v>
      </c>
      <c r="G7" s="522">
        <v>6996627.0030000005</v>
      </c>
      <c r="H7" s="526">
        <f t="shared" si="1"/>
        <v>2.332240182331311</v>
      </c>
      <c r="I7" s="523">
        <f>G7/$G$6</f>
        <v>0.7282809230450451</v>
      </c>
    </row>
    <row r="8" spans="1:10">
      <c r="A8" s="507" t="s">
        <v>231</v>
      </c>
      <c r="B8" s="521">
        <v>420372.39</v>
      </c>
      <c r="C8" s="522">
        <v>164629</v>
      </c>
      <c r="D8" s="523">
        <f t="shared" si="0"/>
        <v>-0.60837342338301525</v>
      </c>
      <c r="E8" s="524"/>
      <c r="F8" s="525">
        <v>2990924.85</v>
      </c>
      <c r="G8" s="522">
        <v>1379098.58</v>
      </c>
      <c r="H8" s="526">
        <f t="shared" si="1"/>
        <v>-0.53890563983912865</v>
      </c>
      <c r="I8" s="523">
        <f>G8/$G$6</f>
        <v>0.14355076901796518</v>
      </c>
      <c r="J8" s="527"/>
    </row>
    <row r="9" spans="1:10">
      <c r="A9" s="507" t="s">
        <v>233</v>
      </c>
      <c r="B9" s="521">
        <v>189145.01</v>
      </c>
      <c r="C9" s="522">
        <v>21265.312801</v>
      </c>
      <c r="D9" s="523">
        <f t="shared" si="0"/>
        <v>-0.88757137816641318</v>
      </c>
      <c r="E9" s="524"/>
      <c r="F9" s="525">
        <v>1116027.4300000002</v>
      </c>
      <c r="G9" s="522">
        <v>546336.95680099993</v>
      </c>
      <c r="H9" s="526">
        <f t="shared" si="1"/>
        <v>-0.5104627878178587</v>
      </c>
      <c r="I9" s="523">
        <f>G9/$G$6</f>
        <v>5.6868371434127901E-2</v>
      </c>
    </row>
    <row r="10" spans="1:10">
      <c r="A10" s="507" t="s">
        <v>227</v>
      </c>
      <c r="B10" s="521">
        <v>191699</v>
      </c>
      <c r="C10" s="522">
        <v>183259</v>
      </c>
      <c r="D10" s="523">
        <f t="shared" si="0"/>
        <v>-4.4027355385265442E-2</v>
      </c>
      <c r="E10" s="524"/>
      <c r="F10" s="525">
        <v>1860805.46</v>
      </c>
      <c r="G10" s="522">
        <v>545732</v>
      </c>
      <c r="H10" s="526">
        <f t="shared" si="1"/>
        <v>-0.70672270060944464</v>
      </c>
      <c r="I10" s="523">
        <f>G10/$G$6</f>
        <v>5.680540130620116E-2</v>
      </c>
    </row>
    <row r="11" spans="1:10">
      <c r="A11" s="507" t="s">
        <v>2</v>
      </c>
      <c r="B11" s="521">
        <v>46942.574999999953</v>
      </c>
      <c r="C11" s="522">
        <v>53231.040999999968</v>
      </c>
      <c r="D11" s="523">
        <f t="shared" si="0"/>
        <v>0.13396082341030549</v>
      </c>
      <c r="E11" s="524"/>
      <c r="F11" s="521">
        <v>507804.56500000227</v>
      </c>
      <c r="G11" s="522">
        <v>139249.6400000006</v>
      </c>
      <c r="H11" s="526">
        <f t="shared" si="1"/>
        <v>-0.72578103940440164</v>
      </c>
      <c r="I11" s="523">
        <f>G11/$G$6</f>
        <v>1.449453519666077E-2</v>
      </c>
    </row>
    <row r="12" spans="1:10">
      <c r="A12" s="515" t="s">
        <v>497</v>
      </c>
      <c r="B12" s="516">
        <f>SUM(B13)</f>
        <v>1041653</v>
      </c>
      <c r="C12" s="517">
        <f>SUM(C13)</f>
        <v>778707</v>
      </c>
      <c r="D12" s="518">
        <f t="shared" si="0"/>
        <v>-0.25243147190091136</v>
      </c>
      <c r="E12" s="519"/>
      <c r="F12" s="516">
        <f>SUM(F13)</f>
        <v>7590773</v>
      </c>
      <c r="G12" s="517">
        <f>SUM(G13)</f>
        <v>5173374.53</v>
      </c>
      <c r="H12" s="520">
        <f t="shared" si="1"/>
        <v>-0.31846538817588138</v>
      </c>
      <c r="I12" s="518">
        <f>SUM(I13)</f>
        <v>1</v>
      </c>
    </row>
    <row r="13" spans="1:10">
      <c r="A13" s="507" t="s">
        <v>241</v>
      </c>
      <c r="B13" s="528">
        <v>1041653</v>
      </c>
      <c r="C13" s="529">
        <v>778707</v>
      </c>
      <c r="D13" s="530">
        <f t="shared" si="0"/>
        <v>-0.25243147190091136</v>
      </c>
      <c r="E13" s="531"/>
      <c r="F13" s="528">
        <v>7590773</v>
      </c>
      <c r="G13" s="529">
        <v>5173374.53</v>
      </c>
      <c r="H13" s="526">
        <f t="shared" si="1"/>
        <v>-0.31846538817588138</v>
      </c>
      <c r="I13" s="523">
        <f>G12/$G$13</f>
        <v>1</v>
      </c>
    </row>
    <row r="14" spans="1:10">
      <c r="A14" s="515" t="s">
        <v>419</v>
      </c>
      <c r="B14" s="516">
        <f>SUM(B15:B19)</f>
        <v>516700.47000000003</v>
      </c>
      <c r="C14" s="517">
        <f>SUM(C15:C19)</f>
        <v>294567.25</v>
      </c>
      <c r="D14" s="518">
        <f t="shared" si="0"/>
        <v>-0.42990713749495918</v>
      </c>
      <c r="E14" s="519"/>
      <c r="F14" s="516">
        <f>SUM(F15:F19)</f>
        <v>4439400.2480000006</v>
      </c>
      <c r="G14" s="517">
        <f>SUM(G15:G19)</f>
        <v>1817034.8199999998</v>
      </c>
      <c r="H14" s="520">
        <f t="shared" si="1"/>
        <v>-0.59070263583046057</v>
      </c>
      <c r="I14" s="518">
        <f>SUM(I15:I19)</f>
        <v>1</v>
      </c>
    </row>
    <row r="15" spans="1:10">
      <c r="A15" s="507" t="s">
        <v>231</v>
      </c>
      <c r="B15" s="532">
        <v>354422.66000000003</v>
      </c>
      <c r="C15" s="522">
        <v>192977.79</v>
      </c>
      <c r="D15" s="530">
        <f t="shared" si="0"/>
        <v>-0.45551509037260768</v>
      </c>
      <c r="E15" s="533"/>
      <c r="F15" s="521">
        <v>3035711.5100000002</v>
      </c>
      <c r="G15" s="522">
        <v>1198751.18</v>
      </c>
      <c r="H15" s="526">
        <f t="shared" si="1"/>
        <v>-0.60511689729041485</v>
      </c>
      <c r="I15" s="523">
        <f>G15/$G$14</f>
        <v>0.65972933859352245</v>
      </c>
    </row>
    <row r="16" spans="1:10">
      <c r="A16" s="507" t="s">
        <v>228</v>
      </c>
      <c r="B16" s="521">
        <v>54256.160000000003</v>
      </c>
      <c r="C16" s="522">
        <v>32450.54</v>
      </c>
      <c r="D16" s="530">
        <f t="shared" si="0"/>
        <v>-0.40190127720059809</v>
      </c>
      <c r="E16" s="533"/>
      <c r="F16" s="521">
        <v>309452.42</v>
      </c>
      <c r="G16" s="522">
        <v>221298.71</v>
      </c>
      <c r="H16" s="526">
        <f t="shared" si="1"/>
        <v>-0.284869997138817</v>
      </c>
      <c r="I16" s="523">
        <f>G16/$G$14</f>
        <v>0.1217911223077167</v>
      </c>
    </row>
    <row r="17" spans="1:9">
      <c r="A17" s="507" t="s">
        <v>227</v>
      </c>
      <c r="B17" s="521">
        <v>60243</v>
      </c>
      <c r="C17" s="522">
        <v>32416</v>
      </c>
      <c r="D17" s="530">
        <f t="shared" si="0"/>
        <v>-0.46191258735454743</v>
      </c>
      <c r="E17" s="533"/>
      <c r="F17" s="521">
        <v>561986.56799999997</v>
      </c>
      <c r="G17" s="522">
        <v>208861</v>
      </c>
      <c r="H17" s="526">
        <f t="shared" si="1"/>
        <v>-0.62835232745277991</v>
      </c>
      <c r="I17" s="523">
        <f>G17/$G$14</f>
        <v>0.11494606360928186</v>
      </c>
    </row>
    <row r="18" spans="1:9">
      <c r="A18" s="507" t="s">
        <v>242</v>
      </c>
      <c r="B18" s="521">
        <v>31199</v>
      </c>
      <c r="C18" s="522">
        <v>28475</v>
      </c>
      <c r="D18" s="530">
        <f t="shared" si="0"/>
        <v>-8.7310490720856435E-2</v>
      </c>
      <c r="E18" s="533"/>
      <c r="F18" s="521">
        <v>131318</v>
      </c>
      <c r="G18" s="522">
        <v>141704</v>
      </c>
      <c r="H18" s="526">
        <f t="shared" si="1"/>
        <v>7.9090452184772841E-2</v>
      </c>
      <c r="I18" s="523">
        <f>G18/$G$14</f>
        <v>7.7986397640965419E-2</v>
      </c>
    </row>
    <row r="19" spans="1:9">
      <c r="A19" s="507" t="s">
        <v>2</v>
      </c>
      <c r="B19" s="521">
        <v>16579.649999999965</v>
      </c>
      <c r="C19" s="522">
        <v>8247.9199999999837</v>
      </c>
      <c r="D19" s="530">
        <f t="shared" si="0"/>
        <v>-0.50252749605691305</v>
      </c>
      <c r="E19" s="533"/>
      <c r="F19" s="521">
        <v>400931.75000000047</v>
      </c>
      <c r="G19" s="522">
        <v>46419.929999999935</v>
      </c>
      <c r="H19" s="526">
        <f t="shared" si="1"/>
        <v>-0.8842198703395282</v>
      </c>
      <c r="I19" s="523">
        <f>G19/$G$14</f>
        <v>2.5547077848513622E-2</v>
      </c>
    </row>
    <row r="20" spans="1:9">
      <c r="A20" s="515" t="s">
        <v>420</v>
      </c>
      <c r="B20" s="516">
        <f>SUM(B21:B24)</f>
        <v>86484</v>
      </c>
      <c r="C20" s="517">
        <f>SUM(C21:C24)</f>
        <v>76257</v>
      </c>
      <c r="D20" s="518">
        <f>(C20-B20)/B20</f>
        <v>-0.11825308727625919</v>
      </c>
      <c r="E20" s="519"/>
      <c r="F20" s="516">
        <f>SUM(F21:F24)</f>
        <v>814228</v>
      </c>
      <c r="G20" s="517">
        <f>SUM(G21:G24)</f>
        <v>707553.5</v>
      </c>
      <c r="H20" s="520">
        <f t="shared" si="1"/>
        <v>-0.13101305776760316</v>
      </c>
      <c r="I20" s="518">
        <f>SUM(I21:I24)</f>
        <v>1</v>
      </c>
    </row>
    <row r="21" spans="1:9">
      <c r="A21" s="507" t="s">
        <v>231</v>
      </c>
      <c r="B21" s="521">
        <v>46632</v>
      </c>
      <c r="C21" s="522">
        <v>45041</v>
      </c>
      <c r="D21" s="523">
        <f>(C21-B21)/B21</f>
        <v>-3.4118202092983357E-2</v>
      </c>
      <c r="E21" s="533"/>
      <c r="F21" s="521">
        <v>378551</v>
      </c>
      <c r="G21" s="522">
        <v>339923.5</v>
      </c>
      <c r="H21" s="526">
        <f t="shared" si="1"/>
        <v>-0.10204041199204335</v>
      </c>
      <c r="I21" s="523">
        <f>G21/$G$20</f>
        <v>0.48042091516754565</v>
      </c>
    </row>
    <row r="22" spans="1:9">
      <c r="A22" s="507" t="s">
        <v>229</v>
      </c>
      <c r="B22" s="521">
        <v>36392</v>
      </c>
      <c r="C22" s="522">
        <v>27656</v>
      </c>
      <c r="D22" s="523">
        <f>(C22-B22)/B22</f>
        <v>-0.24005275884809849</v>
      </c>
      <c r="E22" s="533"/>
      <c r="F22" s="521">
        <v>405557</v>
      </c>
      <c r="G22" s="522">
        <v>338875</v>
      </c>
      <c r="H22" s="526">
        <f t="shared" si="1"/>
        <v>-0.16442078425474102</v>
      </c>
      <c r="I22" s="523">
        <f>G22/$G$20</f>
        <v>0.47893904842531343</v>
      </c>
    </row>
    <row r="23" spans="1:9">
      <c r="A23" s="507" t="s">
        <v>230</v>
      </c>
      <c r="B23" s="521">
        <v>2600</v>
      </c>
      <c r="C23" s="522">
        <v>2700</v>
      </c>
      <c r="D23" s="523">
        <f>(C23-B23)/B23</f>
        <v>3.8461538461538464E-2</v>
      </c>
      <c r="E23" s="533"/>
      <c r="F23" s="521">
        <v>23240</v>
      </c>
      <c r="G23" s="522">
        <v>21875</v>
      </c>
      <c r="H23" s="526">
        <f t="shared" si="1"/>
        <v>-5.8734939759036146E-2</v>
      </c>
      <c r="I23" s="523">
        <f>G23/$G$20</f>
        <v>3.0916390068030191E-2</v>
      </c>
    </row>
    <row r="24" spans="1:9">
      <c r="A24" s="507" t="s">
        <v>365</v>
      </c>
      <c r="B24" s="521">
        <v>860</v>
      </c>
      <c r="C24" s="522">
        <v>860</v>
      </c>
      <c r="D24" s="534">
        <f>(C24-B24)/B24</f>
        <v>0</v>
      </c>
      <c r="E24" s="533"/>
      <c r="F24" s="521">
        <v>6880</v>
      </c>
      <c r="G24" s="522">
        <v>6880</v>
      </c>
      <c r="H24" s="526">
        <f t="shared" si="1"/>
        <v>0</v>
      </c>
      <c r="I24" s="523">
        <f>G24/$G$20</f>
        <v>9.7236463391107524E-3</v>
      </c>
    </row>
    <row r="25" spans="1:9">
      <c r="A25" s="515" t="s">
        <v>421</v>
      </c>
      <c r="B25" s="516">
        <f>SUM(B26:B31)</f>
        <v>111783.08</v>
      </c>
      <c r="C25" s="517">
        <f>SUM(C26:C31)</f>
        <v>112848.05</v>
      </c>
      <c r="D25" s="518">
        <f t="shared" ref="D25:D31" si="2">(C25-B25)/B25</f>
        <v>9.5271126900421891E-3</v>
      </c>
      <c r="E25" s="519"/>
      <c r="F25" s="516">
        <f>SUM(F26:F31)</f>
        <v>1175069.33</v>
      </c>
      <c r="G25" s="517">
        <f>SUM(G26:G31)</f>
        <v>537394.42000000004</v>
      </c>
      <c r="H25" s="520">
        <f t="shared" si="1"/>
        <v>-0.54267003122275348</v>
      </c>
      <c r="I25" s="518">
        <f>SUM(I26:I31)</f>
        <v>1</v>
      </c>
    </row>
    <row r="26" spans="1:9">
      <c r="A26" s="507" t="s">
        <v>242</v>
      </c>
      <c r="B26" s="521">
        <v>20870</v>
      </c>
      <c r="C26" s="522">
        <v>38350</v>
      </c>
      <c r="D26" s="523">
        <f t="shared" si="2"/>
        <v>0.83756588404408239</v>
      </c>
      <c r="E26" s="533"/>
      <c r="F26" s="521">
        <v>145940</v>
      </c>
      <c r="G26" s="522">
        <v>179477</v>
      </c>
      <c r="H26" s="526">
        <f t="shared" si="1"/>
        <v>0.22979991777442785</v>
      </c>
      <c r="I26" s="523">
        <f t="shared" ref="I26:I31" si="3">G26/$G$25</f>
        <v>0.33397629993999561</v>
      </c>
    </row>
    <row r="27" spans="1:9">
      <c r="A27" s="507" t="s">
        <v>231</v>
      </c>
      <c r="B27" s="521">
        <v>42538.270000000004</v>
      </c>
      <c r="C27" s="522">
        <v>28732.53</v>
      </c>
      <c r="D27" s="523">
        <f t="shared" si="2"/>
        <v>-0.32454869462251296</v>
      </c>
      <c r="E27" s="533"/>
      <c r="F27" s="521">
        <v>675520.7100000002</v>
      </c>
      <c r="G27" s="522">
        <v>127697.54</v>
      </c>
      <c r="H27" s="526">
        <f t="shared" si="1"/>
        <v>-0.81096428561013323</v>
      </c>
      <c r="I27" s="523">
        <f t="shared" si="3"/>
        <v>0.23762349449032236</v>
      </c>
    </row>
    <row r="28" spans="1:9">
      <c r="A28" s="507" t="s">
        <v>229</v>
      </c>
      <c r="B28" s="521">
        <v>25500</v>
      </c>
      <c r="C28" s="522">
        <v>14900</v>
      </c>
      <c r="D28" s="523">
        <f t="shared" si="2"/>
        <v>-0.41568627450980394</v>
      </c>
      <c r="E28" s="533"/>
      <c r="F28" s="521">
        <v>176966</v>
      </c>
      <c r="G28" s="522">
        <v>102176.81</v>
      </c>
      <c r="H28" s="526">
        <f t="shared" si="1"/>
        <v>-0.42261897765672501</v>
      </c>
      <c r="I28" s="523">
        <f t="shared" si="3"/>
        <v>0.19013373826992844</v>
      </c>
    </row>
    <row r="29" spans="1:9">
      <c r="A29" s="507" t="s">
        <v>245</v>
      </c>
      <c r="B29" s="521">
        <v>9097.06</v>
      </c>
      <c r="C29" s="522">
        <v>12766.72</v>
      </c>
      <c r="D29" s="523">
        <f t="shared" si="2"/>
        <v>0.40338966655161118</v>
      </c>
      <c r="E29" s="533"/>
      <c r="F29" s="521">
        <v>74761.919999999998</v>
      </c>
      <c r="G29" s="522">
        <v>50385.320000000007</v>
      </c>
      <c r="H29" s="526">
        <f t="shared" si="1"/>
        <v>-0.32605636666367038</v>
      </c>
      <c r="I29" s="523">
        <f t="shared" si="3"/>
        <v>9.3758547027711983E-2</v>
      </c>
    </row>
    <row r="30" spans="1:9">
      <c r="A30" s="507" t="s">
        <v>366</v>
      </c>
      <c r="B30" s="521">
        <v>4450</v>
      </c>
      <c r="C30" s="522">
        <v>984</v>
      </c>
      <c r="D30" s="523">
        <f t="shared" si="2"/>
        <v>-0.778876404494382</v>
      </c>
      <c r="E30" s="533"/>
      <c r="F30" s="535">
        <v>23514</v>
      </c>
      <c r="G30" s="522">
        <v>22980</v>
      </c>
      <c r="H30" s="526">
        <f t="shared" si="1"/>
        <v>-2.2709874968104109E-2</v>
      </c>
      <c r="I30" s="523">
        <f t="shared" si="3"/>
        <v>4.2761888000251283E-2</v>
      </c>
    </row>
    <row r="31" spans="1:9">
      <c r="A31" s="507" t="s">
        <v>2</v>
      </c>
      <c r="B31" s="521">
        <v>9327.75</v>
      </c>
      <c r="C31" s="522">
        <v>17114.800000000003</v>
      </c>
      <c r="D31" s="523">
        <f t="shared" si="2"/>
        <v>0.83482619066763186</v>
      </c>
      <c r="E31" s="533"/>
      <c r="F31" s="521">
        <v>78366.699999999953</v>
      </c>
      <c r="G31" s="522">
        <v>54677.750000000058</v>
      </c>
      <c r="H31" s="526">
        <f t="shared" si="1"/>
        <v>-0.30228336780800913</v>
      </c>
      <c r="I31" s="523">
        <f t="shared" si="3"/>
        <v>0.10174603227179034</v>
      </c>
    </row>
    <row r="32" spans="1:9">
      <c r="A32" s="515" t="s">
        <v>422</v>
      </c>
      <c r="B32" s="516">
        <f>SUM(B33:B38)</f>
        <v>115037.27</v>
      </c>
      <c r="C32" s="517">
        <f>SUM(C33:C38)</f>
        <v>84850.37</v>
      </c>
      <c r="D32" s="518">
        <f t="shared" si="0"/>
        <v>-0.26240973903501019</v>
      </c>
      <c r="E32" s="519"/>
      <c r="F32" s="516">
        <f>SUM(F33:F38)</f>
        <v>827173.68</v>
      </c>
      <c r="G32" s="517">
        <f>SUM(G33:G38)</f>
        <v>514953.73</v>
      </c>
      <c r="H32" s="520">
        <f t="shared" si="1"/>
        <v>-0.37745392237335218</v>
      </c>
      <c r="I32" s="518">
        <f>SUM(I33:I38)</f>
        <v>1.0000000000000002</v>
      </c>
    </row>
    <row r="33" spans="1:9">
      <c r="A33" s="507" t="s">
        <v>227</v>
      </c>
      <c r="B33" s="536">
        <v>85000</v>
      </c>
      <c r="C33" s="522">
        <v>82000</v>
      </c>
      <c r="D33" s="523">
        <f t="shared" si="0"/>
        <v>-3.5294117647058823E-2</v>
      </c>
      <c r="E33" s="533"/>
      <c r="F33" s="521">
        <v>598500</v>
      </c>
      <c r="G33" s="522">
        <v>435096.69</v>
      </c>
      <c r="H33" s="526">
        <f t="shared" si="1"/>
        <v>-0.27302140350877191</v>
      </c>
      <c r="I33" s="523">
        <f t="shared" ref="I33:I38" si="4">G33/$G$32</f>
        <v>0.8449238536440935</v>
      </c>
    </row>
    <row r="34" spans="1:9">
      <c r="A34" s="507" t="s">
        <v>233</v>
      </c>
      <c r="B34" s="536">
        <v>18720</v>
      </c>
      <c r="C34" s="522">
        <v>0</v>
      </c>
      <c r="D34" s="523" t="s">
        <v>291</v>
      </c>
      <c r="E34" s="533"/>
      <c r="F34" s="521">
        <v>162212.9</v>
      </c>
      <c r="G34" s="522">
        <v>58568.67</v>
      </c>
      <c r="H34" s="526">
        <f t="shared" si="1"/>
        <v>-0.6389395048112696</v>
      </c>
      <c r="I34" s="523">
        <f t="shared" si="4"/>
        <v>0.11373579136906145</v>
      </c>
    </row>
    <row r="35" spans="1:9">
      <c r="A35" s="507" t="s">
        <v>231</v>
      </c>
      <c r="B35" s="521">
        <v>3083</v>
      </c>
      <c r="C35" s="522">
        <v>0</v>
      </c>
      <c r="D35" s="523" t="s">
        <v>291</v>
      </c>
      <c r="E35" s="533"/>
      <c r="F35" s="521">
        <v>33083</v>
      </c>
      <c r="G35" s="522">
        <v>18309</v>
      </c>
      <c r="H35" s="526">
        <f t="shared" si="1"/>
        <v>-0.44657376900522927</v>
      </c>
      <c r="I35" s="523">
        <f t="shared" si="4"/>
        <v>3.5554650706190634E-2</v>
      </c>
    </row>
    <row r="36" spans="1:9">
      <c r="A36" s="507" t="s">
        <v>237</v>
      </c>
      <c r="B36" s="521">
        <v>8079</v>
      </c>
      <c r="C36" s="522">
        <v>2850.37</v>
      </c>
      <c r="D36" s="523">
        <f t="shared" ref="D36" si="5">(C36-B36)/B36</f>
        <v>-0.64718777076370837</v>
      </c>
      <c r="E36" s="533"/>
      <c r="F36" s="521">
        <v>27055.53</v>
      </c>
      <c r="G36" s="522">
        <v>2975.37</v>
      </c>
      <c r="H36" s="526">
        <f t="shared" si="1"/>
        <v>-0.89002728832146338</v>
      </c>
      <c r="I36" s="523">
        <f t="shared" si="4"/>
        <v>5.7779365924779296E-3</v>
      </c>
    </row>
    <row r="37" spans="1:9">
      <c r="A37" s="507" t="s">
        <v>363</v>
      </c>
      <c r="B37" s="521">
        <v>155.27000000000001</v>
      </c>
      <c r="C37" s="522">
        <v>0</v>
      </c>
      <c r="D37" s="523" t="s">
        <v>291</v>
      </c>
      <c r="E37" s="533"/>
      <c r="F37" s="521">
        <v>5322.25</v>
      </c>
      <c r="G37" s="522">
        <v>4</v>
      </c>
      <c r="H37" s="526">
        <f t="shared" si="1"/>
        <v>-0.99924843816055242</v>
      </c>
      <c r="I37" s="523">
        <f t="shared" si="4"/>
        <v>7.7676881765668544E-6</v>
      </c>
    </row>
    <row r="38" spans="1:9">
      <c r="A38" s="507" t="s">
        <v>246</v>
      </c>
      <c r="B38" s="521">
        <v>0</v>
      </c>
      <c r="C38" s="522">
        <v>0</v>
      </c>
      <c r="D38" s="523" t="s">
        <v>291</v>
      </c>
      <c r="E38" s="533"/>
      <c r="F38" s="521">
        <v>1000</v>
      </c>
      <c r="G38" s="522">
        <v>0</v>
      </c>
      <c r="H38" s="526" t="s">
        <v>291</v>
      </c>
      <c r="I38" s="523">
        <f t="shared" si="4"/>
        <v>0</v>
      </c>
    </row>
    <row r="39" spans="1:9">
      <c r="A39" s="515" t="s">
        <v>423</v>
      </c>
      <c r="B39" s="516">
        <f>SUM(B40:B46)</f>
        <v>177538.25000000003</v>
      </c>
      <c r="C39" s="517">
        <f>SUM(C40:C46)</f>
        <v>74937.490000000005</v>
      </c>
      <c r="D39" s="518">
        <f t="shared" ref="D39:D69" si="6">(C39-B39)/B39</f>
        <v>-0.57790791561818378</v>
      </c>
      <c r="E39" s="519"/>
      <c r="F39" s="516">
        <f>SUM(F40:F46)</f>
        <v>1367841.152</v>
      </c>
      <c r="G39" s="517">
        <f>SUM(G40:G46)</f>
        <v>457352.21399999998</v>
      </c>
      <c r="H39" s="520">
        <f t="shared" ref="H39:H55" si="7">(G39-F39)/F39</f>
        <v>-0.66563938120206523</v>
      </c>
      <c r="I39" s="518">
        <f>SUM(I40:I46)</f>
        <v>1.0000000000000002</v>
      </c>
    </row>
    <row r="40" spans="1:9">
      <c r="A40" s="507" t="s">
        <v>231</v>
      </c>
      <c r="B40" s="521">
        <v>137207.55000000002</v>
      </c>
      <c r="C40" s="522">
        <v>56572.590000000004</v>
      </c>
      <c r="D40" s="523">
        <f t="shared" si="6"/>
        <v>-0.58768602748172394</v>
      </c>
      <c r="E40" s="533"/>
      <c r="F40" s="521">
        <v>978850.88199999998</v>
      </c>
      <c r="G40" s="522">
        <v>324081.59399999998</v>
      </c>
      <c r="H40" s="526">
        <f t="shared" si="7"/>
        <v>-0.66891627728032221</v>
      </c>
      <c r="I40" s="523">
        <f t="shared" ref="I40:I46" si="8">G40/$G$39</f>
        <v>0.70860396884402099</v>
      </c>
    </row>
    <row r="41" spans="1:9">
      <c r="A41" s="507" t="s">
        <v>229</v>
      </c>
      <c r="B41" s="521">
        <v>10275</v>
      </c>
      <c r="C41" s="522">
        <v>9240</v>
      </c>
      <c r="D41" s="523">
        <f t="shared" si="6"/>
        <v>-0.10072992700729927</v>
      </c>
      <c r="E41" s="533"/>
      <c r="F41" s="521">
        <v>79591</v>
      </c>
      <c r="G41" s="522">
        <v>40467.919999999998</v>
      </c>
      <c r="H41" s="526">
        <f t="shared" si="7"/>
        <v>-0.49155155733688483</v>
      </c>
      <c r="I41" s="523">
        <f t="shared" si="8"/>
        <v>8.8483052582314606E-2</v>
      </c>
    </row>
    <row r="42" spans="1:9">
      <c r="A42" s="507" t="s">
        <v>230</v>
      </c>
      <c r="B42" s="521">
        <v>17083</v>
      </c>
      <c r="C42" s="522">
        <v>0</v>
      </c>
      <c r="D42" s="523" t="s">
        <v>291</v>
      </c>
      <c r="E42" s="533"/>
      <c r="F42" s="521">
        <v>120579.67</v>
      </c>
      <c r="G42" s="522">
        <v>35576</v>
      </c>
      <c r="H42" s="526">
        <f t="shared" si="7"/>
        <v>-0.70495855561721144</v>
      </c>
      <c r="I42" s="523">
        <f t="shared" si="8"/>
        <v>7.778687609020736E-2</v>
      </c>
    </row>
    <row r="43" spans="1:9">
      <c r="A43" s="507" t="s">
        <v>366</v>
      </c>
      <c r="B43" s="521">
        <v>887</v>
      </c>
      <c r="C43" s="522">
        <v>317</v>
      </c>
      <c r="D43" s="523">
        <f t="shared" si="6"/>
        <v>-0.64261555806087933</v>
      </c>
      <c r="E43" s="533"/>
      <c r="F43" s="521">
        <v>6965</v>
      </c>
      <c r="G43" s="522">
        <v>12370</v>
      </c>
      <c r="H43" s="526">
        <f t="shared" si="7"/>
        <v>0.77602297200287151</v>
      </c>
      <c r="I43" s="523">
        <f t="shared" si="8"/>
        <v>2.7046988341462366E-2</v>
      </c>
    </row>
    <row r="44" spans="1:9">
      <c r="A44" s="507" t="s">
        <v>228</v>
      </c>
      <c r="B44" s="521">
        <v>3035</v>
      </c>
      <c r="C44" s="522">
        <v>4148</v>
      </c>
      <c r="D44" s="523">
        <f t="shared" si="6"/>
        <v>0.36672158154859968</v>
      </c>
      <c r="E44" s="533"/>
      <c r="F44" s="521">
        <v>30448.3</v>
      </c>
      <c r="G44" s="522">
        <v>12341</v>
      </c>
      <c r="H44" s="526">
        <f t="shared" si="7"/>
        <v>-0.59469001553452905</v>
      </c>
      <c r="I44" s="523">
        <f t="shared" si="8"/>
        <v>2.6983579880516334E-2</v>
      </c>
    </row>
    <row r="45" spans="1:9">
      <c r="A45" s="507" t="s">
        <v>227</v>
      </c>
      <c r="B45" s="521">
        <v>1420</v>
      </c>
      <c r="C45" s="522">
        <v>2499</v>
      </c>
      <c r="D45" s="523">
        <f t="shared" si="6"/>
        <v>0.75985915492957745</v>
      </c>
      <c r="E45" s="533"/>
      <c r="F45" s="521">
        <v>26523.239999999998</v>
      </c>
      <c r="G45" s="522">
        <v>10835</v>
      </c>
      <c r="H45" s="526">
        <f t="shared" si="7"/>
        <v>-0.59149033074390611</v>
      </c>
      <c r="I45" s="523">
        <f t="shared" si="8"/>
        <v>2.3690712908629324E-2</v>
      </c>
    </row>
    <row r="46" spans="1:9">
      <c r="A46" s="507" t="s">
        <v>2</v>
      </c>
      <c r="B46" s="521">
        <v>7630.7000000000116</v>
      </c>
      <c r="C46" s="522">
        <v>2160.9000000000087</v>
      </c>
      <c r="D46" s="523">
        <f t="shared" si="6"/>
        <v>-0.71681497110356773</v>
      </c>
      <c r="E46" s="533"/>
      <c r="F46" s="521">
        <v>124883.06000000006</v>
      </c>
      <c r="G46" s="522">
        <v>21680.700000000012</v>
      </c>
      <c r="H46" s="526">
        <f t="shared" si="7"/>
        <v>-0.82639198623095877</v>
      </c>
      <c r="I46" s="523">
        <f t="shared" si="8"/>
        <v>4.7404821352849104E-2</v>
      </c>
    </row>
    <row r="47" spans="1:9">
      <c r="A47" s="515" t="s">
        <v>424</v>
      </c>
      <c r="B47" s="516">
        <f>SUM(B48:B52)</f>
        <v>182882.14500000002</v>
      </c>
      <c r="C47" s="517">
        <f>SUM(C48:C52)</f>
        <v>133777.47999999998</v>
      </c>
      <c r="D47" s="518">
        <f>(C47-B47)/B47</f>
        <v>-0.26850442398299751</v>
      </c>
      <c r="E47" s="519"/>
      <c r="F47" s="516">
        <f>SUM(F48:F52)</f>
        <v>1331256.2520000001</v>
      </c>
      <c r="G47" s="517">
        <f>SUM(G48:G52)</f>
        <v>417769.02500000002</v>
      </c>
      <c r="H47" s="520">
        <f>(G47-F47)/F47</f>
        <v>-0.68618436580307607</v>
      </c>
      <c r="I47" s="518">
        <f>SUM(I48:I52)</f>
        <v>1</v>
      </c>
    </row>
    <row r="48" spans="1:9">
      <c r="A48" s="507" t="s">
        <v>238</v>
      </c>
      <c r="B48" s="521">
        <v>182036.6</v>
      </c>
      <c r="C48" s="522">
        <v>132380.79999999999</v>
      </c>
      <c r="D48" s="523">
        <f>(C48-B48)/B48</f>
        <v>-0.2727792103346251</v>
      </c>
      <c r="E48" s="533"/>
      <c r="F48" s="521">
        <v>1285889.7100000002</v>
      </c>
      <c r="G48" s="522">
        <v>412803.2</v>
      </c>
      <c r="H48" s="526">
        <f>(G48-F48)/F48</f>
        <v>-0.67897464550050723</v>
      </c>
      <c r="I48" s="523">
        <f>G48/$G$47</f>
        <v>0.98811346772298403</v>
      </c>
    </row>
    <row r="49" spans="1:9">
      <c r="A49" s="537" t="s">
        <v>363</v>
      </c>
      <c r="B49" s="522">
        <v>245.54499999999999</v>
      </c>
      <c r="C49" s="522">
        <v>831.33</v>
      </c>
      <c r="D49" s="523">
        <f>(C49-B49)/B49</f>
        <v>2.3856523244211858</v>
      </c>
      <c r="E49" s="533"/>
      <c r="F49" s="521">
        <v>4047.5420000000004</v>
      </c>
      <c r="G49" s="522">
        <v>2496.375</v>
      </c>
      <c r="H49" s="526">
        <f>(G49-F49)/F49</f>
        <v>-0.38323678914264514</v>
      </c>
      <c r="I49" s="523">
        <f>G49/$G$47</f>
        <v>5.9754908827910347E-3</v>
      </c>
    </row>
    <row r="50" spans="1:9">
      <c r="A50" s="537" t="s">
        <v>366</v>
      </c>
      <c r="B50" s="522">
        <v>600</v>
      </c>
      <c r="C50" s="522">
        <v>400</v>
      </c>
      <c r="D50" s="523">
        <f>(C50-B50)/B50</f>
        <v>-0.33333333333333331</v>
      </c>
      <c r="E50" s="533"/>
      <c r="F50" s="521">
        <v>10030</v>
      </c>
      <c r="G50" s="522">
        <v>1770</v>
      </c>
      <c r="H50" s="526">
        <f t="shared" ref="H50" si="9">(G50-F50)/F50</f>
        <v>-0.82352941176470584</v>
      </c>
      <c r="I50" s="523">
        <f>G50/$G$47</f>
        <v>4.2367908918091758E-3</v>
      </c>
    </row>
    <row r="51" spans="1:9">
      <c r="A51" s="537" t="s">
        <v>230</v>
      </c>
      <c r="B51" s="522">
        <v>0</v>
      </c>
      <c r="C51" s="522">
        <v>165.35</v>
      </c>
      <c r="D51" s="523" t="s">
        <v>290</v>
      </c>
      <c r="E51" s="533"/>
      <c r="F51" s="521">
        <v>0</v>
      </c>
      <c r="G51" s="522">
        <v>699.44999999999993</v>
      </c>
      <c r="H51" s="526" t="s">
        <v>290</v>
      </c>
      <c r="I51" s="523">
        <f>G51/$G$47</f>
        <v>1.6742505024157784E-3</v>
      </c>
    </row>
    <row r="52" spans="1:9">
      <c r="A52" s="537" t="s">
        <v>231</v>
      </c>
      <c r="B52" s="522">
        <v>0</v>
      </c>
      <c r="C52" s="522">
        <v>0</v>
      </c>
      <c r="D52" s="523" t="s">
        <v>291</v>
      </c>
      <c r="E52" s="533"/>
      <c r="F52" s="521">
        <v>31289</v>
      </c>
      <c r="G52" s="522">
        <v>0</v>
      </c>
      <c r="H52" s="526" t="s">
        <v>291</v>
      </c>
      <c r="I52" s="523">
        <f>G52/$G$47</f>
        <v>0</v>
      </c>
    </row>
    <row r="53" spans="1:9">
      <c r="A53" s="515" t="s">
        <v>425</v>
      </c>
      <c r="B53" s="516">
        <f>SUM(B54:B55)</f>
        <v>159109</v>
      </c>
      <c r="C53" s="517">
        <f>SUM(C54:C55)</f>
        <v>200</v>
      </c>
      <c r="D53" s="518">
        <f t="shared" si="6"/>
        <v>-0.99874300008170502</v>
      </c>
      <c r="E53" s="519"/>
      <c r="F53" s="516">
        <f>SUM(F54:F55)</f>
        <v>1163614</v>
      </c>
      <c r="G53" s="517">
        <f>SUM(G54:G55)</f>
        <v>342152</v>
      </c>
      <c r="H53" s="520">
        <f t="shared" si="7"/>
        <v>-0.70595747387020091</v>
      </c>
      <c r="I53" s="518">
        <f>SUM(I54:I55)</f>
        <v>1</v>
      </c>
    </row>
    <row r="54" spans="1:9">
      <c r="A54" s="507" t="s">
        <v>241</v>
      </c>
      <c r="B54" s="521">
        <v>157724</v>
      </c>
      <c r="C54" s="522">
        <v>0</v>
      </c>
      <c r="D54" s="523" t="s">
        <v>291</v>
      </c>
      <c r="E54" s="533"/>
      <c r="F54" s="521">
        <v>1149744</v>
      </c>
      <c r="G54" s="522">
        <v>330130</v>
      </c>
      <c r="H54" s="526">
        <f t="shared" si="7"/>
        <v>-0.71286651637234033</v>
      </c>
      <c r="I54" s="523">
        <f>G54/$G$53</f>
        <v>0.96486356940774864</v>
      </c>
    </row>
    <row r="55" spans="1:9">
      <c r="A55" s="507" t="s">
        <v>227</v>
      </c>
      <c r="B55" s="521">
        <v>1385</v>
      </c>
      <c r="C55" s="522">
        <v>200</v>
      </c>
      <c r="D55" s="523">
        <f t="shared" si="6"/>
        <v>-0.85559566787003605</v>
      </c>
      <c r="E55" s="533"/>
      <c r="F55" s="521">
        <v>13870</v>
      </c>
      <c r="G55" s="522">
        <v>12022</v>
      </c>
      <c r="H55" s="526">
        <f t="shared" si="7"/>
        <v>-0.13323720259552993</v>
      </c>
      <c r="I55" s="523">
        <f>G55/$G$53</f>
        <v>3.5136430592251397E-2</v>
      </c>
    </row>
    <row r="56" spans="1:9">
      <c r="A56" s="515" t="s">
        <v>426</v>
      </c>
      <c r="B56" s="516">
        <f>SUM(B57)</f>
        <v>69032.13</v>
      </c>
      <c r="C56" s="517">
        <f>SUM(C57)</f>
        <v>57024.88</v>
      </c>
      <c r="D56" s="518">
        <f t="shared" si="6"/>
        <v>-0.1739371217431652</v>
      </c>
      <c r="E56" s="519"/>
      <c r="F56" s="516">
        <f>SUM(F57)</f>
        <v>508993.86000000004</v>
      </c>
      <c r="G56" s="517">
        <f>SUM(G57)</f>
        <v>333236.63</v>
      </c>
      <c r="H56" s="520">
        <f t="shared" si="1"/>
        <v>-0.34530324196838058</v>
      </c>
      <c r="I56" s="518">
        <f>SUM(I57)</f>
        <v>1</v>
      </c>
    </row>
    <row r="57" spans="1:9">
      <c r="A57" s="507" t="s">
        <v>241</v>
      </c>
      <c r="B57" s="521">
        <v>69032.13</v>
      </c>
      <c r="C57" s="522">
        <v>57024.88</v>
      </c>
      <c r="D57" s="523">
        <f t="shared" si="6"/>
        <v>-0.1739371217431652</v>
      </c>
      <c r="E57" s="533"/>
      <c r="F57" s="521">
        <v>508993.86000000004</v>
      </c>
      <c r="G57" s="522">
        <v>333236.63</v>
      </c>
      <c r="H57" s="526">
        <f t="shared" si="1"/>
        <v>-0.34530324196838058</v>
      </c>
      <c r="I57" s="523">
        <f>G57/$G$56</f>
        <v>1</v>
      </c>
    </row>
    <row r="58" spans="1:9">
      <c r="A58" s="515" t="s">
        <v>427</v>
      </c>
      <c r="B58" s="516">
        <f>SUM(B59:B61)</f>
        <v>35008.949999999997</v>
      </c>
      <c r="C58" s="517">
        <f>SUM(C59:C61)</f>
        <v>44635.28</v>
      </c>
      <c r="D58" s="518">
        <f t="shared" si="6"/>
        <v>0.27496768683436673</v>
      </c>
      <c r="E58" s="519"/>
      <c r="F58" s="516">
        <f>SUM(F59:F61)</f>
        <v>271078.78999999998</v>
      </c>
      <c r="G58" s="517">
        <f>SUM(G59:G61)</f>
        <v>257987.484</v>
      </c>
      <c r="H58" s="520">
        <f t="shared" si="1"/>
        <v>-4.829336149833037E-2</v>
      </c>
      <c r="I58" s="518">
        <f>SUM(I59:I61)</f>
        <v>1</v>
      </c>
    </row>
    <row r="59" spans="1:9">
      <c r="A59" s="507" t="s">
        <v>363</v>
      </c>
      <c r="B59" s="521">
        <v>23443.61</v>
      </c>
      <c r="C59" s="522">
        <v>32155.73</v>
      </c>
      <c r="D59" s="523">
        <f t="shared" si="6"/>
        <v>0.37162024108061853</v>
      </c>
      <c r="E59" s="533"/>
      <c r="F59" s="521">
        <v>189009.01999999996</v>
      </c>
      <c r="G59" s="522">
        <v>170407.764</v>
      </c>
      <c r="H59" s="526">
        <f t="shared" si="1"/>
        <v>-9.8414647089329219E-2</v>
      </c>
      <c r="I59" s="523">
        <f>G59/$G$58</f>
        <v>0.66052725255462397</v>
      </c>
    </row>
    <row r="60" spans="1:9">
      <c r="A60" s="507" t="s">
        <v>227</v>
      </c>
      <c r="B60" s="521">
        <v>8264.34</v>
      </c>
      <c r="C60" s="522">
        <v>8688.5499999999993</v>
      </c>
      <c r="D60" s="523">
        <f t="shared" si="6"/>
        <v>5.1330172766367199E-2</v>
      </c>
      <c r="E60" s="533"/>
      <c r="F60" s="521">
        <v>59943.770000000004</v>
      </c>
      <c r="G60" s="522">
        <v>62321.72</v>
      </c>
      <c r="H60" s="526">
        <f t="shared" si="1"/>
        <v>3.9669677099054612E-2</v>
      </c>
      <c r="I60" s="523">
        <f>G60/$G$58</f>
        <v>0.24156877315800329</v>
      </c>
    </row>
    <row r="61" spans="1:9">
      <c r="A61" s="507" t="s">
        <v>239</v>
      </c>
      <c r="B61" s="521">
        <v>3301</v>
      </c>
      <c r="C61" s="522">
        <v>3791</v>
      </c>
      <c r="D61" s="523">
        <f t="shared" si="6"/>
        <v>0.14843986670705847</v>
      </c>
      <c r="E61" s="533"/>
      <c r="F61" s="521">
        <v>22126</v>
      </c>
      <c r="G61" s="522">
        <v>25258</v>
      </c>
      <c r="H61" s="526">
        <f t="shared" si="1"/>
        <v>0.14155292416161983</v>
      </c>
      <c r="I61" s="523">
        <f>G61/$G$58</f>
        <v>9.7903974287372797E-2</v>
      </c>
    </row>
    <row r="62" spans="1:9">
      <c r="A62" s="515" t="s">
        <v>428</v>
      </c>
      <c r="B62" s="516">
        <f>SUM(B63:B68)</f>
        <v>128510.64426</v>
      </c>
      <c r="C62" s="517">
        <f>SUM(C63:C68)</f>
        <v>26640.753980999998</v>
      </c>
      <c r="D62" s="518">
        <f t="shared" si="6"/>
        <v>-0.79269612930193556</v>
      </c>
      <c r="E62" s="519"/>
      <c r="F62" s="516">
        <f>SUM(F63:F68)</f>
        <v>889868.50021800015</v>
      </c>
      <c r="G62" s="517">
        <f>SUM(G63:G68)</f>
        <v>225738.70378100002</v>
      </c>
      <c r="H62" s="520">
        <f t="shared" si="1"/>
        <v>-0.74632352563811566</v>
      </c>
      <c r="I62" s="518">
        <f>SUM(I63:I68)</f>
        <v>1</v>
      </c>
    </row>
    <row r="63" spans="1:9">
      <c r="A63" s="507" t="s">
        <v>231</v>
      </c>
      <c r="B63" s="521">
        <v>91404.400000000009</v>
      </c>
      <c r="C63" s="522">
        <v>12074.66</v>
      </c>
      <c r="D63" s="523">
        <f t="shared" si="6"/>
        <v>-0.86789848191115526</v>
      </c>
      <c r="E63" s="533"/>
      <c r="F63" s="521">
        <v>577812.19000000006</v>
      </c>
      <c r="G63" s="522">
        <v>125431.2</v>
      </c>
      <c r="H63" s="526">
        <f t="shared" si="1"/>
        <v>-0.78292046763499401</v>
      </c>
      <c r="I63" s="523">
        <f t="shared" ref="I63:I68" si="10">G63/$G$62</f>
        <v>0.55564773740211981</v>
      </c>
    </row>
    <row r="64" spans="1:9">
      <c r="A64" s="507" t="s">
        <v>365</v>
      </c>
      <c r="B64" s="521">
        <v>5886.9040000000005</v>
      </c>
      <c r="C64" s="522">
        <v>10817.8</v>
      </c>
      <c r="D64" s="523">
        <f t="shared" si="6"/>
        <v>0.83760428231885531</v>
      </c>
      <c r="E64" s="533"/>
      <c r="F64" s="521">
        <v>61761.234000000004</v>
      </c>
      <c r="G64" s="522">
        <v>44779.45</v>
      </c>
      <c r="H64" s="526">
        <f t="shared" si="1"/>
        <v>-0.27495862534093807</v>
      </c>
      <c r="I64" s="523">
        <f t="shared" si="10"/>
        <v>0.1983685085896599</v>
      </c>
    </row>
    <row r="65" spans="1:9">
      <c r="A65" s="507" t="s">
        <v>363</v>
      </c>
      <c r="B65" s="521">
        <v>13878.720000000001</v>
      </c>
      <c r="C65" s="522">
        <v>2782.63</v>
      </c>
      <c r="D65" s="523">
        <f t="shared" si="6"/>
        <v>-0.79950384473496106</v>
      </c>
      <c r="E65" s="533"/>
      <c r="F65" s="521">
        <v>96489.89</v>
      </c>
      <c r="G65" s="522">
        <v>19482.36</v>
      </c>
      <c r="H65" s="526">
        <f t="shared" si="1"/>
        <v>-0.79808910550110479</v>
      </c>
      <c r="I65" s="523">
        <f t="shared" si="10"/>
        <v>8.6304916585774216E-2</v>
      </c>
    </row>
    <row r="66" spans="1:9">
      <c r="A66" s="507" t="s">
        <v>240</v>
      </c>
      <c r="B66" s="532">
        <v>3688.7</v>
      </c>
      <c r="C66" s="522">
        <v>934.8</v>
      </c>
      <c r="D66" s="523">
        <f t="shared" si="6"/>
        <v>-0.74657738498658055</v>
      </c>
      <c r="E66" s="533"/>
      <c r="F66" s="521">
        <v>32312.79</v>
      </c>
      <c r="G66" s="522">
        <v>16954.439999999999</v>
      </c>
      <c r="H66" s="526">
        <f t="shared" si="1"/>
        <v>-0.47530250405489599</v>
      </c>
      <c r="I66" s="523">
        <f t="shared" si="10"/>
        <v>7.5106482477405895E-2</v>
      </c>
    </row>
    <row r="67" spans="1:9">
      <c r="A67" s="507" t="s">
        <v>239</v>
      </c>
      <c r="B67" s="521">
        <v>6252.04</v>
      </c>
      <c r="C67" s="522">
        <v>0</v>
      </c>
      <c r="D67" s="523" t="s">
        <v>291</v>
      </c>
      <c r="E67" s="533"/>
      <c r="F67" s="521">
        <v>54106.38</v>
      </c>
      <c r="G67" s="522">
        <v>14664.789999999999</v>
      </c>
      <c r="H67" s="526">
        <f t="shared" si="1"/>
        <v>-0.72896375621507115</v>
      </c>
      <c r="I67" s="523">
        <f t="shared" si="10"/>
        <v>6.4963560764604272E-2</v>
      </c>
    </row>
    <row r="68" spans="1:9">
      <c r="A68" s="507" t="s">
        <v>2</v>
      </c>
      <c r="B68" s="521">
        <v>7399.8802600000054</v>
      </c>
      <c r="C68" s="522">
        <v>30.863980999998603</v>
      </c>
      <c r="D68" s="523">
        <f t="shared" si="6"/>
        <v>-0.99582912426747849</v>
      </c>
      <c r="E68" s="522"/>
      <c r="F68" s="521">
        <v>67386.016217999975</v>
      </c>
      <c r="G68" s="522">
        <v>4426.4637809999986</v>
      </c>
      <c r="H68" s="526">
        <f t="shared" si="1"/>
        <v>-0.93431183456995026</v>
      </c>
      <c r="I68" s="523">
        <f t="shared" si="10"/>
        <v>1.9608794180435821E-2</v>
      </c>
    </row>
    <row r="69" spans="1:9">
      <c r="A69" s="538" t="s">
        <v>429</v>
      </c>
      <c r="B69" s="539">
        <f>SUM(B70:B72)</f>
        <v>8956.32</v>
      </c>
      <c r="C69" s="540">
        <f>SUM(C70:C72)</f>
        <v>38820.31</v>
      </c>
      <c r="D69" s="541">
        <f t="shared" si="6"/>
        <v>3.3344040856065882</v>
      </c>
      <c r="E69" s="542"/>
      <c r="F69" s="539">
        <f>SUM(F70:F72)</f>
        <v>69304.825700000001</v>
      </c>
      <c r="G69" s="540">
        <f>SUM(G70:G72)</f>
        <v>177676.58000000002</v>
      </c>
      <c r="H69" s="543">
        <f t="shared" si="1"/>
        <v>1.5636970904321892</v>
      </c>
      <c r="I69" s="541">
        <f>SUM(I70:I72)</f>
        <v>0.99999999999999978</v>
      </c>
    </row>
    <row r="70" spans="1:9">
      <c r="A70" s="544" t="s">
        <v>231</v>
      </c>
      <c r="B70" s="545">
        <v>0</v>
      </c>
      <c r="C70" s="546">
        <v>24016.39</v>
      </c>
      <c r="D70" s="547" t="s">
        <v>290</v>
      </c>
      <c r="E70" s="548"/>
      <c r="F70" s="545">
        <v>0</v>
      </c>
      <c r="G70" s="546">
        <v>115843.56</v>
      </c>
      <c r="H70" s="549" t="s">
        <v>290</v>
      </c>
      <c r="I70" s="547">
        <f>G70/$G$69</f>
        <v>0.65199116281954539</v>
      </c>
    </row>
    <row r="71" spans="1:9">
      <c r="A71" s="507" t="s">
        <v>363</v>
      </c>
      <c r="B71" s="545">
        <v>8262.01</v>
      </c>
      <c r="C71" s="546">
        <v>14162.45</v>
      </c>
      <c r="D71" s="547">
        <f>(C71-B71)/B71</f>
        <v>0.71416519708884407</v>
      </c>
      <c r="E71" s="548"/>
      <c r="F71" s="550">
        <v>64737.955699999999</v>
      </c>
      <c r="G71" s="546">
        <v>57181.569999999992</v>
      </c>
      <c r="H71" s="549">
        <f t="shared" ref="H71" si="11">(G71-F71)/F71</f>
        <v>-0.11672264930664171</v>
      </c>
      <c r="I71" s="547">
        <f>G71/$G$69</f>
        <v>0.32182952868633552</v>
      </c>
    </row>
    <row r="72" spans="1:9">
      <c r="A72" s="544" t="s">
        <v>227</v>
      </c>
      <c r="B72" s="545">
        <v>694.31000000000006</v>
      </c>
      <c r="C72" s="546">
        <v>641.47</v>
      </c>
      <c r="D72" s="547">
        <f>(C72-B72)/B72</f>
        <v>-7.6104333799023524E-2</v>
      </c>
      <c r="E72" s="548"/>
      <c r="F72" s="550">
        <v>4566.87</v>
      </c>
      <c r="G72" s="546">
        <v>4651.45</v>
      </c>
      <c r="H72" s="549">
        <f>(G72-F72)/F72</f>
        <v>1.8520343254789368E-2</v>
      </c>
      <c r="I72" s="547">
        <f>G72/$G$69</f>
        <v>2.6179308494118918E-2</v>
      </c>
    </row>
    <row r="73" spans="1:9">
      <c r="A73" s="538" t="s">
        <v>430</v>
      </c>
      <c r="B73" s="539">
        <f>SUM(B74:B79)</f>
        <v>30535.996000000003</v>
      </c>
      <c r="C73" s="540">
        <f>SUM(C74:C79)</f>
        <v>9730.64</v>
      </c>
      <c r="D73" s="541">
        <f>(C73-B73)/B73</f>
        <v>-0.68133870596524837</v>
      </c>
      <c r="E73" s="542"/>
      <c r="F73" s="539">
        <f>SUM(F74:F79)</f>
        <v>103957.08</v>
      </c>
      <c r="G73" s="540">
        <f>SUM(G74:G79)</f>
        <v>68839.968999999997</v>
      </c>
      <c r="H73" s="543">
        <f>(G73-F73)/F73</f>
        <v>-0.33780393793284696</v>
      </c>
      <c r="I73" s="541">
        <f>SUM(I74:I79)</f>
        <v>1</v>
      </c>
    </row>
    <row r="74" spans="1:9">
      <c r="A74" s="544" t="s">
        <v>227</v>
      </c>
      <c r="B74" s="550">
        <v>14152.7</v>
      </c>
      <c r="C74" s="551">
        <v>4933.6000000000004</v>
      </c>
      <c r="D74" s="547">
        <f t="shared" ref="D74:D77" si="12">(C74-B74)/B74</f>
        <v>-0.65140220593950271</v>
      </c>
      <c r="E74" s="548"/>
      <c r="F74" s="545">
        <v>18424</v>
      </c>
      <c r="G74" s="546">
        <v>24558.1</v>
      </c>
      <c r="H74" s="549">
        <f t="shared" ref="H74:H83" si="13">(G74-F74)/F74</f>
        <v>0.33294072948328257</v>
      </c>
      <c r="I74" s="547">
        <f t="shared" ref="I74:I79" si="14">G74/$G$73</f>
        <v>0.3567418805781275</v>
      </c>
    </row>
    <row r="75" spans="1:9">
      <c r="A75" s="544" t="s">
        <v>231</v>
      </c>
      <c r="B75" s="550">
        <v>1829.24</v>
      </c>
      <c r="C75" s="551">
        <v>1593.04</v>
      </c>
      <c r="D75" s="547">
        <f t="shared" si="12"/>
        <v>-0.12912466379480006</v>
      </c>
      <c r="E75" s="548"/>
      <c r="F75" s="545">
        <v>8505.59</v>
      </c>
      <c r="G75" s="546">
        <v>21381.440000000002</v>
      </c>
      <c r="H75" s="549">
        <f t="shared" si="13"/>
        <v>1.513810329442167</v>
      </c>
      <c r="I75" s="547">
        <f t="shared" si="14"/>
        <v>0.31059630488793516</v>
      </c>
    </row>
    <row r="76" spans="1:9">
      <c r="A76" s="507" t="s">
        <v>363</v>
      </c>
      <c r="B76" s="545">
        <v>12160.82</v>
      </c>
      <c r="C76" s="546">
        <v>1343.5</v>
      </c>
      <c r="D76" s="547">
        <f t="shared" si="12"/>
        <v>-0.88952225261125484</v>
      </c>
      <c r="E76" s="548"/>
      <c r="F76" s="545">
        <v>54175.090000000004</v>
      </c>
      <c r="G76" s="546">
        <v>11562.628999999999</v>
      </c>
      <c r="H76" s="549">
        <f t="shared" si="13"/>
        <v>-0.78656927012027111</v>
      </c>
      <c r="I76" s="547">
        <f t="shared" si="14"/>
        <v>0.16796389028007841</v>
      </c>
    </row>
    <row r="77" spans="1:9">
      <c r="A77" s="507" t="s">
        <v>365</v>
      </c>
      <c r="B77" s="545">
        <v>1489.6</v>
      </c>
      <c r="C77" s="546">
        <v>1483</v>
      </c>
      <c r="D77" s="547">
        <f t="shared" si="12"/>
        <v>-4.4307196562835055E-3</v>
      </c>
      <c r="E77" s="548"/>
      <c r="F77" s="545">
        <v>10687.5</v>
      </c>
      <c r="G77" s="546">
        <v>6507</v>
      </c>
      <c r="H77" s="549">
        <f t="shared" si="13"/>
        <v>-0.39115789473684209</v>
      </c>
      <c r="I77" s="547">
        <f t="shared" si="14"/>
        <v>9.4523575395567078E-2</v>
      </c>
    </row>
    <row r="78" spans="1:9">
      <c r="A78" s="507" t="s">
        <v>229</v>
      </c>
      <c r="B78" s="545">
        <v>240</v>
      </c>
      <c r="C78" s="546">
        <v>369.2</v>
      </c>
      <c r="D78" s="547">
        <f>(C78-B78)/B78</f>
        <v>0.53833333333333333</v>
      </c>
      <c r="E78" s="548"/>
      <c r="F78" s="545">
        <v>3417.3</v>
      </c>
      <c r="G78" s="546">
        <v>3159.2</v>
      </c>
      <c r="H78" s="549">
        <f t="shared" si="13"/>
        <v>-7.552746320194316E-2</v>
      </c>
      <c r="I78" s="547">
        <f t="shared" si="14"/>
        <v>4.5891943966447746E-2</v>
      </c>
    </row>
    <row r="79" spans="1:9">
      <c r="A79" s="507" t="s">
        <v>2</v>
      </c>
      <c r="B79" s="521">
        <v>663.63600000000224</v>
      </c>
      <c r="C79" s="522">
        <v>8.2999999999992724</v>
      </c>
      <c r="D79" s="547">
        <f>(C79-B79)/B79</f>
        <v>-0.98749314383186082</v>
      </c>
      <c r="E79" s="533"/>
      <c r="F79" s="521">
        <v>8747.5999999999913</v>
      </c>
      <c r="G79" s="522">
        <v>1671.5999999999913</v>
      </c>
      <c r="H79" s="549">
        <f t="shared" si="13"/>
        <v>-0.80890758608075441</v>
      </c>
      <c r="I79" s="523">
        <f t="shared" si="14"/>
        <v>2.428240489184403E-2</v>
      </c>
    </row>
    <row r="80" spans="1:9">
      <c r="A80" s="515" t="s">
        <v>431</v>
      </c>
      <c r="B80" s="516">
        <f>SUM(B81:B86)</f>
        <v>3387.96</v>
      </c>
      <c r="C80" s="517">
        <f>SUM(C81:C86)</f>
        <v>4464.3599999999997</v>
      </c>
      <c r="D80" s="518">
        <f>(C80-B80)/B80</f>
        <v>0.31771331420677917</v>
      </c>
      <c r="E80" s="519"/>
      <c r="F80" s="516">
        <f>SUM(F81:F86)</f>
        <v>31360.480000000003</v>
      </c>
      <c r="G80" s="517">
        <f>SUM(G81:G86)</f>
        <v>25079.57</v>
      </c>
      <c r="H80" s="520">
        <f t="shared" si="13"/>
        <v>-0.20028105437161686</v>
      </c>
      <c r="I80" s="518">
        <f>SUM(I81:I86)</f>
        <v>0.99999999999999989</v>
      </c>
    </row>
    <row r="81" spans="1:9">
      <c r="A81" s="507" t="s">
        <v>239</v>
      </c>
      <c r="B81" s="521">
        <v>3081.4700000000003</v>
      </c>
      <c r="C81" s="522">
        <v>4434.3599999999997</v>
      </c>
      <c r="D81" s="523">
        <f>(C81-B81)/B81</f>
        <v>0.43904045796324459</v>
      </c>
      <c r="E81" s="533"/>
      <c r="F81" s="521">
        <v>24615.550000000003</v>
      </c>
      <c r="G81" s="522">
        <v>24602.57</v>
      </c>
      <c r="H81" s="526">
        <f t="shared" si="13"/>
        <v>-5.273089571430742E-4</v>
      </c>
      <c r="I81" s="523">
        <f t="shared" ref="I81:I86" si="15">G81/$G$80</f>
        <v>0.98098053515271588</v>
      </c>
    </row>
    <row r="82" spans="1:9">
      <c r="A82" s="507" t="s">
        <v>235</v>
      </c>
      <c r="B82" s="521">
        <v>0</v>
      </c>
      <c r="C82" s="522">
        <v>0</v>
      </c>
      <c r="D82" s="523" t="s">
        <v>291</v>
      </c>
      <c r="E82" s="533"/>
      <c r="F82" s="521">
        <v>0</v>
      </c>
      <c r="G82" s="522">
        <v>220</v>
      </c>
      <c r="H82" s="526" t="s">
        <v>290</v>
      </c>
      <c r="I82" s="523">
        <f t="shared" si="15"/>
        <v>8.7720802230660255E-3</v>
      </c>
    </row>
    <row r="83" spans="1:9">
      <c r="A83" s="507" t="s">
        <v>227</v>
      </c>
      <c r="B83" s="521">
        <v>41</v>
      </c>
      <c r="C83" s="522">
        <v>30</v>
      </c>
      <c r="D83" s="523">
        <f t="shared" ref="D83" si="16">(C83-B83)/B83</f>
        <v>-0.26829268292682928</v>
      </c>
      <c r="E83" s="533"/>
      <c r="F83" s="521">
        <v>484</v>
      </c>
      <c r="G83" s="522">
        <v>212</v>
      </c>
      <c r="H83" s="526">
        <f t="shared" si="13"/>
        <v>-0.56198347107438018</v>
      </c>
      <c r="I83" s="523">
        <f t="shared" si="15"/>
        <v>8.4530954876818071E-3</v>
      </c>
    </row>
    <row r="84" spans="1:9">
      <c r="A84" s="507" t="s">
        <v>246</v>
      </c>
      <c r="B84" s="521">
        <v>0</v>
      </c>
      <c r="C84" s="522">
        <v>0</v>
      </c>
      <c r="D84" s="523" t="s">
        <v>291</v>
      </c>
      <c r="E84" s="533"/>
      <c r="F84" s="521">
        <v>0</v>
      </c>
      <c r="G84" s="522">
        <v>45</v>
      </c>
      <c r="H84" s="526" t="s">
        <v>290</v>
      </c>
      <c r="I84" s="523">
        <f t="shared" si="15"/>
        <v>1.7942891365362325E-3</v>
      </c>
    </row>
    <row r="85" spans="1:9">
      <c r="A85" s="507" t="s">
        <v>363</v>
      </c>
      <c r="B85" s="521">
        <v>0</v>
      </c>
      <c r="C85" s="522">
        <v>0</v>
      </c>
      <c r="D85" s="523" t="s">
        <v>291</v>
      </c>
      <c r="E85" s="533"/>
      <c r="F85" s="521">
        <v>3340</v>
      </c>
      <c r="G85" s="522">
        <v>0</v>
      </c>
      <c r="H85" s="526" t="s">
        <v>291</v>
      </c>
      <c r="I85" s="523">
        <f t="shared" si="15"/>
        <v>0</v>
      </c>
    </row>
    <row r="86" spans="1:9">
      <c r="A86" s="507" t="s">
        <v>2</v>
      </c>
      <c r="B86" s="521">
        <v>265.48999999999978</v>
      </c>
      <c r="C86" s="522">
        <v>0</v>
      </c>
      <c r="D86" s="523" t="s">
        <v>291</v>
      </c>
      <c r="E86" s="533"/>
      <c r="F86" s="521">
        <v>2920.9300000000003</v>
      </c>
      <c r="G86" s="522">
        <v>0</v>
      </c>
      <c r="H86" s="526" t="s">
        <v>291</v>
      </c>
      <c r="I86" s="523">
        <f t="shared" si="15"/>
        <v>0</v>
      </c>
    </row>
    <row r="87" spans="1:9">
      <c r="A87" s="538" t="s">
        <v>432</v>
      </c>
      <c r="B87" s="539">
        <f>SUM(B88:B89)</f>
        <v>300</v>
      </c>
      <c r="C87" s="540">
        <f>SUM(C88:C89)</f>
        <v>12259.25</v>
      </c>
      <c r="D87" s="518" t="s">
        <v>290</v>
      </c>
      <c r="E87" s="542"/>
      <c r="F87" s="539">
        <f>SUM(F88:F89)</f>
        <v>3586.8550000000005</v>
      </c>
      <c r="G87" s="540">
        <f>SUM(G88:G89)</f>
        <v>12973.78</v>
      </c>
      <c r="H87" s="543">
        <f>(G87-F87)/F87</f>
        <v>2.6170349791112266</v>
      </c>
      <c r="I87" s="541">
        <f>SUM(I88:I89)</f>
        <v>1</v>
      </c>
    </row>
    <row r="88" spans="1:9">
      <c r="A88" s="544" t="s">
        <v>241</v>
      </c>
      <c r="B88" s="545">
        <v>0</v>
      </c>
      <c r="C88" s="546">
        <v>12259</v>
      </c>
      <c r="D88" s="523" t="s">
        <v>290</v>
      </c>
      <c r="E88" s="548"/>
      <c r="F88" s="550">
        <v>0</v>
      </c>
      <c r="G88" s="546">
        <v>12259</v>
      </c>
      <c r="H88" s="549" t="s">
        <v>290</v>
      </c>
      <c r="I88" s="547">
        <f>(G88/G87)</f>
        <v>0.94490580231821408</v>
      </c>
    </row>
    <row r="89" spans="1:9">
      <c r="A89" s="544" t="s">
        <v>229</v>
      </c>
      <c r="B89" s="545">
        <v>300</v>
      </c>
      <c r="C89" s="552">
        <v>0.25</v>
      </c>
      <c r="D89" s="523">
        <f>(C89-B89)/B89</f>
        <v>-0.99916666666666665</v>
      </c>
      <c r="E89" s="548"/>
      <c r="F89" s="550">
        <v>3586.8550000000005</v>
      </c>
      <c r="G89" s="546">
        <v>714.78</v>
      </c>
      <c r="H89" s="549">
        <f>(G89-F89)/F89</f>
        <v>-0.80072235983891193</v>
      </c>
      <c r="I89" s="547">
        <f>(G89/G87)</f>
        <v>5.5094197681785875E-2</v>
      </c>
    </row>
    <row r="90" spans="1:9">
      <c r="A90" s="538" t="s">
        <v>433</v>
      </c>
      <c r="B90" s="539">
        <f>SUM(B91)</f>
        <v>3268.241</v>
      </c>
      <c r="C90" s="540">
        <f>SUM(C91)</f>
        <v>535.96500000000003</v>
      </c>
      <c r="D90" s="518">
        <f>(C90-B90)/B90</f>
        <v>-0.83600811568057554</v>
      </c>
      <c r="E90" s="542"/>
      <c r="F90" s="539">
        <f>SUM(F91)</f>
        <v>18151.248</v>
      </c>
      <c r="G90" s="540">
        <f>SUM(G91)</f>
        <v>12831.271999999999</v>
      </c>
      <c r="H90" s="543">
        <f>(G90-F90)/F90</f>
        <v>-0.29309147227782911</v>
      </c>
      <c r="I90" s="541">
        <f>SUM(I91)</f>
        <v>1</v>
      </c>
    </row>
    <row r="91" spans="1:9">
      <c r="A91" s="544" t="s">
        <v>363</v>
      </c>
      <c r="B91" s="545">
        <v>3268.241</v>
      </c>
      <c r="C91" s="546">
        <v>535.96500000000003</v>
      </c>
      <c r="D91" s="523">
        <f>(C91-B91)/B91</f>
        <v>-0.83600811568057554</v>
      </c>
      <c r="E91" s="548"/>
      <c r="F91" s="545">
        <v>18151.248</v>
      </c>
      <c r="G91" s="546">
        <v>12831.271999999999</v>
      </c>
      <c r="H91" s="549">
        <f>(G91-F91)/F91</f>
        <v>-0.29309147227782911</v>
      </c>
      <c r="I91" s="547">
        <v>1</v>
      </c>
    </row>
    <row r="92" spans="1:9">
      <c r="A92" s="515" t="s">
        <v>434</v>
      </c>
      <c r="B92" s="516">
        <f>SUM(B93:B95)</f>
        <v>3573</v>
      </c>
      <c r="C92" s="517">
        <f>SUM(C93:C95)</f>
        <v>1356</v>
      </c>
      <c r="D92" s="518">
        <f>(C92-B92)/B92</f>
        <v>-0.62048698572628047</v>
      </c>
      <c r="E92" s="519"/>
      <c r="F92" s="516">
        <f>SUM(F93:F95)</f>
        <v>33127</v>
      </c>
      <c r="G92" s="517">
        <f>SUM(G93:G95)</f>
        <v>10424</v>
      </c>
      <c r="H92" s="520">
        <f t="shared" ref="H92:H101" si="17">(G92-F92)/F92</f>
        <v>-0.68533220635735204</v>
      </c>
      <c r="I92" s="518">
        <f>SUM(I93:I95)</f>
        <v>0.99999999999999989</v>
      </c>
    </row>
    <row r="93" spans="1:9">
      <c r="A93" s="507" t="s">
        <v>235</v>
      </c>
      <c r="B93" s="521">
        <v>1345</v>
      </c>
      <c r="C93" s="522">
        <v>1145</v>
      </c>
      <c r="D93" s="547">
        <f>(C93-B93)/B93</f>
        <v>-0.14869888475836432</v>
      </c>
      <c r="E93" s="533"/>
      <c r="F93" s="521">
        <v>9598</v>
      </c>
      <c r="G93" s="522">
        <v>6844</v>
      </c>
      <c r="H93" s="526">
        <f t="shared" si="17"/>
        <v>-0.28693477807876638</v>
      </c>
      <c r="I93" s="523">
        <f>(G93/$G$92)</f>
        <v>0.65656178050652336</v>
      </c>
    </row>
    <row r="94" spans="1:9">
      <c r="A94" s="507" t="s">
        <v>242</v>
      </c>
      <c r="B94" s="521">
        <v>2200</v>
      </c>
      <c r="C94" s="522">
        <v>0</v>
      </c>
      <c r="D94" s="547" t="s">
        <v>291</v>
      </c>
      <c r="E94" s="533"/>
      <c r="F94" s="521">
        <v>23200</v>
      </c>
      <c r="G94" s="522">
        <v>3000</v>
      </c>
      <c r="H94" s="526">
        <f t="shared" si="17"/>
        <v>-0.87068965517241381</v>
      </c>
      <c r="I94" s="523">
        <f>(G94/$G$92)</f>
        <v>0.28779739063699156</v>
      </c>
    </row>
    <row r="95" spans="1:9">
      <c r="A95" s="507" t="s">
        <v>2</v>
      </c>
      <c r="B95" s="553">
        <v>28</v>
      </c>
      <c r="C95" s="522">
        <v>211</v>
      </c>
      <c r="D95" s="547">
        <f t="shared" ref="D95:D115" si="18">(C95-B95)/B95</f>
        <v>6.5357142857142856</v>
      </c>
      <c r="E95" s="533"/>
      <c r="F95" s="521">
        <v>329</v>
      </c>
      <c r="G95" s="522">
        <v>580</v>
      </c>
      <c r="H95" s="526">
        <f t="shared" si="17"/>
        <v>0.76291793313069911</v>
      </c>
      <c r="I95" s="523">
        <f>(G95/$G$92)</f>
        <v>5.5640828856485032E-2</v>
      </c>
    </row>
    <row r="96" spans="1:9">
      <c r="A96" s="515" t="s">
        <v>435</v>
      </c>
      <c r="B96" s="517">
        <f>SUM(B97:B99)</f>
        <v>3140.98</v>
      </c>
      <c r="C96" s="517">
        <f>SUM(C97:C99)</f>
        <v>4723.3700000000008</v>
      </c>
      <c r="D96" s="518">
        <f>(C96-B96)/B96</f>
        <v>0.50378862647963396</v>
      </c>
      <c r="E96" s="519"/>
      <c r="F96" s="539">
        <f>SUM(F97:F99)</f>
        <v>12277.428</v>
      </c>
      <c r="G96" s="517">
        <f>SUM(G97:G99)</f>
        <v>8259.9230000000007</v>
      </c>
      <c r="H96" s="520">
        <f>(G96-F96)/F96</f>
        <v>-0.32722692407562881</v>
      </c>
      <c r="I96" s="520">
        <f>SUM(I97:I99)</f>
        <v>1</v>
      </c>
    </row>
    <row r="97" spans="1:9">
      <c r="A97" s="507" t="s">
        <v>240</v>
      </c>
      <c r="B97" s="521">
        <v>2701.5</v>
      </c>
      <c r="C97" s="522">
        <v>2666.53</v>
      </c>
      <c r="D97" s="523">
        <f>(C97-B97)/B97</f>
        <v>-1.2944660373866296E-2</v>
      </c>
      <c r="E97" s="533"/>
      <c r="F97" s="521">
        <v>8729.82</v>
      </c>
      <c r="G97" s="522">
        <v>5125.46</v>
      </c>
      <c r="H97" s="526">
        <f>(G97-F97)/F97</f>
        <v>-0.41287907425353554</v>
      </c>
      <c r="I97" s="523">
        <f>G97/$G$96</f>
        <v>0.62052152302146157</v>
      </c>
    </row>
    <row r="98" spans="1:9">
      <c r="A98" s="507" t="s">
        <v>363</v>
      </c>
      <c r="B98" s="521">
        <v>0</v>
      </c>
      <c r="C98" s="522">
        <v>2026.17</v>
      </c>
      <c r="D98" s="523" t="s">
        <v>290</v>
      </c>
      <c r="E98" s="533"/>
      <c r="F98" s="521">
        <v>0</v>
      </c>
      <c r="G98" s="522">
        <v>2026.17</v>
      </c>
      <c r="H98" s="526" t="s">
        <v>290</v>
      </c>
      <c r="I98" s="523">
        <f>G98/$G$96</f>
        <v>0.24530131818420098</v>
      </c>
    </row>
    <row r="99" spans="1:9">
      <c r="A99" s="507" t="s">
        <v>227</v>
      </c>
      <c r="B99" s="521">
        <v>439.48</v>
      </c>
      <c r="C99" s="522">
        <v>30.67</v>
      </c>
      <c r="D99" s="523">
        <f>(C99-B99)/B99</f>
        <v>-0.93021297897515243</v>
      </c>
      <c r="E99" s="533"/>
      <c r="F99" s="521">
        <v>3547.6080000000002</v>
      </c>
      <c r="G99" s="522">
        <v>1108.2929999999999</v>
      </c>
      <c r="H99" s="526">
        <f>(G99-F99)/F99</f>
        <v>-0.68759428888422858</v>
      </c>
      <c r="I99" s="523">
        <f>G99/$G$96</f>
        <v>0.13417715879433739</v>
      </c>
    </row>
    <row r="100" spans="1:9">
      <c r="A100" s="538" t="s">
        <v>436</v>
      </c>
      <c r="B100" s="539">
        <f>SUM(B101)</f>
        <v>890.88499999999999</v>
      </c>
      <c r="C100" s="540">
        <f>SUM(C101)</f>
        <v>2201.5100000000002</v>
      </c>
      <c r="D100" s="541">
        <f t="shared" si="18"/>
        <v>1.4711494749602925</v>
      </c>
      <c r="E100" s="542"/>
      <c r="F100" s="539">
        <f>SUM(F101)</f>
        <v>12931.9</v>
      </c>
      <c r="G100" s="540">
        <f>SUM(G101)</f>
        <v>7323.8150000000005</v>
      </c>
      <c r="H100" s="543">
        <f t="shared" si="17"/>
        <v>-0.43366288016455429</v>
      </c>
      <c r="I100" s="541">
        <f>SUM(I101)</f>
        <v>1</v>
      </c>
    </row>
    <row r="101" spans="1:9">
      <c r="A101" s="544" t="s">
        <v>363</v>
      </c>
      <c r="B101" s="545">
        <v>890.88499999999999</v>
      </c>
      <c r="C101" s="546">
        <v>2201.5100000000002</v>
      </c>
      <c r="D101" s="547">
        <f t="shared" si="18"/>
        <v>1.4711494749602925</v>
      </c>
      <c r="E101" s="548"/>
      <c r="F101" s="521">
        <v>12931.9</v>
      </c>
      <c r="G101" s="546">
        <v>7323.8150000000005</v>
      </c>
      <c r="H101" s="549">
        <f t="shared" si="17"/>
        <v>-0.43366288016455429</v>
      </c>
      <c r="I101" s="523">
        <f>G101/$G$100</f>
        <v>1</v>
      </c>
    </row>
    <row r="102" spans="1:9">
      <c r="A102" s="515" t="s">
        <v>437</v>
      </c>
      <c r="B102" s="516">
        <f>SUM(B103:B105)</f>
        <v>0</v>
      </c>
      <c r="C102" s="517">
        <f>SUM(C103:C105)</f>
        <v>1117.9949999999999</v>
      </c>
      <c r="D102" s="541" t="s">
        <v>290</v>
      </c>
      <c r="E102" s="519"/>
      <c r="F102" s="516">
        <f>SUM(F103:F105)</f>
        <v>7433.4929999999995</v>
      </c>
      <c r="G102" s="517">
        <f>SUM(G103:G105)</f>
        <v>5042.99</v>
      </c>
      <c r="H102" s="520">
        <f>(G102-F102)/F102</f>
        <v>-0.32158542424133579</v>
      </c>
      <c r="I102" s="518">
        <f>SUM(I103:I105)</f>
        <v>1</v>
      </c>
    </row>
    <row r="103" spans="1:9">
      <c r="A103" s="507" t="s">
        <v>232</v>
      </c>
      <c r="B103" s="521">
        <v>0</v>
      </c>
      <c r="C103" s="522">
        <v>645.91499999999996</v>
      </c>
      <c r="D103" s="547" t="s">
        <v>290</v>
      </c>
      <c r="E103" s="554"/>
      <c r="F103" s="521">
        <v>3753.33</v>
      </c>
      <c r="G103" s="522">
        <v>2913.14</v>
      </c>
      <c r="H103" s="555">
        <f>(G103-F103)/F103</f>
        <v>-0.22385188619172844</v>
      </c>
      <c r="I103" s="523">
        <f>G103/$G$102</f>
        <v>0.57766126841417498</v>
      </c>
    </row>
    <row r="104" spans="1:9">
      <c r="A104" s="507" t="s">
        <v>366</v>
      </c>
      <c r="B104" s="521">
        <v>0</v>
      </c>
      <c r="C104" s="522">
        <v>472.08</v>
      </c>
      <c r="D104" s="547" t="s">
        <v>290</v>
      </c>
      <c r="E104" s="554"/>
      <c r="F104" s="521">
        <v>2969.223</v>
      </c>
      <c r="G104" s="522">
        <v>2129.85</v>
      </c>
      <c r="H104" s="555">
        <f>(G104-F104)/F104</f>
        <v>-0.28269112828507664</v>
      </c>
      <c r="I104" s="523">
        <f>G104/$G$102</f>
        <v>0.42233873158582508</v>
      </c>
    </row>
    <row r="105" spans="1:9">
      <c r="A105" s="537" t="s">
        <v>240</v>
      </c>
      <c r="B105" s="522">
        <v>0</v>
      </c>
      <c r="C105" s="522">
        <v>0</v>
      </c>
      <c r="D105" s="547" t="s">
        <v>291</v>
      </c>
      <c r="E105" s="554"/>
      <c r="F105" s="521">
        <v>710.93999999999994</v>
      </c>
      <c r="G105" s="522">
        <v>0</v>
      </c>
      <c r="H105" s="555" t="s">
        <v>291</v>
      </c>
      <c r="I105" s="523">
        <f>G105/$G$102</f>
        <v>0</v>
      </c>
    </row>
    <row r="106" spans="1:9">
      <c r="A106" s="515" t="s">
        <v>438</v>
      </c>
      <c r="B106" s="516">
        <f>SUM(B107:B110)</f>
        <v>100</v>
      </c>
      <c r="C106" s="517">
        <f>SUM(C107:C110)</f>
        <v>100</v>
      </c>
      <c r="D106" s="541">
        <f t="shared" si="18"/>
        <v>0</v>
      </c>
      <c r="E106" s="519"/>
      <c r="F106" s="516">
        <f>SUM(F107:F110)</f>
        <v>33604.22</v>
      </c>
      <c r="G106" s="517">
        <f>SUM(G107:G110)</f>
        <v>3051</v>
      </c>
      <c r="H106" s="520">
        <f t="shared" ref="H106:H119" si="19">(G106-F106)/F106</f>
        <v>-0.90920783163543151</v>
      </c>
      <c r="I106" s="518">
        <f>SUM(I107:I110)</f>
        <v>1</v>
      </c>
    </row>
    <row r="107" spans="1:9">
      <c r="A107" s="507" t="s">
        <v>363</v>
      </c>
      <c r="B107" s="545">
        <v>100</v>
      </c>
      <c r="C107" s="546">
        <v>100</v>
      </c>
      <c r="D107" s="523">
        <f t="shared" si="18"/>
        <v>0</v>
      </c>
      <c r="E107" s="548"/>
      <c r="F107" s="545">
        <v>5004.22</v>
      </c>
      <c r="G107" s="546">
        <v>2430</v>
      </c>
      <c r="H107" s="549">
        <f t="shared" si="19"/>
        <v>-0.51440983809664642</v>
      </c>
      <c r="I107" s="547">
        <f>(G107/$G$106)</f>
        <v>0.79646017699115046</v>
      </c>
    </row>
    <row r="108" spans="1:9">
      <c r="A108" s="544" t="s">
        <v>364</v>
      </c>
      <c r="B108" s="545">
        <v>0</v>
      </c>
      <c r="C108" s="546">
        <v>0</v>
      </c>
      <c r="D108" s="523" t="s">
        <v>291</v>
      </c>
      <c r="E108" s="548"/>
      <c r="F108" s="545">
        <v>0</v>
      </c>
      <c r="G108" s="546">
        <v>600</v>
      </c>
      <c r="H108" s="549" t="s">
        <v>290</v>
      </c>
      <c r="I108" s="547">
        <f>(G108/$G$106)</f>
        <v>0.19665683382497542</v>
      </c>
    </row>
    <row r="109" spans="1:9">
      <c r="A109" s="544" t="s">
        <v>229</v>
      </c>
      <c r="B109" s="545">
        <v>0</v>
      </c>
      <c r="C109" s="546">
        <v>0</v>
      </c>
      <c r="D109" s="523" t="s">
        <v>291</v>
      </c>
      <c r="E109" s="548"/>
      <c r="F109" s="545">
        <v>0</v>
      </c>
      <c r="G109" s="546">
        <v>21</v>
      </c>
      <c r="H109" s="549" t="s">
        <v>290</v>
      </c>
      <c r="I109" s="547">
        <f>(G109/$G$106)</f>
        <v>6.8829891838741398E-3</v>
      </c>
    </row>
    <row r="110" spans="1:9">
      <c r="A110" s="544" t="s">
        <v>231</v>
      </c>
      <c r="B110" s="545">
        <v>0</v>
      </c>
      <c r="C110" s="546">
        <v>0</v>
      </c>
      <c r="D110" s="523" t="s">
        <v>291</v>
      </c>
      <c r="E110" s="548"/>
      <c r="F110" s="545">
        <v>28600</v>
      </c>
      <c r="G110" s="546">
        <v>0</v>
      </c>
      <c r="H110" s="549" t="s">
        <v>291</v>
      </c>
      <c r="I110" s="547">
        <f>(G110/$G$106)</f>
        <v>0</v>
      </c>
    </row>
    <row r="111" spans="1:9">
      <c r="A111" s="538" t="s">
        <v>439</v>
      </c>
      <c r="B111" s="539">
        <f>SUM(B112:B113)</f>
        <v>11</v>
      </c>
      <c r="C111" s="540">
        <f>SUM(C112:C113)</f>
        <v>2940</v>
      </c>
      <c r="D111" s="541" t="s">
        <v>290</v>
      </c>
      <c r="E111" s="542"/>
      <c r="F111" s="539">
        <f>SUM(F112:F113)</f>
        <v>17059</v>
      </c>
      <c r="G111" s="540">
        <f>SUM(G112:G113)</f>
        <v>2989</v>
      </c>
      <c r="H111" s="543">
        <f>(G111-F111)/F111</f>
        <v>-0.8247845711940911</v>
      </c>
      <c r="I111" s="541">
        <f>SUM(I112:I113)</f>
        <v>1</v>
      </c>
    </row>
    <row r="112" spans="1:9">
      <c r="A112" s="544" t="s">
        <v>227</v>
      </c>
      <c r="B112" s="545">
        <v>11</v>
      </c>
      <c r="C112" s="546">
        <v>2940</v>
      </c>
      <c r="D112" s="523" t="s">
        <v>290</v>
      </c>
      <c r="E112" s="548"/>
      <c r="F112" s="545">
        <v>16859</v>
      </c>
      <c r="G112" s="546">
        <v>2989</v>
      </c>
      <c r="H112" s="549">
        <f>(G112-F112)/F112</f>
        <v>-0.82270597307076343</v>
      </c>
      <c r="I112" s="547">
        <f>G112/$G$111</f>
        <v>1</v>
      </c>
    </row>
    <row r="113" spans="1:9">
      <c r="A113" s="507" t="s">
        <v>366</v>
      </c>
      <c r="B113" s="545">
        <v>0</v>
      </c>
      <c r="C113" s="546">
        <v>0</v>
      </c>
      <c r="D113" s="523" t="s">
        <v>291</v>
      </c>
      <c r="E113" s="548"/>
      <c r="F113" s="545">
        <v>200</v>
      </c>
      <c r="G113" s="546">
        <v>0</v>
      </c>
      <c r="H113" s="549" t="s">
        <v>291</v>
      </c>
      <c r="I113" s="547">
        <f>G113/$G$111</f>
        <v>0</v>
      </c>
    </row>
    <row r="114" spans="1:9">
      <c r="A114" s="538" t="s">
        <v>440</v>
      </c>
      <c r="B114" s="539">
        <f>SUM(B115:B115)</f>
        <v>917.60500000000002</v>
      </c>
      <c r="C114" s="540">
        <f>SUM(C115:C115)</f>
        <v>493.74</v>
      </c>
      <c r="D114" s="541">
        <f t="shared" ref="D114:D134" si="20">(C114-B114)/B114</f>
        <v>-0.46192533824466953</v>
      </c>
      <c r="E114" s="542"/>
      <c r="F114" s="539">
        <f>SUM(F115:F115)</f>
        <v>10042.85</v>
      </c>
      <c r="G114" s="540">
        <f>SUM(G115:G115)</f>
        <v>2915.3649999999998</v>
      </c>
      <c r="H114" s="543">
        <f t="shared" si="19"/>
        <v>-0.70970740377482489</v>
      </c>
      <c r="I114" s="541">
        <f>SUM(I115:I115)</f>
        <v>1</v>
      </c>
    </row>
    <row r="115" spans="1:9">
      <c r="A115" s="544" t="s">
        <v>363</v>
      </c>
      <c r="B115" s="545">
        <v>917.60500000000002</v>
      </c>
      <c r="C115" s="546">
        <v>493.74</v>
      </c>
      <c r="D115" s="523">
        <f t="shared" si="18"/>
        <v>-0.46192533824466953</v>
      </c>
      <c r="E115" s="548"/>
      <c r="F115" s="545">
        <v>10042.85</v>
      </c>
      <c r="G115" s="546">
        <v>2915.3649999999998</v>
      </c>
      <c r="H115" s="549">
        <f t="shared" si="19"/>
        <v>-0.70970740377482489</v>
      </c>
      <c r="I115" s="547">
        <f>(G115/$G$114)</f>
        <v>1</v>
      </c>
    </row>
    <row r="116" spans="1:9">
      <c r="A116" s="538" t="s">
        <v>441</v>
      </c>
      <c r="B116" s="539">
        <f>SUM(B117:B119)</f>
        <v>170</v>
      </c>
      <c r="C116" s="556">
        <f>SUM(C117:C119)</f>
        <v>137</v>
      </c>
      <c r="D116" s="541">
        <f t="shared" si="20"/>
        <v>-0.19411764705882353</v>
      </c>
      <c r="E116" s="542"/>
      <c r="F116" s="539">
        <f>SUM(F117:F119)</f>
        <v>1357</v>
      </c>
      <c r="G116" s="540">
        <f>SUM(G117:G119)</f>
        <v>804</v>
      </c>
      <c r="H116" s="543">
        <f t="shared" si="19"/>
        <v>-0.40751658069270452</v>
      </c>
      <c r="I116" s="541">
        <f>SUM(I117:I119)</f>
        <v>1</v>
      </c>
    </row>
    <row r="117" spans="1:9">
      <c r="A117" s="557" t="s">
        <v>228</v>
      </c>
      <c r="B117" s="545">
        <v>138</v>
      </c>
      <c r="C117" s="546">
        <v>137</v>
      </c>
      <c r="D117" s="523">
        <f t="shared" si="20"/>
        <v>-7.246376811594203E-3</v>
      </c>
      <c r="E117" s="548"/>
      <c r="F117" s="545">
        <v>1265</v>
      </c>
      <c r="G117" s="546">
        <v>700</v>
      </c>
      <c r="H117" s="549">
        <f t="shared" si="19"/>
        <v>-0.44664031620553357</v>
      </c>
      <c r="I117" s="547">
        <f>G117/$G$116</f>
        <v>0.87064676616915426</v>
      </c>
    </row>
    <row r="118" spans="1:9">
      <c r="A118" s="557" t="s">
        <v>246</v>
      </c>
      <c r="B118" s="545">
        <v>20</v>
      </c>
      <c r="C118" s="546">
        <v>0</v>
      </c>
      <c r="D118" s="523" t="s">
        <v>291</v>
      </c>
      <c r="E118" s="548"/>
      <c r="F118" s="545">
        <v>30</v>
      </c>
      <c r="G118" s="546">
        <v>60</v>
      </c>
      <c r="H118" s="549">
        <f t="shared" si="19"/>
        <v>1</v>
      </c>
      <c r="I118" s="547">
        <f>G118/$G$116</f>
        <v>7.4626865671641784E-2</v>
      </c>
    </row>
    <row r="119" spans="1:9">
      <c r="A119" s="557" t="s">
        <v>2</v>
      </c>
      <c r="B119" s="545">
        <v>12</v>
      </c>
      <c r="C119" s="546">
        <v>0</v>
      </c>
      <c r="D119" s="523" t="s">
        <v>291</v>
      </c>
      <c r="E119" s="548"/>
      <c r="F119" s="545">
        <v>62</v>
      </c>
      <c r="G119" s="546">
        <v>44</v>
      </c>
      <c r="H119" s="549">
        <f t="shared" si="19"/>
        <v>-0.29032258064516131</v>
      </c>
      <c r="I119" s="547">
        <f>G119/$G$116</f>
        <v>5.4726368159203981E-2</v>
      </c>
    </row>
    <row r="120" spans="1:9">
      <c r="A120" s="538" t="s">
        <v>442</v>
      </c>
      <c r="B120" s="539">
        <f>SUM(B121:B123)</f>
        <v>2915.26</v>
      </c>
      <c r="C120" s="540">
        <f>SUM(C121:C123)</f>
        <v>110.285</v>
      </c>
      <c r="D120" s="541">
        <f>(C120-B120)/B120</f>
        <v>-0.96216975501327506</v>
      </c>
      <c r="E120" s="542"/>
      <c r="F120" s="539">
        <f>SUM(F121:F123)</f>
        <v>3084.1219999999998</v>
      </c>
      <c r="G120" s="540">
        <f>SUM(G121:G123)</f>
        <v>174.38499999999999</v>
      </c>
      <c r="H120" s="543">
        <f>(G120-F120)/F120</f>
        <v>-0.94345716544287161</v>
      </c>
      <c r="I120" s="541">
        <f>SUM(I121:I123)</f>
        <v>1</v>
      </c>
    </row>
    <row r="121" spans="1:9">
      <c r="A121" s="544" t="s">
        <v>241</v>
      </c>
      <c r="B121" s="545">
        <v>481.26</v>
      </c>
      <c r="C121" s="546">
        <v>102.285</v>
      </c>
      <c r="D121" s="523">
        <f>(C121-B121)/B121</f>
        <v>-0.78746415658895408</v>
      </c>
      <c r="E121" s="548"/>
      <c r="F121" s="545">
        <v>608.12199999999996</v>
      </c>
      <c r="G121" s="546">
        <v>102.285</v>
      </c>
      <c r="H121" s="549">
        <f>(G121-F121)/F121</f>
        <v>-0.83180184239346711</v>
      </c>
      <c r="I121" s="547">
        <f>(G121/$G$120)</f>
        <v>0.58654700805688564</v>
      </c>
    </row>
    <row r="122" spans="1:9">
      <c r="A122" s="544" t="s">
        <v>229</v>
      </c>
      <c r="B122" s="545">
        <v>0</v>
      </c>
      <c r="C122" s="546">
        <v>8</v>
      </c>
      <c r="D122" s="523" t="s">
        <v>290</v>
      </c>
      <c r="E122" s="548"/>
      <c r="F122" s="545">
        <v>42</v>
      </c>
      <c r="G122" s="546">
        <v>72.099999999999994</v>
      </c>
      <c r="H122" s="549">
        <f>(G122-F122)/F122</f>
        <v>0.71666666666666656</v>
      </c>
      <c r="I122" s="547">
        <f>(G122/$G$120)</f>
        <v>0.41345299194311436</v>
      </c>
    </row>
    <row r="123" spans="1:9">
      <c r="A123" s="544" t="s">
        <v>363</v>
      </c>
      <c r="B123" s="545">
        <v>2434</v>
      </c>
      <c r="C123" s="546">
        <v>0</v>
      </c>
      <c r="D123" s="523" t="s">
        <v>291</v>
      </c>
      <c r="E123" s="548"/>
      <c r="F123" s="545">
        <v>2434</v>
      </c>
      <c r="G123" s="546">
        <v>0</v>
      </c>
      <c r="H123" s="558" t="s">
        <v>291</v>
      </c>
      <c r="I123" s="547">
        <f>(G123/$G$120)</f>
        <v>0</v>
      </c>
    </row>
    <row r="124" spans="1:9">
      <c r="A124" s="538" t="s">
        <v>443</v>
      </c>
      <c r="B124" s="539">
        <f>SUM(B125:B125)</f>
        <v>37</v>
      </c>
      <c r="C124" s="556">
        <f>SUM(C125:C125)</f>
        <v>17</v>
      </c>
      <c r="D124" s="541">
        <f>(C124-B124)/B124</f>
        <v>-0.54054054054054057</v>
      </c>
      <c r="E124" s="542"/>
      <c r="F124" s="539">
        <f>SUM(F125:F125)</f>
        <v>178</v>
      </c>
      <c r="G124" s="540">
        <f>SUM(G125:G125)</f>
        <v>149</v>
      </c>
      <c r="H124" s="543">
        <f>(G124-F124)/F124</f>
        <v>-0.16292134831460675</v>
      </c>
      <c r="I124" s="541">
        <f>SUM(I125:I125)</f>
        <v>1</v>
      </c>
    </row>
    <row r="125" spans="1:9">
      <c r="A125" s="557" t="s">
        <v>229</v>
      </c>
      <c r="B125" s="545">
        <v>37</v>
      </c>
      <c r="C125" s="546">
        <v>17</v>
      </c>
      <c r="D125" s="523">
        <f>(C125-B125)/B125</f>
        <v>-0.54054054054054057</v>
      </c>
      <c r="E125" s="548"/>
      <c r="F125" s="545">
        <v>178</v>
      </c>
      <c r="G125" s="546">
        <v>149</v>
      </c>
      <c r="H125" s="549">
        <f>(G125-F125)/F125</f>
        <v>-0.16292134831460675</v>
      </c>
      <c r="I125" s="547">
        <f>G125/$G$124</f>
        <v>1</v>
      </c>
    </row>
    <row r="126" spans="1:9">
      <c r="A126" s="538" t="s">
        <v>444</v>
      </c>
      <c r="B126" s="539">
        <f>SUM(B127:B127)</f>
        <v>668</v>
      </c>
      <c r="C126" s="540">
        <f>SUM(C127:C127)</f>
        <v>117</v>
      </c>
      <c r="D126" s="541">
        <f>(C126-B126)/B126</f>
        <v>-0.82485029940119758</v>
      </c>
      <c r="E126" s="542"/>
      <c r="F126" s="539">
        <f>SUM(F127:F127)</f>
        <v>1916</v>
      </c>
      <c r="G126" s="540">
        <f>SUM(G127:G127)</f>
        <v>117</v>
      </c>
      <c r="H126" s="543">
        <f>(G126-F126)/F126</f>
        <v>-0.9389352818371608</v>
      </c>
      <c r="I126" s="541">
        <f>SUM(I127:I127)</f>
        <v>1</v>
      </c>
    </row>
    <row r="127" spans="1:9">
      <c r="A127" s="507" t="s">
        <v>235</v>
      </c>
      <c r="B127" s="545">
        <v>668</v>
      </c>
      <c r="C127" s="546">
        <v>117</v>
      </c>
      <c r="D127" s="523">
        <f>(C127-B127)/B127</f>
        <v>-0.82485029940119758</v>
      </c>
      <c r="E127" s="548"/>
      <c r="F127" s="545">
        <v>1916</v>
      </c>
      <c r="G127" s="546">
        <v>117</v>
      </c>
      <c r="H127" s="549">
        <f>(G127-F127)/F127</f>
        <v>-0.9389352818371608</v>
      </c>
      <c r="I127" s="547">
        <f>G127/$G$126</f>
        <v>1</v>
      </c>
    </row>
    <row r="128" spans="1:9">
      <c r="A128" s="538" t="s">
        <v>445</v>
      </c>
      <c r="B128" s="539">
        <f>SUM(B129:B130)</f>
        <v>28</v>
      </c>
      <c r="C128" s="540">
        <f>SUM(C129:C130)</f>
        <v>2</v>
      </c>
      <c r="D128" s="541">
        <f>(C128-B128)/B128</f>
        <v>-0.9285714285714286</v>
      </c>
      <c r="E128" s="542"/>
      <c r="F128" s="539">
        <f>SUM(F129:F130)</f>
        <v>130</v>
      </c>
      <c r="G128" s="540">
        <f>SUM(G129:G130)</f>
        <v>84</v>
      </c>
      <c r="H128" s="543">
        <f>(G128-F128)/F128</f>
        <v>-0.35384615384615387</v>
      </c>
      <c r="I128" s="541">
        <f>SUM(I129:I130)</f>
        <v>1</v>
      </c>
    </row>
    <row r="129" spans="1:9">
      <c r="A129" s="507" t="s">
        <v>363</v>
      </c>
      <c r="B129" s="545">
        <v>3</v>
      </c>
      <c r="C129" s="546">
        <v>2</v>
      </c>
      <c r="D129" s="523">
        <f t="shared" si="20"/>
        <v>-0.33333333333333331</v>
      </c>
      <c r="E129" s="548"/>
      <c r="F129" s="550">
        <v>16</v>
      </c>
      <c r="G129" s="546">
        <v>73</v>
      </c>
      <c r="H129" s="549">
        <f t="shared" ref="H129:H136" si="21">(G129-F129)/F129</f>
        <v>3.5625</v>
      </c>
      <c r="I129" s="547">
        <f>(G129/G128)</f>
        <v>0.86904761904761907</v>
      </c>
    </row>
    <row r="130" spans="1:9">
      <c r="A130" s="557" t="s">
        <v>237</v>
      </c>
      <c r="B130" s="545">
        <v>25</v>
      </c>
      <c r="C130" s="546">
        <v>0</v>
      </c>
      <c r="D130" s="523" t="s">
        <v>291</v>
      </c>
      <c r="E130" s="548"/>
      <c r="F130" s="521">
        <v>114</v>
      </c>
      <c r="G130" s="546">
        <v>11</v>
      </c>
      <c r="H130" s="549">
        <f t="shared" si="21"/>
        <v>-0.90350877192982459</v>
      </c>
      <c r="I130" s="547">
        <f>(G130/G128)</f>
        <v>0.13095238095238096</v>
      </c>
    </row>
    <row r="131" spans="1:9">
      <c r="A131" s="538" t="s">
        <v>446</v>
      </c>
      <c r="B131" s="539">
        <f>SUM(B132:B132)</f>
        <v>17</v>
      </c>
      <c r="C131" s="556">
        <f>SUM(C132:C132)</f>
        <v>0</v>
      </c>
      <c r="D131" s="541" t="s">
        <v>291</v>
      </c>
      <c r="E131" s="542"/>
      <c r="F131" s="539">
        <f>SUM(F132:F132)</f>
        <v>241</v>
      </c>
      <c r="G131" s="540">
        <f>SUM(G132:G132)</f>
        <v>51</v>
      </c>
      <c r="H131" s="543">
        <f>(G131-F131)/F131</f>
        <v>-0.78838174273858919</v>
      </c>
      <c r="I131" s="541">
        <f>SUM(I132:I132)</f>
        <v>1</v>
      </c>
    </row>
    <row r="132" spans="1:9">
      <c r="A132" s="557" t="s">
        <v>227</v>
      </c>
      <c r="B132" s="545">
        <v>17</v>
      </c>
      <c r="C132" s="546">
        <v>0</v>
      </c>
      <c r="D132" s="523" t="s">
        <v>291</v>
      </c>
      <c r="E132" s="548"/>
      <c r="F132" s="545">
        <v>241</v>
      </c>
      <c r="G132" s="546">
        <v>51</v>
      </c>
      <c r="H132" s="549">
        <f>(G132-F132)/F132</f>
        <v>-0.78838174273858919</v>
      </c>
      <c r="I132" s="547">
        <f>G132/$G$131</f>
        <v>1</v>
      </c>
    </row>
    <row r="133" spans="1:9">
      <c r="A133" s="538" t="s">
        <v>447</v>
      </c>
      <c r="B133" s="539">
        <f>SUM(B134:B134)</f>
        <v>4.2750000000000004</v>
      </c>
      <c r="C133" s="540">
        <f>SUM(C134:C134)</f>
        <v>11.805</v>
      </c>
      <c r="D133" s="541">
        <f>(C133-B133)/B133</f>
        <v>1.7614035087719295</v>
      </c>
      <c r="E133" s="542"/>
      <c r="F133" s="539">
        <f>SUM(F134:F134)</f>
        <v>37.43</v>
      </c>
      <c r="G133" s="540">
        <f>SUM(G134:G134)</f>
        <v>32.835000000000001</v>
      </c>
      <c r="H133" s="543">
        <f t="shared" si="21"/>
        <v>-0.12276248998129839</v>
      </c>
      <c r="I133" s="541">
        <f>SUM(I134:I134)</f>
        <v>1</v>
      </c>
    </row>
    <row r="134" spans="1:9">
      <c r="A134" s="544" t="s">
        <v>227</v>
      </c>
      <c r="B134" s="545">
        <v>4.2750000000000004</v>
      </c>
      <c r="C134" s="546">
        <v>11.805</v>
      </c>
      <c r="D134" s="523">
        <f t="shared" si="20"/>
        <v>1.7614035087719295</v>
      </c>
      <c r="E134" s="548"/>
      <c r="F134" s="545">
        <v>37.43</v>
      </c>
      <c r="G134" s="546">
        <v>32.835000000000001</v>
      </c>
      <c r="H134" s="549">
        <f t="shared" si="21"/>
        <v>-0.12276248998129839</v>
      </c>
      <c r="I134" s="547">
        <f>G134/$G$133</f>
        <v>1</v>
      </c>
    </row>
    <row r="135" spans="1:9">
      <c r="A135" s="538" t="s">
        <v>448</v>
      </c>
      <c r="B135" s="539">
        <f>SUM(B136:B136)</f>
        <v>0</v>
      </c>
      <c r="C135" s="540">
        <f>SUM(C136:C136)</f>
        <v>0</v>
      </c>
      <c r="D135" s="541" t="s">
        <v>291</v>
      </c>
      <c r="E135" s="542"/>
      <c r="F135" s="539">
        <f>SUM(F136:F136)</f>
        <v>6</v>
      </c>
      <c r="G135" s="540">
        <f>SUM(G136:G136)</f>
        <v>4</v>
      </c>
      <c r="H135" s="543">
        <f t="shared" si="21"/>
        <v>-0.33333333333333331</v>
      </c>
      <c r="I135" s="541">
        <f>SUM(I136:I136)</f>
        <v>1</v>
      </c>
    </row>
    <row r="136" spans="1:9">
      <c r="A136" s="507" t="s">
        <v>363</v>
      </c>
      <c r="B136" s="545">
        <v>0</v>
      </c>
      <c r="C136" s="546">
        <v>0</v>
      </c>
      <c r="D136" s="523" t="s">
        <v>291</v>
      </c>
      <c r="E136" s="548"/>
      <c r="F136" s="545">
        <v>6</v>
      </c>
      <c r="G136" s="546">
        <v>4</v>
      </c>
      <c r="H136" s="549">
        <f t="shared" si="21"/>
        <v>-0.33333333333333331</v>
      </c>
      <c r="I136" s="547">
        <f>G136/$G$135</f>
        <v>1</v>
      </c>
    </row>
    <row r="137" spans="1:9">
      <c r="A137" s="538" t="s">
        <v>449</v>
      </c>
      <c r="B137" s="539">
        <f>SUM(B138:B138)</f>
        <v>22854</v>
      </c>
      <c r="C137" s="540">
        <f>SUM(C138:C138)</f>
        <v>0</v>
      </c>
      <c r="D137" s="541" t="s">
        <v>291</v>
      </c>
      <c r="E137" s="542"/>
      <c r="F137" s="539">
        <f>SUM(F138:F138)</f>
        <v>22854</v>
      </c>
      <c r="G137" s="540">
        <f>SUM(G138:G138)</f>
        <v>0</v>
      </c>
      <c r="H137" s="543" t="s">
        <v>291</v>
      </c>
      <c r="I137" s="541" t="s">
        <v>291</v>
      </c>
    </row>
    <row r="138" spans="1:9">
      <c r="A138" s="507" t="s">
        <v>227</v>
      </c>
      <c r="B138" s="545">
        <v>22854</v>
      </c>
      <c r="C138" s="546">
        <v>0</v>
      </c>
      <c r="D138" s="523" t="s">
        <v>291</v>
      </c>
      <c r="E138" s="548"/>
      <c r="F138" s="545">
        <v>22854</v>
      </c>
      <c r="G138" s="546">
        <v>0</v>
      </c>
      <c r="H138" s="549" t="s">
        <v>291</v>
      </c>
      <c r="I138" s="547" t="s">
        <v>291</v>
      </c>
    </row>
    <row r="139" spans="1:9">
      <c r="A139" s="538" t="s">
        <v>450</v>
      </c>
      <c r="B139" s="539">
        <f>SUM(B140:B140)</f>
        <v>62.274999999999999</v>
      </c>
      <c r="C139" s="540">
        <f>SUM(C140:C140)</f>
        <v>0</v>
      </c>
      <c r="D139" s="541" t="s">
        <v>291</v>
      </c>
      <c r="E139" s="542"/>
      <c r="F139" s="539">
        <f>SUM(F140:F140)</f>
        <v>327.60499999999996</v>
      </c>
      <c r="G139" s="540">
        <f>SUM(G140:G140)</f>
        <v>0</v>
      </c>
      <c r="H139" s="520" t="s">
        <v>291</v>
      </c>
      <c r="I139" s="541" t="s">
        <v>291</v>
      </c>
    </row>
    <row r="140" spans="1:9">
      <c r="A140" s="544" t="s">
        <v>364</v>
      </c>
      <c r="B140" s="545">
        <v>62.274999999999999</v>
      </c>
      <c r="C140" s="546">
        <v>0</v>
      </c>
      <c r="D140" s="523" t="s">
        <v>291</v>
      </c>
      <c r="E140" s="548"/>
      <c r="F140" s="545">
        <v>327.60499999999996</v>
      </c>
      <c r="G140" s="546">
        <v>0</v>
      </c>
      <c r="H140" s="549" t="s">
        <v>291</v>
      </c>
      <c r="I140" s="547" t="s">
        <v>291</v>
      </c>
    </row>
    <row r="141" spans="1:9" ht="51" customHeight="1">
      <c r="A141" s="778" t="s">
        <v>496</v>
      </c>
      <c r="B141" s="778"/>
      <c r="C141" s="778"/>
      <c r="D141" s="778"/>
      <c r="E141" s="778"/>
      <c r="F141" s="778"/>
      <c r="G141" s="778"/>
      <c r="H141" s="778"/>
      <c r="I141" s="778"/>
    </row>
    <row r="142" spans="1:9">
      <c r="A142" s="779"/>
      <c r="B142" s="779"/>
      <c r="C142" s="779"/>
      <c r="D142" s="779"/>
      <c r="E142" s="779"/>
      <c r="F142" s="779"/>
      <c r="G142" s="779"/>
      <c r="H142" s="779"/>
      <c r="I142" s="779"/>
    </row>
    <row r="143" spans="1:9">
      <c r="B143" s="559"/>
      <c r="C143" s="559"/>
      <c r="D143" s="559"/>
      <c r="E143" s="559"/>
      <c r="F143" s="559"/>
      <c r="G143" s="559"/>
    </row>
    <row r="144" spans="1:9">
      <c r="B144" s="560"/>
      <c r="C144" s="560"/>
      <c r="F144" s="560"/>
      <c r="G144" s="560"/>
    </row>
  </sheetData>
  <mergeCells count="4">
    <mergeCell ref="B4:D4"/>
    <mergeCell ref="F4:I4"/>
    <mergeCell ref="A141:I141"/>
    <mergeCell ref="A142:I1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6C497-FEB8-4836-910E-A3B952B241D5}">
  <sheetPr>
    <tabColor rgb="FF8A0000"/>
  </sheetPr>
  <dimension ref="A1:P18"/>
  <sheetViews>
    <sheetView showGridLines="0" workbookViewId="0">
      <selection activeCell="E30" sqref="E30"/>
    </sheetView>
  </sheetViews>
  <sheetFormatPr baseColWidth="10" defaultColWidth="11.42578125" defaultRowHeight="15"/>
  <cols>
    <col min="1" max="1" width="24.42578125" style="561" customWidth="1"/>
    <col min="2" max="2" width="8.42578125" style="561" customWidth="1"/>
    <col min="3" max="3" width="7.42578125" style="561" bestFit="1" customWidth="1"/>
    <col min="4" max="4" width="8.5703125" style="561" bestFit="1" customWidth="1"/>
    <col min="5" max="5" width="11.42578125" style="561"/>
    <col min="6" max="6" width="8.42578125" style="561" customWidth="1"/>
    <col min="7" max="7" width="9.7109375" style="561" customWidth="1"/>
    <col min="8" max="8" width="9.42578125" style="561" customWidth="1"/>
    <col min="9" max="9" width="7.5703125" style="561" customWidth="1"/>
    <col min="10" max="10" width="11.42578125" style="561"/>
    <col min="11" max="11" width="22.7109375" style="561" bestFit="1" customWidth="1"/>
    <col min="12" max="12" width="23.42578125" style="561" bestFit="1" customWidth="1"/>
    <col min="13" max="13" width="23.5703125" style="561" customWidth="1"/>
    <col min="14" max="14" width="22.7109375" style="561" bestFit="1" customWidth="1"/>
    <col min="15" max="16384" width="11.42578125" style="561"/>
  </cols>
  <sheetData>
    <row r="1" spans="1:16">
      <c r="A1" s="506" t="s">
        <v>451</v>
      </c>
    </row>
    <row r="2" spans="1:16" ht="18.75">
      <c r="A2" s="562" t="s">
        <v>452</v>
      </c>
      <c r="B2" s="563"/>
      <c r="C2" s="563"/>
      <c r="D2" s="563"/>
      <c r="E2" s="563"/>
      <c r="F2" s="563"/>
      <c r="G2" s="563"/>
      <c r="H2" s="563"/>
      <c r="K2" s="564"/>
      <c r="L2" s="564"/>
      <c r="M2" s="564"/>
      <c r="N2" s="564"/>
      <c r="O2" s="564"/>
      <c r="P2" s="564"/>
    </row>
    <row r="3" spans="1:16">
      <c r="K3" s="564"/>
      <c r="L3" s="564"/>
      <c r="M3" s="564"/>
      <c r="N3" s="564"/>
      <c r="O3" s="564"/>
      <c r="P3" s="564"/>
    </row>
    <row r="4" spans="1:16">
      <c r="B4" s="775" t="s">
        <v>370</v>
      </c>
      <c r="C4" s="775"/>
      <c r="D4" s="775"/>
      <c r="E4" s="565"/>
      <c r="F4" s="775" t="s">
        <v>371</v>
      </c>
      <c r="G4" s="775"/>
      <c r="H4" s="775"/>
      <c r="I4" s="775"/>
      <c r="K4" s="564"/>
      <c r="L4" s="564"/>
      <c r="M4" s="564"/>
      <c r="N4" s="564"/>
      <c r="O4" s="564"/>
      <c r="P4" s="564"/>
    </row>
    <row r="5" spans="1:16">
      <c r="A5" s="566" t="s">
        <v>453</v>
      </c>
      <c r="B5" s="567">
        <v>2019</v>
      </c>
      <c r="C5" s="568">
        <v>2020</v>
      </c>
      <c r="D5" s="569" t="s">
        <v>417</v>
      </c>
      <c r="E5" s="568"/>
      <c r="F5" s="567">
        <v>2019</v>
      </c>
      <c r="G5" s="568">
        <v>2020</v>
      </c>
      <c r="H5" s="568" t="s">
        <v>417</v>
      </c>
      <c r="I5" s="569" t="s">
        <v>374</v>
      </c>
      <c r="K5" s="564"/>
      <c r="L5" s="564"/>
      <c r="M5" s="564"/>
      <c r="N5" s="564"/>
      <c r="O5" s="564"/>
      <c r="P5" s="564"/>
    </row>
    <row r="6" spans="1:16">
      <c r="A6" s="570" t="s">
        <v>454</v>
      </c>
      <c r="B6" s="571">
        <f>SUM(B7:B10)</f>
        <v>10172.52</v>
      </c>
      <c r="C6" s="572">
        <f>SUM(C7:C10)</f>
        <v>4362.37</v>
      </c>
      <c r="D6" s="541">
        <f t="shared" ref="D6:D12" si="0">(C6-B6)/B6</f>
        <v>-0.57116132482413406</v>
      </c>
      <c r="E6" s="542"/>
      <c r="F6" s="571">
        <f>SUM(F7:F10)</f>
        <v>78944.479999999996</v>
      </c>
      <c r="G6" s="572">
        <f>SUM(G7:G10)</f>
        <v>30698.828000000001</v>
      </c>
      <c r="H6" s="543">
        <f t="shared" ref="H6:H12" si="1">(G6-F6)/F6</f>
        <v>-0.61113395135416682</v>
      </c>
      <c r="I6" s="573">
        <f>SUM(I7:I10)</f>
        <v>0.99999999999999989</v>
      </c>
      <c r="K6" s="564"/>
      <c r="L6" s="564"/>
      <c r="M6" s="564"/>
      <c r="N6" s="564"/>
      <c r="O6" s="564"/>
      <c r="P6" s="564"/>
    </row>
    <row r="7" spans="1:16">
      <c r="A7" s="574" t="s">
        <v>366</v>
      </c>
      <c r="B7" s="575">
        <v>3457.77</v>
      </c>
      <c r="C7" s="576">
        <v>707</v>
      </c>
      <c r="D7" s="547">
        <f t="shared" si="0"/>
        <v>-0.79553295910369981</v>
      </c>
      <c r="E7" s="577"/>
      <c r="F7" s="575">
        <v>27592.43</v>
      </c>
      <c r="G7" s="576">
        <v>11655.91</v>
      </c>
      <c r="H7" s="549">
        <f t="shared" si="1"/>
        <v>-0.57756855775297788</v>
      </c>
      <c r="I7" s="547">
        <f>G7/$G$6</f>
        <v>0.37968583035156911</v>
      </c>
      <c r="K7" s="564"/>
      <c r="L7" s="564"/>
      <c r="M7" s="564"/>
      <c r="N7" s="564"/>
      <c r="O7" s="564"/>
      <c r="P7" s="564"/>
    </row>
    <row r="8" spans="1:16">
      <c r="A8" s="578" t="s">
        <v>231</v>
      </c>
      <c r="B8" s="575">
        <v>1924.45</v>
      </c>
      <c r="C8" s="576">
        <v>2385.37</v>
      </c>
      <c r="D8" s="547">
        <f t="shared" si="0"/>
        <v>0.2395073917223102</v>
      </c>
      <c r="E8" s="577"/>
      <c r="F8" s="575">
        <v>10295.48</v>
      </c>
      <c r="G8" s="576">
        <v>9983.5</v>
      </c>
      <c r="H8" s="549">
        <f t="shared" si="1"/>
        <v>-3.0302618236352222E-2</v>
      </c>
      <c r="I8" s="547">
        <f>G8/$G$6</f>
        <v>0.32520785484058218</v>
      </c>
      <c r="K8" s="564"/>
      <c r="L8" s="564"/>
      <c r="M8" s="564"/>
      <c r="N8" s="564"/>
      <c r="O8" s="564"/>
      <c r="P8" s="564"/>
    </row>
    <row r="9" spans="1:16">
      <c r="A9" s="578" t="s">
        <v>230</v>
      </c>
      <c r="B9" s="575">
        <v>4452.3</v>
      </c>
      <c r="C9" s="576">
        <v>720</v>
      </c>
      <c r="D9" s="547">
        <f t="shared" si="0"/>
        <v>-0.83828582979583588</v>
      </c>
      <c r="E9" s="577"/>
      <c r="F9" s="575">
        <v>39861.46</v>
      </c>
      <c r="G9" s="576">
        <v>6905.47</v>
      </c>
      <c r="H9" s="549">
        <f t="shared" si="1"/>
        <v>-0.82676324449731642</v>
      </c>
      <c r="I9" s="547">
        <f>G9/$G$6</f>
        <v>0.22494246360154205</v>
      </c>
      <c r="K9" s="564"/>
      <c r="L9" s="564"/>
      <c r="M9" s="564"/>
      <c r="N9" s="564"/>
      <c r="O9" s="564"/>
      <c r="P9" s="564"/>
    </row>
    <row r="10" spans="1:16">
      <c r="A10" s="578" t="s">
        <v>233</v>
      </c>
      <c r="B10" s="575">
        <v>338</v>
      </c>
      <c r="C10" s="576">
        <v>550</v>
      </c>
      <c r="D10" s="547">
        <f t="shared" si="0"/>
        <v>0.62721893491124259</v>
      </c>
      <c r="E10" s="577"/>
      <c r="F10" s="575">
        <v>1195.1100000000001</v>
      </c>
      <c r="G10" s="576">
        <v>2153.9479999999999</v>
      </c>
      <c r="H10" s="549">
        <f t="shared" si="1"/>
        <v>0.80230104341859709</v>
      </c>
      <c r="I10" s="547">
        <f>G10/$G$6</f>
        <v>7.0163851206306624E-2</v>
      </c>
      <c r="K10" s="564"/>
      <c r="L10" s="564"/>
      <c r="M10" s="564"/>
      <c r="N10" s="564"/>
      <c r="O10" s="564"/>
      <c r="P10" s="564"/>
    </row>
    <row r="11" spans="1:16">
      <c r="A11" s="579" t="s">
        <v>455</v>
      </c>
      <c r="B11" s="580">
        <f>SUM(B12:B12)</f>
        <v>6266.34</v>
      </c>
      <c r="C11" s="581">
        <f>SUM(C12:C12)</f>
        <v>958.15</v>
      </c>
      <c r="D11" s="541">
        <f t="shared" si="0"/>
        <v>-0.84709575286371319</v>
      </c>
      <c r="E11" s="519"/>
      <c r="F11" s="580">
        <f>SUM(F12:F12)</f>
        <v>37261.5</v>
      </c>
      <c r="G11" s="581">
        <f>SUM(G12:G12)</f>
        <v>11571.189999999999</v>
      </c>
      <c r="H11" s="520">
        <f t="shared" si="1"/>
        <v>-0.68945989828643506</v>
      </c>
      <c r="I11" s="582">
        <f>SUM(I12:I12)</f>
        <v>1</v>
      </c>
      <c r="K11" s="564"/>
      <c r="L11" s="564"/>
      <c r="M11" s="564"/>
      <c r="N11" s="564"/>
      <c r="O11" s="564"/>
      <c r="P11" s="564"/>
    </row>
    <row r="12" spans="1:16">
      <c r="A12" s="578" t="s">
        <v>231</v>
      </c>
      <c r="B12" s="583">
        <v>6266.34</v>
      </c>
      <c r="C12" s="584">
        <v>958.15</v>
      </c>
      <c r="D12" s="547">
        <f t="shared" si="0"/>
        <v>-0.84709575286371319</v>
      </c>
      <c r="E12" s="533"/>
      <c r="F12" s="583">
        <v>37261.5</v>
      </c>
      <c r="G12" s="585">
        <v>11571.189999999999</v>
      </c>
      <c r="H12" s="526">
        <f t="shared" si="1"/>
        <v>-0.68945989828643506</v>
      </c>
      <c r="I12" s="534">
        <f>G12/$G$11</f>
        <v>1</v>
      </c>
      <c r="K12" s="564"/>
      <c r="L12" s="564"/>
      <c r="M12" s="564"/>
      <c r="N12" s="564"/>
      <c r="O12" s="564"/>
      <c r="P12" s="564"/>
    </row>
    <row r="13" spans="1:16">
      <c r="A13" s="586" t="s">
        <v>456</v>
      </c>
      <c r="B13" s="587">
        <f>SUM(B14)</f>
        <v>0.1</v>
      </c>
      <c r="C13" s="588">
        <f>SUM(C14)</f>
        <v>0</v>
      </c>
      <c r="D13" s="589" t="s">
        <v>291</v>
      </c>
      <c r="E13" s="519"/>
      <c r="F13" s="590">
        <f>SUM(F14)</f>
        <v>2.6000000000000005</v>
      </c>
      <c r="G13" s="588">
        <f>SUM(G14)</f>
        <v>0</v>
      </c>
      <c r="H13" s="591" t="s">
        <v>291</v>
      </c>
      <c r="I13" s="592" t="s">
        <v>291</v>
      </c>
      <c r="K13" s="564"/>
      <c r="L13" s="564"/>
      <c r="M13" s="564"/>
      <c r="N13" s="564"/>
      <c r="O13" s="564"/>
      <c r="P13" s="564"/>
    </row>
    <row r="14" spans="1:16">
      <c r="A14" s="593" t="s">
        <v>366</v>
      </c>
      <c r="B14" s="594">
        <v>0.1</v>
      </c>
      <c r="C14" s="585">
        <v>0</v>
      </c>
      <c r="D14" s="595" t="s">
        <v>291</v>
      </c>
      <c r="E14" s="596"/>
      <c r="F14" s="597">
        <v>2.6000000000000005</v>
      </c>
      <c r="G14" s="585">
        <v>0</v>
      </c>
      <c r="H14" s="598" t="s">
        <v>291</v>
      </c>
      <c r="I14" s="599" t="s">
        <v>291</v>
      </c>
      <c r="K14" s="564"/>
      <c r="L14" s="564"/>
      <c r="M14" s="564"/>
      <c r="N14" s="564"/>
      <c r="O14" s="564"/>
      <c r="P14" s="564"/>
    </row>
    <row r="15" spans="1:16">
      <c r="K15" s="564"/>
      <c r="L15" s="564"/>
      <c r="M15" s="564"/>
      <c r="N15" s="564"/>
      <c r="O15" s="564"/>
      <c r="P15" s="564"/>
    </row>
    <row r="16" spans="1:16">
      <c r="A16" s="780" t="s">
        <v>412</v>
      </c>
      <c r="B16" s="780"/>
      <c r="C16" s="780"/>
      <c r="D16" s="780"/>
      <c r="E16" s="780"/>
      <c r="F16" s="780"/>
      <c r="G16" s="780"/>
      <c r="H16" s="780"/>
      <c r="I16" s="780"/>
      <c r="K16" s="564"/>
      <c r="L16" s="564"/>
      <c r="M16" s="564"/>
      <c r="N16" s="564"/>
      <c r="O16" s="564"/>
      <c r="P16" s="564"/>
    </row>
    <row r="17" spans="1:16">
      <c r="A17" s="600" t="s">
        <v>413</v>
      </c>
      <c r="B17" s="600"/>
      <c r="C17" s="600"/>
      <c r="D17" s="600"/>
      <c r="E17" s="600"/>
      <c r="F17" s="601"/>
      <c r="G17" s="602"/>
      <c r="H17" s="602"/>
      <c r="I17" s="602"/>
      <c r="K17" s="564"/>
      <c r="L17" s="564"/>
      <c r="M17" s="564"/>
      <c r="N17" s="564"/>
      <c r="O17" s="564"/>
      <c r="P17" s="564"/>
    </row>
    <row r="18" spans="1:16">
      <c r="K18" s="564"/>
      <c r="L18" s="564"/>
      <c r="M18" s="564"/>
      <c r="N18" s="564"/>
      <c r="O18" s="564"/>
      <c r="P18" s="564"/>
    </row>
  </sheetData>
  <mergeCells count="3">
    <mergeCell ref="B4:D4"/>
    <mergeCell ref="F4:I4"/>
    <mergeCell ref="A16:I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8A0000"/>
  </sheetPr>
  <dimension ref="A1:K64"/>
  <sheetViews>
    <sheetView showGridLines="0" view="pageBreakPreview" zoomScaleNormal="110" zoomScaleSheetLayoutView="100" workbookViewId="0">
      <selection activeCell="N26" sqref="N26"/>
    </sheetView>
  </sheetViews>
  <sheetFormatPr baseColWidth="10" defaultColWidth="11.5703125" defaultRowHeight="12.75"/>
  <cols>
    <col min="1" max="1" width="13" style="3" customWidth="1"/>
    <col min="2" max="2" width="16" style="3" customWidth="1"/>
    <col min="3" max="7" width="16" style="163" customWidth="1"/>
    <col min="8" max="8" width="17" style="163" customWidth="1"/>
    <col min="9" max="9" width="25.7109375" style="163" customWidth="1"/>
    <col min="10" max="10" width="10.28515625" style="1" customWidth="1"/>
    <col min="11" max="256" width="11.5703125" style="1"/>
    <col min="257" max="257" width="13" style="1" customWidth="1"/>
    <col min="258" max="263" width="16" style="1" customWidth="1"/>
    <col min="264" max="264" width="17" style="1" customWidth="1"/>
    <col min="265" max="265" width="25.7109375" style="1" customWidth="1"/>
    <col min="266" max="266" width="10.28515625" style="1" customWidth="1"/>
    <col min="267" max="512" width="11.5703125" style="1"/>
    <col min="513" max="513" width="13" style="1" customWidth="1"/>
    <col min="514" max="519" width="16" style="1" customWidth="1"/>
    <col min="520" max="520" width="17" style="1" customWidth="1"/>
    <col min="521" max="521" width="25.7109375" style="1" customWidth="1"/>
    <col min="522" max="522" width="10.28515625" style="1" customWidth="1"/>
    <col min="523" max="768" width="11.5703125" style="1"/>
    <col min="769" max="769" width="13" style="1" customWidth="1"/>
    <col min="770" max="775" width="16" style="1" customWidth="1"/>
    <col min="776" max="776" width="17" style="1" customWidth="1"/>
    <col min="777" max="777" width="25.7109375" style="1" customWidth="1"/>
    <col min="778" max="778" width="10.28515625" style="1" customWidth="1"/>
    <col min="779" max="1024" width="11.5703125" style="1"/>
    <col min="1025" max="1025" width="13" style="1" customWidth="1"/>
    <col min="1026" max="1031" width="16" style="1" customWidth="1"/>
    <col min="1032" max="1032" width="17" style="1" customWidth="1"/>
    <col min="1033" max="1033" width="25.7109375" style="1" customWidth="1"/>
    <col min="1034" max="1034" width="10.28515625" style="1" customWidth="1"/>
    <col min="1035" max="1280" width="11.5703125" style="1"/>
    <col min="1281" max="1281" width="13" style="1" customWidth="1"/>
    <col min="1282" max="1287" width="16" style="1" customWidth="1"/>
    <col min="1288" max="1288" width="17" style="1" customWidth="1"/>
    <col min="1289" max="1289" width="25.7109375" style="1" customWidth="1"/>
    <col min="1290" max="1290" width="10.28515625" style="1" customWidth="1"/>
    <col min="1291" max="1536" width="11.5703125" style="1"/>
    <col min="1537" max="1537" width="13" style="1" customWidth="1"/>
    <col min="1538" max="1543" width="16" style="1" customWidth="1"/>
    <col min="1544" max="1544" width="17" style="1" customWidth="1"/>
    <col min="1545" max="1545" width="25.7109375" style="1" customWidth="1"/>
    <col min="1546" max="1546" width="10.28515625" style="1" customWidth="1"/>
    <col min="1547" max="1792" width="11.5703125" style="1"/>
    <col min="1793" max="1793" width="13" style="1" customWidth="1"/>
    <col min="1794" max="1799" width="16" style="1" customWidth="1"/>
    <col min="1800" max="1800" width="17" style="1" customWidth="1"/>
    <col min="1801" max="1801" width="25.7109375" style="1" customWidth="1"/>
    <col min="1802" max="1802" width="10.28515625" style="1" customWidth="1"/>
    <col min="1803" max="2048" width="11.5703125" style="1"/>
    <col min="2049" max="2049" width="13" style="1" customWidth="1"/>
    <col min="2050" max="2055" width="16" style="1" customWidth="1"/>
    <col min="2056" max="2056" width="17" style="1" customWidth="1"/>
    <col min="2057" max="2057" width="25.7109375" style="1" customWidth="1"/>
    <col min="2058" max="2058" width="10.28515625" style="1" customWidth="1"/>
    <col min="2059" max="2304" width="11.5703125" style="1"/>
    <col min="2305" max="2305" width="13" style="1" customWidth="1"/>
    <col min="2306" max="2311" width="16" style="1" customWidth="1"/>
    <col min="2312" max="2312" width="17" style="1" customWidth="1"/>
    <col min="2313" max="2313" width="25.7109375" style="1" customWidth="1"/>
    <col min="2314" max="2314" width="10.28515625" style="1" customWidth="1"/>
    <col min="2315" max="2560" width="11.5703125" style="1"/>
    <col min="2561" max="2561" width="13" style="1" customWidth="1"/>
    <col min="2562" max="2567" width="16" style="1" customWidth="1"/>
    <col min="2568" max="2568" width="17" style="1" customWidth="1"/>
    <col min="2569" max="2569" width="25.7109375" style="1" customWidth="1"/>
    <col min="2570" max="2570" width="10.28515625" style="1" customWidth="1"/>
    <col min="2571" max="2816" width="11.5703125" style="1"/>
    <col min="2817" max="2817" width="13" style="1" customWidth="1"/>
    <col min="2818" max="2823" width="16" style="1" customWidth="1"/>
    <col min="2824" max="2824" width="17" style="1" customWidth="1"/>
    <col min="2825" max="2825" width="25.7109375" style="1" customWidth="1"/>
    <col min="2826" max="2826" width="10.28515625" style="1" customWidth="1"/>
    <col min="2827" max="3072" width="11.5703125" style="1"/>
    <col min="3073" max="3073" width="13" style="1" customWidth="1"/>
    <col min="3074" max="3079" width="16" style="1" customWidth="1"/>
    <col min="3080" max="3080" width="17" style="1" customWidth="1"/>
    <col min="3081" max="3081" width="25.7109375" style="1" customWidth="1"/>
    <col min="3082" max="3082" width="10.28515625" style="1" customWidth="1"/>
    <col min="3083" max="3328" width="11.5703125" style="1"/>
    <col min="3329" max="3329" width="13" style="1" customWidth="1"/>
    <col min="3330" max="3335" width="16" style="1" customWidth="1"/>
    <col min="3336" max="3336" width="17" style="1" customWidth="1"/>
    <col min="3337" max="3337" width="25.7109375" style="1" customWidth="1"/>
    <col min="3338" max="3338" width="10.28515625" style="1" customWidth="1"/>
    <col min="3339" max="3584" width="11.5703125" style="1"/>
    <col min="3585" max="3585" width="13" style="1" customWidth="1"/>
    <col min="3586" max="3591" width="16" style="1" customWidth="1"/>
    <col min="3592" max="3592" width="17" style="1" customWidth="1"/>
    <col min="3593" max="3593" width="25.7109375" style="1" customWidth="1"/>
    <col min="3594" max="3594" width="10.28515625" style="1" customWidth="1"/>
    <col min="3595" max="3840" width="11.5703125" style="1"/>
    <col min="3841" max="3841" width="13" style="1" customWidth="1"/>
    <col min="3842" max="3847" width="16" style="1" customWidth="1"/>
    <col min="3848" max="3848" width="17" style="1" customWidth="1"/>
    <col min="3849" max="3849" width="25.7109375" style="1" customWidth="1"/>
    <col min="3850" max="3850" width="10.28515625" style="1" customWidth="1"/>
    <col min="3851" max="4096" width="11.5703125" style="1"/>
    <col min="4097" max="4097" width="13" style="1" customWidth="1"/>
    <col min="4098" max="4103" width="16" style="1" customWidth="1"/>
    <col min="4104" max="4104" width="17" style="1" customWidth="1"/>
    <col min="4105" max="4105" width="25.7109375" style="1" customWidth="1"/>
    <col min="4106" max="4106" width="10.28515625" style="1" customWidth="1"/>
    <col min="4107" max="4352" width="11.5703125" style="1"/>
    <col min="4353" max="4353" width="13" style="1" customWidth="1"/>
    <col min="4354" max="4359" width="16" style="1" customWidth="1"/>
    <col min="4360" max="4360" width="17" style="1" customWidth="1"/>
    <col min="4361" max="4361" width="25.7109375" style="1" customWidth="1"/>
    <col min="4362" max="4362" width="10.28515625" style="1" customWidth="1"/>
    <col min="4363" max="4608" width="11.5703125" style="1"/>
    <col min="4609" max="4609" width="13" style="1" customWidth="1"/>
    <col min="4610" max="4615" width="16" style="1" customWidth="1"/>
    <col min="4616" max="4616" width="17" style="1" customWidth="1"/>
    <col min="4617" max="4617" width="25.7109375" style="1" customWidth="1"/>
    <col min="4618" max="4618" width="10.28515625" style="1" customWidth="1"/>
    <col min="4619" max="4864" width="11.5703125" style="1"/>
    <col min="4865" max="4865" width="13" style="1" customWidth="1"/>
    <col min="4866" max="4871" width="16" style="1" customWidth="1"/>
    <col min="4872" max="4872" width="17" style="1" customWidth="1"/>
    <col min="4873" max="4873" width="25.7109375" style="1" customWidth="1"/>
    <col min="4874" max="4874" width="10.28515625" style="1" customWidth="1"/>
    <col min="4875" max="5120" width="11.5703125" style="1"/>
    <col min="5121" max="5121" width="13" style="1" customWidth="1"/>
    <col min="5122" max="5127" width="16" style="1" customWidth="1"/>
    <col min="5128" max="5128" width="17" style="1" customWidth="1"/>
    <col min="5129" max="5129" width="25.7109375" style="1" customWidth="1"/>
    <col min="5130" max="5130" width="10.28515625" style="1" customWidth="1"/>
    <col min="5131" max="5376" width="11.5703125" style="1"/>
    <col min="5377" max="5377" width="13" style="1" customWidth="1"/>
    <col min="5378" max="5383" width="16" style="1" customWidth="1"/>
    <col min="5384" max="5384" width="17" style="1" customWidth="1"/>
    <col min="5385" max="5385" width="25.7109375" style="1" customWidth="1"/>
    <col min="5386" max="5386" width="10.28515625" style="1" customWidth="1"/>
    <col min="5387" max="5632" width="11.5703125" style="1"/>
    <col min="5633" max="5633" width="13" style="1" customWidth="1"/>
    <col min="5634" max="5639" width="16" style="1" customWidth="1"/>
    <col min="5640" max="5640" width="17" style="1" customWidth="1"/>
    <col min="5641" max="5641" width="25.7109375" style="1" customWidth="1"/>
    <col min="5642" max="5642" width="10.28515625" style="1" customWidth="1"/>
    <col min="5643" max="5888" width="11.5703125" style="1"/>
    <col min="5889" max="5889" width="13" style="1" customWidth="1"/>
    <col min="5890" max="5895" width="16" style="1" customWidth="1"/>
    <col min="5896" max="5896" width="17" style="1" customWidth="1"/>
    <col min="5897" max="5897" width="25.7109375" style="1" customWidth="1"/>
    <col min="5898" max="5898" width="10.28515625" style="1" customWidth="1"/>
    <col min="5899" max="6144" width="11.5703125" style="1"/>
    <col min="6145" max="6145" width="13" style="1" customWidth="1"/>
    <col min="6146" max="6151" width="16" style="1" customWidth="1"/>
    <col min="6152" max="6152" width="17" style="1" customWidth="1"/>
    <col min="6153" max="6153" width="25.7109375" style="1" customWidth="1"/>
    <col min="6154" max="6154" width="10.28515625" style="1" customWidth="1"/>
    <col min="6155" max="6400" width="11.5703125" style="1"/>
    <col min="6401" max="6401" width="13" style="1" customWidth="1"/>
    <col min="6402" max="6407" width="16" style="1" customWidth="1"/>
    <col min="6408" max="6408" width="17" style="1" customWidth="1"/>
    <col min="6409" max="6409" width="25.7109375" style="1" customWidth="1"/>
    <col min="6410" max="6410" width="10.28515625" style="1" customWidth="1"/>
    <col min="6411" max="6656" width="11.5703125" style="1"/>
    <col min="6657" max="6657" width="13" style="1" customWidth="1"/>
    <col min="6658" max="6663" width="16" style="1" customWidth="1"/>
    <col min="6664" max="6664" width="17" style="1" customWidth="1"/>
    <col min="6665" max="6665" width="25.7109375" style="1" customWidth="1"/>
    <col min="6666" max="6666" width="10.28515625" style="1" customWidth="1"/>
    <col min="6667" max="6912" width="11.5703125" style="1"/>
    <col min="6913" max="6913" width="13" style="1" customWidth="1"/>
    <col min="6914" max="6919" width="16" style="1" customWidth="1"/>
    <col min="6920" max="6920" width="17" style="1" customWidth="1"/>
    <col min="6921" max="6921" width="25.7109375" style="1" customWidth="1"/>
    <col min="6922" max="6922" width="10.28515625" style="1" customWidth="1"/>
    <col min="6923" max="7168" width="11.5703125" style="1"/>
    <col min="7169" max="7169" width="13" style="1" customWidth="1"/>
    <col min="7170" max="7175" width="16" style="1" customWidth="1"/>
    <col min="7176" max="7176" width="17" style="1" customWidth="1"/>
    <col min="7177" max="7177" width="25.7109375" style="1" customWidth="1"/>
    <col min="7178" max="7178" width="10.28515625" style="1" customWidth="1"/>
    <col min="7179" max="7424" width="11.5703125" style="1"/>
    <col min="7425" max="7425" width="13" style="1" customWidth="1"/>
    <col min="7426" max="7431" width="16" style="1" customWidth="1"/>
    <col min="7432" max="7432" width="17" style="1" customWidth="1"/>
    <col min="7433" max="7433" width="25.7109375" style="1" customWidth="1"/>
    <col min="7434" max="7434" width="10.28515625" style="1" customWidth="1"/>
    <col min="7435" max="7680" width="11.5703125" style="1"/>
    <col min="7681" max="7681" width="13" style="1" customWidth="1"/>
    <col min="7682" max="7687" width="16" style="1" customWidth="1"/>
    <col min="7688" max="7688" width="17" style="1" customWidth="1"/>
    <col min="7689" max="7689" width="25.7109375" style="1" customWidth="1"/>
    <col min="7690" max="7690" width="10.28515625" style="1" customWidth="1"/>
    <col min="7691" max="7936" width="11.5703125" style="1"/>
    <col min="7937" max="7937" width="13" style="1" customWidth="1"/>
    <col min="7938" max="7943" width="16" style="1" customWidth="1"/>
    <col min="7944" max="7944" width="17" style="1" customWidth="1"/>
    <col min="7945" max="7945" width="25.7109375" style="1" customWidth="1"/>
    <col min="7946" max="7946" width="10.28515625" style="1" customWidth="1"/>
    <col min="7947" max="8192" width="11.5703125" style="1"/>
    <col min="8193" max="8193" width="13" style="1" customWidth="1"/>
    <col min="8194" max="8199" width="16" style="1" customWidth="1"/>
    <col min="8200" max="8200" width="17" style="1" customWidth="1"/>
    <col min="8201" max="8201" width="25.7109375" style="1" customWidth="1"/>
    <col min="8202" max="8202" width="10.28515625" style="1" customWidth="1"/>
    <col min="8203" max="8448" width="11.5703125" style="1"/>
    <col min="8449" max="8449" width="13" style="1" customWidth="1"/>
    <col min="8450" max="8455" width="16" style="1" customWidth="1"/>
    <col min="8456" max="8456" width="17" style="1" customWidth="1"/>
    <col min="8457" max="8457" width="25.7109375" style="1" customWidth="1"/>
    <col min="8458" max="8458" width="10.28515625" style="1" customWidth="1"/>
    <col min="8459" max="8704" width="11.5703125" style="1"/>
    <col min="8705" max="8705" width="13" style="1" customWidth="1"/>
    <col min="8706" max="8711" width="16" style="1" customWidth="1"/>
    <col min="8712" max="8712" width="17" style="1" customWidth="1"/>
    <col min="8713" max="8713" width="25.7109375" style="1" customWidth="1"/>
    <col min="8714" max="8714" width="10.28515625" style="1" customWidth="1"/>
    <col min="8715" max="8960" width="11.5703125" style="1"/>
    <col min="8961" max="8961" width="13" style="1" customWidth="1"/>
    <col min="8962" max="8967" width="16" style="1" customWidth="1"/>
    <col min="8968" max="8968" width="17" style="1" customWidth="1"/>
    <col min="8969" max="8969" width="25.7109375" style="1" customWidth="1"/>
    <col min="8970" max="8970" width="10.28515625" style="1" customWidth="1"/>
    <col min="8971" max="9216" width="11.5703125" style="1"/>
    <col min="9217" max="9217" width="13" style="1" customWidth="1"/>
    <col min="9218" max="9223" width="16" style="1" customWidth="1"/>
    <col min="9224" max="9224" width="17" style="1" customWidth="1"/>
    <col min="9225" max="9225" width="25.7109375" style="1" customWidth="1"/>
    <col min="9226" max="9226" width="10.28515625" style="1" customWidth="1"/>
    <col min="9227" max="9472" width="11.5703125" style="1"/>
    <col min="9473" max="9473" width="13" style="1" customWidth="1"/>
    <col min="9474" max="9479" width="16" style="1" customWidth="1"/>
    <col min="9480" max="9480" width="17" style="1" customWidth="1"/>
    <col min="9481" max="9481" width="25.7109375" style="1" customWidth="1"/>
    <col min="9482" max="9482" width="10.28515625" style="1" customWidth="1"/>
    <col min="9483" max="9728" width="11.5703125" style="1"/>
    <col min="9729" max="9729" width="13" style="1" customWidth="1"/>
    <col min="9730" max="9735" width="16" style="1" customWidth="1"/>
    <col min="9736" max="9736" width="17" style="1" customWidth="1"/>
    <col min="9737" max="9737" width="25.7109375" style="1" customWidth="1"/>
    <col min="9738" max="9738" width="10.28515625" style="1" customWidth="1"/>
    <col min="9739" max="9984" width="11.5703125" style="1"/>
    <col min="9985" max="9985" width="13" style="1" customWidth="1"/>
    <col min="9986" max="9991" width="16" style="1" customWidth="1"/>
    <col min="9992" max="9992" width="17" style="1" customWidth="1"/>
    <col min="9993" max="9993" width="25.7109375" style="1" customWidth="1"/>
    <col min="9994" max="9994" width="10.28515625" style="1" customWidth="1"/>
    <col min="9995" max="10240" width="11.5703125" style="1"/>
    <col min="10241" max="10241" width="13" style="1" customWidth="1"/>
    <col min="10242" max="10247" width="16" style="1" customWidth="1"/>
    <col min="10248" max="10248" width="17" style="1" customWidth="1"/>
    <col min="10249" max="10249" width="25.7109375" style="1" customWidth="1"/>
    <col min="10250" max="10250" width="10.28515625" style="1" customWidth="1"/>
    <col min="10251" max="10496" width="11.5703125" style="1"/>
    <col min="10497" max="10497" width="13" style="1" customWidth="1"/>
    <col min="10498" max="10503" width="16" style="1" customWidth="1"/>
    <col min="10504" max="10504" width="17" style="1" customWidth="1"/>
    <col min="10505" max="10505" width="25.7109375" style="1" customWidth="1"/>
    <col min="10506" max="10506" width="10.28515625" style="1" customWidth="1"/>
    <col min="10507" max="10752" width="11.5703125" style="1"/>
    <col min="10753" max="10753" width="13" style="1" customWidth="1"/>
    <col min="10754" max="10759" width="16" style="1" customWidth="1"/>
    <col min="10760" max="10760" width="17" style="1" customWidth="1"/>
    <col min="10761" max="10761" width="25.7109375" style="1" customWidth="1"/>
    <col min="10762" max="10762" width="10.28515625" style="1" customWidth="1"/>
    <col min="10763" max="11008" width="11.5703125" style="1"/>
    <col min="11009" max="11009" width="13" style="1" customWidth="1"/>
    <col min="11010" max="11015" width="16" style="1" customWidth="1"/>
    <col min="11016" max="11016" width="17" style="1" customWidth="1"/>
    <col min="11017" max="11017" width="25.7109375" style="1" customWidth="1"/>
    <col min="11018" max="11018" width="10.28515625" style="1" customWidth="1"/>
    <col min="11019" max="11264" width="11.5703125" style="1"/>
    <col min="11265" max="11265" width="13" style="1" customWidth="1"/>
    <col min="11266" max="11271" width="16" style="1" customWidth="1"/>
    <col min="11272" max="11272" width="17" style="1" customWidth="1"/>
    <col min="11273" max="11273" width="25.7109375" style="1" customWidth="1"/>
    <col min="11274" max="11274" width="10.28515625" style="1" customWidth="1"/>
    <col min="11275" max="11520" width="11.5703125" style="1"/>
    <col min="11521" max="11521" width="13" style="1" customWidth="1"/>
    <col min="11522" max="11527" width="16" style="1" customWidth="1"/>
    <col min="11528" max="11528" width="17" style="1" customWidth="1"/>
    <col min="11529" max="11529" width="25.7109375" style="1" customWidth="1"/>
    <col min="11530" max="11530" width="10.28515625" style="1" customWidth="1"/>
    <col min="11531" max="11776" width="11.5703125" style="1"/>
    <col min="11777" max="11777" width="13" style="1" customWidth="1"/>
    <col min="11778" max="11783" width="16" style="1" customWidth="1"/>
    <col min="11784" max="11784" width="17" style="1" customWidth="1"/>
    <col min="11785" max="11785" width="25.7109375" style="1" customWidth="1"/>
    <col min="11786" max="11786" width="10.28515625" style="1" customWidth="1"/>
    <col min="11787" max="12032" width="11.5703125" style="1"/>
    <col min="12033" max="12033" width="13" style="1" customWidth="1"/>
    <col min="12034" max="12039" width="16" style="1" customWidth="1"/>
    <col min="12040" max="12040" width="17" style="1" customWidth="1"/>
    <col min="12041" max="12041" width="25.7109375" style="1" customWidth="1"/>
    <col min="12042" max="12042" width="10.28515625" style="1" customWidth="1"/>
    <col min="12043" max="12288" width="11.5703125" style="1"/>
    <col min="12289" max="12289" width="13" style="1" customWidth="1"/>
    <col min="12290" max="12295" width="16" style="1" customWidth="1"/>
    <col min="12296" max="12296" width="17" style="1" customWidth="1"/>
    <col min="12297" max="12297" width="25.7109375" style="1" customWidth="1"/>
    <col min="12298" max="12298" width="10.28515625" style="1" customWidth="1"/>
    <col min="12299" max="12544" width="11.5703125" style="1"/>
    <col min="12545" max="12545" width="13" style="1" customWidth="1"/>
    <col min="12546" max="12551" width="16" style="1" customWidth="1"/>
    <col min="12552" max="12552" width="17" style="1" customWidth="1"/>
    <col min="12553" max="12553" width="25.7109375" style="1" customWidth="1"/>
    <col min="12554" max="12554" width="10.28515625" style="1" customWidth="1"/>
    <col min="12555" max="12800" width="11.5703125" style="1"/>
    <col min="12801" max="12801" width="13" style="1" customWidth="1"/>
    <col min="12802" max="12807" width="16" style="1" customWidth="1"/>
    <col min="12808" max="12808" width="17" style="1" customWidth="1"/>
    <col min="12809" max="12809" width="25.7109375" style="1" customWidth="1"/>
    <col min="12810" max="12810" width="10.28515625" style="1" customWidth="1"/>
    <col min="12811" max="13056" width="11.5703125" style="1"/>
    <col min="13057" max="13057" width="13" style="1" customWidth="1"/>
    <col min="13058" max="13063" width="16" style="1" customWidth="1"/>
    <col min="13064" max="13064" width="17" style="1" customWidth="1"/>
    <col min="13065" max="13065" width="25.7109375" style="1" customWidth="1"/>
    <col min="13066" max="13066" width="10.28515625" style="1" customWidth="1"/>
    <col min="13067" max="13312" width="11.5703125" style="1"/>
    <col min="13313" max="13313" width="13" style="1" customWidth="1"/>
    <col min="13314" max="13319" width="16" style="1" customWidth="1"/>
    <col min="13320" max="13320" width="17" style="1" customWidth="1"/>
    <col min="13321" max="13321" width="25.7109375" style="1" customWidth="1"/>
    <col min="13322" max="13322" width="10.28515625" style="1" customWidth="1"/>
    <col min="13323" max="13568" width="11.5703125" style="1"/>
    <col min="13569" max="13569" width="13" style="1" customWidth="1"/>
    <col min="13570" max="13575" width="16" style="1" customWidth="1"/>
    <col min="13576" max="13576" width="17" style="1" customWidth="1"/>
    <col min="13577" max="13577" width="25.7109375" style="1" customWidth="1"/>
    <col min="13578" max="13578" width="10.28515625" style="1" customWidth="1"/>
    <col min="13579" max="13824" width="11.5703125" style="1"/>
    <col min="13825" max="13825" width="13" style="1" customWidth="1"/>
    <col min="13826" max="13831" width="16" style="1" customWidth="1"/>
    <col min="13832" max="13832" width="17" style="1" customWidth="1"/>
    <col min="13833" max="13833" width="25.7109375" style="1" customWidth="1"/>
    <col min="13834" max="13834" width="10.28515625" style="1" customWidth="1"/>
    <col min="13835" max="14080" width="11.5703125" style="1"/>
    <col min="14081" max="14081" width="13" style="1" customWidth="1"/>
    <col min="14082" max="14087" width="16" style="1" customWidth="1"/>
    <col min="14088" max="14088" width="17" style="1" customWidth="1"/>
    <col min="14089" max="14089" width="25.7109375" style="1" customWidth="1"/>
    <col min="14090" max="14090" width="10.28515625" style="1" customWidth="1"/>
    <col min="14091" max="14336" width="11.5703125" style="1"/>
    <col min="14337" max="14337" width="13" style="1" customWidth="1"/>
    <col min="14338" max="14343" width="16" style="1" customWidth="1"/>
    <col min="14344" max="14344" width="17" style="1" customWidth="1"/>
    <col min="14345" max="14345" width="25.7109375" style="1" customWidth="1"/>
    <col min="14346" max="14346" width="10.28515625" style="1" customWidth="1"/>
    <col min="14347" max="14592" width="11.5703125" style="1"/>
    <col min="14593" max="14593" width="13" style="1" customWidth="1"/>
    <col min="14594" max="14599" width="16" style="1" customWidth="1"/>
    <col min="14600" max="14600" width="17" style="1" customWidth="1"/>
    <col min="14601" max="14601" width="25.7109375" style="1" customWidth="1"/>
    <col min="14602" max="14602" width="10.28515625" style="1" customWidth="1"/>
    <col min="14603" max="14848" width="11.5703125" style="1"/>
    <col min="14849" max="14849" width="13" style="1" customWidth="1"/>
    <col min="14850" max="14855" width="16" style="1" customWidth="1"/>
    <col min="14856" max="14856" width="17" style="1" customWidth="1"/>
    <col min="14857" max="14857" width="25.7109375" style="1" customWidth="1"/>
    <col min="14858" max="14858" width="10.28515625" style="1" customWidth="1"/>
    <col min="14859" max="15104" width="11.5703125" style="1"/>
    <col min="15105" max="15105" width="13" style="1" customWidth="1"/>
    <col min="15106" max="15111" width="16" style="1" customWidth="1"/>
    <col min="15112" max="15112" width="17" style="1" customWidth="1"/>
    <col min="15113" max="15113" width="25.7109375" style="1" customWidth="1"/>
    <col min="15114" max="15114" width="10.28515625" style="1" customWidth="1"/>
    <col min="15115" max="15360" width="11.5703125" style="1"/>
    <col min="15361" max="15361" width="13" style="1" customWidth="1"/>
    <col min="15362" max="15367" width="16" style="1" customWidth="1"/>
    <col min="15368" max="15368" width="17" style="1" customWidth="1"/>
    <col min="15369" max="15369" width="25.7109375" style="1" customWidth="1"/>
    <col min="15370" max="15370" width="10.28515625" style="1" customWidth="1"/>
    <col min="15371" max="15616" width="11.5703125" style="1"/>
    <col min="15617" max="15617" width="13" style="1" customWidth="1"/>
    <col min="15618" max="15623" width="16" style="1" customWidth="1"/>
    <col min="15624" max="15624" width="17" style="1" customWidth="1"/>
    <col min="15625" max="15625" width="25.7109375" style="1" customWidth="1"/>
    <col min="15626" max="15626" width="10.28515625" style="1" customWidth="1"/>
    <col min="15627" max="15872" width="11.5703125" style="1"/>
    <col min="15873" max="15873" width="13" style="1" customWidth="1"/>
    <col min="15874" max="15879" width="16" style="1" customWidth="1"/>
    <col min="15880" max="15880" width="17" style="1" customWidth="1"/>
    <col min="15881" max="15881" width="25.7109375" style="1" customWidth="1"/>
    <col min="15882" max="15882" width="10.28515625" style="1" customWidth="1"/>
    <col min="15883" max="16128" width="11.5703125" style="1"/>
    <col min="16129" max="16129" width="13" style="1" customWidth="1"/>
    <col min="16130" max="16135" width="16" style="1" customWidth="1"/>
    <col min="16136" max="16136" width="17" style="1" customWidth="1"/>
    <col min="16137" max="16137" width="25.7109375" style="1" customWidth="1"/>
    <col min="16138" max="16138" width="10.28515625" style="1" customWidth="1"/>
    <col min="16139" max="16384" width="11.5703125" style="1"/>
  </cols>
  <sheetData>
    <row r="1" spans="1:11">
      <c r="A1" s="162" t="s">
        <v>154</v>
      </c>
    </row>
    <row r="2" spans="1:11" ht="15.75">
      <c r="A2" s="164" t="s">
        <v>155</v>
      </c>
      <c r="G2" s="165"/>
    </row>
    <row r="3" spans="1:11">
      <c r="A3" s="166"/>
    </row>
    <row r="4" spans="1:11">
      <c r="A4" s="54" t="s">
        <v>0</v>
      </c>
      <c r="B4" s="167" t="s">
        <v>156</v>
      </c>
      <c r="C4" s="167" t="s">
        <v>157</v>
      </c>
      <c r="D4" s="167" t="s">
        <v>158</v>
      </c>
      <c r="E4" s="167" t="s">
        <v>159</v>
      </c>
      <c r="F4" s="167" t="s">
        <v>160</v>
      </c>
      <c r="G4" s="167" t="s">
        <v>161</v>
      </c>
      <c r="H4" s="167" t="s">
        <v>162</v>
      </c>
      <c r="I4" s="167" t="s">
        <v>163</v>
      </c>
    </row>
    <row r="5" spans="1:11" ht="13.5" thickBot="1">
      <c r="A5" s="168"/>
      <c r="B5" s="169" t="s">
        <v>164</v>
      </c>
      <c r="C5" s="169" t="s">
        <v>164</v>
      </c>
      <c r="D5" s="169" t="s">
        <v>164</v>
      </c>
      <c r="E5" s="169" t="s">
        <v>165</v>
      </c>
      <c r="F5" s="169" t="s">
        <v>166</v>
      </c>
      <c r="G5" s="169" t="s">
        <v>166</v>
      </c>
      <c r="H5" s="169" t="s">
        <v>166</v>
      </c>
      <c r="I5" s="169" t="s">
        <v>166</v>
      </c>
    </row>
    <row r="6" spans="1:11">
      <c r="A6" s="3">
        <v>2010</v>
      </c>
      <c r="B6" s="170">
        <v>8.450746875258601E-2</v>
      </c>
      <c r="C6" s="170">
        <v>-2.7200264214780799E-2</v>
      </c>
      <c r="D6" s="170">
        <v>1.52952730656656E-2</v>
      </c>
      <c r="E6" s="171">
        <v>2.8250957505877676</v>
      </c>
      <c r="F6" s="172">
        <v>35803.080814595101</v>
      </c>
      <c r="G6" s="172">
        <v>22154.513265768925</v>
      </c>
      <c r="H6" s="172">
        <v>28815.319466000001</v>
      </c>
      <c r="I6" s="172">
        <v>6987.7613485950496</v>
      </c>
    </row>
    <row r="7" spans="1:11">
      <c r="A7" s="3">
        <v>2011</v>
      </c>
      <c r="B7" s="170">
        <v>6.4522160023376504E-2</v>
      </c>
      <c r="C7" s="170">
        <v>-2.11936819637971E-2</v>
      </c>
      <c r="D7" s="170">
        <v>3.3696654863748704E-2</v>
      </c>
      <c r="E7" s="171">
        <v>2.7540112112709312</v>
      </c>
      <c r="F7" s="172">
        <v>46375.961566173602</v>
      </c>
      <c r="G7" s="172">
        <v>28017.642434212732</v>
      </c>
      <c r="H7" s="172">
        <v>37151.5216</v>
      </c>
      <c r="I7" s="172">
        <v>9224.4399661735497</v>
      </c>
    </row>
    <row r="8" spans="1:11">
      <c r="A8" s="3">
        <v>2012</v>
      </c>
      <c r="B8" s="170">
        <v>5.9503463404493695E-2</v>
      </c>
      <c r="C8" s="170">
        <v>2.5103842207752899E-2</v>
      </c>
      <c r="D8" s="170">
        <v>3.6554139094222504E-2</v>
      </c>
      <c r="E8" s="171">
        <v>2.6375267297979796</v>
      </c>
      <c r="F8" s="172">
        <v>47410.606678139004</v>
      </c>
      <c r="G8" s="172">
        <v>28188.938086776645</v>
      </c>
      <c r="H8" s="172">
        <v>41017.937140000002</v>
      </c>
      <c r="I8" s="172">
        <v>6392.66953813902</v>
      </c>
    </row>
    <row r="9" spans="1:11">
      <c r="A9" s="3">
        <v>2013</v>
      </c>
      <c r="B9" s="170">
        <v>5.8375397600710699E-2</v>
      </c>
      <c r="C9" s="170">
        <v>4.2606338594700199E-2</v>
      </c>
      <c r="D9" s="170">
        <v>2.80558676982447E-2</v>
      </c>
      <c r="E9" s="171">
        <v>2.7023295295055818</v>
      </c>
      <c r="F9" s="172">
        <v>42860.636578772901</v>
      </c>
      <c r="G9" s="172">
        <v>24511.389216193056</v>
      </c>
      <c r="H9" s="172">
        <v>42356.184715000003</v>
      </c>
      <c r="I9" s="172">
        <v>504.45186377284699</v>
      </c>
    </row>
    <row r="10" spans="1:11">
      <c r="A10" s="3">
        <v>2014</v>
      </c>
      <c r="B10" s="170">
        <v>2.3940763627093398E-2</v>
      </c>
      <c r="C10" s="170">
        <v>-2.2330662964123501E-2</v>
      </c>
      <c r="D10" s="170">
        <v>3.2462027510329498E-2</v>
      </c>
      <c r="E10" s="173">
        <v>2.8387441197691197</v>
      </c>
      <c r="F10" s="172">
        <v>39532.682898636704</v>
      </c>
      <c r="G10" s="172">
        <v>21209.019628408008</v>
      </c>
      <c r="H10" s="172">
        <v>41042.150549999998</v>
      </c>
      <c r="I10" s="172">
        <v>-1509.4676513633401</v>
      </c>
      <c r="J10" s="4"/>
    </row>
    <row r="11" spans="1:11">
      <c r="A11" s="3">
        <v>2015</v>
      </c>
      <c r="B11" s="170">
        <v>3.2735773188074802E-2</v>
      </c>
      <c r="C11" s="170">
        <v>0.15717476222631699</v>
      </c>
      <c r="D11" s="170">
        <v>3.5478487642527201E-2</v>
      </c>
      <c r="E11" s="173">
        <v>3.1853143181818182</v>
      </c>
      <c r="F11" s="172">
        <v>34414.354533501202</v>
      </c>
      <c r="G11" s="172">
        <v>19648.602319839254</v>
      </c>
      <c r="H11" s="172">
        <v>37330.790127</v>
      </c>
      <c r="I11" s="172">
        <v>-2916.4355934988498</v>
      </c>
      <c r="J11" s="4"/>
    </row>
    <row r="12" spans="1:11">
      <c r="A12" s="3">
        <v>2016</v>
      </c>
      <c r="B12" s="170">
        <v>4.0429163656696E-2</v>
      </c>
      <c r="C12" s="170">
        <v>0.21182563154513401</v>
      </c>
      <c r="D12" s="170">
        <v>3.5930838949936005E-2</v>
      </c>
      <c r="E12" s="173">
        <v>3.375425825928458</v>
      </c>
      <c r="F12" s="172">
        <v>37081.738042331803</v>
      </c>
      <c r="G12" s="172">
        <v>22416.963899999999</v>
      </c>
      <c r="H12" s="172">
        <v>35128.399275000003</v>
      </c>
      <c r="I12" s="172">
        <v>1953.33876733184</v>
      </c>
      <c r="J12" s="4"/>
    </row>
    <row r="13" spans="1:11">
      <c r="A13" s="3">
        <v>2017</v>
      </c>
      <c r="B13" s="170">
        <v>2.4746848802569998E-2</v>
      </c>
      <c r="C13" s="170">
        <v>4.4761089838456301E-2</v>
      </c>
      <c r="D13" s="174">
        <v>2.8038318234279401E-2</v>
      </c>
      <c r="E13" s="175">
        <v>3.2607222536055769</v>
      </c>
      <c r="F13" s="172">
        <v>45421.593444473598</v>
      </c>
      <c r="G13" s="172">
        <v>28169.350999999995</v>
      </c>
      <c r="H13" s="172">
        <v>38722.076371000003</v>
      </c>
      <c r="I13" s="172">
        <v>6699.5170734736203</v>
      </c>
      <c r="J13" s="4"/>
    </row>
    <row r="14" spans="1:11">
      <c r="A14" s="3">
        <v>2018</v>
      </c>
      <c r="B14" s="170">
        <v>3.9938623215126201E-2</v>
      </c>
      <c r="C14" s="170">
        <v>-1.47745959175283E-2</v>
      </c>
      <c r="D14" s="174">
        <v>1.3175629611134098E-2</v>
      </c>
      <c r="E14" s="175">
        <v>3.2870557103174605</v>
      </c>
      <c r="F14" s="172">
        <v>49066.4758077562</v>
      </c>
      <c r="G14" s="172">
        <v>29527.870999999999</v>
      </c>
      <c r="H14" s="172">
        <v>41869.941111</v>
      </c>
      <c r="I14" s="172">
        <v>7196.53469675619</v>
      </c>
    </row>
    <row r="15" spans="1:11">
      <c r="A15" s="176">
        <v>2019</v>
      </c>
      <c r="B15" s="177">
        <v>2.1808333333333787E-2</v>
      </c>
      <c r="C15" s="177">
        <v>-8.9083777154757484E-3</v>
      </c>
      <c r="D15" s="177">
        <v>2.1370461037110641E-2</v>
      </c>
      <c r="E15" s="178">
        <v>3.3371626666666665</v>
      </c>
      <c r="F15" s="179">
        <v>47688.239130468603</v>
      </c>
      <c r="G15" s="179">
        <v>28678.049199999998</v>
      </c>
      <c r="H15" s="179">
        <v>41074.033108000003</v>
      </c>
      <c r="I15" s="179">
        <v>6614.2060224686202</v>
      </c>
      <c r="J15" s="5"/>
      <c r="K15" s="180"/>
    </row>
    <row r="16" spans="1:11">
      <c r="A16" s="181">
        <v>2020</v>
      </c>
      <c r="B16" s="182"/>
      <c r="C16" s="182"/>
      <c r="D16" s="182"/>
      <c r="E16" s="183"/>
      <c r="F16" s="184"/>
      <c r="G16" s="184"/>
      <c r="H16" s="184"/>
      <c r="I16" s="184"/>
      <c r="J16" s="185"/>
      <c r="K16" s="186"/>
    </row>
    <row r="17" spans="1:11">
      <c r="A17" s="187" t="s">
        <v>93</v>
      </c>
      <c r="B17" s="188">
        <v>3.1600000000000003E-2</v>
      </c>
      <c r="C17" s="189">
        <v>3.2164337243022298E-2</v>
      </c>
      <c r="D17" s="170">
        <v>1.88835605229059E-2</v>
      </c>
      <c r="E17" s="190">
        <v>3.32682272727273</v>
      </c>
      <c r="F17" s="172">
        <v>3900.2293636211898</v>
      </c>
      <c r="G17" s="172">
        <v>2336.7436989999997</v>
      </c>
      <c r="H17" s="172">
        <v>3608.5678800000001</v>
      </c>
      <c r="I17" s="172">
        <v>291.66148362118702</v>
      </c>
      <c r="J17" s="185"/>
      <c r="K17" s="186"/>
    </row>
    <row r="18" spans="1:11">
      <c r="A18" s="187" t="s">
        <v>94</v>
      </c>
      <c r="B18" s="188">
        <v>3.95E-2</v>
      </c>
      <c r="C18" s="189">
        <v>2.9300812048433298E-2</v>
      </c>
      <c r="D18" s="186">
        <v>1.9040377611391698E-2</v>
      </c>
      <c r="E18" s="191">
        <v>3.390215</v>
      </c>
      <c r="F18" s="172">
        <v>3576.89168044199</v>
      </c>
      <c r="G18" s="172">
        <v>2291.583396</v>
      </c>
      <c r="H18" s="172">
        <v>2983.2099739999999</v>
      </c>
      <c r="I18" s="172">
        <v>593.68170644199301</v>
      </c>
      <c r="K18" s="180"/>
    </row>
    <row r="19" spans="1:11">
      <c r="A19" s="187" t="s">
        <v>95</v>
      </c>
      <c r="B19" s="189">
        <v>-0.1666</v>
      </c>
      <c r="C19" s="189">
        <v>-0.22977767998874601</v>
      </c>
      <c r="D19" s="186">
        <v>1.82153296943844E-2</v>
      </c>
      <c r="E19" s="190">
        <v>3.4893909090909099</v>
      </c>
      <c r="F19" s="172">
        <v>2798.1811267148601</v>
      </c>
      <c r="G19" s="172">
        <v>1760.6103679999999</v>
      </c>
      <c r="H19" s="172">
        <v>2583.6603239999999</v>
      </c>
      <c r="I19" s="172">
        <v>214.52080271486301</v>
      </c>
      <c r="K19" s="180"/>
    </row>
    <row r="20" spans="1:11">
      <c r="A20" s="187" t="s">
        <v>96</v>
      </c>
      <c r="B20" s="189">
        <v>-0.39929999999999999</v>
      </c>
      <c r="C20" s="189">
        <v>-0.47209405589327902</v>
      </c>
      <c r="D20" s="186">
        <v>1.7225833396613301E-2</v>
      </c>
      <c r="E20" s="190">
        <v>3.395435</v>
      </c>
      <c r="F20" s="172">
        <v>1829.10902427879</v>
      </c>
      <c r="G20" s="172">
        <v>1155.507836</v>
      </c>
      <c r="H20" s="172">
        <v>2324.1034730000001</v>
      </c>
      <c r="I20" s="172">
        <v>-494.99444872120898</v>
      </c>
      <c r="K20" s="180"/>
    </row>
    <row r="21" spans="1:11">
      <c r="A21" s="187" t="s">
        <v>97</v>
      </c>
      <c r="B21" s="189">
        <v>-0.32719999999999999</v>
      </c>
      <c r="C21" s="189">
        <v>-0.49898486011802701</v>
      </c>
      <c r="D21" s="186">
        <v>1.7819197522911501E-2</v>
      </c>
      <c r="E21" s="190">
        <v>3.42021</v>
      </c>
      <c r="F21" s="172">
        <v>1987.31601845406</v>
      </c>
      <c r="G21" s="172">
        <v>1160.5492569999999</v>
      </c>
      <c r="H21" s="172">
        <v>2202.2005880000002</v>
      </c>
      <c r="I21" s="172">
        <v>-214.88456954594099</v>
      </c>
      <c r="K21" s="180"/>
    </row>
    <row r="22" spans="1:11">
      <c r="A22" s="187" t="s">
        <v>98</v>
      </c>
      <c r="B22" s="189">
        <v>-0.18059999999999998</v>
      </c>
      <c r="C22" s="189">
        <v>-0.13551347470610101</v>
      </c>
      <c r="D22" s="186">
        <v>1.5987323916469499E-2</v>
      </c>
      <c r="E22" s="190">
        <v>3.46961428571429</v>
      </c>
      <c r="F22" s="172">
        <v>2837.8091549485998</v>
      </c>
      <c r="G22" s="172">
        <v>1833.6831030000001</v>
      </c>
      <c r="H22" s="172">
        <v>2252.3199949999998</v>
      </c>
      <c r="I22" s="172">
        <v>585.48915994860397</v>
      </c>
      <c r="K22" s="180"/>
    </row>
    <row r="23" spans="1:11">
      <c r="A23" s="187" t="s">
        <v>16</v>
      </c>
      <c r="B23" s="189">
        <v>-0.11710000000000001</v>
      </c>
      <c r="C23" s="189">
        <v>-6.4146126522424102E-2</v>
      </c>
      <c r="D23" s="186">
        <v>1.8616957242678499E-2</v>
      </c>
      <c r="E23" s="190">
        <v>3.5150772727272699</v>
      </c>
      <c r="F23" s="172">
        <v>3612.0253522939101</v>
      </c>
      <c r="G23" s="172">
        <v>2116.0071129999997</v>
      </c>
      <c r="H23" s="172">
        <v>2713.3253890000001</v>
      </c>
      <c r="I23" s="172">
        <v>898.69996329391097</v>
      </c>
      <c r="K23" s="180"/>
    </row>
    <row r="24" spans="1:11">
      <c r="A24" s="187" t="s">
        <v>205</v>
      </c>
      <c r="B24" s="216" t="s">
        <v>167</v>
      </c>
      <c r="C24" s="216" t="s">
        <v>167</v>
      </c>
      <c r="D24" s="186">
        <v>1.6873982418665102E-2</v>
      </c>
      <c r="E24" s="191">
        <v>3.5630523809523802</v>
      </c>
      <c r="F24" s="216" t="s">
        <v>168</v>
      </c>
      <c r="G24" s="216" t="s">
        <v>168</v>
      </c>
      <c r="H24" s="216" t="s">
        <v>168</v>
      </c>
      <c r="I24" s="216" t="s">
        <v>168</v>
      </c>
      <c r="K24" s="180"/>
    </row>
    <row r="25" spans="1:11">
      <c r="A25" s="166" t="s">
        <v>169</v>
      </c>
      <c r="B25" s="163"/>
      <c r="H25" s="172"/>
      <c r="I25" s="172"/>
    </row>
    <row r="26" spans="1:11">
      <c r="B26" s="163"/>
    </row>
    <row r="27" spans="1:11">
      <c r="A27" s="54" t="s">
        <v>0</v>
      </c>
      <c r="B27" s="167" t="s">
        <v>170</v>
      </c>
      <c r="C27" s="167" t="s">
        <v>171</v>
      </c>
      <c r="D27" s="167" t="s">
        <v>172</v>
      </c>
      <c r="E27" s="167" t="s">
        <v>173</v>
      </c>
      <c r="F27" s="167" t="s">
        <v>174</v>
      </c>
      <c r="G27" s="167" t="s">
        <v>175</v>
      </c>
      <c r="H27" s="167" t="s">
        <v>109</v>
      </c>
      <c r="I27" s="167" t="s">
        <v>176</v>
      </c>
    </row>
    <row r="28" spans="1:11">
      <c r="A28" s="192"/>
      <c r="B28" s="193" t="s">
        <v>177</v>
      </c>
      <c r="C28" s="194" t="s">
        <v>178</v>
      </c>
      <c r="D28" s="193" t="s">
        <v>177</v>
      </c>
      <c r="E28" s="194" t="s">
        <v>178</v>
      </c>
      <c r="F28" s="193" t="s">
        <v>177</v>
      </c>
      <c r="G28" s="195" t="s">
        <v>177</v>
      </c>
      <c r="H28" s="193" t="s">
        <v>179</v>
      </c>
      <c r="I28" s="195" t="s">
        <v>180</v>
      </c>
    </row>
    <row r="29" spans="1:11">
      <c r="A29" s="192"/>
      <c r="B29" s="193" t="s">
        <v>181</v>
      </c>
      <c r="C29" s="194" t="s">
        <v>355</v>
      </c>
      <c r="D29" s="193" t="s">
        <v>181</v>
      </c>
      <c r="E29" s="195" t="s">
        <v>182</v>
      </c>
      <c r="F29" s="193" t="s">
        <v>181</v>
      </c>
      <c r="G29" s="195" t="s">
        <v>181</v>
      </c>
      <c r="H29" s="193" t="s">
        <v>204</v>
      </c>
      <c r="I29" s="195" t="s">
        <v>181</v>
      </c>
    </row>
    <row r="30" spans="1:11">
      <c r="A30" s="3">
        <v>1995</v>
      </c>
      <c r="B30" s="196">
        <v>133.19999999999999</v>
      </c>
      <c r="C30" s="196">
        <v>384.2</v>
      </c>
      <c r="D30" s="196">
        <v>46.8</v>
      </c>
      <c r="E30" s="196">
        <v>5.19</v>
      </c>
      <c r="F30" s="196">
        <v>28.6</v>
      </c>
      <c r="G30" s="196">
        <v>294.5</v>
      </c>
      <c r="H30" s="196">
        <v>16.5</v>
      </c>
      <c r="I30" s="196">
        <v>7.9</v>
      </c>
    </row>
    <row r="31" spans="1:11">
      <c r="A31" s="3">
        <v>1996</v>
      </c>
      <c r="B31" s="196">
        <v>103.89</v>
      </c>
      <c r="C31" s="196">
        <v>387.8</v>
      </c>
      <c r="D31" s="196">
        <v>46.5</v>
      </c>
      <c r="E31" s="196">
        <v>5.18</v>
      </c>
      <c r="F31" s="196">
        <v>35.1</v>
      </c>
      <c r="G31" s="196">
        <v>289</v>
      </c>
      <c r="H31" s="196">
        <v>20.5</v>
      </c>
      <c r="I31" s="196">
        <v>3.78</v>
      </c>
    </row>
    <row r="32" spans="1:11">
      <c r="A32" s="3">
        <v>1997</v>
      </c>
      <c r="B32" s="196">
        <v>103.22</v>
      </c>
      <c r="C32" s="196">
        <v>331.2</v>
      </c>
      <c r="D32" s="196">
        <v>59.7</v>
      </c>
      <c r="E32" s="196">
        <v>4.8899999999999997</v>
      </c>
      <c r="F32" s="196">
        <v>28</v>
      </c>
      <c r="G32" s="196">
        <v>264.39999999999998</v>
      </c>
      <c r="H32" s="196">
        <v>20.100000000000001</v>
      </c>
      <c r="I32" s="196">
        <v>4.3</v>
      </c>
    </row>
    <row r="33" spans="1:9">
      <c r="A33" s="3">
        <v>1998</v>
      </c>
      <c r="B33" s="196">
        <v>74.97</v>
      </c>
      <c r="C33" s="196">
        <v>294.10000000000002</v>
      </c>
      <c r="D33" s="196">
        <v>46.5</v>
      </c>
      <c r="E33" s="196">
        <v>5.53</v>
      </c>
      <c r="F33" s="196">
        <v>24</v>
      </c>
      <c r="G33" s="196">
        <v>261.39999999999998</v>
      </c>
      <c r="H33" s="196">
        <v>21</v>
      </c>
      <c r="I33" s="196">
        <v>3.41</v>
      </c>
    </row>
    <row r="34" spans="1:9">
      <c r="A34" s="3">
        <v>1999</v>
      </c>
      <c r="B34" s="196">
        <v>71.38</v>
      </c>
      <c r="C34" s="196">
        <v>278.8</v>
      </c>
      <c r="D34" s="196">
        <v>48.8</v>
      </c>
      <c r="E34" s="196">
        <v>5.25</v>
      </c>
      <c r="F34" s="196">
        <v>22.8</v>
      </c>
      <c r="G34" s="196">
        <v>254.4</v>
      </c>
      <c r="H34" s="196">
        <v>17.399999999999999</v>
      </c>
      <c r="I34" s="196">
        <v>2.65</v>
      </c>
    </row>
    <row r="35" spans="1:9">
      <c r="A35" s="3">
        <v>2000</v>
      </c>
      <c r="B35" s="196">
        <v>82.29</v>
      </c>
      <c r="C35" s="196">
        <v>279</v>
      </c>
      <c r="D35" s="196">
        <v>51.2</v>
      </c>
      <c r="E35" s="196">
        <v>5</v>
      </c>
      <c r="F35" s="196">
        <v>20.6</v>
      </c>
      <c r="G35" s="196">
        <v>253.4</v>
      </c>
      <c r="H35" s="196">
        <v>18.5</v>
      </c>
      <c r="I35" s="196">
        <v>2.5499999999999998</v>
      </c>
    </row>
    <row r="36" spans="1:9">
      <c r="A36" s="3">
        <v>2001</v>
      </c>
      <c r="B36" s="196">
        <v>71.569999999999993</v>
      </c>
      <c r="C36" s="196">
        <v>271.14</v>
      </c>
      <c r="D36" s="196">
        <v>40.200000000000003</v>
      </c>
      <c r="E36" s="196">
        <v>4.37</v>
      </c>
      <c r="F36" s="196">
        <v>21.59</v>
      </c>
      <c r="G36" s="196">
        <v>211.5</v>
      </c>
      <c r="H36" s="196">
        <v>19.399999999999999</v>
      </c>
      <c r="I36" s="196">
        <v>2.36</v>
      </c>
    </row>
    <row r="37" spans="1:9">
      <c r="A37" s="3">
        <v>2002</v>
      </c>
      <c r="B37" s="196">
        <v>70.650000000000006</v>
      </c>
      <c r="C37" s="196">
        <v>310.01</v>
      </c>
      <c r="D37" s="196">
        <v>35.31</v>
      </c>
      <c r="E37" s="196">
        <v>4.5999999999999996</v>
      </c>
      <c r="F37" s="196">
        <v>20.53</v>
      </c>
      <c r="G37" s="196">
        <v>194.7</v>
      </c>
      <c r="H37" s="196">
        <v>19</v>
      </c>
      <c r="I37" s="196">
        <v>3.77</v>
      </c>
    </row>
    <row r="38" spans="1:9">
      <c r="A38" s="3">
        <v>2003</v>
      </c>
      <c r="B38" s="196">
        <v>80.700699999999998</v>
      </c>
      <c r="C38" s="196">
        <v>363.62259999999998</v>
      </c>
      <c r="D38" s="196">
        <v>37.543599999999998</v>
      </c>
      <c r="E38" s="196">
        <v>4.9108999999999998</v>
      </c>
      <c r="F38" s="196">
        <v>23.3613</v>
      </c>
      <c r="G38" s="196">
        <v>232.4</v>
      </c>
      <c r="H38" s="196">
        <v>15.9</v>
      </c>
      <c r="I38" s="196">
        <v>5.32</v>
      </c>
    </row>
    <row r="39" spans="1:9">
      <c r="A39" s="3">
        <v>2004</v>
      </c>
      <c r="B39" s="196">
        <v>129.99430000000001</v>
      </c>
      <c r="C39" s="196">
        <v>409.84570000000002</v>
      </c>
      <c r="D39" s="196">
        <v>47.525300000000001</v>
      </c>
      <c r="E39" s="196">
        <v>6.6905999999999999</v>
      </c>
      <c r="F39" s="196">
        <v>40.213000000000001</v>
      </c>
      <c r="G39" s="196">
        <v>409.4</v>
      </c>
      <c r="H39" s="196">
        <v>21.5</v>
      </c>
      <c r="I39" s="196">
        <v>16.420000000000002</v>
      </c>
    </row>
    <row r="40" spans="1:9">
      <c r="A40" s="3">
        <v>2005</v>
      </c>
      <c r="B40" s="196">
        <v>166.871433</v>
      </c>
      <c r="C40" s="196">
        <v>445.46837499999998</v>
      </c>
      <c r="D40" s="196">
        <v>62.675924999999999</v>
      </c>
      <c r="E40" s="196">
        <v>7.3397420000000002</v>
      </c>
      <c r="F40" s="196">
        <v>44.294241999999997</v>
      </c>
      <c r="G40" s="196">
        <v>360.9</v>
      </c>
      <c r="H40" s="196">
        <v>32.700000000000003</v>
      </c>
      <c r="I40" s="196">
        <v>31.73</v>
      </c>
    </row>
    <row r="41" spans="1:9">
      <c r="A41" s="3">
        <v>2006</v>
      </c>
      <c r="B41" s="196">
        <v>304.91089199999999</v>
      </c>
      <c r="C41" s="196">
        <v>604.58096699999999</v>
      </c>
      <c r="D41" s="196">
        <v>148.56475800000001</v>
      </c>
      <c r="E41" s="196">
        <v>11.571033</v>
      </c>
      <c r="F41" s="196">
        <v>58.500807999999999</v>
      </c>
      <c r="G41" s="196">
        <v>419.5</v>
      </c>
      <c r="H41" s="196">
        <v>37.4</v>
      </c>
      <c r="I41" s="196">
        <v>24.75</v>
      </c>
    </row>
    <row r="42" spans="1:9">
      <c r="A42" s="3">
        <v>2007</v>
      </c>
      <c r="B42" s="196">
        <v>322.93022500000001</v>
      </c>
      <c r="C42" s="196">
        <v>697.40741666666702</v>
      </c>
      <c r="D42" s="196">
        <v>147.07377500000001</v>
      </c>
      <c r="E42" s="196">
        <v>13.415075</v>
      </c>
      <c r="F42" s="196">
        <v>117.02979166666699</v>
      </c>
      <c r="G42" s="196">
        <v>679.5</v>
      </c>
      <c r="H42" s="196">
        <v>39.840000000000003</v>
      </c>
      <c r="I42" s="196">
        <v>30.17</v>
      </c>
    </row>
    <row r="43" spans="1:9">
      <c r="A43" s="3">
        <v>2008</v>
      </c>
      <c r="B43" s="196">
        <v>315.51338598484898</v>
      </c>
      <c r="C43" s="196">
        <v>872.72382575757604</v>
      </c>
      <c r="D43" s="196">
        <v>85.035352272727295</v>
      </c>
      <c r="E43" s="196">
        <v>15.0084583333333</v>
      </c>
      <c r="F43" s="196">
        <v>94.830896212121203</v>
      </c>
      <c r="G43" s="196">
        <v>864.5</v>
      </c>
      <c r="H43" s="196">
        <v>57.5</v>
      </c>
      <c r="I43" s="196">
        <v>28.74</v>
      </c>
    </row>
    <row r="44" spans="1:9">
      <c r="A44" s="3">
        <v>2009</v>
      </c>
      <c r="B44" s="196">
        <v>233.51921666666701</v>
      </c>
      <c r="C44" s="196">
        <v>973.62464999999997</v>
      </c>
      <c r="D44" s="196">
        <v>75.050983333333306</v>
      </c>
      <c r="E44" s="196">
        <v>14.6805</v>
      </c>
      <c r="F44" s="196">
        <v>77.9119666666667</v>
      </c>
      <c r="G44" s="196">
        <v>641.5</v>
      </c>
      <c r="H44" s="196">
        <v>43.78</v>
      </c>
      <c r="I44" s="196">
        <v>11.12</v>
      </c>
    </row>
    <row r="45" spans="1:9">
      <c r="A45" s="3">
        <v>2010</v>
      </c>
      <c r="B45" s="196">
        <v>342.27576763580299</v>
      </c>
      <c r="C45" s="196">
        <v>1225.2931251505699</v>
      </c>
      <c r="D45" s="196">
        <v>98.176454197787606</v>
      </c>
      <c r="E45" s="196">
        <v>20.1852888904574</v>
      </c>
      <c r="F45" s="196">
        <v>97.605083373751796</v>
      </c>
      <c r="G45" s="196">
        <v>954.1</v>
      </c>
      <c r="H45" s="196">
        <v>68.17</v>
      </c>
      <c r="I45" s="196">
        <v>15.8</v>
      </c>
    </row>
    <row r="46" spans="1:9">
      <c r="A46" s="3">
        <v>2011</v>
      </c>
      <c r="B46" s="196">
        <v>400.19890165981298</v>
      </c>
      <c r="C46" s="196">
        <v>1569.5258464824201</v>
      </c>
      <c r="D46" s="196">
        <v>99.501389827389801</v>
      </c>
      <c r="E46" s="196">
        <v>35.173531472854798</v>
      </c>
      <c r="F46" s="196">
        <v>108.969893566984</v>
      </c>
      <c r="G46" s="196">
        <v>1215.9000000000001</v>
      </c>
      <c r="H46" s="196">
        <v>167.79</v>
      </c>
      <c r="I46" s="196">
        <v>15.45</v>
      </c>
    </row>
    <row r="47" spans="1:9">
      <c r="A47" s="3">
        <v>2012</v>
      </c>
      <c r="B47" s="196">
        <v>360.55123685861503</v>
      </c>
      <c r="C47" s="196">
        <v>1669.87083417247</v>
      </c>
      <c r="D47" s="196">
        <v>88.348348429788402</v>
      </c>
      <c r="E47" s="196">
        <v>31.169868475123899</v>
      </c>
      <c r="F47" s="196">
        <v>93.540209216646502</v>
      </c>
      <c r="G47" s="196">
        <v>989.601</v>
      </c>
      <c r="H47" s="196">
        <v>128.53</v>
      </c>
      <c r="I47" s="196">
        <v>12.74</v>
      </c>
    </row>
    <row r="48" spans="1:9">
      <c r="A48" s="3">
        <v>2013</v>
      </c>
      <c r="B48" s="196">
        <v>332.30927028406097</v>
      </c>
      <c r="C48" s="196">
        <v>1410.9997459219501</v>
      </c>
      <c r="D48" s="196">
        <v>86.651713510845497</v>
      </c>
      <c r="E48" s="196">
        <v>23.855391953822298</v>
      </c>
      <c r="F48" s="196">
        <v>97.171065933513304</v>
      </c>
      <c r="G48" s="196">
        <v>1041.434</v>
      </c>
      <c r="H48" s="196">
        <v>135.36000000000001</v>
      </c>
      <c r="I48" s="196">
        <v>10.32</v>
      </c>
    </row>
    <row r="49" spans="1:9">
      <c r="A49" s="3">
        <v>2014</v>
      </c>
      <c r="B49" s="196">
        <v>311.16214646800398</v>
      </c>
      <c r="C49" s="196">
        <v>1266.08843579428</v>
      </c>
      <c r="D49" s="196">
        <v>98.067869138849801</v>
      </c>
      <c r="E49" s="196">
        <v>19.076757975554798</v>
      </c>
      <c r="F49" s="196">
        <v>95.073908973203899</v>
      </c>
      <c r="G49" s="196">
        <v>1023.047</v>
      </c>
      <c r="H49" s="196">
        <v>96.84</v>
      </c>
      <c r="I49" s="196">
        <v>11.393000000000001</v>
      </c>
    </row>
    <row r="50" spans="1:9">
      <c r="A50" s="3">
        <v>2015</v>
      </c>
      <c r="B50" s="196">
        <v>249.43936106122101</v>
      </c>
      <c r="C50" s="196">
        <v>1161.0633374797301</v>
      </c>
      <c r="D50" s="196">
        <v>87.648225728083304</v>
      </c>
      <c r="E50" s="196">
        <v>15.7324473100644</v>
      </c>
      <c r="F50" s="196">
        <v>81.051744953555101</v>
      </c>
      <c r="G50" s="196">
        <v>756.43100000000004</v>
      </c>
      <c r="H50" s="196">
        <v>55.21</v>
      </c>
      <c r="I50" s="196">
        <v>6.6520000000000001</v>
      </c>
    </row>
    <row r="51" spans="1:9">
      <c r="A51" s="3">
        <v>2016</v>
      </c>
      <c r="B51" s="196">
        <v>220.56724303958799</v>
      </c>
      <c r="C51" s="196">
        <v>1247.99223226049</v>
      </c>
      <c r="D51" s="196">
        <v>94.799294404822803</v>
      </c>
      <c r="E51" s="196">
        <v>17.1393855205785</v>
      </c>
      <c r="F51" s="196">
        <v>84.8229560475732</v>
      </c>
      <c r="G51" s="196">
        <v>839.096</v>
      </c>
      <c r="H51" s="196">
        <v>57.705833333333345</v>
      </c>
      <c r="I51" s="196">
        <v>6.4840833333333334</v>
      </c>
    </row>
    <row r="52" spans="1:9">
      <c r="A52" s="3">
        <v>2017</v>
      </c>
      <c r="B52" s="196">
        <v>279.60636080616223</v>
      </c>
      <c r="C52" s="196">
        <v>1257.2305492630619</v>
      </c>
      <c r="D52" s="196">
        <v>131.16626237185116</v>
      </c>
      <c r="E52" s="196">
        <v>17.058771609730847</v>
      </c>
      <c r="F52" s="196">
        <v>105.12327966592601</v>
      </c>
      <c r="G52" s="196">
        <v>936.654</v>
      </c>
      <c r="H52" s="196">
        <v>71.760000000000005</v>
      </c>
      <c r="I52" s="196">
        <v>8.2059999999999995</v>
      </c>
    </row>
    <row r="53" spans="1:9">
      <c r="A53" s="3">
        <v>2018</v>
      </c>
      <c r="B53" s="196">
        <v>295.9016524000578</v>
      </c>
      <c r="C53" s="196">
        <v>1269.3421574456522</v>
      </c>
      <c r="D53" s="196">
        <v>132.69832549510869</v>
      </c>
      <c r="E53" s="196">
        <v>15.716692376521737</v>
      </c>
      <c r="F53" s="196">
        <v>101.77162544434782</v>
      </c>
      <c r="G53" s="196">
        <v>914.70032167499983</v>
      </c>
      <c r="H53" s="196">
        <v>69.747499999999988</v>
      </c>
      <c r="I53" s="196">
        <v>11.938250000000002</v>
      </c>
    </row>
    <row r="54" spans="1:9">
      <c r="A54" s="3">
        <v>2019</v>
      </c>
      <c r="B54" s="196">
        <v>272.667186322031</v>
      </c>
      <c r="C54" s="196">
        <v>1392.2565303265601</v>
      </c>
      <c r="D54" s="196">
        <v>115.669942506928</v>
      </c>
      <c r="E54" s="196">
        <v>16.2204212481962</v>
      </c>
      <c r="F54" s="196">
        <v>90.583182334579007</v>
      </c>
      <c r="G54" s="196">
        <v>846.08252666450505</v>
      </c>
      <c r="H54" s="196">
        <v>93.849166666666676</v>
      </c>
      <c r="I54" s="196">
        <v>11.353999999999999</v>
      </c>
    </row>
    <row r="55" spans="1:9">
      <c r="A55" s="197">
        <v>2020</v>
      </c>
      <c r="B55" s="198"/>
      <c r="C55" s="198"/>
      <c r="D55" s="198"/>
      <c r="E55" s="198"/>
      <c r="F55" s="198"/>
      <c r="G55" s="198"/>
      <c r="H55" s="198"/>
      <c r="I55" s="198"/>
    </row>
    <row r="56" spans="1:9">
      <c r="A56" s="199" t="s">
        <v>93</v>
      </c>
      <c r="B56" s="196">
        <v>273.80334551512846</v>
      </c>
      <c r="C56" s="196">
        <v>1559.0347826086959</v>
      </c>
      <c r="D56" s="196">
        <v>106.64203135560889</v>
      </c>
      <c r="E56" s="196">
        <v>17.97</v>
      </c>
      <c r="F56" s="196">
        <v>87.320869565217393</v>
      </c>
      <c r="G56" s="196">
        <v>774.48956521739126</v>
      </c>
      <c r="H56" s="196">
        <v>93.917391304347802</v>
      </c>
      <c r="I56" s="196">
        <v>9.8526086956521741</v>
      </c>
    </row>
    <row r="57" spans="1:9">
      <c r="A57" s="199" t="s">
        <v>94</v>
      </c>
      <c r="B57" s="196">
        <v>257.99200280356371</v>
      </c>
      <c r="C57" s="196">
        <v>1597.1025</v>
      </c>
      <c r="D57" s="196">
        <v>95.854840593212444</v>
      </c>
      <c r="E57" s="196">
        <v>17.880300000000002</v>
      </c>
      <c r="F57" s="196">
        <v>84.925499999999985</v>
      </c>
      <c r="G57" s="196">
        <v>746.45249999999999</v>
      </c>
      <c r="H57" s="196">
        <v>84.182500000000019</v>
      </c>
      <c r="I57" s="196">
        <v>10.225</v>
      </c>
    </row>
    <row r="58" spans="1:9">
      <c r="A58" s="199" t="s">
        <v>95</v>
      </c>
      <c r="B58" s="196">
        <v>235.08022725439807</v>
      </c>
      <c r="C58" s="196">
        <v>1591.2068181818183</v>
      </c>
      <c r="D58" s="196">
        <v>86.346977528202103</v>
      </c>
      <c r="E58" s="196">
        <v>14.884136363636365</v>
      </c>
      <c r="F58" s="196">
        <v>79.135909090909095</v>
      </c>
      <c r="G58" s="196">
        <v>694.96727272727264</v>
      </c>
      <c r="H58" s="196">
        <v>89.073636363636354</v>
      </c>
      <c r="I58" s="196">
        <v>8.8436363636363637</v>
      </c>
    </row>
    <row r="59" spans="1:9">
      <c r="A59" s="199" t="s">
        <v>96</v>
      </c>
      <c r="B59" s="196">
        <v>229.12732216719212</v>
      </c>
      <c r="C59" s="196">
        <v>1681.2295454545456</v>
      </c>
      <c r="D59" s="196">
        <v>86.314896176944316</v>
      </c>
      <c r="E59" s="196">
        <v>15.060318181818182</v>
      </c>
      <c r="F59" s="196">
        <v>75.048636363636376</v>
      </c>
      <c r="G59" s="196">
        <v>683.76499999999999</v>
      </c>
      <c r="H59" s="196">
        <v>83.428636363636372</v>
      </c>
      <c r="I59" s="196">
        <v>8.3486363636363663</v>
      </c>
    </row>
    <row r="60" spans="1:9">
      <c r="A60" s="199" t="s">
        <v>97</v>
      </c>
      <c r="B60" s="196">
        <v>237.40263157894739</v>
      </c>
      <c r="C60" s="196">
        <v>1715.6973684210527</v>
      </c>
      <c r="D60" s="196">
        <v>89.058421052631573</v>
      </c>
      <c r="E60" s="196">
        <v>16.233684210526313</v>
      </c>
      <c r="F60" s="196">
        <v>73.39631578947369</v>
      </c>
      <c r="G60" s="196">
        <v>698.9405263157895</v>
      </c>
      <c r="H60" s="196">
        <v>88.523684210526312</v>
      </c>
      <c r="I60" s="196">
        <v>8.7800000000000011</v>
      </c>
    </row>
    <row r="61" spans="1:9">
      <c r="A61" s="187" t="s">
        <v>98</v>
      </c>
      <c r="B61" s="196">
        <v>260.47090909090912</v>
      </c>
      <c r="C61" s="196">
        <v>1734.0318181818182</v>
      </c>
      <c r="D61" s="196">
        <v>86.607272727272729</v>
      </c>
      <c r="E61" s="196">
        <v>17.721818181818183</v>
      </c>
      <c r="F61" s="196">
        <v>78.920000000000016</v>
      </c>
      <c r="G61" s="196">
        <v>762.32045454545471</v>
      </c>
      <c r="H61" s="196">
        <v>102.36272727272726</v>
      </c>
      <c r="I61" s="196">
        <v>8.026363636363639</v>
      </c>
    </row>
    <row r="62" spans="1:9">
      <c r="A62" s="187" t="s">
        <v>99</v>
      </c>
      <c r="B62" s="196">
        <v>288.20217391304345</v>
      </c>
      <c r="C62" s="196">
        <v>1840.7869565217388</v>
      </c>
      <c r="D62" s="196">
        <v>98.077391304347842</v>
      </c>
      <c r="E62" s="196">
        <v>20.407826086956526</v>
      </c>
      <c r="F62" s="196">
        <v>82.197826086956525</v>
      </c>
      <c r="G62" s="196">
        <v>791.65304347826088</v>
      </c>
      <c r="H62" s="196">
        <v>108.5</v>
      </c>
      <c r="I62" s="196">
        <v>7.1943478260869549</v>
      </c>
    </row>
    <row r="63" spans="1:9">
      <c r="A63" s="187" t="s">
        <v>205</v>
      </c>
      <c r="B63" s="196">
        <v>294.68500000000006</v>
      </c>
      <c r="C63" s="196">
        <v>1971.17</v>
      </c>
      <c r="D63" s="196">
        <v>109.19399999999999</v>
      </c>
      <c r="E63" s="196">
        <v>26.895</v>
      </c>
      <c r="F63" s="196">
        <v>87.777500000000003</v>
      </c>
      <c r="G63" s="196">
        <v>801.58450000000005</v>
      </c>
      <c r="H63" s="196">
        <v>122.53</v>
      </c>
      <c r="I63" s="196">
        <v>7.6424999999999983</v>
      </c>
    </row>
    <row r="64" spans="1:9" ht="67.5" customHeight="1">
      <c r="A64" s="781" t="s">
        <v>183</v>
      </c>
      <c r="B64" s="781"/>
      <c r="C64" s="781"/>
      <c r="D64" s="781"/>
      <c r="E64" s="781"/>
      <c r="F64" s="781"/>
      <c r="G64" s="781"/>
      <c r="H64" s="781"/>
      <c r="I64" s="781"/>
    </row>
  </sheetData>
  <mergeCells count="1">
    <mergeCell ref="A64:I64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A0000"/>
  </sheetPr>
  <dimension ref="A1:Z110"/>
  <sheetViews>
    <sheetView showGridLines="0" view="pageBreakPreview" topLeftCell="A58" zoomScale="85" zoomScaleNormal="40" zoomScaleSheetLayoutView="85" workbookViewId="0">
      <selection activeCell="M52" sqref="M52"/>
    </sheetView>
  </sheetViews>
  <sheetFormatPr baseColWidth="10" defaultRowHeight="15"/>
  <cols>
    <col min="1" max="1" width="17.7109375" style="75" customWidth="1"/>
    <col min="2" max="2" width="18.7109375" style="70" bestFit="1" customWidth="1"/>
    <col min="3" max="3" width="12.7109375" style="70" bestFit="1" customWidth="1"/>
    <col min="4" max="4" width="18.7109375" style="70" bestFit="1" customWidth="1"/>
    <col min="5" max="5" width="16" style="70" bestFit="1" customWidth="1"/>
    <col min="6" max="9" width="18.7109375" style="70" bestFit="1" customWidth="1"/>
    <col min="10" max="11" width="12.7109375" style="70" customWidth="1"/>
    <col min="12" max="12" width="2.5703125" style="6" customWidth="1"/>
    <col min="13" max="256" width="11.42578125" style="6"/>
    <col min="257" max="257" width="17.7109375" style="6" customWidth="1"/>
    <col min="258" max="258" width="18.7109375" style="6" bestFit="1" customWidth="1"/>
    <col min="259" max="259" width="12.7109375" style="6" bestFit="1" customWidth="1"/>
    <col min="260" max="260" width="18.7109375" style="6" bestFit="1" customWidth="1"/>
    <col min="261" max="261" width="16" style="6" bestFit="1" customWidth="1"/>
    <col min="262" max="265" width="18.7109375" style="6" bestFit="1" customWidth="1"/>
    <col min="266" max="267" width="12.7109375" style="6" customWidth="1"/>
    <col min="268" max="268" width="2.5703125" style="6" customWidth="1"/>
    <col min="269" max="512" width="11.42578125" style="6"/>
    <col min="513" max="513" width="17.7109375" style="6" customWidth="1"/>
    <col min="514" max="514" width="18.7109375" style="6" bestFit="1" customWidth="1"/>
    <col min="515" max="515" width="12.7109375" style="6" bestFit="1" customWidth="1"/>
    <col min="516" max="516" width="18.7109375" style="6" bestFit="1" customWidth="1"/>
    <col min="517" max="517" width="16" style="6" bestFit="1" customWidth="1"/>
    <col min="518" max="521" width="18.7109375" style="6" bestFit="1" customWidth="1"/>
    <col min="522" max="523" width="12.7109375" style="6" customWidth="1"/>
    <col min="524" max="524" width="2.5703125" style="6" customWidth="1"/>
    <col min="525" max="768" width="11.42578125" style="6"/>
    <col min="769" max="769" width="17.7109375" style="6" customWidth="1"/>
    <col min="770" max="770" width="18.7109375" style="6" bestFit="1" customWidth="1"/>
    <col min="771" max="771" width="12.7109375" style="6" bestFit="1" customWidth="1"/>
    <col min="772" max="772" width="18.7109375" style="6" bestFit="1" customWidth="1"/>
    <col min="773" max="773" width="16" style="6" bestFit="1" customWidth="1"/>
    <col min="774" max="777" width="18.7109375" style="6" bestFit="1" customWidth="1"/>
    <col min="778" max="779" width="12.7109375" style="6" customWidth="1"/>
    <col min="780" max="780" width="2.5703125" style="6" customWidth="1"/>
    <col min="781" max="1024" width="11.42578125" style="6"/>
    <col min="1025" max="1025" width="17.7109375" style="6" customWidth="1"/>
    <col min="1026" max="1026" width="18.7109375" style="6" bestFit="1" customWidth="1"/>
    <col min="1027" max="1027" width="12.7109375" style="6" bestFit="1" customWidth="1"/>
    <col min="1028" max="1028" width="18.7109375" style="6" bestFit="1" customWidth="1"/>
    <col min="1029" max="1029" width="16" style="6" bestFit="1" customWidth="1"/>
    <col min="1030" max="1033" width="18.7109375" style="6" bestFit="1" customWidth="1"/>
    <col min="1034" max="1035" width="12.7109375" style="6" customWidth="1"/>
    <col min="1036" max="1036" width="2.5703125" style="6" customWidth="1"/>
    <col min="1037" max="1280" width="11.42578125" style="6"/>
    <col min="1281" max="1281" width="17.7109375" style="6" customWidth="1"/>
    <col min="1282" max="1282" width="18.7109375" style="6" bestFit="1" customWidth="1"/>
    <col min="1283" max="1283" width="12.7109375" style="6" bestFit="1" customWidth="1"/>
    <col min="1284" max="1284" width="18.7109375" style="6" bestFit="1" customWidth="1"/>
    <col min="1285" max="1285" width="16" style="6" bestFit="1" customWidth="1"/>
    <col min="1286" max="1289" width="18.7109375" style="6" bestFit="1" customWidth="1"/>
    <col min="1290" max="1291" width="12.7109375" style="6" customWidth="1"/>
    <col min="1292" max="1292" width="2.5703125" style="6" customWidth="1"/>
    <col min="1293" max="1536" width="11.42578125" style="6"/>
    <col min="1537" max="1537" width="17.7109375" style="6" customWidth="1"/>
    <col min="1538" max="1538" width="18.7109375" style="6" bestFit="1" customWidth="1"/>
    <col min="1539" max="1539" width="12.7109375" style="6" bestFit="1" customWidth="1"/>
    <col min="1540" max="1540" width="18.7109375" style="6" bestFit="1" customWidth="1"/>
    <col min="1541" max="1541" width="16" style="6" bestFit="1" customWidth="1"/>
    <col min="1542" max="1545" width="18.7109375" style="6" bestFit="1" customWidth="1"/>
    <col min="1546" max="1547" width="12.7109375" style="6" customWidth="1"/>
    <col min="1548" max="1548" width="2.5703125" style="6" customWidth="1"/>
    <col min="1549" max="1792" width="11.42578125" style="6"/>
    <col min="1793" max="1793" width="17.7109375" style="6" customWidth="1"/>
    <col min="1794" max="1794" width="18.7109375" style="6" bestFit="1" customWidth="1"/>
    <col min="1795" max="1795" width="12.7109375" style="6" bestFit="1" customWidth="1"/>
    <col min="1796" max="1796" width="18.7109375" style="6" bestFit="1" customWidth="1"/>
    <col min="1797" max="1797" width="16" style="6" bestFit="1" customWidth="1"/>
    <col min="1798" max="1801" width="18.7109375" style="6" bestFit="1" customWidth="1"/>
    <col min="1802" max="1803" width="12.7109375" style="6" customWidth="1"/>
    <col min="1804" max="1804" width="2.5703125" style="6" customWidth="1"/>
    <col min="1805" max="2048" width="11.42578125" style="6"/>
    <col min="2049" max="2049" width="17.7109375" style="6" customWidth="1"/>
    <col min="2050" max="2050" width="18.7109375" style="6" bestFit="1" customWidth="1"/>
    <col min="2051" max="2051" width="12.7109375" style="6" bestFit="1" customWidth="1"/>
    <col min="2052" max="2052" width="18.7109375" style="6" bestFit="1" customWidth="1"/>
    <col min="2053" max="2053" width="16" style="6" bestFit="1" customWidth="1"/>
    <col min="2054" max="2057" width="18.7109375" style="6" bestFit="1" customWidth="1"/>
    <col min="2058" max="2059" width="12.7109375" style="6" customWidth="1"/>
    <col min="2060" max="2060" width="2.5703125" style="6" customWidth="1"/>
    <col min="2061" max="2304" width="11.42578125" style="6"/>
    <col min="2305" max="2305" width="17.7109375" style="6" customWidth="1"/>
    <col min="2306" max="2306" width="18.7109375" style="6" bestFit="1" customWidth="1"/>
    <col min="2307" max="2307" width="12.7109375" style="6" bestFit="1" customWidth="1"/>
    <col min="2308" max="2308" width="18.7109375" style="6" bestFit="1" customWidth="1"/>
    <col min="2309" max="2309" width="16" style="6" bestFit="1" customWidth="1"/>
    <col min="2310" max="2313" width="18.7109375" style="6" bestFit="1" customWidth="1"/>
    <col min="2314" max="2315" width="12.7109375" style="6" customWidth="1"/>
    <col min="2316" max="2316" width="2.5703125" style="6" customWidth="1"/>
    <col min="2317" max="2560" width="11.42578125" style="6"/>
    <col min="2561" max="2561" width="17.7109375" style="6" customWidth="1"/>
    <col min="2562" max="2562" width="18.7109375" style="6" bestFit="1" customWidth="1"/>
    <col min="2563" max="2563" width="12.7109375" style="6" bestFit="1" customWidth="1"/>
    <col min="2564" max="2564" width="18.7109375" style="6" bestFit="1" customWidth="1"/>
    <col min="2565" max="2565" width="16" style="6" bestFit="1" customWidth="1"/>
    <col min="2566" max="2569" width="18.7109375" style="6" bestFit="1" customWidth="1"/>
    <col min="2570" max="2571" width="12.7109375" style="6" customWidth="1"/>
    <col min="2572" max="2572" width="2.5703125" style="6" customWidth="1"/>
    <col min="2573" max="2816" width="11.42578125" style="6"/>
    <col min="2817" max="2817" width="17.7109375" style="6" customWidth="1"/>
    <col min="2818" max="2818" width="18.7109375" style="6" bestFit="1" customWidth="1"/>
    <col min="2819" max="2819" width="12.7109375" style="6" bestFit="1" customWidth="1"/>
    <col min="2820" max="2820" width="18.7109375" style="6" bestFit="1" customWidth="1"/>
    <col min="2821" max="2821" width="16" style="6" bestFit="1" customWidth="1"/>
    <col min="2822" max="2825" width="18.7109375" style="6" bestFit="1" customWidth="1"/>
    <col min="2826" max="2827" width="12.7109375" style="6" customWidth="1"/>
    <col min="2828" max="2828" width="2.5703125" style="6" customWidth="1"/>
    <col min="2829" max="3072" width="11.42578125" style="6"/>
    <col min="3073" max="3073" width="17.7109375" style="6" customWidth="1"/>
    <col min="3074" max="3074" width="18.7109375" style="6" bestFit="1" customWidth="1"/>
    <col min="3075" max="3075" width="12.7109375" style="6" bestFit="1" customWidth="1"/>
    <col min="3076" max="3076" width="18.7109375" style="6" bestFit="1" customWidth="1"/>
    <col min="3077" max="3077" width="16" style="6" bestFit="1" customWidth="1"/>
    <col min="3078" max="3081" width="18.7109375" style="6" bestFit="1" customWidth="1"/>
    <col min="3082" max="3083" width="12.7109375" style="6" customWidth="1"/>
    <col min="3084" max="3084" width="2.5703125" style="6" customWidth="1"/>
    <col min="3085" max="3328" width="11.42578125" style="6"/>
    <col min="3329" max="3329" width="17.7109375" style="6" customWidth="1"/>
    <col min="3330" max="3330" width="18.7109375" style="6" bestFit="1" customWidth="1"/>
    <col min="3331" max="3331" width="12.7109375" style="6" bestFit="1" customWidth="1"/>
    <col min="3332" max="3332" width="18.7109375" style="6" bestFit="1" customWidth="1"/>
    <col min="3333" max="3333" width="16" style="6" bestFit="1" customWidth="1"/>
    <col min="3334" max="3337" width="18.7109375" style="6" bestFit="1" customWidth="1"/>
    <col min="3338" max="3339" width="12.7109375" style="6" customWidth="1"/>
    <col min="3340" max="3340" width="2.5703125" style="6" customWidth="1"/>
    <col min="3341" max="3584" width="11.42578125" style="6"/>
    <col min="3585" max="3585" width="17.7109375" style="6" customWidth="1"/>
    <col min="3586" max="3586" width="18.7109375" style="6" bestFit="1" customWidth="1"/>
    <col min="3587" max="3587" width="12.7109375" style="6" bestFit="1" customWidth="1"/>
    <col min="3588" max="3588" width="18.7109375" style="6" bestFit="1" customWidth="1"/>
    <col min="3589" max="3589" width="16" style="6" bestFit="1" customWidth="1"/>
    <col min="3590" max="3593" width="18.7109375" style="6" bestFit="1" customWidth="1"/>
    <col min="3594" max="3595" width="12.7109375" style="6" customWidth="1"/>
    <col min="3596" max="3596" width="2.5703125" style="6" customWidth="1"/>
    <col min="3597" max="3840" width="11.42578125" style="6"/>
    <col min="3841" max="3841" width="17.7109375" style="6" customWidth="1"/>
    <col min="3842" max="3842" width="18.7109375" style="6" bestFit="1" customWidth="1"/>
    <col min="3843" max="3843" width="12.7109375" style="6" bestFit="1" customWidth="1"/>
    <col min="3844" max="3844" width="18.7109375" style="6" bestFit="1" customWidth="1"/>
    <col min="3845" max="3845" width="16" style="6" bestFit="1" customWidth="1"/>
    <col min="3846" max="3849" width="18.7109375" style="6" bestFit="1" customWidth="1"/>
    <col min="3850" max="3851" width="12.7109375" style="6" customWidth="1"/>
    <col min="3852" max="3852" width="2.5703125" style="6" customWidth="1"/>
    <col min="3853" max="4096" width="11.42578125" style="6"/>
    <col min="4097" max="4097" width="17.7109375" style="6" customWidth="1"/>
    <col min="4098" max="4098" width="18.7109375" style="6" bestFit="1" customWidth="1"/>
    <col min="4099" max="4099" width="12.7109375" style="6" bestFit="1" customWidth="1"/>
    <col min="4100" max="4100" width="18.7109375" style="6" bestFit="1" customWidth="1"/>
    <col min="4101" max="4101" width="16" style="6" bestFit="1" customWidth="1"/>
    <col min="4102" max="4105" width="18.7109375" style="6" bestFit="1" customWidth="1"/>
    <col min="4106" max="4107" width="12.7109375" style="6" customWidth="1"/>
    <col min="4108" max="4108" width="2.5703125" style="6" customWidth="1"/>
    <col min="4109" max="4352" width="11.42578125" style="6"/>
    <col min="4353" max="4353" width="17.7109375" style="6" customWidth="1"/>
    <col min="4354" max="4354" width="18.7109375" style="6" bestFit="1" customWidth="1"/>
    <col min="4355" max="4355" width="12.7109375" style="6" bestFit="1" customWidth="1"/>
    <col min="4356" max="4356" width="18.7109375" style="6" bestFit="1" customWidth="1"/>
    <col min="4357" max="4357" width="16" style="6" bestFit="1" customWidth="1"/>
    <col min="4358" max="4361" width="18.7109375" style="6" bestFit="1" customWidth="1"/>
    <col min="4362" max="4363" width="12.7109375" style="6" customWidth="1"/>
    <col min="4364" max="4364" width="2.5703125" style="6" customWidth="1"/>
    <col min="4365" max="4608" width="11.42578125" style="6"/>
    <col min="4609" max="4609" width="17.7109375" style="6" customWidth="1"/>
    <col min="4610" max="4610" width="18.7109375" style="6" bestFit="1" customWidth="1"/>
    <col min="4611" max="4611" width="12.7109375" style="6" bestFit="1" customWidth="1"/>
    <col min="4612" max="4612" width="18.7109375" style="6" bestFit="1" customWidth="1"/>
    <col min="4613" max="4613" width="16" style="6" bestFit="1" customWidth="1"/>
    <col min="4614" max="4617" width="18.7109375" style="6" bestFit="1" customWidth="1"/>
    <col min="4618" max="4619" width="12.7109375" style="6" customWidth="1"/>
    <col min="4620" max="4620" width="2.5703125" style="6" customWidth="1"/>
    <col min="4621" max="4864" width="11.42578125" style="6"/>
    <col min="4865" max="4865" width="17.7109375" style="6" customWidth="1"/>
    <col min="4866" max="4866" width="18.7109375" style="6" bestFit="1" customWidth="1"/>
    <col min="4867" max="4867" width="12.7109375" style="6" bestFit="1" customWidth="1"/>
    <col min="4868" max="4868" width="18.7109375" style="6" bestFit="1" customWidth="1"/>
    <col min="4869" max="4869" width="16" style="6" bestFit="1" customWidth="1"/>
    <col min="4870" max="4873" width="18.7109375" style="6" bestFit="1" customWidth="1"/>
    <col min="4874" max="4875" width="12.7109375" style="6" customWidth="1"/>
    <col min="4876" max="4876" width="2.5703125" style="6" customWidth="1"/>
    <col min="4877" max="5120" width="11.42578125" style="6"/>
    <col min="5121" max="5121" width="17.7109375" style="6" customWidth="1"/>
    <col min="5122" max="5122" width="18.7109375" style="6" bestFit="1" customWidth="1"/>
    <col min="5123" max="5123" width="12.7109375" style="6" bestFit="1" customWidth="1"/>
    <col min="5124" max="5124" width="18.7109375" style="6" bestFit="1" customWidth="1"/>
    <col min="5125" max="5125" width="16" style="6" bestFit="1" customWidth="1"/>
    <col min="5126" max="5129" width="18.7109375" style="6" bestFit="1" customWidth="1"/>
    <col min="5130" max="5131" width="12.7109375" style="6" customWidth="1"/>
    <col min="5132" max="5132" width="2.5703125" style="6" customWidth="1"/>
    <col min="5133" max="5376" width="11.42578125" style="6"/>
    <col min="5377" max="5377" width="17.7109375" style="6" customWidth="1"/>
    <col min="5378" max="5378" width="18.7109375" style="6" bestFit="1" customWidth="1"/>
    <col min="5379" max="5379" width="12.7109375" style="6" bestFit="1" customWidth="1"/>
    <col min="5380" max="5380" width="18.7109375" style="6" bestFit="1" customWidth="1"/>
    <col min="5381" max="5381" width="16" style="6" bestFit="1" customWidth="1"/>
    <col min="5382" max="5385" width="18.7109375" style="6" bestFit="1" customWidth="1"/>
    <col min="5386" max="5387" width="12.7109375" style="6" customWidth="1"/>
    <col min="5388" max="5388" width="2.5703125" style="6" customWidth="1"/>
    <col min="5389" max="5632" width="11.42578125" style="6"/>
    <col min="5633" max="5633" width="17.7109375" style="6" customWidth="1"/>
    <col min="5634" max="5634" width="18.7109375" style="6" bestFit="1" customWidth="1"/>
    <col min="5635" max="5635" width="12.7109375" style="6" bestFit="1" customWidth="1"/>
    <col min="5636" max="5636" width="18.7109375" style="6" bestFit="1" customWidth="1"/>
    <col min="5637" max="5637" width="16" style="6" bestFit="1" customWidth="1"/>
    <col min="5638" max="5641" width="18.7109375" style="6" bestFit="1" customWidth="1"/>
    <col min="5642" max="5643" width="12.7109375" style="6" customWidth="1"/>
    <col min="5644" max="5644" width="2.5703125" style="6" customWidth="1"/>
    <col min="5645" max="5888" width="11.42578125" style="6"/>
    <col min="5889" max="5889" width="17.7109375" style="6" customWidth="1"/>
    <col min="5890" max="5890" width="18.7109375" style="6" bestFit="1" customWidth="1"/>
    <col min="5891" max="5891" width="12.7109375" style="6" bestFit="1" customWidth="1"/>
    <col min="5892" max="5892" width="18.7109375" style="6" bestFit="1" customWidth="1"/>
    <col min="5893" max="5893" width="16" style="6" bestFit="1" customWidth="1"/>
    <col min="5894" max="5897" width="18.7109375" style="6" bestFit="1" customWidth="1"/>
    <col min="5898" max="5899" width="12.7109375" style="6" customWidth="1"/>
    <col min="5900" max="5900" width="2.5703125" style="6" customWidth="1"/>
    <col min="5901" max="6144" width="11.42578125" style="6"/>
    <col min="6145" max="6145" width="17.7109375" style="6" customWidth="1"/>
    <col min="6146" max="6146" width="18.7109375" style="6" bestFit="1" customWidth="1"/>
    <col min="6147" max="6147" width="12.7109375" style="6" bestFit="1" customWidth="1"/>
    <col min="6148" max="6148" width="18.7109375" style="6" bestFit="1" customWidth="1"/>
    <col min="6149" max="6149" width="16" style="6" bestFit="1" customWidth="1"/>
    <col min="6150" max="6153" width="18.7109375" style="6" bestFit="1" customWidth="1"/>
    <col min="6154" max="6155" width="12.7109375" style="6" customWidth="1"/>
    <col min="6156" max="6156" width="2.5703125" style="6" customWidth="1"/>
    <col min="6157" max="6400" width="11.42578125" style="6"/>
    <col min="6401" max="6401" width="17.7109375" style="6" customWidth="1"/>
    <col min="6402" max="6402" width="18.7109375" style="6" bestFit="1" customWidth="1"/>
    <col min="6403" max="6403" width="12.7109375" style="6" bestFit="1" customWidth="1"/>
    <col min="6404" max="6404" width="18.7109375" style="6" bestFit="1" customWidth="1"/>
    <col min="6405" max="6405" width="16" style="6" bestFit="1" customWidth="1"/>
    <col min="6406" max="6409" width="18.7109375" style="6" bestFit="1" customWidth="1"/>
    <col min="6410" max="6411" width="12.7109375" style="6" customWidth="1"/>
    <col min="6412" max="6412" width="2.5703125" style="6" customWidth="1"/>
    <col min="6413" max="6656" width="11.42578125" style="6"/>
    <col min="6657" max="6657" width="17.7109375" style="6" customWidth="1"/>
    <col min="6658" max="6658" width="18.7109375" style="6" bestFit="1" customWidth="1"/>
    <col min="6659" max="6659" width="12.7109375" style="6" bestFit="1" customWidth="1"/>
    <col min="6660" max="6660" width="18.7109375" style="6" bestFit="1" customWidth="1"/>
    <col min="6661" max="6661" width="16" style="6" bestFit="1" customWidth="1"/>
    <col min="6662" max="6665" width="18.7109375" style="6" bestFit="1" customWidth="1"/>
    <col min="6666" max="6667" width="12.7109375" style="6" customWidth="1"/>
    <col min="6668" max="6668" width="2.5703125" style="6" customWidth="1"/>
    <col min="6669" max="6912" width="11.42578125" style="6"/>
    <col min="6913" max="6913" width="17.7109375" style="6" customWidth="1"/>
    <col min="6914" max="6914" width="18.7109375" style="6" bestFit="1" customWidth="1"/>
    <col min="6915" max="6915" width="12.7109375" style="6" bestFit="1" customWidth="1"/>
    <col min="6916" max="6916" width="18.7109375" style="6" bestFit="1" customWidth="1"/>
    <col min="6917" max="6917" width="16" style="6" bestFit="1" customWidth="1"/>
    <col min="6918" max="6921" width="18.7109375" style="6" bestFit="1" customWidth="1"/>
    <col min="6922" max="6923" width="12.7109375" style="6" customWidth="1"/>
    <col min="6924" max="6924" width="2.5703125" style="6" customWidth="1"/>
    <col min="6925" max="7168" width="11.42578125" style="6"/>
    <col min="7169" max="7169" width="17.7109375" style="6" customWidth="1"/>
    <col min="7170" max="7170" width="18.7109375" style="6" bestFit="1" customWidth="1"/>
    <col min="7171" max="7171" width="12.7109375" style="6" bestFit="1" customWidth="1"/>
    <col min="7172" max="7172" width="18.7109375" style="6" bestFit="1" customWidth="1"/>
    <col min="7173" max="7173" width="16" style="6" bestFit="1" customWidth="1"/>
    <col min="7174" max="7177" width="18.7109375" style="6" bestFit="1" customWidth="1"/>
    <col min="7178" max="7179" width="12.7109375" style="6" customWidth="1"/>
    <col min="7180" max="7180" width="2.5703125" style="6" customWidth="1"/>
    <col min="7181" max="7424" width="11.42578125" style="6"/>
    <col min="7425" max="7425" width="17.7109375" style="6" customWidth="1"/>
    <col min="7426" max="7426" width="18.7109375" style="6" bestFit="1" customWidth="1"/>
    <col min="7427" max="7427" width="12.7109375" style="6" bestFit="1" customWidth="1"/>
    <col min="7428" max="7428" width="18.7109375" style="6" bestFit="1" customWidth="1"/>
    <col min="7429" max="7429" width="16" style="6" bestFit="1" customWidth="1"/>
    <col min="7430" max="7433" width="18.7109375" style="6" bestFit="1" customWidth="1"/>
    <col min="7434" max="7435" width="12.7109375" style="6" customWidth="1"/>
    <col min="7436" max="7436" width="2.5703125" style="6" customWidth="1"/>
    <col min="7437" max="7680" width="11.42578125" style="6"/>
    <col min="7681" max="7681" width="17.7109375" style="6" customWidth="1"/>
    <col min="7682" max="7682" width="18.7109375" style="6" bestFit="1" customWidth="1"/>
    <col min="7683" max="7683" width="12.7109375" style="6" bestFit="1" customWidth="1"/>
    <col min="7684" max="7684" width="18.7109375" style="6" bestFit="1" customWidth="1"/>
    <col min="7685" max="7685" width="16" style="6" bestFit="1" customWidth="1"/>
    <col min="7686" max="7689" width="18.7109375" style="6" bestFit="1" customWidth="1"/>
    <col min="7690" max="7691" width="12.7109375" style="6" customWidth="1"/>
    <col min="7692" max="7692" width="2.5703125" style="6" customWidth="1"/>
    <col min="7693" max="7936" width="11.42578125" style="6"/>
    <col min="7937" max="7937" width="17.7109375" style="6" customWidth="1"/>
    <col min="7938" max="7938" width="18.7109375" style="6" bestFit="1" customWidth="1"/>
    <col min="7939" max="7939" width="12.7109375" style="6" bestFit="1" customWidth="1"/>
    <col min="7940" max="7940" width="18.7109375" style="6" bestFit="1" customWidth="1"/>
    <col min="7941" max="7941" width="16" style="6" bestFit="1" customWidth="1"/>
    <col min="7942" max="7945" width="18.7109375" style="6" bestFit="1" customWidth="1"/>
    <col min="7946" max="7947" width="12.7109375" style="6" customWidth="1"/>
    <col min="7948" max="7948" width="2.5703125" style="6" customWidth="1"/>
    <col min="7949" max="8192" width="11.42578125" style="6"/>
    <col min="8193" max="8193" width="17.7109375" style="6" customWidth="1"/>
    <col min="8194" max="8194" width="18.7109375" style="6" bestFit="1" customWidth="1"/>
    <col min="8195" max="8195" width="12.7109375" style="6" bestFit="1" customWidth="1"/>
    <col min="8196" max="8196" width="18.7109375" style="6" bestFit="1" customWidth="1"/>
    <col min="8197" max="8197" width="16" style="6" bestFit="1" customWidth="1"/>
    <col min="8198" max="8201" width="18.7109375" style="6" bestFit="1" customWidth="1"/>
    <col min="8202" max="8203" width="12.7109375" style="6" customWidth="1"/>
    <col min="8204" max="8204" width="2.5703125" style="6" customWidth="1"/>
    <col min="8205" max="8448" width="11.42578125" style="6"/>
    <col min="8449" max="8449" width="17.7109375" style="6" customWidth="1"/>
    <col min="8450" max="8450" width="18.7109375" style="6" bestFit="1" customWidth="1"/>
    <col min="8451" max="8451" width="12.7109375" style="6" bestFit="1" customWidth="1"/>
    <col min="8452" max="8452" width="18.7109375" style="6" bestFit="1" customWidth="1"/>
    <col min="8453" max="8453" width="16" style="6" bestFit="1" customWidth="1"/>
    <col min="8454" max="8457" width="18.7109375" style="6" bestFit="1" customWidth="1"/>
    <col min="8458" max="8459" width="12.7109375" style="6" customWidth="1"/>
    <col min="8460" max="8460" width="2.5703125" style="6" customWidth="1"/>
    <col min="8461" max="8704" width="11.42578125" style="6"/>
    <col min="8705" max="8705" width="17.7109375" style="6" customWidth="1"/>
    <col min="8706" max="8706" width="18.7109375" style="6" bestFit="1" customWidth="1"/>
    <col min="8707" max="8707" width="12.7109375" style="6" bestFit="1" customWidth="1"/>
    <col min="8708" max="8708" width="18.7109375" style="6" bestFit="1" customWidth="1"/>
    <col min="8709" max="8709" width="16" style="6" bestFit="1" customWidth="1"/>
    <col min="8710" max="8713" width="18.7109375" style="6" bestFit="1" customWidth="1"/>
    <col min="8714" max="8715" width="12.7109375" style="6" customWidth="1"/>
    <col min="8716" max="8716" width="2.5703125" style="6" customWidth="1"/>
    <col min="8717" max="8960" width="11.42578125" style="6"/>
    <col min="8961" max="8961" width="17.7109375" style="6" customWidth="1"/>
    <col min="8962" max="8962" width="18.7109375" style="6" bestFit="1" customWidth="1"/>
    <col min="8963" max="8963" width="12.7109375" style="6" bestFit="1" customWidth="1"/>
    <col min="8964" max="8964" width="18.7109375" style="6" bestFit="1" customWidth="1"/>
    <col min="8965" max="8965" width="16" style="6" bestFit="1" customWidth="1"/>
    <col min="8966" max="8969" width="18.7109375" style="6" bestFit="1" customWidth="1"/>
    <col min="8970" max="8971" width="12.7109375" style="6" customWidth="1"/>
    <col min="8972" max="8972" width="2.5703125" style="6" customWidth="1"/>
    <col min="8973" max="9216" width="11.42578125" style="6"/>
    <col min="9217" max="9217" width="17.7109375" style="6" customWidth="1"/>
    <col min="9218" max="9218" width="18.7109375" style="6" bestFit="1" customWidth="1"/>
    <col min="9219" max="9219" width="12.7109375" style="6" bestFit="1" customWidth="1"/>
    <col min="9220" max="9220" width="18.7109375" style="6" bestFit="1" customWidth="1"/>
    <col min="9221" max="9221" width="16" style="6" bestFit="1" customWidth="1"/>
    <col min="9222" max="9225" width="18.7109375" style="6" bestFit="1" customWidth="1"/>
    <col min="9226" max="9227" width="12.7109375" style="6" customWidth="1"/>
    <col min="9228" max="9228" width="2.5703125" style="6" customWidth="1"/>
    <col min="9229" max="9472" width="11.42578125" style="6"/>
    <col min="9473" max="9473" width="17.7109375" style="6" customWidth="1"/>
    <col min="9474" max="9474" width="18.7109375" style="6" bestFit="1" customWidth="1"/>
    <col min="9475" max="9475" width="12.7109375" style="6" bestFit="1" customWidth="1"/>
    <col min="9476" max="9476" width="18.7109375" style="6" bestFit="1" customWidth="1"/>
    <col min="9477" max="9477" width="16" style="6" bestFit="1" customWidth="1"/>
    <col min="9478" max="9481" width="18.7109375" style="6" bestFit="1" customWidth="1"/>
    <col min="9482" max="9483" width="12.7109375" style="6" customWidth="1"/>
    <col min="9484" max="9484" width="2.5703125" style="6" customWidth="1"/>
    <col min="9485" max="9728" width="11.42578125" style="6"/>
    <col min="9729" max="9729" width="17.7109375" style="6" customWidth="1"/>
    <col min="9730" max="9730" width="18.7109375" style="6" bestFit="1" customWidth="1"/>
    <col min="9731" max="9731" width="12.7109375" style="6" bestFit="1" customWidth="1"/>
    <col min="9732" max="9732" width="18.7109375" style="6" bestFit="1" customWidth="1"/>
    <col min="9733" max="9733" width="16" style="6" bestFit="1" customWidth="1"/>
    <col min="9734" max="9737" width="18.7109375" style="6" bestFit="1" customWidth="1"/>
    <col min="9738" max="9739" width="12.7109375" style="6" customWidth="1"/>
    <col min="9740" max="9740" width="2.5703125" style="6" customWidth="1"/>
    <col min="9741" max="9984" width="11.42578125" style="6"/>
    <col min="9985" max="9985" width="17.7109375" style="6" customWidth="1"/>
    <col min="9986" max="9986" width="18.7109375" style="6" bestFit="1" customWidth="1"/>
    <col min="9987" max="9987" width="12.7109375" style="6" bestFit="1" customWidth="1"/>
    <col min="9988" max="9988" width="18.7109375" style="6" bestFit="1" customWidth="1"/>
    <col min="9989" max="9989" width="16" style="6" bestFit="1" customWidth="1"/>
    <col min="9990" max="9993" width="18.7109375" style="6" bestFit="1" customWidth="1"/>
    <col min="9994" max="9995" width="12.7109375" style="6" customWidth="1"/>
    <col min="9996" max="9996" width="2.5703125" style="6" customWidth="1"/>
    <col min="9997" max="10240" width="11.42578125" style="6"/>
    <col min="10241" max="10241" width="17.7109375" style="6" customWidth="1"/>
    <col min="10242" max="10242" width="18.7109375" style="6" bestFit="1" customWidth="1"/>
    <col min="10243" max="10243" width="12.7109375" style="6" bestFit="1" customWidth="1"/>
    <col min="10244" max="10244" width="18.7109375" style="6" bestFit="1" customWidth="1"/>
    <col min="10245" max="10245" width="16" style="6" bestFit="1" customWidth="1"/>
    <col min="10246" max="10249" width="18.7109375" style="6" bestFit="1" customWidth="1"/>
    <col min="10250" max="10251" width="12.7109375" style="6" customWidth="1"/>
    <col min="10252" max="10252" width="2.5703125" style="6" customWidth="1"/>
    <col min="10253" max="10496" width="11.42578125" style="6"/>
    <col min="10497" max="10497" width="17.7109375" style="6" customWidth="1"/>
    <col min="10498" max="10498" width="18.7109375" style="6" bestFit="1" customWidth="1"/>
    <col min="10499" max="10499" width="12.7109375" style="6" bestFit="1" customWidth="1"/>
    <col min="10500" max="10500" width="18.7109375" style="6" bestFit="1" customWidth="1"/>
    <col min="10501" max="10501" width="16" style="6" bestFit="1" customWidth="1"/>
    <col min="10502" max="10505" width="18.7109375" style="6" bestFit="1" customWidth="1"/>
    <col min="10506" max="10507" width="12.7109375" style="6" customWidth="1"/>
    <col min="10508" max="10508" width="2.5703125" style="6" customWidth="1"/>
    <col min="10509" max="10752" width="11.42578125" style="6"/>
    <col min="10753" max="10753" width="17.7109375" style="6" customWidth="1"/>
    <col min="10754" max="10754" width="18.7109375" style="6" bestFit="1" customWidth="1"/>
    <col min="10755" max="10755" width="12.7109375" style="6" bestFit="1" customWidth="1"/>
    <col min="10756" max="10756" width="18.7109375" style="6" bestFit="1" customWidth="1"/>
    <col min="10757" max="10757" width="16" style="6" bestFit="1" customWidth="1"/>
    <col min="10758" max="10761" width="18.7109375" style="6" bestFit="1" customWidth="1"/>
    <col min="10762" max="10763" width="12.7109375" style="6" customWidth="1"/>
    <col min="10764" max="10764" width="2.5703125" style="6" customWidth="1"/>
    <col min="10765" max="11008" width="11.42578125" style="6"/>
    <col min="11009" max="11009" width="17.7109375" style="6" customWidth="1"/>
    <col min="11010" max="11010" width="18.7109375" style="6" bestFit="1" customWidth="1"/>
    <col min="11011" max="11011" width="12.7109375" style="6" bestFit="1" customWidth="1"/>
    <col min="11012" max="11012" width="18.7109375" style="6" bestFit="1" customWidth="1"/>
    <col min="11013" max="11013" width="16" style="6" bestFit="1" customWidth="1"/>
    <col min="11014" max="11017" width="18.7109375" style="6" bestFit="1" customWidth="1"/>
    <col min="11018" max="11019" width="12.7109375" style="6" customWidth="1"/>
    <col min="11020" max="11020" width="2.5703125" style="6" customWidth="1"/>
    <col min="11021" max="11264" width="11.42578125" style="6"/>
    <col min="11265" max="11265" width="17.7109375" style="6" customWidth="1"/>
    <col min="11266" max="11266" width="18.7109375" style="6" bestFit="1" customWidth="1"/>
    <col min="11267" max="11267" width="12.7109375" style="6" bestFit="1" customWidth="1"/>
    <col min="11268" max="11268" width="18.7109375" style="6" bestFit="1" customWidth="1"/>
    <col min="11269" max="11269" width="16" style="6" bestFit="1" customWidth="1"/>
    <col min="11270" max="11273" width="18.7109375" style="6" bestFit="1" customWidth="1"/>
    <col min="11274" max="11275" width="12.7109375" style="6" customWidth="1"/>
    <col min="11276" max="11276" width="2.5703125" style="6" customWidth="1"/>
    <col min="11277" max="11520" width="11.42578125" style="6"/>
    <col min="11521" max="11521" width="17.7109375" style="6" customWidth="1"/>
    <col min="11522" max="11522" width="18.7109375" style="6" bestFit="1" customWidth="1"/>
    <col min="11523" max="11523" width="12.7109375" style="6" bestFit="1" customWidth="1"/>
    <col min="11524" max="11524" width="18.7109375" style="6" bestFit="1" customWidth="1"/>
    <col min="11525" max="11525" width="16" style="6" bestFit="1" customWidth="1"/>
    <col min="11526" max="11529" width="18.7109375" style="6" bestFit="1" customWidth="1"/>
    <col min="11530" max="11531" width="12.7109375" style="6" customWidth="1"/>
    <col min="11532" max="11532" width="2.5703125" style="6" customWidth="1"/>
    <col min="11533" max="11776" width="11.42578125" style="6"/>
    <col min="11777" max="11777" width="17.7109375" style="6" customWidth="1"/>
    <col min="11778" max="11778" width="18.7109375" style="6" bestFit="1" customWidth="1"/>
    <col min="11779" max="11779" width="12.7109375" style="6" bestFit="1" customWidth="1"/>
    <col min="11780" max="11780" width="18.7109375" style="6" bestFit="1" customWidth="1"/>
    <col min="11781" max="11781" width="16" style="6" bestFit="1" customWidth="1"/>
    <col min="11782" max="11785" width="18.7109375" style="6" bestFit="1" customWidth="1"/>
    <col min="11786" max="11787" width="12.7109375" style="6" customWidth="1"/>
    <col min="11788" max="11788" width="2.5703125" style="6" customWidth="1"/>
    <col min="11789" max="12032" width="11.42578125" style="6"/>
    <col min="12033" max="12033" width="17.7109375" style="6" customWidth="1"/>
    <col min="12034" max="12034" width="18.7109375" style="6" bestFit="1" customWidth="1"/>
    <col min="12035" max="12035" width="12.7109375" style="6" bestFit="1" customWidth="1"/>
    <col min="12036" max="12036" width="18.7109375" style="6" bestFit="1" customWidth="1"/>
    <col min="12037" max="12037" width="16" style="6" bestFit="1" customWidth="1"/>
    <col min="12038" max="12041" width="18.7109375" style="6" bestFit="1" customWidth="1"/>
    <col min="12042" max="12043" width="12.7109375" style="6" customWidth="1"/>
    <col min="12044" max="12044" width="2.5703125" style="6" customWidth="1"/>
    <col min="12045" max="12288" width="11.42578125" style="6"/>
    <col min="12289" max="12289" width="17.7109375" style="6" customWidth="1"/>
    <col min="12290" max="12290" width="18.7109375" style="6" bestFit="1" customWidth="1"/>
    <col min="12291" max="12291" width="12.7109375" style="6" bestFit="1" customWidth="1"/>
    <col min="12292" max="12292" width="18.7109375" style="6" bestFit="1" customWidth="1"/>
    <col min="12293" max="12293" width="16" style="6" bestFit="1" customWidth="1"/>
    <col min="12294" max="12297" width="18.7109375" style="6" bestFit="1" customWidth="1"/>
    <col min="12298" max="12299" width="12.7109375" style="6" customWidth="1"/>
    <col min="12300" max="12300" width="2.5703125" style="6" customWidth="1"/>
    <col min="12301" max="12544" width="11.42578125" style="6"/>
    <col min="12545" max="12545" width="17.7109375" style="6" customWidth="1"/>
    <col min="12546" max="12546" width="18.7109375" style="6" bestFit="1" customWidth="1"/>
    <col min="12547" max="12547" width="12.7109375" style="6" bestFit="1" customWidth="1"/>
    <col min="12548" max="12548" width="18.7109375" style="6" bestFit="1" customWidth="1"/>
    <col min="12549" max="12549" width="16" style="6" bestFit="1" customWidth="1"/>
    <col min="12550" max="12553" width="18.7109375" style="6" bestFit="1" customWidth="1"/>
    <col min="12554" max="12555" width="12.7109375" style="6" customWidth="1"/>
    <col min="12556" max="12556" width="2.5703125" style="6" customWidth="1"/>
    <col min="12557" max="12800" width="11.42578125" style="6"/>
    <col min="12801" max="12801" width="17.7109375" style="6" customWidth="1"/>
    <col min="12802" max="12802" width="18.7109375" style="6" bestFit="1" customWidth="1"/>
    <col min="12803" max="12803" width="12.7109375" style="6" bestFit="1" customWidth="1"/>
    <col min="12804" max="12804" width="18.7109375" style="6" bestFit="1" customWidth="1"/>
    <col min="12805" max="12805" width="16" style="6" bestFit="1" customWidth="1"/>
    <col min="12806" max="12809" width="18.7109375" style="6" bestFit="1" customWidth="1"/>
    <col min="12810" max="12811" width="12.7109375" style="6" customWidth="1"/>
    <col min="12812" max="12812" width="2.5703125" style="6" customWidth="1"/>
    <col min="12813" max="13056" width="11.42578125" style="6"/>
    <col min="13057" max="13057" width="17.7109375" style="6" customWidth="1"/>
    <col min="13058" max="13058" width="18.7109375" style="6" bestFit="1" customWidth="1"/>
    <col min="13059" max="13059" width="12.7109375" style="6" bestFit="1" customWidth="1"/>
    <col min="13060" max="13060" width="18.7109375" style="6" bestFit="1" customWidth="1"/>
    <col min="13061" max="13061" width="16" style="6" bestFit="1" customWidth="1"/>
    <col min="13062" max="13065" width="18.7109375" style="6" bestFit="1" customWidth="1"/>
    <col min="13066" max="13067" width="12.7109375" style="6" customWidth="1"/>
    <col min="13068" max="13068" width="2.5703125" style="6" customWidth="1"/>
    <col min="13069" max="13312" width="11.42578125" style="6"/>
    <col min="13313" max="13313" width="17.7109375" style="6" customWidth="1"/>
    <col min="13314" max="13314" width="18.7109375" style="6" bestFit="1" customWidth="1"/>
    <col min="13315" max="13315" width="12.7109375" style="6" bestFit="1" customWidth="1"/>
    <col min="13316" max="13316" width="18.7109375" style="6" bestFit="1" customWidth="1"/>
    <col min="13317" max="13317" width="16" style="6" bestFit="1" customWidth="1"/>
    <col min="13318" max="13321" width="18.7109375" style="6" bestFit="1" customWidth="1"/>
    <col min="13322" max="13323" width="12.7109375" style="6" customWidth="1"/>
    <col min="13324" max="13324" width="2.5703125" style="6" customWidth="1"/>
    <col min="13325" max="13568" width="11.42578125" style="6"/>
    <col min="13569" max="13569" width="17.7109375" style="6" customWidth="1"/>
    <col min="13570" max="13570" width="18.7109375" style="6" bestFit="1" customWidth="1"/>
    <col min="13571" max="13571" width="12.7109375" style="6" bestFit="1" customWidth="1"/>
    <col min="13572" max="13572" width="18.7109375" style="6" bestFit="1" customWidth="1"/>
    <col min="13573" max="13573" width="16" style="6" bestFit="1" customWidth="1"/>
    <col min="13574" max="13577" width="18.7109375" style="6" bestFit="1" customWidth="1"/>
    <col min="13578" max="13579" width="12.7109375" style="6" customWidth="1"/>
    <col min="13580" max="13580" width="2.5703125" style="6" customWidth="1"/>
    <col min="13581" max="13824" width="11.42578125" style="6"/>
    <col min="13825" max="13825" width="17.7109375" style="6" customWidth="1"/>
    <col min="13826" max="13826" width="18.7109375" style="6" bestFit="1" customWidth="1"/>
    <col min="13827" max="13827" width="12.7109375" style="6" bestFit="1" customWidth="1"/>
    <col min="13828" max="13828" width="18.7109375" style="6" bestFit="1" customWidth="1"/>
    <col min="13829" max="13829" width="16" style="6" bestFit="1" customWidth="1"/>
    <col min="13830" max="13833" width="18.7109375" style="6" bestFit="1" customWidth="1"/>
    <col min="13834" max="13835" width="12.7109375" style="6" customWidth="1"/>
    <col min="13836" max="13836" width="2.5703125" style="6" customWidth="1"/>
    <col min="13837" max="14080" width="11.42578125" style="6"/>
    <col min="14081" max="14081" width="17.7109375" style="6" customWidth="1"/>
    <col min="14082" max="14082" width="18.7109375" style="6" bestFit="1" customWidth="1"/>
    <col min="14083" max="14083" width="12.7109375" style="6" bestFit="1" customWidth="1"/>
    <col min="14084" max="14084" width="18.7109375" style="6" bestFit="1" customWidth="1"/>
    <col min="14085" max="14085" width="16" style="6" bestFit="1" customWidth="1"/>
    <col min="14086" max="14089" width="18.7109375" style="6" bestFit="1" customWidth="1"/>
    <col min="14090" max="14091" width="12.7109375" style="6" customWidth="1"/>
    <col min="14092" max="14092" width="2.5703125" style="6" customWidth="1"/>
    <col min="14093" max="14336" width="11.42578125" style="6"/>
    <col min="14337" max="14337" width="17.7109375" style="6" customWidth="1"/>
    <col min="14338" max="14338" width="18.7109375" style="6" bestFit="1" customWidth="1"/>
    <col min="14339" max="14339" width="12.7109375" style="6" bestFit="1" customWidth="1"/>
    <col min="14340" max="14340" width="18.7109375" style="6" bestFit="1" customWidth="1"/>
    <col min="14341" max="14341" width="16" style="6" bestFit="1" customWidth="1"/>
    <col min="14342" max="14345" width="18.7109375" style="6" bestFit="1" customWidth="1"/>
    <col min="14346" max="14347" width="12.7109375" style="6" customWidth="1"/>
    <col min="14348" max="14348" width="2.5703125" style="6" customWidth="1"/>
    <col min="14349" max="14592" width="11.42578125" style="6"/>
    <col min="14593" max="14593" width="17.7109375" style="6" customWidth="1"/>
    <col min="14594" max="14594" width="18.7109375" style="6" bestFit="1" customWidth="1"/>
    <col min="14595" max="14595" width="12.7109375" style="6" bestFit="1" customWidth="1"/>
    <col min="14596" max="14596" width="18.7109375" style="6" bestFit="1" customWidth="1"/>
    <col min="14597" max="14597" width="16" style="6" bestFit="1" customWidth="1"/>
    <col min="14598" max="14601" width="18.7109375" style="6" bestFit="1" customWidth="1"/>
    <col min="14602" max="14603" width="12.7109375" style="6" customWidth="1"/>
    <col min="14604" max="14604" width="2.5703125" style="6" customWidth="1"/>
    <col min="14605" max="14848" width="11.42578125" style="6"/>
    <col min="14849" max="14849" width="17.7109375" style="6" customWidth="1"/>
    <col min="14850" max="14850" width="18.7109375" style="6" bestFit="1" customWidth="1"/>
    <col min="14851" max="14851" width="12.7109375" style="6" bestFit="1" customWidth="1"/>
    <col min="14852" max="14852" width="18.7109375" style="6" bestFit="1" customWidth="1"/>
    <col min="14853" max="14853" width="16" style="6" bestFit="1" customWidth="1"/>
    <col min="14854" max="14857" width="18.7109375" style="6" bestFit="1" customWidth="1"/>
    <col min="14858" max="14859" width="12.7109375" style="6" customWidth="1"/>
    <col min="14860" max="14860" width="2.5703125" style="6" customWidth="1"/>
    <col min="14861" max="15104" width="11.42578125" style="6"/>
    <col min="15105" max="15105" width="17.7109375" style="6" customWidth="1"/>
    <col min="15106" max="15106" width="18.7109375" style="6" bestFit="1" customWidth="1"/>
    <col min="15107" max="15107" width="12.7109375" style="6" bestFit="1" customWidth="1"/>
    <col min="15108" max="15108" width="18.7109375" style="6" bestFit="1" customWidth="1"/>
    <col min="15109" max="15109" width="16" style="6" bestFit="1" customWidth="1"/>
    <col min="15110" max="15113" width="18.7109375" style="6" bestFit="1" customWidth="1"/>
    <col min="15114" max="15115" width="12.7109375" style="6" customWidth="1"/>
    <col min="15116" max="15116" width="2.5703125" style="6" customWidth="1"/>
    <col min="15117" max="15360" width="11.42578125" style="6"/>
    <col min="15361" max="15361" width="17.7109375" style="6" customWidth="1"/>
    <col min="15362" max="15362" width="18.7109375" style="6" bestFit="1" customWidth="1"/>
    <col min="15363" max="15363" width="12.7109375" style="6" bestFit="1" customWidth="1"/>
    <col min="15364" max="15364" width="18.7109375" style="6" bestFit="1" customWidth="1"/>
    <col min="15365" max="15365" width="16" style="6" bestFit="1" customWidth="1"/>
    <col min="15366" max="15369" width="18.7109375" style="6" bestFit="1" customWidth="1"/>
    <col min="15370" max="15371" width="12.7109375" style="6" customWidth="1"/>
    <col min="15372" max="15372" width="2.5703125" style="6" customWidth="1"/>
    <col min="15373" max="15616" width="11.42578125" style="6"/>
    <col min="15617" max="15617" width="17.7109375" style="6" customWidth="1"/>
    <col min="15618" max="15618" width="18.7109375" style="6" bestFit="1" customWidth="1"/>
    <col min="15619" max="15619" width="12.7109375" style="6" bestFit="1" customWidth="1"/>
    <col min="15620" max="15620" width="18.7109375" style="6" bestFit="1" customWidth="1"/>
    <col min="15621" max="15621" width="16" style="6" bestFit="1" customWidth="1"/>
    <col min="15622" max="15625" width="18.7109375" style="6" bestFit="1" customWidth="1"/>
    <col min="15626" max="15627" width="12.7109375" style="6" customWidth="1"/>
    <col min="15628" max="15628" width="2.5703125" style="6" customWidth="1"/>
    <col min="15629" max="15872" width="11.42578125" style="6"/>
    <col min="15873" max="15873" width="17.7109375" style="6" customWidth="1"/>
    <col min="15874" max="15874" width="18.7109375" style="6" bestFit="1" customWidth="1"/>
    <col min="15875" max="15875" width="12.7109375" style="6" bestFit="1" customWidth="1"/>
    <col min="15876" max="15876" width="18.7109375" style="6" bestFit="1" customWidth="1"/>
    <col min="15877" max="15877" width="16" style="6" bestFit="1" customWidth="1"/>
    <col min="15878" max="15881" width="18.7109375" style="6" bestFit="1" customWidth="1"/>
    <col min="15882" max="15883" width="12.7109375" style="6" customWidth="1"/>
    <col min="15884" max="15884" width="2.5703125" style="6" customWidth="1"/>
    <col min="15885" max="16128" width="11.42578125" style="6"/>
    <col min="16129" max="16129" width="17.7109375" style="6" customWidth="1"/>
    <col min="16130" max="16130" width="18.7109375" style="6" bestFit="1" customWidth="1"/>
    <col min="16131" max="16131" width="12.7109375" style="6" bestFit="1" customWidth="1"/>
    <col min="16132" max="16132" width="18.7109375" style="6" bestFit="1" customWidth="1"/>
    <col min="16133" max="16133" width="16" style="6" bestFit="1" customWidth="1"/>
    <col min="16134" max="16137" width="18.7109375" style="6" bestFit="1" customWidth="1"/>
    <col min="16138" max="16139" width="12.7109375" style="6" customWidth="1"/>
    <col min="16140" max="16140" width="2.5703125" style="6" customWidth="1"/>
    <col min="16141" max="16384" width="11.42578125" style="6"/>
  </cols>
  <sheetData>
    <row r="1" spans="1:20">
      <c r="A1" s="69" t="s">
        <v>100</v>
      </c>
    </row>
    <row r="2" spans="1:20" ht="15.75">
      <c r="A2" s="2" t="s">
        <v>101</v>
      </c>
    </row>
    <row r="3" spans="1:20" ht="15.75">
      <c r="A3" s="2"/>
    </row>
    <row r="4" spans="1:20">
      <c r="A4" s="71" t="s">
        <v>102</v>
      </c>
    </row>
    <row r="5" spans="1:20" s="74" customFormat="1" ht="23.25" customHeight="1">
      <c r="A5" s="72" t="s">
        <v>0</v>
      </c>
      <c r="B5" s="73" t="s">
        <v>103</v>
      </c>
      <c r="C5" s="73" t="s">
        <v>104</v>
      </c>
      <c r="D5" s="73" t="s">
        <v>105</v>
      </c>
      <c r="E5" s="73" t="s">
        <v>106</v>
      </c>
      <c r="F5" s="73" t="s">
        <v>107</v>
      </c>
      <c r="G5" s="73" t="s">
        <v>108</v>
      </c>
      <c r="H5" s="73" t="s">
        <v>109</v>
      </c>
      <c r="I5" s="73" t="s">
        <v>110</v>
      </c>
      <c r="J5" s="73" t="s">
        <v>2</v>
      </c>
      <c r="K5" s="73" t="s">
        <v>3</v>
      </c>
    </row>
    <row r="6" spans="1:20">
      <c r="A6" s="75">
        <v>2011</v>
      </c>
      <c r="B6" s="76">
        <v>10721.0312825658</v>
      </c>
      <c r="C6" s="76">
        <v>10235.353079840101</v>
      </c>
      <c r="D6" s="76">
        <v>1522.5406592484701</v>
      </c>
      <c r="E6" s="76">
        <v>219.44862884541499</v>
      </c>
      <c r="F6" s="76">
        <v>2426.7359521288299</v>
      </c>
      <c r="G6" s="76">
        <v>775.59494796720799</v>
      </c>
      <c r="H6" s="76">
        <v>1030.07229161687</v>
      </c>
      <c r="I6" s="76">
        <v>563.68947023926796</v>
      </c>
      <c r="J6" s="76">
        <v>31.2085217607323</v>
      </c>
      <c r="K6" s="76">
        <f>SUM(B6:J6)</f>
        <v>27525.674834212692</v>
      </c>
      <c r="N6" s="77"/>
    </row>
    <row r="7" spans="1:20">
      <c r="A7" s="75">
        <v>2012</v>
      </c>
      <c r="B7" s="76">
        <v>10730.942210401799</v>
      </c>
      <c r="C7" s="76">
        <v>10745.515758961699</v>
      </c>
      <c r="D7" s="76">
        <v>1352.33743256601</v>
      </c>
      <c r="E7" s="76">
        <v>209.569981439488</v>
      </c>
      <c r="F7" s="76">
        <v>2575.3341204306998</v>
      </c>
      <c r="G7" s="76">
        <v>558.25922602627895</v>
      </c>
      <c r="H7" s="76">
        <v>844.82847995065697</v>
      </c>
      <c r="I7" s="76">
        <v>428.26749069318203</v>
      </c>
      <c r="J7" s="76">
        <v>21.6183863068179</v>
      </c>
      <c r="K7" s="76">
        <f>SUM(B7:J7)</f>
        <v>27466.673086776635</v>
      </c>
      <c r="N7" s="77"/>
    </row>
    <row r="8" spans="1:20">
      <c r="A8" s="75">
        <v>2013</v>
      </c>
      <c r="B8" s="76">
        <v>9820.7478280872601</v>
      </c>
      <c r="C8" s="76">
        <v>8536.2794900494901</v>
      </c>
      <c r="D8" s="76">
        <v>1413.84338734106</v>
      </c>
      <c r="E8" s="76">
        <v>479.25180439750102</v>
      </c>
      <c r="F8" s="76">
        <v>1776.0595258877399</v>
      </c>
      <c r="G8" s="76">
        <v>527.7123537571</v>
      </c>
      <c r="H8" s="76">
        <v>856.80847467289595</v>
      </c>
      <c r="I8" s="76">
        <v>355.52074602744</v>
      </c>
      <c r="J8" s="76">
        <v>23.2218059725597</v>
      </c>
      <c r="K8" s="76">
        <f t="shared" ref="K8:K14" si="0">SUM(B8:J8)</f>
        <v>23789.445416193048</v>
      </c>
      <c r="N8" s="77"/>
    </row>
    <row r="9" spans="1:20">
      <c r="A9" s="75">
        <v>2014</v>
      </c>
      <c r="B9" s="76">
        <v>8874.9060769625194</v>
      </c>
      <c r="C9" s="76">
        <v>6729.0722178974002</v>
      </c>
      <c r="D9" s="76">
        <v>1503.5472338862501</v>
      </c>
      <c r="E9" s="76">
        <v>331.07695278478701</v>
      </c>
      <c r="F9" s="76">
        <v>1522.51352111971</v>
      </c>
      <c r="G9" s="76">
        <v>539.55821649929203</v>
      </c>
      <c r="H9" s="76">
        <v>646.70480025804602</v>
      </c>
      <c r="I9" s="76">
        <v>360.16193124196099</v>
      </c>
      <c r="J9" s="76">
        <v>37.8729777580388</v>
      </c>
      <c r="K9" s="76">
        <f t="shared" si="0"/>
        <v>20545.413928408001</v>
      </c>
      <c r="N9" s="77"/>
    </row>
    <row r="10" spans="1:20">
      <c r="A10" s="75">
        <v>2015</v>
      </c>
      <c r="B10" s="76">
        <v>8167.5413126537796</v>
      </c>
      <c r="C10" s="76">
        <v>6650.5953646963699</v>
      </c>
      <c r="D10" s="76">
        <v>1507.65853119551</v>
      </c>
      <c r="E10" s="76">
        <v>137.79635297098301</v>
      </c>
      <c r="F10" s="76">
        <v>1548.26960111113</v>
      </c>
      <c r="G10" s="76">
        <v>341.685340655076</v>
      </c>
      <c r="H10" s="76">
        <v>350.00259655641503</v>
      </c>
      <c r="I10" s="76">
        <v>219.63469285986599</v>
      </c>
      <c r="J10" s="76">
        <v>26.956227140134001</v>
      </c>
      <c r="K10" s="76">
        <f t="shared" si="0"/>
        <v>18950.140019839262</v>
      </c>
      <c r="N10" s="77"/>
    </row>
    <row r="11" spans="1:20">
      <c r="A11" s="75">
        <v>2016</v>
      </c>
      <c r="B11" s="76">
        <v>10171.2028004944</v>
      </c>
      <c r="C11" s="76">
        <v>7385.95743423773</v>
      </c>
      <c r="D11" s="76">
        <v>1465.45208417193</v>
      </c>
      <c r="E11" s="76">
        <v>120.45621156886</v>
      </c>
      <c r="F11" s="76">
        <v>1657.8745242177499</v>
      </c>
      <c r="G11" s="76">
        <v>344.262265282415</v>
      </c>
      <c r="H11" s="76">
        <v>343.76033679517201</v>
      </c>
      <c r="I11" s="76">
        <v>272.67154160154399</v>
      </c>
      <c r="J11" s="76">
        <v>14.9991003984556</v>
      </c>
      <c r="K11" s="76">
        <f t="shared" si="0"/>
        <v>21776.636298768255</v>
      </c>
      <c r="M11"/>
      <c r="N11" s="77"/>
      <c r="O11"/>
      <c r="P11"/>
      <c r="Q11"/>
      <c r="R11"/>
      <c r="S11"/>
      <c r="T11"/>
    </row>
    <row r="12" spans="1:20">
      <c r="A12" s="75">
        <v>2017</v>
      </c>
      <c r="B12" s="76">
        <v>13844.958650954801</v>
      </c>
      <c r="C12" s="76">
        <v>8270.4808182539</v>
      </c>
      <c r="D12" s="76">
        <v>2398.5088575489499</v>
      </c>
      <c r="E12" s="76">
        <v>118.02914691497099</v>
      </c>
      <c r="F12" s="76">
        <v>1726.1331451614001</v>
      </c>
      <c r="G12" s="76">
        <v>370.47611971466898</v>
      </c>
      <c r="H12" s="76">
        <v>434.37049986164698</v>
      </c>
      <c r="I12" s="76">
        <v>367.85685112577198</v>
      </c>
      <c r="J12" s="76">
        <v>50.793155874228297</v>
      </c>
      <c r="K12" s="76">
        <f t="shared" si="0"/>
        <v>27581.607245410338</v>
      </c>
      <c r="M12"/>
      <c r="N12" s="77"/>
      <c r="O12"/>
      <c r="P12"/>
      <c r="Q12"/>
      <c r="R12"/>
      <c r="S12"/>
      <c r="T12"/>
    </row>
    <row r="13" spans="1:20">
      <c r="A13" s="75">
        <v>2018</v>
      </c>
      <c r="B13" s="76">
        <v>14938.545275059299</v>
      </c>
      <c r="C13" s="76">
        <v>8258.5140570627009</v>
      </c>
      <c r="D13" s="76">
        <v>2573.9030892868</v>
      </c>
      <c r="E13" s="76">
        <v>122.68864173304</v>
      </c>
      <c r="F13" s="76">
        <v>1545.4688005683099</v>
      </c>
      <c r="G13" s="76">
        <v>351.76617733195502</v>
      </c>
      <c r="H13" s="76">
        <v>484.36463219586602</v>
      </c>
      <c r="I13" s="76">
        <v>612.49525971191497</v>
      </c>
      <c r="J13" s="76">
        <v>10.911933288084899</v>
      </c>
      <c r="K13" s="76">
        <f t="shared" si="0"/>
        <v>28898.657866237969</v>
      </c>
      <c r="M13"/>
      <c r="N13" s="77"/>
      <c r="O13"/>
      <c r="P13"/>
      <c r="Q13"/>
      <c r="R13"/>
      <c r="S13"/>
      <c r="T13"/>
    </row>
    <row r="14" spans="1:20">
      <c r="A14" s="78">
        <v>2019</v>
      </c>
      <c r="B14" s="79">
        <v>13892.564953946838</v>
      </c>
      <c r="C14" s="79">
        <v>8482.055245320611</v>
      </c>
      <c r="D14" s="79">
        <v>2102.7689601152479</v>
      </c>
      <c r="E14" s="79">
        <v>75.608340356566018</v>
      </c>
      <c r="F14" s="79">
        <v>1530.2444239342544</v>
      </c>
      <c r="G14" s="79">
        <v>371.19389629557747</v>
      </c>
      <c r="H14" s="79">
        <v>978.9822533076499</v>
      </c>
      <c r="I14" s="79">
        <v>638.21314826569346</v>
      </c>
      <c r="J14" s="79">
        <v>2.1614940000000002</v>
      </c>
      <c r="K14" s="76">
        <f t="shared" si="0"/>
        <v>28073.79271554244</v>
      </c>
      <c r="M14" s="32"/>
      <c r="N14" s="77"/>
      <c r="O14"/>
      <c r="P14"/>
      <c r="Q14"/>
      <c r="R14"/>
      <c r="S14"/>
      <c r="T14"/>
    </row>
    <row r="15" spans="1:20">
      <c r="A15" s="80" t="s">
        <v>207</v>
      </c>
      <c r="B15" s="81">
        <f>SUM(B16:B22)</f>
        <v>6148.2194420200231</v>
      </c>
      <c r="C15" s="81">
        <f>SUM(C16:C22)</f>
        <v>3854.2847632706648</v>
      </c>
      <c r="D15" s="81">
        <f>SUM(D16:D22)</f>
        <v>799.01416711620664</v>
      </c>
      <c r="E15" s="81">
        <f>SUM(E16:E22)</f>
        <v>40.418390057781004</v>
      </c>
      <c r="F15" s="81">
        <f t="shared" ref="F15:K15" si="1">SUM(F16:F22)</f>
        <v>750.35010291000003</v>
      </c>
      <c r="G15" s="81">
        <f t="shared" si="1"/>
        <v>171.46658360408074</v>
      </c>
      <c r="H15" s="81">
        <f t="shared" si="1"/>
        <v>436.29511530303898</v>
      </c>
      <c r="I15" s="81">
        <f t="shared" si="1"/>
        <v>226.53409088252602</v>
      </c>
      <c r="J15" s="81">
        <f t="shared" si="1"/>
        <v>3.5315159999999999</v>
      </c>
      <c r="K15" s="82">
        <f t="shared" si="1"/>
        <v>12430.114171164319</v>
      </c>
      <c r="M15" s="32"/>
      <c r="N15" s="77"/>
      <c r="O15"/>
      <c r="P15"/>
      <c r="Q15"/>
      <c r="R15"/>
      <c r="S15"/>
      <c r="T15"/>
    </row>
    <row r="16" spans="1:20">
      <c r="A16" s="83" t="s">
        <v>93</v>
      </c>
      <c r="B16" s="84">
        <v>1005.0979103242</v>
      </c>
      <c r="C16" s="84">
        <v>847.62851900377495</v>
      </c>
      <c r="D16" s="84">
        <v>165.37210000522799</v>
      </c>
      <c r="E16" s="84">
        <v>6.3737061623880003</v>
      </c>
      <c r="F16" s="84">
        <v>120.2085641</v>
      </c>
      <c r="G16" s="84">
        <v>32.897156437814601</v>
      </c>
      <c r="H16" s="84">
        <v>90.954680724954002</v>
      </c>
      <c r="I16" s="84">
        <v>25.447116014627898</v>
      </c>
      <c r="J16" s="85">
        <v>0.16714599999999999</v>
      </c>
      <c r="K16" s="84">
        <f>SUM(B16:J16)</f>
        <v>2294.1468987729872</v>
      </c>
      <c r="M16" s="32"/>
      <c r="N16" s="77"/>
      <c r="O16"/>
      <c r="P16"/>
      <c r="Q16"/>
      <c r="R16"/>
      <c r="S16"/>
      <c r="T16"/>
    </row>
    <row r="17" spans="1:20">
      <c r="A17" s="83" t="s">
        <v>94</v>
      </c>
      <c r="B17" s="84">
        <v>1025.18810345</v>
      </c>
      <c r="C17" s="84">
        <v>748.48994094719899</v>
      </c>
      <c r="D17" s="84">
        <v>141.94750069142501</v>
      </c>
      <c r="E17" s="84">
        <v>5.5495765889799999</v>
      </c>
      <c r="F17" s="84">
        <v>143.54103499999999</v>
      </c>
      <c r="G17" s="84">
        <v>34.576395512250301</v>
      </c>
      <c r="H17" s="84">
        <v>110.192833885095</v>
      </c>
      <c r="I17" s="84">
        <v>41.651618787787001</v>
      </c>
      <c r="J17" s="85">
        <v>0.15319099999999999</v>
      </c>
      <c r="K17" s="84">
        <f t="shared" ref="K17:K19" si="2">SUM(B17:J17)</f>
        <v>2251.2901958627358</v>
      </c>
      <c r="M17" s="32"/>
      <c r="N17" s="77"/>
      <c r="O17"/>
      <c r="P17"/>
      <c r="Q17"/>
      <c r="R17"/>
      <c r="S17"/>
      <c r="T17"/>
    </row>
    <row r="18" spans="1:20">
      <c r="A18" s="83" t="s">
        <v>95</v>
      </c>
      <c r="B18" s="84">
        <v>793.10842474678998</v>
      </c>
      <c r="C18" s="84">
        <v>475.23278052235401</v>
      </c>
      <c r="D18" s="84">
        <v>183.02675658687701</v>
      </c>
      <c r="E18" s="84">
        <v>4.7324460163050004</v>
      </c>
      <c r="F18" s="84">
        <v>122.7535269</v>
      </c>
      <c r="G18" s="84">
        <v>32.750177624600198</v>
      </c>
      <c r="H18" s="84">
        <v>79.716186582893997</v>
      </c>
      <c r="I18" s="84">
        <v>41.868480830908297</v>
      </c>
      <c r="J18" s="85">
        <v>0.105988</v>
      </c>
      <c r="K18" s="84">
        <f t="shared" si="2"/>
        <v>1733.2947678107282</v>
      </c>
      <c r="M18" s="32"/>
      <c r="N18" s="77"/>
      <c r="O18"/>
      <c r="P18"/>
      <c r="Q18"/>
      <c r="R18"/>
      <c r="S18"/>
      <c r="T18"/>
    </row>
    <row r="19" spans="1:20">
      <c r="A19" s="83" t="s">
        <v>96</v>
      </c>
      <c r="B19" s="84">
        <v>558.19366955634405</v>
      </c>
      <c r="C19" s="84">
        <v>339.95519227489302</v>
      </c>
      <c r="D19" s="84">
        <v>96.266665276172802</v>
      </c>
      <c r="E19" s="84">
        <v>4.5280028274159996</v>
      </c>
      <c r="F19" s="84">
        <v>87.855155679999996</v>
      </c>
      <c r="G19" s="84">
        <v>1.60811023432945</v>
      </c>
      <c r="H19" s="84">
        <v>35.295095734892001</v>
      </c>
      <c r="I19" s="84">
        <v>12.9480443592167</v>
      </c>
      <c r="J19" s="85">
        <v>0</v>
      </c>
      <c r="K19" s="84">
        <f t="shared" si="2"/>
        <v>1136.6499359432639</v>
      </c>
    </row>
    <row r="20" spans="1:20">
      <c r="A20" s="83" t="s">
        <v>97</v>
      </c>
      <c r="B20" s="84">
        <v>681.03179518122704</v>
      </c>
      <c r="C20" s="84">
        <v>278.68166048178199</v>
      </c>
      <c r="D20" s="84">
        <v>33.158744804977403</v>
      </c>
      <c r="E20" s="84">
        <v>5.7600127184599996</v>
      </c>
      <c r="F20" s="84">
        <v>84.811683650000006</v>
      </c>
      <c r="G20" s="84">
        <v>13.510059207094001</v>
      </c>
      <c r="H20" s="84">
        <v>0</v>
      </c>
      <c r="I20" s="84">
        <v>39.997754316724603</v>
      </c>
      <c r="J20" s="86">
        <v>3.0469999999999998E-3</v>
      </c>
      <c r="K20" s="84">
        <f>SUM(B20:J20)</f>
        <v>1136.9547573602649</v>
      </c>
    </row>
    <row r="21" spans="1:20">
      <c r="A21" s="83" t="s">
        <v>15</v>
      </c>
      <c r="B21" s="84">
        <v>950.953618203102</v>
      </c>
      <c r="C21" s="84">
        <v>595.34495315528898</v>
      </c>
      <c r="D21" s="84">
        <v>78.150253252755306</v>
      </c>
      <c r="E21" s="84">
        <v>6.9713672319200004</v>
      </c>
      <c r="F21" s="84">
        <v>80.486151379999995</v>
      </c>
      <c r="G21" s="84">
        <v>26.219714588102701</v>
      </c>
      <c r="H21" s="84">
        <v>25.098078063199999</v>
      </c>
      <c r="I21" s="84">
        <v>38.406122974903198</v>
      </c>
      <c r="J21" s="85">
        <v>1.5223439999999999</v>
      </c>
      <c r="K21" s="84">
        <f>SUM(B21:J21)</f>
        <v>1803.1526028492724</v>
      </c>
    </row>
    <row r="22" spans="1:20">
      <c r="A22" s="83" t="s">
        <v>99</v>
      </c>
      <c r="B22" s="84">
        <v>1134.6459205583601</v>
      </c>
      <c r="C22" s="84">
        <v>568.951716885373</v>
      </c>
      <c r="D22" s="84">
        <v>101.092146498771</v>
      </c>
      <c r="E22" s="84">
        <v>6.5032785123119998</v>
      </c>
      <c r="F22" s="84">
        <v>110.6939862</v>
      </c>
      <c r="G22" s="84">
        <v>29.904969999889499</v>
      </c>
      <c r="H22" s="84">
        <v>95.038240312004007</v>
      </c>
      <c r="I22" s="84">
        <v>26.214953598358299</v>
      </c>
      <c r="J22" s="85">
        <v>1.5798000000000001</v>
      </c>
      <c r="K22" s="84">
        <f>SUM(B22:J22)</f>
        <v>2074.6250125650677</v>
      </c>
    </row>
    <row r="23" spans="1:20">
      <c r="A23" s="83"/>
      <c r="B23" s="87"/>
      <c r="C23" s="88"/>
      <c r="D23"/>
      <c r="E23" s="87"/>
      <c r="F23" s="87"/>
      <c r="G23" s="87"/>
      <c r="H23" s="87"/>
      <c r="I23" s="87"/>
      <c r="J23" s="89"/>
      <c r="K23" s="87"/>
    </row>
    <row r="24" spans="1:20" ht="15.75">
      <c r="A24" s="90" t="s">
        <v>208</v>
      </c>
    </row>
    <row r="25" spans="1:20">
      <c r="A25" s="83" t="s">
        <v>7</v>
      </c>
      <c r="B25" s="84">
        <v>1143.72163640809</v>
      </c>
      <c r="C25" s="84">
        <v>763.52505805030103</v>
      </c>
      <c r="D25" s="84">
        <v>164.93234662652199</v>
      </c>
      <c r="E25" s="84">
        <v>5.2050255662999998</v>
      </c>
      <c r="F25" s="84">
        <v>142.99218210000001</v>
      </c>
      <c r="G25" s="84">
        <v>30.014940092445102</v>
      </c>
      <c r="H25" s="84">
        <v>107.282035756412</v>
      </c>
      <c r="I25" s="84">
        <v>47.949531491035103</v>
      </c>
      <c r="J25" s="84">
        <v>0.28021000000000001</v>
      </c>
      <c r="K25" s="84">
        <f>SUM(B25:J25)</f>
        <v>2405.9029660911046</v>
      </c>
    </row>
    <row r="26" spans="1:20">
      <c r="A26" s="83" t="s">
        <v>8</v>
      </c>
      <c r="B26" s="84">
        <f>B22</f>
        <v>1134.6459205583601</v>
      </c>
      <c r="C26" s="84">
        <f t="shared" ref="C26:J26" si="3">C22</f>
        <v>568.951716885373</v>
      </c>
      <c r="D26" s="84">
        <f t="shared" si="3"/>
        <v>101.092146498771</v>
      </c>
      <c r="E26" s="84">
        <f t="shared" si="3"/>
        <v>6.5032785123119998</v>
      </c>
      <c r="F26" s="84">
        <f t="shared" si="3"/>
        <v>110.6939862</v>
      </c>
      <c r="G26" s="84">
        <f t="shared" si="3"/>
        <v>29.904969999889499</v>
      </c>
      <c r="H26" s="84">
        <f t="shared" si="3"/>
        <v>95.038240312004007</v>
      </c>
      <c r="I26" s="84">
        <f t="shared" si="3"/>
        <v>26.214953598358299</v>
      </c>
      <c r="J26" s="84">
        <f t="shared" si="3"/>
        <v>1.5798000000000001</v>
      </c>
      <c r="K26" s="84">
        <f>SUM(B26:J26)</f>
        <v>2074.6250125650677</v>
      </c>
    </row>
    <row r="27" spans="1:20">
      <c r="A27" s="91" t="s">
        <v>6</v>
      </c>
      <c r="B27" s="92">
        <f t="shared" ref="B27:K27" si="4">B26/B25-1</f>
        <v>-7.9352488934568699E-3</v>
      </c>
      <c r="C27" s="92">
        <f>C26/C25-1</f>
        <v>-0.25483556710212063</v>
      </c>
      <c r="D27" s="92">
        <f t="shared" si="4"/>
        <v>-0.38706901001240679</v>
      </c>
      <c r="E27" s="92">
        <f t="shared" si="4"/>
        <v>0.2494229719864498</v>
      </c>
      <c r="F27" s="92">
        <f t="shared" si="4"/>
        <v>-0.22587385845621</v>
      </c>
      <c r="G27" s="92">
        <f t="shared" si="4"/>
        <v>-3.6638451456807442E-3</v>
      </c>
      <c r="H27" s="92">
        <f t="shared" si="4"/>
        <v>-0.11412717290533159</v>
      </c>
      <c r="I27" s="92">
        <f>I26/I25-1</f>
        <v>-0.45328029736308095</v>
      </c>
      <c r="J27" s="92">
        <f t="shared" si="4"/>
        <v>4.6379144213268617</v>
      </c>
      <c r="K27" s="93">
        <f t="shared" si="4"/>
        <v>-0.13769381317329998</v>
      </c>
    </row>
    <row r="28" spans="1:20">
      <c r="A28" s="71"/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20" ht="15.75">
      <c r="A29" s="90" t="s">
        <v>209</v>
      </c>
    </row>
    <row r="30" spans="1:20">
      <c r="A30" s="83" t="s">
        <v>4</v>
      </c>
      <c r="B30" s="84">
        <v>7809.4387727278281</v>
      </c>
      <c r="C30" s="84">
        <v>4788.8021910083935</v>
      </c>
      <c r="D30" s="84">
        <v>1269.956931321698</v>
      </c>
      <c r="E30" s="84">
        <v>36.582080427892002</v>
      </c>
      <c r="F30" s="84">
        <v>870.25602927</v>
      </c>
      <c r="G30" s="84">
        <v>232.30816996122741</v>
      </c>
      <c r="H30" s="84">
        <v>513.28171559731697</v>
      </c>
      <c r="I30" s="84">
        <v>363.30291605008711</v>
      </c>
      <c r="J30" s="84">
        <v>1.339704</v>
      </c>
      <c r="K30" s="84">
        <f>SUM(B30:J30)</f>
        <v>15885.268510364442</v>
      </c>
    </row>
    <row r="31" spans="1:20">
      <c r="A31" s="83" t="s">
        <v>5</v>
      </c>
      <c r="B31" s="84">
        <v>6148.2194420200231</v>
      </c>
      <c r="C31" s="84">
        <v>3854.2847632706648</v>
      </c>
      <c r="D31" s="84">
        <v>799.01416711620664</v>
      </c>
      <c r="E31" s="84">
        <v>40.418390057781004</v>
      </c>
      <c r="F31" s="84">
        <v>750.35010291000003</v>
      </c>
      <c r="G31" s="84">
        <v>171.46658360408074</v>
      </c>
      <c r="H31" s="84">
        <v>436.29511530303898</v>
      </c>
      <c r="I31" s="84">
        <v>226.53409088252602</v>
      </c>
      <c r="J31" s="84">
        <v>3.5315159999999999</v>
      </c>
      <c r="K31" s="84">
        <f>SUM(B31:J31)</f>
        <v>12430.114171164321</v>
      </c>
    </row>
    <row r="32" spans="1:20">
      <c r="A32" s="91" t="s">
        <v>6</v>
      </c>
      <c r="B32" s="93">
        <f t="shared" ref="B32:J32" si="5">B31/B30-1</f>
        <v>-0.2127194256915268</v>
      </c>
      <c r="C32" s="93">
        <f t="shared" si="5"/>
        <v>-0.19514638326310663</v>
      </c>
      <c r="D32" s="93">
        <f t="shared" si="5"/>
        <v>-0.37083365001627355</v>
      </c>
      <c r="E32" s="93">
        <f t="shared" si="5"/>
        <v>0.10486854725091055</v>
      </c>
      <c r="F32" s="93">
        <f t="shared" si="5"/>
        <v>-0.13778235637227487</v>
      </c>
      <c r="G32" s="93">
        <f t="shared" si="5"/>
        <v>-0.26190032992512158</v>
      </c>
      <c r="H32" s="93">
        <f t="shared" si="5"/>
        <v>-0.14998897867360628</v>
      </c>
      <c r="I32" s="93">
        <f t="shared" si="5"/>
        <v>-0.37645947534510105</v>
      </c>
      <c r="J32" s="93">
        <f t="shared" si="5"/>
        <v>1.6360419913652566</v>
      </c>
      <c r="K32" s="93">
        <f>K31/K30-1</f>
        <v>-0.21750682633697904</v>
      </c>
    </row>
    <row r="33" spans="1:12">
      <c r="A33" s="71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2" ht="15.75">
      <c r="A34" s="90" t="s">
        <v>111</v>
      </c>
    </row>
    <row r="35" spans="1:12">
      <c r="A35" s="83" t="s">
        <v>9</v>
      </c>
      <c r="B35" s="84">
        <v>950.953618203102</v>
      </c>
      <c r="C35" s="84">
        <v>595.34495315528898</v>
      </c>
      <c r="D35" s="84">
        <v>78.150253252755306</v>
      </c>
      <c r="E35" s="84">
        <v>6.9713672319200004</v>
      </c>
      <c r="F35" s="84">
        <v>80.486151379999995</v>
      </c>
      <c r="G35" s="84">
        <v>26.219714588102701</v>
      </c>
      <c r="H35" s="84">
        <v>25.098078063199999</v>
      </c>
      <c r="I35" s="84">
        <v>38.406122974903198</v>
      </c>
      <c r="J35" s="84">
        <v>1.5223439999999999</v>
      </c>
      <c r="K35" s="96">
        <f>SUM(B35:J35)</f>
        <v>1803.1526028492724</v>
      </c>
    </row>
    <row r="36" spans="1:12">
      <c r="A36" s="83" t="s">
        <v>8</v>
      </c>
      <c r="B36" s="84">
        <v>1134.6459205583601</v>
      </c>
      <c r="C36" s="84">
        <v>568.951716885373</v>
      </c>
      <c r="D36" s="84">
        <v>101.092146498771</v>
      </c>
      <c r="E36" s="84">
        <v>6.5032785123119998</v>
      </c>
      <c r="F36" s="84">
        <v>110.6939862</v>
      </c>
      <c r="G36" s="84">
        <v>29.904969999889499</v>
      </c>
      <c r="H36" s="84">
        <v>95.038240312004007</v>
      </c>
      <c r="I36" s="84">
        <v>26.214953598358299</v>
      </c>
      <c r="J36" s="84">
        <v>1.5798000000000001</v>
      </c>
      <c r="K36" s="96">
        <f>SUM(B36:J36)</f>
        <v>2074.6250125650677</v>
      </c>
    </row>
    <row r="37" spans="1:12">
      <c r="A37" s="91" t="s">
        <v>6</v>
      </c>
      <c r="B37" s="93">
        <f>B36/B35-1</f>
        <v>0.19316641615219732</v>
      </c>
      <c r="C37" s="93">
        <f t="shared" ref="C37:J37" si="6">C36/C35-1</f>
        <v>-4.4332678273383497E-2</v>
      </c>
      <c r="D37" s="93">
        <f t="shared" si="6"/>
        <v>0.29356134230066422</v>
      </c>
      <c r="E37" s="93">
        <f t="shared" si="6"/>
        <v>-6.7144464498262169E-2</v>
      </c>
      <c r="F37" s="93">
        <f t="shared" si="6"/>
        <v>0.37531717322871461</v>
      </c>
      <c r="G37" s="93">
        <f t="shared" si="6"/>
        <v>0.14055284238139643</v>
      </c>
      <c r="H37" s="93">
        <f t="shared" si="6"/>
        <v>2.7866740263013852</v>
      </c>
      <c r="I37" s="93">
        <f t="shared" si="6"/>
        <v>-0.31742775454089234</v>
      </c>
      <c r="J37" s="93">
        <f t="shared" si="6"/>
        <v>3.7741798174394381E-2</v>
      </c>
      <c r="K37" s="93">
        <f>K36/K35-1</f>
        <v>0.15055431763613636</v>
      </c>
    </row>
    <row r="38" spans="1:12">
      <c r="B38"/>
      <c r="C38"/>
      <c r="D38"/>
      <c r="E38"/>
      <c r="F38"/>
      <c r="G38"/>
      <c r="H38"/>
      <c r="I38"/>
      <c r="J38"/>
    </row>
    <row r="39" spans="1:12">
      <c r="B39"/>
      <c r="C39"/>
      <c r="D39"/>
      <c r="E39"/>
      <c r="F39"/>
      <c r="G39"/>
      <c r="H39"/>
      <c r="I39"/>
      <c r="J39"/>
      <c r="K39"/>
      <c r="L39"/>
    </row>
    <row r="41" spans="1:12">
      <c r="A41" s="782" t="s">
        <v>112</v>
      </c>
      <c r="B41" s="782"/>
      <c r="C41" s="782"/>
      <c r="D41" s="782"/>
      <c r="E41" s="782"/>
      <c r="F41" s="782"/>
      <c r="G41" s="782"/>
      <c r="H41" s="782"/>
      <c r="I41" s="782"/>
      <c r="J41" s="782"/>
      <c r="K41" s="782"/>
    </row>
    <row r="57" spans="1:26" s="70" customFormat="1">
      <c r="A57" s="71" t="s">
        <v>113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s="70" customFormat="1">
      <c r="A58" s="80" t="s">
        <v>0</v>
      </c>
      <c r="B58" s="97" t="s">
        <v>103</v>
      </c>
      <c r="C58" s="97" t="s">
        <v>104</v>
      </c>
      <c r="D58" s="97" t="s">
        <v>105</v>
      </c>
      <c r="E58" s="97" t="s">
        <v>106</v>
      </c>
      <c r="F58" s="97" t="s">
        <v>107</v>
      </c>
      <c r="G58" s="97" t="s">
        <v>108</v>
      </c>
      <c r="H58" s="97" t="s">
        <v>109</v>
      </c>
      <c r="I58" s="97" t="s">
        <v>110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s="70" customFormat="1">
      <c r="A59" s="75"/>
      <c r="B59" s="98" t="s">
        <v>114</v>
      </c>
      <c r="C59" s="98" t="s">
        <v>115</v>
      </c>
      <c r="D59" s="98" t="s">
        <v>114</v>
      </c>
      <c r="E59" s="98" t="s">
        <v>116</v>
      </c>
      <c r="F59" s="98" t="s">
        <v>114</v>
      </c>
      <c r="G59" s="98" t="s">
        <v>114</v>
      </c>
      <c r="H59" s="98" t="s">
        <v>117</v>
      </c>
      <c r="I59" s="98" t="s">
        <v>114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s="70" customFormat="1">
      <c r="A60" s="75">
        <v>2011</v>
      </c>
      <c r="B60" s="84">
        <v>1262.237985</v>
      </c>
      <c r="C60" s="84">
        <v>6492.2497979999998</v>
      </c>
      <c r="D60" s="84">
        <v>1007.288292</v>
      </c>
      <c r="E60" s="84">
        <v>6.517633</v>
      </c>
      <c r="F60" s="84">
        <v>987.66261499999996</v>
      </c>
      <c r="G60" s="84">
        <v>31.899958000000002</v>
      </c>
      <c r="H60" s="84">
        <v>9.2557340000000003</v>
      </c>
      <c r="I60" s="84">
        <v>19.45106182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s="70" customFormat="1">
      <c r="A61" s="75">
        <v>2012</v>
      </c>
      <c r="B61" s="84">
        <v>1405.553314</v>
      </c>
      <c r="C61" s="84">
        <v>6427.0524130000003</v>
      </c>
      <c r="D61" s="84">
        <v>1016.2970769999999</v>
      </c>
      <c r="E61" s="84">
        <v>6.9355450000000003</v>
      </c>
      <c r="F61" s="84">
        <v>1169.66029</v>
      </c>
      <c r="G61" s="84">
        <v>25.545801000000001</v>
      </c>
      <c r="H61" s="84">
        <v>9.7848830000000007</v>
      </c>
      <c r="I61" s="84">
        <v>17.877299378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s="70" customFormat="1">
      <c r="A62" s="75">
        <v>2013</v>
      </c>
      <c r="B62" s="84">
        <v>1403.967075</v>
      </c>
      <c r="C62" s="84">
        <v>6047.3659180000004</v>
      </c>
      <c r="D62" s="84">
        <v>1079.006396</v>
      </c>
      <c r="E62" s="84">
        <v>21.204194000000001</v>
      </c>
      <c r="F62" s="84">
        <v>855.15530999999999</v>
      </c>
      <c r="G62" s="84">
        <v>23.824698000000001</v>
      </c>
      <c r="H62" s="84">
        <v>10.373200000000001</v>
      </c>
      <c r="I62" s="84">
        <v>18.448508503999999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s="70" customFormat="1">
      <c r="A63" s="75">
        <v>2014</v>
      </c>
      <c r="B63" s="84">
        <v>1402.417778</v>
      </c>
      <c r="C63" s="84">
        <v>5323.3804</v>
      </c>
      <c r="D63" s="84">
        <v>1149.2442490000001</v>
      </c>
      <c r="E63" s="84">
        <v>17.144967999999999</v>
      </c>
      <c r="F63" s="84">
        <v>771.45482600000003</v>
      </c>
      <c r="G63" s="84">
        <v>24.640214</v>
      </c>
      <c r="H63" s="84">
        <v>11.368121</v>
      </c>
      <c r="I63" s="84">
        <v>16.477174284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s="70" customFormat="1">
      <c r="A64" s="75">
        <v>2015</v>
      </c>
      <c r="B64" s="84">
        <v>1757.166479</v>
      </c>
      <c r="C64" s="84">
        <v>5743.7721410000004</v>
      </c>
      <c r="D64" s="84">
        <v>1217.4060959999999</v>
      </c>
      <c r="E64" s="84">
        <v>8.9059539999999995</v>
      </c>
      <c r="F64" s="84">
        <v>938.359602</v>
      </c>
      <c r="G64" s="84">
        <v>20.111056000000001</v>
      </c>
      <c r="H64" s="84">
        <v>11.646831000000001</v>
      </c>
      <c r="I64" s="84">
        <v>17.754669809999999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s="70" customFormat="1">
      <c r="A65" s="75">
        <v>2016</v>
      </c>
      <c r="B65" s="84">
        <v>2492.5097820000001</v>
      </c>
      <c r="C65" s="84">
        <v>5915.3714909999999</v>
      </c>
      <c r="D65" s="84">
        <v>1113.587385</v>
      </c>
      <c r="E65" s="84">
        <v>7.1565099999999999</v>
      </c>
      <c r="F65" s="84">
        <v>942.30815900000005</v>
      </c>
      <c r="G65" s="84">
        <v>19.371680999999999</v>
      </c>
      <c r="H65" s="84">
        <v>11.050374</v>
      </c>
      <c r="I65" s="84">
        <v>24.406133279999999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s="70" customFormat="1">
      <c r="A66" s="75">
        <v>2017</v>
      </c>
      <c r="B66" s="99">
        <v>2438.0425140000002</v>
      </c>
      <c r="C66" s="99">
        <v>6563.9221310000003</v>
      </c>
      <c r="D66" s="99">
        <v>1236.5138629999999</v>
      </c>
      <c r="E66" s="99">
        <v>6.9465320000000004</v>
      </c>
      <c r="F66" s="99">
        <v>865.54154800000003</v>
      </c>
      <c r="G66" s="99">
        <v>18.107502</v>
      </c>
      <c r="H66" s="99">
        <v>11.692759000000001</v>
      </c>
      <c r="I66" s="99">
        <v>25.423540350680799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s="70" customFormat="1">
      <c r="A67" s="75">
        <v>2018</v>
      </c>
      <c r="B67" s="99">
        <v>2487.8854569999999</v>
      </c>
      <c r="C67" s="99">
        <v>6513.3016530000004</v>
      </c>
      <c r="D67" s="99">
        <v>1208.0306519999999</v>
      </c>
      <c r="E67" s="99">
        <v>7.8107290000000003</v>
      </c>
      <c r="F67" s="99">
        <v>793.74422600000003</v>
      </c>
      <c r="G67" s="99">
        <v>17.110648999999999</v>
      </c>
      <c r="H67" s="99">
        <v>14.680348</v>
      </c>
      <c r="I67" s="99">
        <v>27.171357639812101</v>
      </c>
      <c r="J67" s="100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s="70" customFormat="1">
      <c r="A68" s="78">
        <v>2019</v>
      </c>
      <c r="B68" s="101">
        <v>2535.6937910000006</v>
      </c>
      <c r="C68" s="101">
        <v>6096.7751200000002</v>
      </c>
      <c r="D68" s="101">
        <v>1187.8149130000002</v>
      </c>
      <c r="E68" s="101">
        <v>4.7086290000000002</v>
      </c>
      <c r="F68" s="101">
        <v>816.14501099999995</v>
      </c>
      <c r="G68" s="101">
        <v>19.336455000000001</v>
      </c>
      <c r="H68" s="101">
        <v>15.764825</v>
      </c>
      <c r="I68" s="101">
        <v>29.323016017044754</v>
      </c>
      <c r="J68" s="100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s="70" customFormat="1">
      <c r="A69" s="102">
        <v>2020</v>
      </c>
      <c r="B69" s="103">
        <f>SUM(B70:B76)</f>
        <v>1215.7309439999999</v>
      </c>
      <c r="C69" s="103">
        <f t="shared" ref="C69:I69" si="7">SUM(C70:C76)</f>
        <v>2327.5870089999999</v>
      </c>
      <c r="D69" s="103">
        <f t="shared" si="7"/>
        <v>601.68590300000005</v>
      </c>
      <c r="E69" s="103">
        <f t="shared" si="7"/>
        <v>2.4828790000000001</v>
      </c>
      <c r="F69" s="103">
        <f t="shared" si="7"/>
        <v>416.15373499999998</v>
      </c>
      <c r="G69" s="103">
        <f t="shared" si="7"/>
        <v>10.205843000000002</v>
      </c>
      <c r="H69" s="103">
        <f t="shared" si="7"/>
        <v>7.2681259999999996</v>
      </c>
      <c r="I69" s="103">
        <f t="shared" si="7"/>
        <v>14.218198803999998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s="70" customFormat="1">
      <c r="A70" s="83" t="s">
        <v>93</v>
      </c>
      <c r="B70" s="104">
        <v>173.07931600000001</v>
      </c>
      <c r="C70" s="104">
        <v>543.68798300000003</v>
      </c>
      <c r="D70" s="104">
        <v>108.858507</v>
      </c>
      <c r="E70" s="104">
        <v>0.36773400000000001</v>
      </c>
      <c r="F70" s="104">
        <v>62.486918000000003</v>
      </c>
      <c r="G70" s="104">
        <v>1.894711</v>
      </c>
      <c r="H70" s="104">
        <v>1.6760520000000001</v>
      </c>
      <c r="I70" s="104">
        <v>1.52527776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s="70" customFormat="1">
      <c r="A71" s="83" t="s">
        <v>94</v>
      </c>
      <c r="B71" s="104">
        <v>201.01197099999999</v>
      </c>
      <c r="C71" s="104">
        <v>468.65490699999998</v>
      </c>
      <c r="D71" s="104">
        <v>88.339083000000002</v>
      </c>
      <c r="E71" s="104">
        <v>0.31137999999999999</v>
      </c>
      <c r="F71" s="104">
        <v>76.193943000000004</v>
      </c>
      <c r="G71" s="104">
        <v>2.0716510000000001</v>
      </c>
      <c r="H71" s="104">
        <v>2.0305599999999999</v>
      </c>
      <c r="I71" s="104">
        <v>2.5810022259999998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s="70" customFormat="1">
      <c r="A72" s="83" t="s">
        <v>95</v>
      </c>
      <c r="B72" s="104">
        <v>165.32009400000001</v>
      </c>
      <c r="C72" s="104">
        <v>298.52670000000001</v>
      </c>
      <c r="D72" s="104">
        <v>143.17770999999999</v>
      </c>
      <c r="E72" s="104">
        <v>0.32333699999999999</v>
      </c>
      <c r="F72" s="104">
        <v>72.258104000000003</v>
      </c>
      <c r="G72" s="104">
        <v>2.0278019999999999</v>
      </c>
      <c r="H72" s="104">
        <v>1.6804669999999999</v>
      </c>
      <c r="I72" s="104">
        <v>2.3502614390000001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s="70" customFormat="1">
      <c r="A73" s="83" t="s">
        <v>96</v>
      </c>
      <c r="B73" s="104">
        <v>123.351406</v>
      </c>
      <c r="C73" s="104">
        <v>202.02687599999999</v>
      </c>
      <c r="D73" s="104">
        <v>81.212602000000004</v>
      </c>
      <c r="E73" s="104">
        <v>0.30543199999999998</v>
      </c>
      <c r="F73" s="104">
        <v>52.657324000000003</v>
      </c>
      <c r="G73" s="104">
        <v>0.105195</v>
      </c>
      <c r="H73" s="104">
        <v>0.54405800000000004</v>
      </c>
      <c r="I73" s="104">
        <v>0.85147790700000003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s="70" customFormat="1">
      <c r="A74" s="83" t="s">
        <v>97</v>
      </c>
      <c r="B74" s="104">
        <v>153.383475</v>
      </c>
      <c r="C74" s="104">
        <v>162.34401399999999</v>
      </c>
      <c r="D74" s="104">
        <v>26.976915999999999</v>
      </c>
      <c r="E74" s="104">
        <v>0.37937900000000002</v>
      </c>
      <c r="F74" s="104">
        <v>50.898265000000002</v>
      </c>
      <c r="G74" s="104">
        <v>0.83673699999999995</v>
      </c>
      <c r="H74" s="104">
        <v>0</v>
      </c>
      <c r="I74" s="104">
        <v>2.7035418990000002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s="70" customFormat="1">
      <c r="A75" s="83" t="s">
        <v>98</v>
      </c>
      <c r="B75" s="104">
        <v>191.902063</v>
      </c>
      <c r="C75" s="104">
        <v>343.68935699999997</v>
      </c>
      <c r="D75" s="104">
        <v>69.469791000000001</v>
      </c>
      <c r="E75" s="104">
        <v>0.42266900000000002</v>
      </c>
      <c r="F75" s="104">
        <v>44.703156</v>
      </c>
      <c r="G75" s="104">
        <v>1.5643609999999999</v>
      </c>
      <c r="H75" s="104">
        <v>0.29641000000000001</v>
      </c>
      <c r="I75" s="104">
        <v>2.4809508230000001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s="70" customFormat="1">
      <c r="A76" s="83" t="s">
        <v>99</v>
      </c>
      <c r="B76" s="104">
        <v>207.68261899999999</v>
      </c>
      <c r="C76" s="104">
        <v>308.657172</v>
      </c>
      <c r="D76" s="104">
        <v>83.651293999999993</v>
      </c>
      <c r="E76" s="104">
        <v>0.372948</v>
      </c>
      <c r="F76" s="104">
        <v>56.956024999999997</v>
      </c>
      <c r="G76" s="104">
        <v>1.7053860000000001</v>
      </c>
      <c r="H76" s="104">
        <v>1.0405789999999999</v>
      </c>
      <c r="I76" s="104">
        <v>1.7256867499999999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s="70" customFormat="1">
      <c r="A77" s="83"/>
      <c r="B77" s="100"/>
      <c r="C77" s="100"/>
      <c r="D77" s="100"/>
      <c r="E77" s="100"/>
      <c r="F77" s="100"/>
      <c r="G77" s="100"/>
      <c r="H77" s="100"/>
      <c r="I77" s="100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s="70" customFormat="1" ht="15.75">
      <c r="A78" s="90" t="s">
        <v>210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s="70" customFormat="1">
      <c r="A79" s="83" t="s">
        <v>7</v>
      </c>
      <c r="B79" s="99">
        <v>202.304225</v>
      </c>
      <c r="C79" s="99">
        <v>540.36553300000003</v>
      </c>
      <c r="D79" s="99">
        <v>90.069229000000007</v>
      </c>
      <c r="E79" s="99">
        <v>0.34397699999999998</v>
      </c>
      <c r="F79" s="99">
        <v>77.764320999999995</v>
      </c>
      <c r="G79" s="99">
        <v>1.6138779999999999</v>
      </c>
      <c r="H79" s="99">
        <v>1.1746369999999999</v>
      </c>
      <c r="I79" s="99">
        <v>2.0728022579999998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s="70" customFormat="1">
      <c r="A80" s="83" t="s">
        <v>8</v>
      </c>
      <c r="B80" s="84">
        <v>207.68261899999999</v>
      </c>
      <c r="C80" s="84">
        <v>308.657172</v>
      </c>
      <c r="D80" s="84">
        <v>83.651293999999993</v>
      </c>
      <c r="E80" s="84">
        <v>0.372948</v>
      </c>
      <c r="F80" s="84">
        <v>56.956024999999997</v>
      </c>
      <c r="G80" s="84">
        <v>1.7053860000000001</v>
      </c>
      <c r="H80" s="84">
        <v>1.0405789999999999</v>
      </c>
      <c r="I80" s="84">
        <v>1.7256867499999999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s="70" customFormat="1">
      <c r="A81" s="91" t="s">
        <v>6</v>
      </c>
      <c r="B81" s="408">
        <f t="shared" ref="B81:I81" si="8">B80/B79-1</f>
        <v>2.6585673136584109E-2</v>
      </c>
      <c r="C81" s="408">
        <f t="shared" si="8"/>
        <v>-0.42879929760434965</v>
      </c>
      <c r="D81" s="408">
        <f t="shared" si="8"/>
        <v>-7.1255578306327116E-2</v>
      </c>
      <c r="E81" s="408">
        <f t="shared" si="8"/>
        <v>8.4223654488526867E-2</v>
      </c>
      <c r="F81" s="408">
        <f t="shared" si="8"/>
        <v>-0.26758153009527341</v>
      </c>
      <c r="G81" s="408">
        <f t="shared" si="8"/>
        <v>5.6700692369559658E-2</v>
      </c>
      <c r="H81" s="408">
        <f t="shared" si="8"/>
        <v>-0.11412717290533159</v>
      </c>
      <c r="I81" s="408">
        <f t="shared" si="8"/>
        <v>-0.16746194995702279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s="70" customFormat="1">
      <c r="A82" s="71"/>
      <c r="B82" s="94"/>
      <c r="C82" s="94"/>
      <c r="D82" s="94"/>
      <c r="E82" s="94"/>
      <c r="F82" s="94"/>
      <c r="G82" s="94"/>
      <c r="H82" s="94"/>
      <c r="I82" s="94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s="70" customFormat="1" ht="15.75">
      <c r="A83" s="90" t="s">
        <v>211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s="70" customFormat="1">
      <c r="A84" s="83" t="s">
        <v>4</v>
      </c>
      <c r="B84" s="104">
        <v>1398.3965600000001</v>
      </c>
      <c r="C84" s="104">
        <v>3620.9453000000003</v>
      </c>
      <c r="D84" s="104">
        <v>664.60042500000009</v>
      </c>
      <c r="E84" s="104">
        <v>2.4224709999999998</v>
      </c>
      <c r="F84" s="104">
        <v>482.50245799999993</v>
      </c>
      <c r="G84" s="104">
        <v>11.228156</v>
      </c>
      <c r="H84" s="104">
        <v>8.1251510000000007</v>
      </c>
      <c r="I84" s="104">
        <v>15.786156942999998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s="70" customFormat="1">
      <c r="A85" s="83" t="s">
        <v>5</v>
      </c>
      <c r="B85" s="104">
        <f>SUM(B70:B76)</f>
        <v>1215.7309439999999</v>
      </c>
      <c r="C85" s="104">
        <f t="shared" ref="C85:I85" si="9">SUM(C70:C76)</f>
        <v>2327.5870089999999</v>
      </c>
      <c r="D85" s="104">
        <f t="shared" si="9"/>
        <v>601.68590300000005</v>
      </c>
      <c r="E85" s="104">
        <f t="shared" si="9"/>
        <v>2.4828790000000001</v>
      </c>
      <c r="F85" s="104">
        <f t="shared" si="9"/>
        <v>416.15373499999998</v>
      </c>
      <c r="G85" s="104">
        <f t="shared" si="9"/>
        <v>10.205843000000002</v>
      </c>
      <c r="H85" s="104">
        <f t="shared" si="9"/>
        <v>7.2681259999999996</v>
      </c>
      <c r="I85" s="104">
        <f t="shared" si="9"/>
        <v>14.218198803999998</v>
      </c>
      <c r="J85" s="100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s="70" customFormat="1">
      <c r="A86" s="91" t="s">
        <v>6</v>
      </c>
      <c r="B86" s="93">
        <f t="shared" ref="B86:I86" si="10">B85/B84-1</f>
        <v>-0.13062504673209452</v>
      </c>
      <c r="C86" s="93">
        <f t="shared" si="10"/>
        <v>-0.35718802242055425</v>
      </c>
      <c r="D86" s="93">
        <f t="shared" si="10"/>
        <v>-9.466518472358787E-2</v>
      </c>
      <c r="E86" s="93">
        <f t="shared" si="10"/>
        <v>2.4936521427914027E-2</v>
      </c>
      <c r="F86" s="93">
        <f t="shared" si="10"/>
        <v>-0.13750960622049302</v>
      </c>
      <c r="G86" s="93">
        <f t="shared" si="10"/>
        <v>-9.1049055606281071E-2</v>
      </c>
      <c r="H86" s="93">
        <f t="shared" si="10"/>
        <v>-0.10547803973120018</v>
      </c>
      <c r="I86" s="93">
        <f t="shared" si="10"/>
        <v>-9.932487968170578E-2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s="70" customFormat="1">
      <c r="A87" s="71"/>
      <c r="B87" s="94"/>
      <c r="C87" s="94"/>
      <c r="D87" s="94"/>
      <c r="E87" s="94"/>
      <c r="F87" s="94"/>
      <c r="G87" s="94"/>
      <c r="H87" s="94"/>
      <c r="I87" s="94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s="70" customFormat="1" ht="15.75">
      <c r="A88" s="90" t="s">
        <v>118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s="70" customFormat="1">
      <c r="A89" s="83" t="s">
        <v>9</v>
      </c>
      <c r="B89" s="84">
        <v>191.902063</v>
      </c>
      <c r="C89" s="84">
        <v>343.68935699999997</v>
      </c>
      <c r="D89" s="84">
        <v>69.469791000000001</v>
      </c>
      <c r="E89" s="84">
        <v>0.42266900000000002</v>
      </c>
      <c r="F89" s="84">
        <v>44.703156</v>
      </c>
      <c r="G89" s="84">
        <v>1.5643609999999999</v>
      </c>
      <c r="H89" s="84">
        <v>0.29641000000000001</v>
      </c>
      <c r="I89" s="84">
        <v>2.4809508230000001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s="70" customFormat="1">
      <c r="A90" s="83" t="s">
        <v>8</v>
      </c>
      <c r="B90" s="84">
        <v>207.68261899999999</v>
      </c>
      <c r="C90" s="84">
        <v>308.657172</v>
      </c>
      <c r="D90" s="84">
        <v>83.651293999999993</v>
      </c>
      <c r="E90" s="84">
        <v>0.372948</v>
      </c>
      <c r="F90" s="84">
        <v>56.956024999999997</v>
      </c>
      <c r="G90" s="84">
        <v>1.7053860000000001</v>
      </c>
      <c r="H90" s="84">
        <v>1.0405789999999999</v>
      </c>
      <c r="I90" s="84">
        <v>1.7256867499999999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>
      <c r="A91" s="91" t="s">
        <v>6</v>
      </c>
      <c r="B91" s="93">
        <f>B90/B89-1</f>
        <v>8.2232341608542203E-2</v>
      </c>
      <c r="C91" s="93">
        <f t="shared" ref="C91:I91" si="11">C90/C89-1</f>
        <v>-0.10192979295544491</v>
      </c>
      <c r="D91" s="93">
        <f t="shared" si="11"/>
        <v>0.20413913437568842</v>
      </c>
      <c r="E91" s="93">
        <f t="shared" si="11"/>
        <v>-0.11763578592231749</v>
      </c>
      <c r="F91" s="93">
        <f t="shared" si="11"/>
        <v>0.27409404830388251</v>
      </c>
      <c r="G91" s="93">
        <f t="shared" si="11"/>
        <v>9.0148629376467504E-2</v>
      </c>
      <c r="H91" s="93">
        <f t="shared" si="11"/>
        <v>2.5106069295907694</v>
      </c>
      <c r="I91" s="93">
        <f t="shared" si="11"/>
        <v>-0.30442524938351034</v>
      </c>
    </row>
    <row r="94" spans="1:26" s="70" customFormat="1">
      <c r="A94" s="782" t="s">
        <v>119</v>
      </c>
      <c r="B94" s="782"/>
      <c r="C94" s="782"/>
      <c r="D94" s="782"/>
      <c r="E94" s="782"/>
      <c r="F94" s="782"/>
      <c r="G94" s="782"/>
      <c r="H94" s="782"/>
      <c r="I94" s="782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110" spans="1:11" ht="165.75" customHeight="1">
      <c r="A110" s="781" t="s">
        <v>212</v>
      </c>
      <c r="B110" s="781"/>
      <c r="C110" s="781"/>
      <c r="D110" s="781"/>
      <c r="E110" s="781"/>
      <c r="F110" s="781"/>
      <c r="G110" s="781"/>
      <c r="H110" s="781"/>
      <c r="I110" s="781"/>
      <c r="J110" s="105"/>
      <c r="K110" s="105"/>
    </row>
  </sheetData>
  <mergeCells count="3">
    <mergeCell ref="A41:K41"/>
    <mergeCell ref="A94:I94"/>
    <mergeCell ref="A110:I110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8A0000"/>
    <pageSetUpPr fitToPage="1"/>
  </sheetPr>
  <dimension ref="A1:X50"/>
  <sheetViews>
    <sheetView showGridLines="0" view="pageBreakPreview" zoomScale="85" zoomScaleNormal="85" zoomScaleSheetLayoutView="85" workbookViewId="0">
      <selection activeCell="U10" sqref="U10"/>
    </sheetView>
  </sheetViews>
  <sheetFormatPr baseColWidth="10" defaultColWidth="28.7109375" defaultRowHeight="12"/>
  <cols>
    <col min="1" max="1" width="39.42578125" style="12" customWidth="1"/>
    <col min="2" max="17" width="7.7109375" style="12" customWidth="1"/>
    <col min="18" max="18" width="9.7109375" style="12" customWidth="1"/>
    <col min="19" max="19" width="10.28515625" style="12" customWidth="1"/>
    <col min="20" max="21" width="7.7109375" style="10" customWidth="1"/>
    <col min="22" max="22" width="10.5703125" style="10" customWidth="1"/>
    <col min="23" max="23" width="13.7109375" style="10" customWidth="1"/>
    <col min="24" max="250" width="28.7109375" style="10"/>
    <col min="251" max="252" width="0" style="10" hidden="1" customWidth="1"/>
    <col min="253" max="268" width="7.7109375" style="10" customWidth="1"/>
    <col min="269" max="269" width="8.7109375" style="10" customWidth="1"/>
    <col min="270" max="271" width="7.7109375" style="10" customWidth="1"/>
    <col min="272" max="272" width="5.42578125" style="10" customWidth="1"/>
    <col min="273" max="273" width="5.7109375" style="10" customWidth="1"/>
    <col min="274" max="274" width="9.7109375" style="10" customWidth="1"/>
    <col min="275" max="277" width="7.7109375" style="10" customWidth="1"/>
    <col min="278" max="278" width="10.5703125" style="10" customWidth="1"/>
    <col min="279" max="279" width="13.7109375" style="10" customWidth="1"/>
    <col min="280" max="506" width="28.7109375" style="10"/>
    <col min="507" max="508" width="0" style="10" hidden="1" customWidth="1"/>
    <col min="509" max="524" width="7.7109375" style="10" customWidth="1"/>
    <col min="525" max="525" width="8.7109375" style="10" customWidth="1"/>
    <col min="526" max="527" width="7.7109375" style="10" customWidth="1"/>
    <col min="528" max="528" width="5.42578125" style="10" customWidth="1"/>
    <col min="529" max="529" width="5.7109375" style="10" customWidth="1"/>
    <col min="530" max="530" width="9.7109375" style="10" customWidth="1"/>
    <col min="531" max="533" width="7.7109375" style="10" customWidth="1"/>
    <col min="534" max="534" width="10.5703125" style="10" customWidth="1"/>
    <col min="535" max="535" width="13.7109375" style="10" customWidth="1"/>
    <col min="536" max="762" width="28.7109375" style="10"/>
    <col min="763" max="764" width="0" style="10" hidden="1" customWidth="1"/>
    <col min="765" max="780" width="7.7109375" style="10" customWidth="1"/>
    <col min="781" max="781" width="8.7109375" style="10" customWidth="1"/>
    <col min="782" max="783" width="7.7109375" style="10" customWidth="1"/>
    <col min="784" max="784" width="5.42578125" style="10" customWidth="1"/>
    <col min="785" max="785" width="5.7109375" style="10" customWidth="1"/>
    <col min="786" max="786" width="9.7109375" style="10" customWidth="1"/>
    <col min="787" max="789" width="7.7109375" style="10" customWidth="1"/>
    <col min="790" max="790" width="10.5703125" style="10" customWidth="1"/>
    <col min="791" max="791" width="13.7109375" style="10" customWidth="1"/>
    <col min="792" max="1018" width="28.7109375" style="10"/>
    <col min="1019" max="1020" width="0" style="10" hidden="1" customWidth="1"/>
    <col min="1021" max="1036" width="7.7109375" style="10" customWidth="1"/>
    <col min="1037" max="1037" width="8.7109375" style="10" customWidth="1"/>
    <col min="1038" max="1039" width="7.7109375" style="10" customWidth="1"/>
    <col min="1040" max="1040" width="5.42578125" style="10" customWidth="1"/>
    <col min="1041" max="1041" width="5.7109375" style="10" customWidth="1"/>
    <col min="1042" max="1042" width="9.7109375" style="10" customWidth="1"/>
    <col min="1043" max="1045" width="7.7109375" style="10" customWidth="1"/>
    <col min="1046" max="1046" width="10.5703125" style="10" customWidth="1"/>
    <col min="1047" max="1047" width="13.7109375" style="10" customWidth="1"/>
    <col min="1048" max="1274" width="28.7109375" style="10"/>
    <col min="1275" max="1276" width="0" style="10" hidden="1" customWidth="1"/>
    <col min="1277" max="1292" width="7.7109375" style="10" customWidth="1"/>
    <col min="1293" max="1293" width="8.7109375" style="10" customWidth="1"/>
    <col min="1294" max="1295" width="7.7109375" style="10" customWidth="1"/>
    <col min="1296" max="1296" width="5.42578125" style="10" customWidth="1"/>
    <col min="1297" max="1297" width="5.7109375" style="10" customWidth="1"/>
    <col min="1298" max="1298" width="9.7109375" style="10" customWidth="1"/>
    <col min="1299" max="1301" width="7.7109375" style="10" customWidth="1"/>
    <col min="1302" max="1302" width="10.5703125" style="10" customWidth="1"/>
    <col min="1303" max="1303" width="13.7109375" style="10" customWidth="1"/>
    <col min="1304" max="1530" width="28.7109375" style="10"/>
    <col min="1531" max="1532" width="0" style="10" hidden="1" customWidth="1"/>
    <col min="1533" max="1548" width="7.7109375" style="10" customWidth="1"/>
    <col min="1549" max="1549" width="8.7109375" style="10" customWidth="1"/>
    <col min="1550" max="1551" width="7.7109375" style="10" customWidth="1"/>
    <col min="1552" max="1552" width="5.42578125" style="10" customWidth="1"/>
    <col min="1553" max="1553" width="5.7109375" style="10" customWidth="1"/>
    <col min="1554" max="1554" width="9.7109375" style="10" customWidth="1"/>
    <col min="1555" max="1557" width="7.7109375" style="10" customWidth="1"/>
    <col min="1558" max="1558" width="10.5703125" style="10" customWidth="1"/>
    <col min="1559" max="1559" width="13.7109375" style="10" customWidth="1"/>
    <col min="1560" max="1786" width="28.7109375" style="10"/>
    <col min="1787" max="1788" width="0" style="10" hidden="1" customWidth="1"/>
    <col min="1789" max="1804" width="7.7109375" style="10" customWidth="1"/>
    <col min="1805" max="1805" width="8.7109375" style="10" customWidth="1"/>
    <col min="1806" max="1807" width="7.7109375" style="10" customWidth="1"/>
    <col min="1808" max="1808" width="5.42578125" style="10" customWidth="1"/>
    <col min="1809" max="1809" width="5.7109375" style="10" customWidth="1"/>
    <col min="1810" max="1810" width="9.7109375" style="10" customWidth="1"/>
    <col min="1811" max="1813" width="7.7109375" style="10" customWidth="1"/>
    <col min="1814" max="1814" width="10.5703125" style="10" customWidth="1"/>
    <col min="1815" max="1815" width="13.7109375" style="10" customWidth="1"/>
    <col min="1816" max="2042" width="28.7109375" style="10"/>
    <col min="2043" max="2044" width="0" style="10" hidden="1" customWidth="1"/>
    <col min="2045" max="2060" width="7.7109375" style="10" customWidth="1"/>
    <col min="2061" max="2061" width="8.7109375" style="10" customWidth="1"/>
    <col min="2062" max="2063" width="7.7109375" style="10" customWidth="1"/>
    <col min="2064" max="2064" width="5.42578125" style="10" customWidth="1"/>
    <col min="2065" max="2065" width="5.7109375" style="10" customWidth="1"/>
    <col min="2066" max="2066" width="9.7109375" style="10" customWidth="1"/>
    <col min="2067" max="2069" width="7.7109375" style="10" customWidth="1"/>
    <col min="2070" max="2070" width="10.5703125" style="10" customWidth="1"/>
    <col min="2071" max="2071" width="13.7109375" style="10" customWidth="1"/>
    <col min="2072" max="2298" width="28.7109375" style="10"/>
    <col min="2299" max="2300" width="0" style="10" hidden="1" customWidth="1"/>
    <col min="2301" max="2316" width="7.7109375" style="10" customWidth="1"/>
    <col min="2317" max="2317" width="8.7109375" style="10" customWidth="1"/>
    <col min="2318" max="2319" width="7.7109375" style="10" customWidth="1"/>
    <col min="2320" max="2320" width="5.42578125" style="10" customWidth="1"/>
    <col min="2321" max="2321" width="5.7109375" style="10" customWidth="1"/>
    <col min="2322" max="2322" width="9.7109375" style="10" customWidth="1"/>
    <col min="2323" max="2325" width="7.7109375" style="10" customWidth="1"/>
    <col min="2326" max="2326" width="10.5703125" style="10" customWidth="1"/>
    <col min="2327" max="2327" width="13.7109375" style="10" customWidth="1"/>
    <col min="2328" max="2554" width="28.7109375" style="10"/>
    <col min="2555" max="2556" width="0" style="10" hidden="1" customWidth="1"/>
    <col min="2557" max="2572" width="7.7109375" style="10" customWidth="1"/>
    <col min="2573" max="2573" width="8.7109375" style="10" customWidth="1"/>
    <col min="2574" max="2575" width="7.7109375" style="10" customWidth="1"/>
    <col min="2576" max="2576" width="5.42578125" style="10" customWidth="1"/>
    <col min="2577" max="2577" width="5.7109375" style="10" customWidth="1"/>
    <col min="2578" max="2578" width="9.7109375" style="10" customWidth="1"/>
    <col min="2579" max="2581" width="7.7109375" style="10" customWidth="1"/>
    <col min="2582" max="2582" width="10.5703125" style="10" customWidth="1"/>
    <col min="2583" max="2583" width="13.7109375" style="10" customWidth="1"/>
    <col min="2584" max="2810" width="28.7109375" style="10"/>
    <col min="2811" max="2812" width="0" style="10" hidden="1" customWidth="1"/>
    <col min="2813" max="2828" width="7.7109375" style="10" customWidth="1"/>
    <col min="2829" max="2829" width="8.7109375" style="10" customWidth="1"/>
    <col min="2830" max="2831" width="7.7109375" style="10" customWidth="1"/>
    <col min="2832" max="2832" width="5.42578125" style="10" customWidth="1"/>
    <col min="2833" max="2833" width="5.7109375" style="10" customWidth="1"/>
    <col min="2834" max="2834" width="9.7109375" style="10" customWidth="1"/>
    <col min="2835" max="2837" width="7.7109375" style="10" customWidth="1"/>
    <col min="2838" max="2838" width="10.5703125" style="10" customWidth="1"/>
    <col min="2839" max="2839" width="13.7109375" style="10" customWidth="1"/>
    <col min="2840" max="3066" width="28.7109375" style="10"/>
    <col min="3067" max="3068" width="0" style="10" hidden="1" customWidth="1"/>
    <col min="3069" max="3084" width="7.7109375" style="10" customWidth="1"/>
    <col min="3085" max="3085" width="8.7109375" style="10" customWidth="1"/>
    <col min="3086" max="3087" width="7.7109375" style="10" customWidth="1"/>
    <col min="3088" max="3088" width="5.42578125" style="10" customWidth="1"/>
    <col min="3089" max="3089" width="5.7109375" style="10" customWidth="1"/>
    <col min="3090" max="3090" width="9.7109375" style="10" customWidth="1"/>
    <col min="3091" max="3093" width="7.7109375" style="10" customWidth="1"/>
    <col min="3094" max="3094" width="10.5703125" style="10" customWidth="1"/>
    <col min="3095" max="3095" width="13.7109375" style="10" customWidth="1"/>
    <col min="3096" max="3322" width="28.7109375" style="10"/>
    <col min="3323" max="3324" width="0" style="10" hidden="1" customWidth="1"/>
    <col min="3325" max="3340" width="7.7109375" style="10" customWidth="1"/>
    <col min="3341" max="3341" width="8.7109375" style="10" customWidth="1"/>
    <col min="3342" max="3343" width="7.7109375" style="10" customWidth="1"/>
    <col min="3344" max="3344" width="5.42578125" style="10" customWidth="1"/>
    <col min="3345" max="3345" width="5.7109375" style="10" customWidth="1"/>
    <col min="3346" max="3346" width="9.7109375" style="10" customWidth="1"/>
    <col min="3347" max="3349" width="7.7109375" style="10" customWidth="1"/>
    <col min="3350" max="3350" width="10.5703125" style="10" customWidth="1"/>
    <col min="3351" max="3351" width="13.7109375" style="10" customWidth="1"/>
    <col min="3352" max="3578" width="28.7109375" style="10"/>
    <col min="3579" max="3580" width="0" style="10" hidden="1" customWidth="1"/>
    <col min="3581" max="3596" width="7.7109375" style="10" customWidth="1"/>
    <col min="3597" max="3597" width="8.7109375" style="10" customWidth="1"/>
    <col min="3598" max="3599" width="7.7109375" style="10" customWidth="1"/>
    <col min="3600" max="3600" width="5.42578125" style="10" customWidth="1"/>
    <col min="3601" max="3601" width="5.7109375" style="10" customWidth="1"/>
    <col min="3602" max="3602" width="9.7109375" style="10" customWidth="1"/>
    <col min="3603" max="3605" width="7.7109375" style="10" customWidth="1"/>
    <col min="3606" max="3606" width="10.5703125" style="10" customWidth="1"/>
    <col min="3607" max="3607" width="13.7109375" style="10" customWidth="1"/>
    <col min="3608" max="3834" width="28.7109375" style="10"/>
    <col min="3835" max="3836" width="0" style="10" hidden="1" customWidth="1"/>
    <col min="3837" max="3852" width="7.7109375" style="10" customWidth="1"/>
    <col min="3853" max="3853" width="8.7109375" style="10" customWidth="1"/>
    <col min="3854" max="3855" width="7.7109375" style="10" customWidth="1"/>
    <col min="3856" max="3856" width="5.42578125" style="10" customWidth="1"/>
    <col min="3857" max="3857" width="5.7109375" style="10" customWidth="1"/>
    <col min="3858" max="3858" width="9.7109375" style="10" customWidth="1"/>
    <col min="3859" max="3861" width="7.7109375" style="10" customWidth="1"/>
    <col min="3862" max="3862" width="10.5703125" style="10" customWidth="1"/>
    <col min="3863" max="3863" width="13.7109375" style="10" customWidth="1"/>
    <col min="3864" max="4090" width="28.7109375" style="10"/>
    <col min="4091" max="4092" width="0" style="10" hidden="1" customWidth="1"/>
    <col min="4093" max="4108" width="7.7109375" style="10" customWidth="1"/>
    <col min="4109" max="4109" width="8.7109375" style="10" customWidth="1"/>
    <col min="4110" max="4111" width="7.7109375" style="10" customWidth="1"/>
    <col min="4112" max="4112" width="5.42578125" style="10" customWidth="1"/>
    <col min="4113" max="4113" width="5.7109375" style="10" customWidth="1"/>
    <col min="4114" max="4114" width="9.7109375" style="10" customWidth="1"/>
    <col min="4115" max="4117" width="7.7109375" style="10" customWidth="1"/>
    <col min="4118" max="4118" width="10.5703125" style="10" customWidth="1"/>
    <col min="4119" max="4119" width="13.7109375" style="10" customWidth="1"/>
    <col min="4120" max="4346" width="28.7109375" style="10"/>
    <col min="4347" max="4348" width="0" style="10" hidden="1" customWidth="1"/>
    <col min="4349" max="4364" width="7.7109375" style="10" customWidth="1"/>
    <col min="4365" max="4365" width="8.7109375" style="10" customWidth="1"/>
    <col min="4366" max="4367" width="7.7109375" style="10" customWidth="1"/>
    <col min="4368" max="4368" width="5.42578125" style="10" customWidth="1"/>
    <col min="4369" max="4369" width="5.7109375" style="10" customWidth="1"/>
    <col min="4370" max="4370" width="9.7109375" style="10" customWidth="1"/>
    <col min="4371" max="4373" width="7.7109375" style="10" customWidth="1"/>
    <col min="4374" max="4374" width="10.5703125" style="10" customWidth="1"/>
    <col min="4375" max="4375" width="13.7109375" style="10" customWidth="1"/>
    <col min="4376" max="4602" width="28.7109375" style="10"/>
    <col min="4603" max="4604" width="0" style="10" hidden="1" customWidth="1"/>
    <col min="4605" max="4620" width="7.7109375" style="10" customWidth="1"/>
    <col min="4621" max="4621" width="8.7109375" style="10" customWidth="1"/>
    <col min="4622" max="4623" width="7.7109375" style="10" customWidth="1"/>
    <col min="4624" max="4624" width="5.42578125" style="10" customWidth="1"/>
    <col min="4625" max="4625" width="5.7109375" style="10" customWidth="1"/>
    <col min="4626" max="4626" width="9.7109375" style="10" customWidth="1"/>
    <col min="4627" max="4629" width="7.7109375" style="10" customWidth="1"/>
    <col min="4630" max="4630" width="10.5703125" style="10" customWidth="1"/>
    <col min="4631" max="4631" width="13.7109375" style="10" customWidth="1"/>
    <col min="4632" max="4858" width="28.7109375" style="10"/>
    <col min="4859" max="4860" width="0" style="10" hidden="1" customWidth="1"/>
    <col min="4861" max="4876" width="7.7109375" style="10" customWidth="1"/>
    <col min="4877" max="4877" width="8.7109375" style="10" customWidth="1"/>
    <col min="4878" max="4879" width="7.7109375" style="10" customWidth="1"/>
    <col min="4880" max="4880" width="5.42578125" style="10" customWidth="1"/>
    <col min="4881" max="4881" width="5.7109375" style="10" customWidth="1"/>
    <col min="4882" max="4882" width="9.7109375" style="10" customWidth="1"/>
    <col min="4883" max="4885" width="7.7109375" style="10" customWidth="1"/>
    <col min="4886" max="4886" width="10.5703125" style="10" customWidth="1"/>
    <col min="4887" max="4887" width="13.7109375" style="10" customWidth="1"/>
    <col min="4888" max="5114" width="28.7109375" style="10"/>
    <col min="5115" max="5116" width="0" style="10" hidden="1" customWidth="1"/>
    <col min="5117" max="5132" width="7.7109375" style="10" customWidth="1"/>
    <col min="5133" max="5133" width="8.7109375" style="10" customWidth="1"/>
    <col min="5134" max="5135" width="7.7109375" style="10" customWidth="1"/>
    <col min="5136" max="5136" width="5.42578125" style="10" customWidth="1"/>
    <col min="5137" max="5137" width="5.7109375" style="10" customWidth="1"/>
    <col min="5138" max="5138" width="9.7109375" style="10" customWidth="1"/>
    <col min="5139" max="5141" width="7.7109375" style="10" customWidth="1"/>
    <col min="5142" max="5142" width="10.5703125" style="10" customWidth="1"/>
    <col min="5143" max="5143" width="13.7109375" style="10" customWidth="1"/>
    <col min="5144" max="5370" width="28.7109375" style="10"/>
    <col min="5371" max="5372" width="0" style="10" hidden="1" customWidth="1"/>
    <col min="5373" max="5388" width="7.7109375" style="10" customWidth="1"/>
    <col min="5389" max="5389" width="8.7109375" style="10" customWidth="1"/>
    <col min="5390" max="5391" width="7.7109375" style="10" customWidth="1"/>
    <col min="5392" max="5392" width="5.42578125" style="10" customWidth="1"/>
    <col min="5393" max="5393" width="5.7109375" style="10" customWidth="1"/>
    <col min="5394" max="5394" width="9.7109375" style="10" customWidth="1"/>
    <col min="5395" max="5397" width="7.7109375" style="10" customWidth="1"/>
    <col min="5398" max="5398" width="10.5703125" style="10" customWidth="1"/>
    <col min="5399" max="5399" width="13.7109375" style="10" customWidth="1"/>
    <col min="5400" max="5626" width="28.7109375" style="10"/>
    <col min="5627" max="5628" width="0" style="10" hidden="1" customWidth="1"/>
    <col min="5629" max="5644" width="7.7109375" style="10" customWidth="1"/>
    <col min="5645" max="5645" width="8.7109375" style="10" customWidth="1"/>
    <col min="5646" max="5647" width="7.7109375" style="10" customWidth="1"/>
    <col min="5648" max="5648" width="5.42578125" style="10" customWidth="1"/>
    <col min="5649" max="5649" width="5.7109375" style="10" customWidth="1"/>
    <col min="5650" max="5650" width="9.7109375" style="10" customWidth="1"/>
    <col min="5651" max="5653" width="7.7109375" style="10" customWidth="1"/>
    <col min="5654" max="5654" width="10.5703125" style="10" customWidth="1"/>
    <col min="5655" max="5655" width="13.7109375" style="10" customWidth="1"/>
    <col min="5656" max="5882" width="28.7109375" style="10"/>
    <col min="5883" max="5884" width="0" style="10" hidden="1" customWidth="1"/>
    <col min="5885" max="5900" width="7.7109375" style="10" customWidth="1"/>
    <col min="5901" max="5901" width="8.7109375" style="10" customWidth="1"/>
    <col min="5902" max="5903" width="7.7109375" style="10" customWidth="1"/>
    <col min="5904" max="5904" width="5.42578125" style="10" customWidth="1"/>
    <col min="5905" max="5905" width="5.7109375" style="10" customWidth="1"/>
    <col min="5906" max="5906" width="9.7109375" style="10" customWidth="1"/>
    <col min="5907" max="5909" width="7.7109375" style="10" customWidth="1"/>
    <col min="5910" max="5910" width="10.5703125" style="10" customWidth="1"/>
    <col min="5911" max="5911" width="13.7109375" style="10" customWidth="1"/>
    <col min="5912" max="6138" width="28.7109375" style="10"/>
    <col min="6139" max="6140" width="0" style="10" hidden="1" customWidth="1"/>
    <col min="6141" max="6156" width="7.7109375" style="10" customWidth="1"/>
    <col min="6157" max="6157" width="8.7109375" style="10" customWidth="1"/>
    <col min="6158" max="6159" width="7.7109375" style="10" customWidth="1"/>
    <col min="6160" max="6160" width="5.42578125" style="10" customWidth="1"/>
    <col min="6161" max="6161" width="5.7109375" style="10" customWidth="1"/>
    <col min="6162" max="6162" width="9.7109375" style="10" customWidth="1"/>
    <col min="6163" max="6165" width="7.7109375" style="10" customWidth="1"/>
    <col min="6166" max="6166" width="10.5703125" style="10" customWidth="1"/>
    <col min="6167" max="6167" width="13.7109375" style="10" customWidth="1"/>
    <col min="6168" max="6394" width="28.7109375" style="10"/>
    <col min="6395" max="6396" width="0" style="10" hidden="1" customWidth="1"/>
    <col min="6397" max="6412" width="7.7109375" style="10" customWidth="1"/>
    <col min="6413" max="6413" width="8.7109375" style="10" customWidth="1"/>
    <col min="6414" max="6415" width="7.7109375" style="10" customWidth="1"/>
    <col min="6416" max="6416" width="5.42578125" style="10" customWidth="1"/>
    <col min="6417" max="6417" width="5.7109375" style="10" customWidth="1"/>
    <col min="6418" max="6418" width="9.7109375" style="10" customWidth="1"/>
    <col min="6419" max="6421" width="7.7109375" style="10" customWidth="1"/>
    <col min="6422" max="6422" width="10.5703125" style="10" customWidth="1"/>
    <col min="6423" max="6423" width="13.7109375" style="10" customWidth="1"/>
    <col min="6424" max="6650" width="28.7109375" style="10"/>
    <col min="6651" max="6652" width="0" style="10" hidden="1" customWidth="1"/>
    <col min="6653" max="6668" width="7.7109375" style="10" customWidth="1"/>
    <col min="6669" max="6669" width="8.7109375" style="10" customWidth="1"/>
    <col min="6670" max="6671" width="7.7109375" style="10" customWidth="1"/>
    <col min="6672" max="6672" width="5.42578125" style="10" customWidth="1"/>
    <col min="6673" max="6673" width="5.7109375" style="10" customWidth="1"/>
    <col min="6674" max="6674" width="9.7109375" style="10" customWidth="1"/>
    <col min="6675" max="6677" width="7.7109375" style="10" customWidth="1"/>
    <col min="6678" max="6678" width="10.5703125" style="10" customWidth="1"/>
    <col min="6679" max="6679" width="13.7109375" style="10" customWidth="1"/>
    <col min="6680" max="6906" width="28.7109375" style="10"/>
    <col min="6907" max="6908" width="0" style="10" hidden="1" customWidth="1"/>
    <col min="6909" max="6924" width="7.7109375" style="10" customWidth="1"/>
    <col min="6925" max="6925" width="8.7109375" style="10" customWidth="1"/>
    <col min="6926" max="6927" width="7.7109375" style="10" customWidth="1"/>
    <col min="6928" max="6928" width="5.42578125" style="10" customWidth="1"/>
    <col min="6929" max="6929" width="5.7109375" style="10" customWidth="1"/>
    <col min="6930" max="6930" width="9.7109375" style="10" customWidth="1"/>
    <col min="6931" max="6933" width="7.7109375" style="10" customWidth="1"/>
    <col min="6934" max="6934" width="10.5703125" style="10" customWidth="1"/>
    <col min="6935" max="6935" width="13.7109375" style="10" customWidth="1"/>
    <col min="6936" max="7162" width="28.7109375" style="10"/>
    <col min="7163" max="7164" width="0" style="10" hidden="1" customWidth="1"/>
    <col min="7165" max="7180" width="7.7109375" style="10" customWidth="1"/>
    <col min="7181" max="7181" width="8.7109375" style="10" customWidth="1"/>
    <col min="7182" max="7183" width="7.7109375" style="10" customWidth="1"/>
    <col min="7184" max="7184" width="5.42578125" style="10" customWidth="1"/>
    <col min="7185" max="7185" width="5.7109375" style="10" customWidth="1"/>
    <col min="7186" max="7186" width="9.7109375" style="10" customWidth="1"/>
    <col min="7187" max="7189" width="7.7109375" style="10" customWidth="1"/>
    <col min="7190" max="7190" width="10.5703125" style="10" customWidth="1"/>
    <col min="7191" max="7191" width="13.7109375" style="10" customWidth="1"/>
    <col min="7192" max="7418" width="28.7109375" style="10"/>
    <col min="7419" max="7420" width="0" style="10" hidden="1" customWidth="1"/>
    <col min="7421" max="7436" width="7.7109375" style="10" customWidth="1"/>
    <col min="7437" max="7437" width="8.7109375" style="10" customWidth="1"/>
    <col min="7438" max="7439" width="7.7109375" style="10" customWidth="1"/>
    <col min="7440" max="7440" width="5.42578125" style="10" customWidth="1"/>
    <col min="7441" max="7441" width="5.7109375" style="10" customWidth="1"/>
    <col min="7442" max="7442" width="9.7109375" style="10" customWidth="1"/>
    <col min="7443" max="7445" width="7.7109375" style="10" customWidth="1"/>
    <col min="7446" max="7446" width="10.5703125" style="10" customWidth="1"/>
    <col min="7447" max="7447" width="13.7109375" style="10" customWidth="1"/>
    <col min="7448" max="7674" width="28.7109375" style="10"/>
    <col min="7675" max="7676" width="0" style="10" hidden="1" customWidth="1"/>
    <col min="7677" max="7692" width="7.7109375" style="10" customWidth="1"/>
    <col min="7693" max="7693" width="8.7109375" style="10" customWidth="1"/>
    <col min="7694" max="7695" width="7.7109375" style="10" customWidth="1"/>
    <col min="7696" max="7696" width="5.42578125" style="10" customWidth="1"/>
    <col min="7697" max="7697" width="5.7109375" style="10" customWidth="1"/>
    <col min="7698" max="7698" width="9.7109375" style="10" customWidth="1"/>
    <col min="7699" max="7701" width="7.7109375" style="10" customWidth="1"/>
    <col min="7702" max="7702" width="10.5703125" style="10" customWidth="1"/>
    <col min="7703" max="7703" width="13.7109375" style="10" customWidth="1"/>
    <col min="7704" max="7930" width="28.7109375" style="10"/>
    <col min="7931" max="7932" width="0" style="10" hidden="1" customWidth="1"/>
    <col min="7933" max="7948" width="7.7109375" style="10" customWidth="1"/>
    <col min="7949" max="7949" width="8.7109375" style="10" customWidth="1"/>
    <col min="7950" max="7951" width="7.7109375" style="10" customWidth="1"/>
    <col min="7952" max="7952" width="5.42578125" style="10" customWidth="1"/>
    <col min="7953" max="7953" width="5.7109375" style="10" customWidth="1"/>
    <col min="7954" max="7954" width="9.7109375" style="10" customWidth="1"/>
    <col min="7955" max="7957" width="7.7109375" style="10" customWidth="1"/>
    <col min="7958" max="7958" width="10.5703125" style="10" customWidth="1"/>
    <col min="7959" max="7959" width="13.7109375" style="10" customWidth="1"/>
    <col min="7960" max="8186" width="28.7109375" style="10"/>
    <col min="8187" max="8188" width="0" style="10" hidden="1" customWidth="1"/>
    <col min="8189" max="8204" width="7.7109375" style="10" customWidth="1"/>
    <col min="8205" max="8205" width="8.7109375" style="10" customWidth="1"/>
    <col min="8206" max="8207" width="7.7109375" style="10" customWidth="1"/>
    <col min="8208" max="8208" width="5.42578125" style="10" customWidth="1"/>
    <col min="8209" max="8209" width="5.7109375" style="10" customWidth="1"/>
    <col min="8210" max="8210" width="9.7109375" style="10" customWidth="1"/>
    <col min="8211" max="8213" width="7.7109375" style="10" customWidth="1"/>
    <col min="8214" max="8214" width="10.5703125" style="10" customWidth="1"/>
    <col min="8215" max="8215" width="13.7109375" style="10" customWidth="1"/>
    <col min="8216" max="8442" width="28.7109375" style="10"/>
    <col min="8443" max="8444" width="0" style="10" hidden="1" customWidth="1"/>
    <col min="8445" max="8460" width="7.7109375" style="10" customWidth="1"/>
    <col min="8461" max="8461" width="8.7109375" style="10" customWidth="1"/>
    <col min="8462" max="8463" width="7.7109375" style="10" customWidth="1"/>
    <col min="8464" max="8464" width="5.42578125" style="10" customWidth="1"/>
    <col min="8465" max="8465" width="5.7109375" style="10" customWidth="1"/>
    <col min="8466" max="8466" width="9.7109375" style="10" customWidth="1"/>
    <col min="8467" max="8469" width="7.7109375" style="10" customWidth="1"/>
    <col min="8470" max="8470" width="10.5703125" style="10" customWidth="1"/>
    <col min="8471" max="8471" width="13.7109375" style="10" customWidth="1"/>
    <col min="8472" max="8698" width="28.7109375" style="10"/>
    <col min="8699" max="8700" width="0" style="10" hidden="1" customWidth="1"/>
    <col min="8701" max="8716" width="7.7109375" style="10" customWidth="1"/>
    <col min="8717" max="8717" width="8.7109375" style="10" customWidth="1"/>
    <col min="8718" max="8719" width="7.7109375" style="10" customWidth="1"/>
    <col min="8720" max="8720" width="5.42578125" style="10" customWidth="1"/>
    <col min="8721" max="8721" width="5.7109375" style="10" customWidth="1"/>
    <col min="8722" max="8722" width="9.7109375" style="10" customWidth="1"/>
    <col min="8723" max="8725" width="7.7109375" style="10" customWidth="1"/>
    <col min="8726" max="8726" width="10.5703125" style="10" customWidth="1"/>
    <col min="8727" max="8727" width="13.7109375" style="10" customWidth="1"/>
    <col min="8728" max="8954" width="28.7109375" style="10"/>
    <col min="8955" max="8956" width="0" style="10" hidden="1" customWidth="1"/>
    <col min="8957" max="8972" width="7.7109375" style="10" customWidth="1"/>
    <col min="8973" max="8973" width="8.7109375" style="10" customWidth="1"/>
    <col min="8974" max="8975" width="7.7109375" style="10" customWidth="1"/>
    <col min="8976" max="8976" width="5.42578125" style="10" customWidth="1"/>
    <col min="8977" max="8977" width="5.7109375" style="10" customWidth="1"/>
    <col min="8978" max="8978" width="9.7109375" style="10" customWidth="1"/>
    <col min="8979" max="8981" width="7.7109375" style="10" customWidth="1"/>
    <col min="8982" max="8982" width="10.5703125" style="10" customWidth="1"/>
    <col min="8983" max="8983" width="13.7109375" style="10" customWidth="1"/>
    <col min="8984" max="9210" width="28.7109375" style="10"/>
    <col min="9211" max="9212" width="0" style="10" hidden="1" customWidth="1"/>
    <col min="9213" max="9228" width="7.7109375" style="10" customWidth="1"/>
    <col min="9229" max="9229" width="8.7109375" style="10" customWidth="1"/>
    <col min="9230" max="9231" width="7.7109375" style="10" customWidth="1"/>
    <col min="9232" max="9232" width="5.42578125" style="10" customWidth="1"/>
    <col min="9233" max="9233" width="5.7109375" style="10" customWidth="1"/>
    <col min="9234" max="9234" width="9.7109375" style="10" customWidth="1"/>
    <col min="9235" max="9237" width="7.7109375" style="10" customWidth="1"/>
    <col min="9238" max="9238" width="10.5703125" style="10" customWidth="1"/>
    <col min="9239" max="9239" width="13.7109375" style="10" customWidth="1"/>
    <col min="9240" max="9466" width="28.7109375" style="10"/>
    <col min="9467" max="9468" width="0" style="10" hidden="1" customWidth="1"/>
    <col min="9469" max="9484" width="7.7109375" style="10" customWidth="1"/>
    <col min="9485" max="9485" width="8.7109375" style="10" customWidth="1"/>
    <col min="9486" max="9487" width="7.7109375" style="10" customWidth="1"/>
    <col min="9488" max="9488" width="5.42578125" style="10" customWidth="1"/>
    <col min="9489" max="9489" width="5.7109375" style="10" customWidth="1"/>
    <col min="9490" max="9490" width="9.7109375" style="10" customWidth="1"/>
    <col min="9491" max="9493" width="7.7109375" style="10" customWidth="1"/>
    <col min="9494" max="9494" width="10.5703125" style="10" customWidth="1"/>
    <col min="9495" max="9495" width="13.7109375" style="10" customWidth="1"/>
    <col min="9496" max="9722" width="28.7109375" style="10"/>
    <col min="9723" max="9724" width="0" style="10" hidden="1" customWidth="1"/>
    <col min="9725" max="9740" width="7.7109375" style="10" customWidth="1"/>
    <col min="9741" max="9741" width="8.7109375" style="10" customWidth="1"/>
    <col min="9742" max="9743" width="7.7109375" style="10" customWidth="1"/>
    <col min="9744" max="9744" width="5.42578125" style="10" customWidth="1"/>
    <col min="9745" max="9745" width="5.7109375" style="10" customWidth="1"/>
    <col min="9746" max="9746" width="9.7109375" style="10" customWidth="1"/>
    <col min="9747" max="9749" width="7.7109375" style="10" customWidth="1"/>
    <col min="9750" max="9750" width="10.5703125" style="10" customWidth="1"/>
    <col min="9751" max="9751" width="13.7109375" style="10" customWidth="1"/>
    <col min="9752" max="9978" width="28.7109375" style="10"/>
    <col min="9979" max="9980" width="0" style="10" hidden="1" customWidth="1"/>
    <col min="9981" max="9996" width="7.7109375" style="10" customWidth="1"/>
    <col min="9997" max="9997" width="8.7109375" style="10" customWidth="1"/>
    <col min="9998" max="9999" width="7.7109375" style="10" customWidth="1"/>
    <col min="10000" max="10000" width="5.42578125" style="10" customWidth="1"/>
    <col min="10001" max="10001" width="5.7109375" style="10" customWidth="1"/>
    <col min="10002" max="10002" width="9.7109375" style="10" customWidth="1"/>
    <col min="10003" max="10005" width="7.7109375" style="10" customWidth="1"/>
    <col min="10006" max="10006" width="10.5703125" style="10" customWidth="1"/>
    <col min="10007" max="10007" width="13.7109375" style="10" customWidth="1"/>
    <col min="10008" max="10234" width="28.7109375" style="10"/>
    <col min="10235" max="10236" width="0" style="10" hidden="1" customWidth="1"/>
    <col min="10237" max="10252" width="7.7109375" style="10" customWidth="1"/>
    <col min="10253" max="10253" width="8.7109375" style="10" customWidth="1"/>
    <col min="10254" max="10255" width="7.7109375" style="10" customWidth="1"/>
    <col min="10256" max="10256" width="5.42578125" style="10" customWidth="1"/>
    <col min="10257" max="10257" width="5.7109375" style="10" customWidth="1"/>
    <col min="10258" max="10258" width="9.7109375" style="10" customWidth="1"/>
    <col min="10259" max="10261" width="7.7109375" style="10" customWidth="1"/>
    <col min="10262" max="10262" width="10.5703125" style="10" customWidth="1"/>
    <col min="10263" max="10263" width="13.7109375" style="10" customWidth="1"/>
    <col min="10264" max="10490" width="28.7109375" style="10"/>
    <col min="10491" max="10492" width="0" style="10" hidden="1" customWidth="1"/>
    <col min="10493" max="10508" width="7.7109375" style="10" customWidth="1"/>
    <col min="10509" max="10509" width="8.7109375" style="10" customWidth="1"/>
    <col min="10510" max="10511" width="7.7109375" style="10" customWidth="1"/>
    <col min="10512" max="10512" width="5.42578125" style="10" customWidth="1"/>
    <col min="10513" max="10513" width="5.7109375" style="10" customWidth="1"/>
    <col min="10514" max="10514" width="9.7109375" style="10" customWidth="1"/>
    <col min="10515" max="10517" width="7.7109375" style="10" customWidth="1"/>
    <col min="10518" max="10518" width="10.5703125" style="10" customWidth="1"/>
    <col min="10519" max="10519" width="13.7109375" style="10" customWidth="1"/>
    <col min="10520" max="10746" width="28.7109375" style="10"/>
    <col min="10747" max="10748" width="0" style="10" hidden="1" customWidth="1"/>
    <col min="10749" max="10764" width="7.7109375" style="10" customWidth="1"/>
    <col min="10765" max="10765" width="8.7109375" style="10" customWidth="1"/>
    <col min="10766" max="10767" width="7.7109375" style="10" customWidth="1"/>
    <col min="10768" max="10768" width="5.42578125" style="10" customWidth="1"/>
    <col min="10769" max="10769" width="5.7109375" style="10" customWidth="1"/>
    <col min="10770" max="10770" width="9.7109375" style="10" customWidth="1"/>
    <col min="10771" max="10773" width="7.7109375" style="10" customWidth="1"/>
    <col min="10774" max="10774" width="10.5703125" style="10" customWidth="1"/>
    <col min="10775" max="10775" width="13.7109375" style="10" customWidth="1"/>
    <col min="10776" max="11002" width="28.7109375" style="10"/>
    <col min="11003" max="11004" width="0" style="10" hidden="1" customWidth="1"/>
    <col min="11005" max="11020" width="7.7109375" style="10" customWidth="1"/>
    <col min="11021" max="11021" width="8.7109375" style="10" customWidth="1"/>
    <col min="11022" max="11023" width="7.7109375" style="10" customWidth="1"/>
    <col min="11024" max="11024" width="5.42578125" style="10" customWidth="1"/>
    <col min="11025" max="11025" width="5.7109375" style="10" customWidth="1"/>
    <col min="11026" max="11026" width="9.7109375" style="10" customWidth="1"/>
    <col min="11027" max="11029" width="7.7109375" style="10" customWidth="1"/>
    <col min="11030" max="11030" width="10.5703125" style="10" customWidth="1"/>
    <col min="11031" max="11031" width="13.7109375" style="10" customWidth="1"/>
    <col min="11032" max="11258" width="28.7109375" style="10"/>
    <col min="11259" max="11260" width="0" style="10" hidden="1" customWidth="1"/>
    <col min="11261" max="11276" width="7.7109375" style="10" customWidth="1"/>
    <col min="11277" max="11277" width="8.7109375" style="10" customWidth="1"/>
    <col min="11278" max="11279" width="7.7109375" style="10" customWidth="1"/>
    <col min="11280" max="11280" width="5.42578125" style="10" customWidth="1"/>
    <col min="11281" max="11281" width="5.7109375" style="10" customWidth="1"/>
    <col min="11282" max="11282" width="9.7109375" style="10" customWidth="1"/>
    <col min="11283" max="11285" width="7.7109375" style="10" customWidth="1"/>
    <col min="11286" max="11286" width="10.5703125" style="10" customWidth="1"/>
    <col min="11287" max="11287" width="13.7109375" style="10" customWidth="1"/>
    <col min="11288" max="11514" width="28.7109375" style="10"/>
    <col min="11515" max="11516" width="0" style="10" hidden="1" customWidth="1"/>
    <col min="11517" max="11532" width="7.7109375" style="10" customWidth="1"/>
    <col min="11533" max="11533" width="8.7109375" style="10" customWidth="1"/>
    <col min="11534" max="11535" width="7.7109375" style="10" customWidth="1"/>
    <col min="11536" max="11536" width="5.42578125" style="10" customWidth="1"/>
    <col min="11537" max="11537" width="5.7109375" style="10" customWidth="1"/>
    <col min="11538" max="11538" width="9.7109375" style="10" customWidth="1"/>
    <col min="11539" max="11541" width="7.7109375" style="10" customWidth="1"/>
    <col min="11542" max="11542" width="10.5703125" style="10" customWidth="1"/>
    <col min="11543" max="11543" width="13.7109375" style="10" customWidth="1"/>
    <col min="11544" max="11770" width="28.7109375" style="10"/>
    <col min="11771" max="11772" width="0" style="10" hidden="1" customWidth="1"/>
    <col min="11773" max="11788" width="7.7109375" style="10" customWidth="1"/>
    <col min="11789" max="11789" width="8.7109375" style="10" customWidth="1"/>
    <col min="11790" max="11791" width="7.7109375" style="10" customWidth="1"/>
    <col min="11792" max="11792" width="5.42578125" style="10" customWidth="1"/>
    <col min="11793" max="11793" width="5.7109375" style="10" customWidth="1"/>
    <col min="11794" max="11794" width="9.7109375" style="10" customWidth="1"/>
    <col min="11795" max="11797" width="7.7109375" style="10" customWidth="1"/>
    <col min="11798" max="11798" width="10.5703125" style="10" customWidth="1"/>
    <col min="11799" max="11799" width="13.7109375" style="10" customWidth="1"/>
    <col min="11800" max="12026" width="28.7109375" style="10"/>
    <col min="12027" max="12028" width="0" style="10" hidden="1" customWidth="1"/>
    <col min="12029" max="12044" width="7.7109375" style="10" customWidth="1"/>
    <col min="12045" max="12045" width="8.7109375" style="10" customWidth="1"/>
    <col min="12046" max="12047" width="7.7109375" style="10" customWidth="1"/>
    <col min="12048" max="12048" width="5.42578125" style="10" customWidth="1"/>
    <col min="12049" max="12049" width="5.7109375" style="10" customWidth="1"/>
    <col min="12050" max="12050" width="9.7109375" style="10" customWidth="1"/>
    <col min="12051" max="12053" width="7.7109375" style="10" customWidth="1"/>
    <col min="12054" max="12054" width="10.5703125" style="10" customWidth="1"/>
    <col min="12055" max="12055" width="13.7109375" style="10" customWidth="1"/>
    <col min="12056" max="12282" width="28.7109375" style="10"/>
    <col min="12283" max="12284" width="0" style="10" hidden="1" customWidth="1"/>
    <col min="12285" max="12300" width="7.7109375" style="10" customWidth="1"/>
    <col min="12301" max="12301" width="8.7109375" style="10" customWidth="1"/>
    <col min="12302" max="12303" width="7.7109375" style="10" customWidth="1"/>
    <col min="12304" max="12304" width="5.42578125" style="10" customWidth="1"/>
    <col min="12305" max="12305" width="5.7109375" style="10" customWidth="1"/>
    <col min="12306" max="12306" width="9.7109375" style="10" customWidth="1"/>
    <col min="12307" max="12309" width="7.7109375" style="10" customWidth="1"/>
    <col min="12310" max="12310" width="10.5703125" style="10" customWidth="1"/>
    <col min="12311" max="12311" width="13.7109375" style="10" customWidth="1"/>
    <col min="12312" max="12538" width="28.7109375" style="10"/>
    <col min="12539" max="12540" width="0" style="10" hidden="1" customWidth="1"/>
    <col min="12541" max="12556" width="7.7109375" style="10" customWidth="1"/>
    <col min="12557" max="12557" width="8.7109375" style="10" customWidth="1"/>
    <col min="12558" max="12559" width="7.7109375" style="10" customWidth="1"/>
    <col min="12560" max="12560" width="5.42578125" style="10" customWidth="1"/>
    <col min="12561" max="12561" width="5.7109375" style="10" customWidth="1"/>
    <col min="12562" max="12562" width="9.7109375" style="10" customWidth="1"/>
    <col min="12563" max="12565" width="7.7109375" style="10" customWidth="1"/>
    <col min="12566" max="12566" width="10.5703125" style="10" customWidth="1"/>
    <col min="12567" max="12567" width="13.7109375" style="10" customWidth="1"/>
    <col min="12568" max="12794" width="28.7109375" style="10"/>
    <col min="12795" max="12796" width="0" style="10" hidden="1" customWidth="1"/>
    <col min="12797" max="12812" width="7.7109375" style="10" customWidth="1"/>
    <col min="12813" max="12813" width="8.7109375" style="10" customWidth="1"/>
    <col min="12814" max="12815" width="7.7109375" style="10" customWidth="1"/>
    <col min="12816" max="12816" width="5.42578125" style="10" customWidth="1"/>
    <col min="12817" max="12817" width="5.7109375" style="10" customWidth="1"/>
    <col min="12818" max="12818" width="9.7109375" style="10" customWidth="1"/>
    <col min="12819" max="12821" width="7.7109375" style="10" customWidth="1"/>
    <col min="12822" max="12822" width="10.5703125" style="10" customWidth="1"/>
    <col min="12823" max="12823" width="13.7109375" style="10" customWidth="1"/>
    <col min="12824" max="13050" width="28.7109375" style="10"/>
    <col min="13051" max="13052" width="0" style="10" hidden="1" customWidth="1"/>
    <col min="13053" max="13068" width="7.7109375" style="10" customWidth="1"/>
    <col min="13069" max="13069" width="8.7109375" style="10" customWidth="1"/>
    <col min="13070" max="13071" width="7.7109375" style="10" customWidth="1"/>
    <col min="13072" max="13072" width="5.42578125" style="10" customWidth="1"/>
    <col min="13073" max="13073" width="5.7109375" style="10" customWidth="1"/>
    <col min="13074" max="13074" width="9.7109375" style="10" customWidth="1"/>
    <col min="13075" max="13077" width="7.7109375" style="10" customWidth="1"/>
    <col min="13078" max="13078" width="10.5703125" style="10" customWidth="1"/>
    <col min="13079" max="13079" width="13.7109375" style="10" customWidth="1"/>
    <col min="13080" max="13306" width="28.7109375" style="10"/>
    <col min="13307" max="13308" width="0" style="10" hidden="1" customWidth="1"/>
    <col min="13309" max="13324" width="7.7109375" style="10" customWidth="1"/>
    <col min="13325" max="13325" width="8.7109375" style="10" customWidth="1"/>
    <col min="13326" max="13327" width="7.7109375" style="10" customWidth="1"/>
    <col min="13328" max="13328" width="5.42578125" style="10" customWidth="1"/>
    <col min="13329" max="13329" width="5.7109375" style="10" customWidth="1"/>
    <col min="13330" max="13330" width="9.7109375" style="10" customWidth="1"/>
    <col min="13331" max="13333" width="7.7109375" style="10" customWidth="1"/>
    <col min="13334" max="13334" width="10.5703125" style="10" customWidth="1"/>
    <col min="13335" max="13335" width="13.7109375" style="10" customWidth="1"/>
    <col min="13336" max="13562" width="28.7109375" style="10"/>
    <col min="13563" max="13564" width="0" style="10" hidden="1" customWidth="1"/>
    <col min="13565" max="13580" width="7.7109375" style="10" customWidth="1"/>
    <col min="13581" max="13581" width="8.7109375" style="10" customWidth="1"/>
    <col min="13582" max="13583" width="7.7109375" style="10" customWidth="1"/>
    <col min="13584" max="13584" width="5.42578125" style="10" customWidth="1"/>
    <col min="13585" max="13585" width="5.7109375" style="10" customWidth="1"/>
    <col min="13586" max="13586" width="9.7109375" style="10" customWidth="1"/>
    <col min="13587" max="13589" width="7.7109375" style="10" customWidth="1"/>
    <col min="13590" max="13590" width="10.5703125" style="10" customWidth="1"/>
    <col min="13591" max="13591" width="13.7109375" style="10" customWidth="1"/>
    <col min="13592" max="13818" width="28.7109375" style="10"/>
    <col min="13819" max="13820" width="0" style="10" hidden="1" customWidth="1"/>
    <col min="13821" max="13836" width="7.7109375" style="10" customWidth="1"/>
    <col min="13837" max="13837" width="8.7109375" style="10" customWidth="1"/>
    <col min="13838" max="13839" width="7.7109375" style="10" customWidth="1"/>
    <col min="13840" max="13840" width="5.42578125" style="10" customWidth="1"/>
    <col min="13841" max="13841" width="5.7109375" style="10" customWidth="1"/>
    <col min="13842" max="13842" width="9.7109375" style="10" customWidth="1"/>
    <col min="13843" max="13845" width="7.7109375" style="10" customWidth="1"/>
    <col min="13846" max="13846" width="10.5703125" style="10" customWidth="1"/>
    <col min="13847" max="13847" width="13.7109375" style="10" customWidth="1"/>
    <col min="13848" max="14074" width="28.7109375" style="10"/>
    <col min="14075" max="14076" width="0" style="10" hidden="1" customWidth="1"/>
    <col min="14077" max="14092" width="7.7109375" style="10" customWidth="1"/>
    <col min="14093" max="14093" width="8.7109375" style="10" customWidth="1"/>
    <col min="14094" max="14095" width="7.7109375" style="10" customWidth="1"/>
    <col min="14096" max="14096" width="5.42578125" style="10" customWidth="1"/>
    <col min="14097" max="14097" width="5.7109375" style="10" customWidth="1"/>
    <col min="14098" max="14098" width="9.7109375" style="10" customWidth="1"/>
    <col min="14099" max="14101" width="7.7109375" style="10" customWidth="1"/>
    <col min="14102" max="14102" width="10.5703125" style="10" customWidth="1"/>
    <col min="14103" max="14103" width="13.7109375" style="10" customWidth="1"/>
    <col min="14104" max="14330" width="28.7109375" style="10"/>
    <col min="14331" max="14332" width="0" style="10" hidden="1" customWidth="1"/>
    <col min="14333" max="14348" width="7.7109375" style="10" customWidth="1"/>
    <col min="14349" max="14349" width="8.7109375" style="10" customWidth="1"/>
    <col min="14350" max="14351" width="7.7109375" style="10" customWidth="1"/>
    <col min="14352" max="14352" width="5.42578125" style="10" customWidth="1"/>
    <col min="14353" max="14353" width="5.7109375" style="10" customWidth="1"/>
    <col min="14354" max="14354" width="9.7109375" style="10" customWidth="1"/>
    <col min="14355" max="14357" width="7.7109375" style="10" customWidth="1"/>
    <col min="14358" max="14358" width="10.5703125" style="10" customWidth="1"/>
    <col min="14359" max="14359" width="13.7109375" style="10" customWidth="1"/>
    <col min="14360" max="14586" width="28.7109375" style="10"/>
    <col min="14587" max="14588" width="0" style="10" hidden="1" customWidth="1"/>
    <col min="14589" max="14604" width="7.7109375" style="10" customWidth="1"/>
    <col min="14605" max="14605" width="8.7109375" style="10" customWidth="1"/>
    <col min="14606" max="14607" width="7.7109375" style="10" customWidth="1"/>
    <col min="14608" max="14608" width="5.42578125" style="10" customWidth="1"/>
    <col min="14609" max="14609" width="5.7109375" style="10" customWidth="1"/>
    <col min="14610" max="14610" width="9.7109375" style="10" customWidth="1"/>
    <col min="14611" max="14613" width="7.7109375" style="10" customWidth="1"/>
    <col min="14614" max="14614" width="10.5703125" style="10" customWidth="1"/>
    <col min="14615" max="14615" width="13.7109375" style="10" customWidth="1"/>
    <col min="14616" max="14842" width="28.7109375" style="10"/>
    <col min="14843" max="14844" width="0" style="10" hidden="1" customWidth="1"/>
    <col min="14845" max="14860" width="7.7109375" style="10" customWidth="1"/>
    <col min="14861" max="14861" width="8.7109375" style="10" customWidth="1"/>
    <col min="14862" max="14863" width="7.7109375" style="10" customWidth="1"/>
    <col min="14864" max="14864" width="5.42578125" style="10" customWidth="1"/>
    <col min="14865" max="14865" width="5.7109375" style="10" customWidth="1"/>
    <col min="14866" max="14866" width="9.7109375" style="10" customWidth="1"/>
    <col min="14867" max="14869" width="7.7109375" style="10" customWidth="1"/>
    <col min="14870" max="14870" width="10.5703125" style="10" customWidth="1"/>
    <col min="14871" max="14871" width="13.7109375" style="10" customWidth="1"/>
    <col min="14872" max="15098" width="28.7109375" style="10"/>
    <col min="15099" max="15100" width="0" style="10" hidden="1" customWidth="1"/>
    <col min="15101" max="15116" width="7.7109375" style="10" customWidth="1"/>
    <col min="15117" max="15117" width="8.7109375" style="10" customWidth="1"/>
    <col min="15118" max="15119" width="7.7109375" style="10" customWidth="1"/>
    <col min="15120" max="15120" width="5.42578125" style="10" customWidth="1"/>
    <col min="15121" max="15121" width="5.7109375" style="10" customWidth="1"/>
    <col min="15122" max="15122" width="9.7109375" style="10" customWidth="1"/>
    <col min="15123" max="15125" width="7.7109375" style="10" customWidth="1"/>
    <col min="15126" max="15126" width="10.5703125" style="10" customWidth="1"/>
    <col min="15127" max="15127" width="13.7109375" style="10" customWidth="1"/>
    <col min="15128" max="15354" width="28.7109375" style="10"/>
    <col min="15355" max="15356" width="0" style="10" hidden="1" customWidth="1"/>
    <col min="15357" max="15372" width="7.7109375" style="10" customWidth="1"/>
    <col min="15373" max="15373" width="8.7109375" style="10" customWidth="1"/>
    <col min="15374" max="15375" width="7.7109375" style="10" customWidth="1"/>
    <col min="15376" max="15376" width="5.42578125" style="10" customWidth="1"/>
    <col min="15377" max="15377" width="5.7109375" style="10" customWidth="1"/>
    <col min="15378" max="15378" width="9.7109375" style="10" customWidth="1"/>
    <col min="15379" max="15381" width="7.7109375" style="10" customWidth="1"/>
    <col min="15382" max="15382" width="10.5703125" style="10" customWidth="1"/>
    <col min="15383" max="15383" width="13.7109375" style="10" customWidth="1"/>
    <col min="15384" max="15610" width="28.7109375" style="10"/>
    <col min="15611" max="15612" width="0" style="10" hidden="1" customWidth="1"/>
    <col min="15613" max="15628" width="7.7109375" style="10" customWidth="1"/>
    <col min="15629" max="15629" width="8.7109375" style="10" customWidth="1"/>
    <col min="15630" max="15631" width="7.7109375" style="10" customWidth="1"/>
    <col min="15632" max="15632" width="5.42578125" style="10" customWidth="1"/>
    <col min="15633" max="15633" width="5.7109375" style="10" customWidth="1"/>
    <col min="15634" max="15634" width="9.7109375" style="10" customWidth="1"/>
    <col min="15635" max="15637" width="7.7109375" style="10" customWidth="1"/>
    <col min="15638" max="15638" width="10.5703125" style="10" customWidth="1"/>
    <col min="15639" max="15639" width="13.7109375" style="10" customWidth="1"/>
    <col min="15640" max="15866" width="28.7109375" style="10"/>
    <col min="15867" max="15868" width="0" style="10" hidden="1" customWidth="1"/>
    <col min="15869" max="15884" width="7.7109375" style="10" customWidth="1"/>
    <col min="15885" max="15885" width="8.7109375" style="10" customWidth="1"/>
    <col min="15886" max="15887" width="7.7109375" style="10" customWidth="1"/>
    <col min="15888" max="15888" width="5.42578125" style="10" customWidth="1"/>
    <col min="15889" max="15889" width="5.7109375" style="10" customWidth="1"/>
    <col min="15890" max="15890" width="9.7109375" style="10" customWidth="1"/>
    <col min="15891" max="15893" width="7.7109375" style="10" customWidth="1"/>
    <col min="15894" max="15894" width="10.5703125" style="10" customWidth="1"/>
    <col min="15895" max="15895" width="13.7109375" style="10" customWidth="1"/>
    <col min="15896" max="16122" width="28.7109375" style="10"/>
    <col min="16123" max="16124" width="0" style="10" hidden="1" customWidth="1"/>
    <col min="16125" max="16140" width="7.7109375" style="10" customWidth="1"/>
    <col min="16141" max="16141" width="8.7109375" style="10" customWidth="1"/>
    <col min="16142" max="16143" width="7.7109375" style="10" customWidth="1"/>
    <col min="16144" max="16144" width="5.42578125" style="10" customWidth="1"/>
    <col min="16145" max="16145" width="5.7109375" style="10" customWidth="1"/>
    <col min="16146" max="16146" width="9.7109375" style="10" customWidth="1"/>
    <col min="16147" max="16149" width="7.7109375" style="10" customWidth="1"/>
    <col min="16150" max="16150" width="10.5703125" style="10" customWidth="1"/>
    <col min="16151" max="16151" width="13.7109375" style="10" customWidth="1"/>
    <col min="16152" max="16384" width="28.7109375" style="10"/>
  </cols>
  <sheetData>
    <row r="1" spans="1:24" ht="15">
      <c r="A1" s="106" t="s">
        <v>120</v>
      </c>
      <c r="S1" s="10"/>
    </row>
    <row r="2" spans="1:24" ht="15.75">
      <c r="A2" s="2" t="s">
        <v>121</v>
      </c>
      <c r="S2" s="10"/>
    </row>
    <row r="3" spans="1:24">
      <c r="S3" s="10"/>
    </row>
    <row r="4" spans="1:24" s="110" customFormat="1" ht="24" customHeight="1">
      <c r="A4" s="107" t="s">
        <v>122</v>
      </c>
      <c r="B4" s="108">
        <v>2011</v>
      </c>
      <c r="C4" s="108">
        <v>2012</v>
      </c>
      <c r="D4" s="108">
        <v>2013</v>
      </c>
      <c r="E4" s="108">
        <v>2014</v>
      </c>
      <c r="F4" s="108">
        <v>2015</v>
      </c>
      <c r="G4" s="108">
        <v>2016</v>
      </c>
      <c r="H4" s="108">
        <v>2017</v>
      </c>
      <c r="I4" s="108">
        <v>2018</v>
      </c>
      <c r="J4" s="108">
        <v>2019</v>
      </c>
      <c r="K4" s="783">
        <v>2020</v>
      </c>
      <c r="L4" s="783"/>
      <c r="M4" s="783"/>
      <c r="N4" s="783"/>
      <c r="O4" s="783"/>
      <c r="P4" s="212"/>
      <c r="Q4" s="212"/>
      <c r="R4" s="109"/>
      <c r="S4" s="108" t="s">
        <v>123</v>
      </c>
    </row>
    <row r="5" spans="1:24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 t="s">
        <v>10</v>
      </c>
      <c r="L5" s="112" t="s">
        <v>11</v>
      </c>
      <c r="M5" s="112" t="s">
        <v>12</v>
      </c>
      <c r="N5" s="112" t="s">
        <v>13</v>
      </c>
      <c r="O5" s="112" t="s">
        <v>14</v>
      </c>
      <c r="P5" s="112" t="s">
        <v>15</v>
      </c>
      <c r="Q5" s="112" t="s">
        <v>16</v>
      </c>
      <c r="R5" s="113">
        <v>2020</v>
      </c>
      <c r="S5" s="112"/>
    </row>
    <row r="6" spans="1:24">
      <c r="A6" s="114" t="s">
        <v>124</v>
      </c>
      <c r="B6" s="115">
        <v>27525.674834212732</v>
      </c>
      <c r="C6" s="115">
        <v>27466.673086776646</v>
      </c>
      <c r="D6" s="115">
        <v>23789.445416193055</v>
      </c>
      <c r="E6" s="115">
        <v>20545.413928408008</v>
      </c>
      <c r="F6" s="116">
        <v>18950.140019839255</v>
      </c>
      <c r="G6" s="115">
        <v>21776.636298768291</v>
      </c>
      <c r="H6" s="116">
        <v>27581.606999999996</v>
      </c>
      <c r="I6" s="116">
        <v>28898.656999999999</v>
      </c>
      <c r="J6" s="116">
        <v>28073.793000000001</v>
      </c>
      <c r="K6" s="116">
        <v>2294.1468989999998</v>
      </c>
      <c r="L6" s="116">
        <v>2251.2901959999999</v>
      </c>
      <c r="M6" s="116">
        <v>1733.294768</v>
      </c>
      <c r="N6" s="116">
        <v>1136.649936</v>
      </c>
      <c r="O6" s="116">
        <v>1136.954757</v>
      </c>
      <c r="P6" s="116">
        <v>1803.152603</v>
      </c>
      <c r="Q6" s="116">
        <v>2074.6250129999999</v>
      </c>
      <c r="R6" s="419">
        <f>SUM(K6:Q6)</f>
        <v>12430.114171999998</v>
      </c>
      <c r="S6" s="217">
        <f>R6/$R$21</f>
        <v>0.60512021142732964</v>
      </c>
    </row>
    <row r="7" spans="1:24" ht="15">
      <c r="A7" s="18" t="s">
        <v>125</v>
      </c>
      <c r="B7" s="117">
        <v>4567.8024539648541</v>
      </c>
      <c r="C7" s="117">
        <v>4995.5372719897332</v>
      </c>
      <c r="D7" s="117">
        <v>5270.9630859503377</v>
      </c>
      <c r="E7" s="117">
        <v>4562.2725959757954</v>
      </c>
      <c r="F7" s="118">
        <v>2302.3120197518469</v>
      </c>
      <c r="G7" s="117">
        <v>2212.7446898617918</v>
      </c>
      <c r="H7" s="118">
        <v>3368.8556999999996</v>
      </c>
      <c r="I7" s="118">
        <v>4038.7121999999995</v>
      </c>
      <c r="J7" s="118">
        <v>2974.4434000000006</v>
      </c>
      <c r="K7" s="118">
        <v>226.24575421806699</v>
      </c>
      <c r="L7" s="118">
        <v>166.47593681507101</v>
      </c>
      <c r="M7" s="118">
        <v>145.20108276655199</v>
      </c>
      <c r="N7" s="118">
        <v>72.310805343514005</v>
      </c>
      <c r="O7" s="118">
        <v>60.600037476791996</v>
      </c>
      <c r="P7" s="118">
        <v>63.306697973261997</v>
      </c>
      <c r="Q7" s="118">
        <v>130.010427990925</v>
      </c>
      <c r="R7" s="420">
        <f t="shared" ref="R7:R18" si="0">SUM(K7:Q7)</f>
        <v>864.15074258418292</v>
      </c>
      <c r="S7" s="218">
        <f>R7/$R$21</f>
        <v>4.2068405231187669E-2</v>
      </c>
      <c r="T7"/>
      <c r="U7" s="119"/>
      <c r="V7" s="119"/>
    </row>
    <row r="8" spans="1:24">
      <c r="A8" s="18" t="s">
        <v>126</v>
      </c>
      <c r="B8" s="117">
        <v>2113.5156486492629</v>
      </c>
      <c r="C8" s="117">
        <v>2311.7126019672733</v>
      </c>
      <c r="D8" s="117">
        <v>1706.6950634617754</v>
      </c>
      <c r="E8" s="117">
        <v>1730.5254660543083</v>
      </c>
      <c r="F8" s="118">
        <v>1456.9481829951926</v>
      </c>
      <c r="G8" s="117">
        <v>1269.0252173274621</v>
      </c>
      <c r="H8" s="118">
        <v>1788.5042229999997</v>
      </c>
      <c r="I8" s="118">
        <v>1938.0913899999998</v>
      </c>
      <c r="J8" s="118">
        <v>1928.8144254944868</v>
      </c>
      <c r="K8" s="118">
        <v>114.943865767532</v>
      </c>
      <c r="L8" s="118">
        <v>102.558450944518</v>
      </c>
      <c r="M8" s="118">
        <v>87.799301247490206</v>
      </c>
      <c r="N8" s="118">
        <v>43.195926641691202</v>
      </c>
      <c r="O8" s="118">
        <v>48.256035836881502</v>
      </c>
      <c r="P8" s="118">
        <v>87.736918758619197</v>
      </c>
      <c r="Q8" s="118">
        <v>294.273591226066</v>
      </c>
      <c r="R8" s="420">
        <f t="shared" si="0"/>
        <v>778.76409042279806</v>
      </c>
      <c r="S8" s="218">
        <f t="shared" ref="S8:S18" si="1">R8/$R$21</f>
        <v>3.7911630136928373E-2</v>
      </c>
    </row>
    <row r="9" spans="1:24">
      <c r="A9" s="18" t="s">
        <v>127</v>
      </c>
      <c r="B9" s="117">
        <v>1689.3502871966998</v>
      </c>
      <c r="C9" s="117">
        <v>1094.8051389253683</v>
      </c>
      <c r="D9" s="117">
        <v>785.88057815767991</v>
      </c>
      <c r="E9" s="117">
        <v>847.43103959854761</v>
      </c>
      <c r="F9" s="118">
        <v>722.75179937486246</v>
      </c>
      <c r="G9" s="117">
        <v>878.49733521216012</v>
      </c>
      <c r="H9" s="118">
        <v>826.88746000000015</v>
      </c>
      <c r="I9" s="118">
        <v>762.26194432339321</v>
      </c>
      <c r="J9" s="118">
        <v>774.06771674064032</v>
      </c>
      <c r="K9" s="118">
        <v>35.887146847962597</v>
      </c>
      <c r="L9" s="118">
        <v>20.0545418119296</v>
      </c>
      <c r="M9" s="118">
        <v>9.4843648892936194</v>
      </c>
      <c r="N9" s="118">
        <v>10.574544348479799</v>
      </c>
      <c r="O9" s="118">
        <v>19.8991417824816</v>
      </c>
      <c r="P9" s="118">
        <v>36.6068003705942</v>
      </c>
      <c r="Q9" s="118">
        <v>61.374203505700102</v>
      </c>
      <c r="R9" s="420">
        <f>SUM(K9:Q9)</f>
        <v>193.88074355644153</v>
      </c>
      <c r="S9" s="218">
        <f t="shared" si="1"/>
        <v>9.4384616994780887E-3</v>
      </c>
    </row>
    <row r="10" spans="1:24">
      <c r="A10" s="18" t="s">
        <v>128</v>
      </c>
      <c r="B10" s="117">
        <v>2835.5270999999998</v>
      </c>
      <c r="C10" s="117">
        <v>3082.7011000000002</v>
      </c>
      <c r="D10" s="117">
        <v>3444.3696</v>
      </c>
      <c r="E10" s="117">
        <v>4231.3062</v>
      </c>
      <c r="F10" s="118">
        <v>4408.6431000000002</v>
      </c>
      <c r="G10" s="117">
        <v>4701.7740000000003</v>
      </c>
      <c r="H10" s="118">
        <v>5145.7271999999994</v>
      </c>
      <c r="I10" s="118">
        <v>5913.4896999999992</v>
      </c>
      <c r="J10" s="118">
        <v>6340.7484000000004</v>
      </c>
      <c r="K10" s="118">
        <v>696.447</v>
      </c>
      <c r="L10" s="118">
        <v>480.85579999999999</v>
      </c>
      <c r="M10" s="118">
        <v>392.69299999999998</v>
      </c>
      <c r="N10" s="118">
        <v>328.90210000000002</v>
      </c>
      <c r="O10" s="118">
        <v>422.84010000000001</v>
      </c>
      <c r="P10" s="118">
        <v>458.28789999999998</v>
      </c>
      <c r="Q10" s="118">
        <v>539.41039999999998</v>
      </c>
      <c r="R10" s="420">
        <f t="shared" si="0"/>
        <v>3319.4362999999994</v>
      </c>
      <c r="S10" s="218">
        <f t="shared" si="1"/>
        <v>0.16159610184436146</v>
      </c>
    </row>
    <row r="11" spans="1:24">
      <c r="A11" s="18" t="s">
        <v>129</v>
      </c>
      <c r="B11" s="117">
        <v>1049.4242000000002</v>
      </c>
      <c r="C11" s="117">
        <v>1016.9302</v>
      </c>
      <c r="D11" s="117">
        <v>1030.2617</v>
      </c>
      <c r="E11" s="117">
        <v>1155.346</v>
      </c>
      <c r="F11" s="118">
        <v>932.5921000000003</v>
      </c>
      <c r="G11" s="117">
        <v>908.68899999999996</v>
      </c>
      <c r="H11" s="118">
        <v>1045.9562999999998</v>
      </c>
      <c r="I11" s="118">
        <v>1328.6704</v>
      </c>
      <c r="J11" s="118">
        <v>1564.4328</v>
      </c>
      <c r="K11" s="118">
        <v>85.742800000000003</v>
      </c>
      <c r="L11" s="118">
        <v>105.10590000000001</v>
      </c>
      <c r="M11" s="118">
        <v>89.15</v>
      </c>
      <c r="N11" s="118">
        <v>60.058399999999999</v>
      </c>
      <c r="O11" s="118">
        <v>65.115200000000002</v>
      </c>
      <c r="P11" s="118">
        <v>70.149500000000003</v>
      </c>
      <c r="Q11" s="118">
        <v>119.2298</v>
      </c>
      <c r="R11" s="420">
        <f t="shared" si="0"/>
        <v>594.55160000000001</v>
      </c>
      <c r="S11" s="218">
        <f t="shared" si="1"/>
        <v>2.894383630899261E-2</v>
      </c>
      <c r="V11" s="120"/>
      <c r="W11" s="120"/>
      <c r="X11" s="120"/>
    </row>
    <row r="12" spans="1:24">
      <c r="A12" s="18" t="s">
        <v>130</v>
      </c>
      <c r="B12" s="117">
        <v>1989.8615</v>
      </c>
      <c r="C12" s="117">
        <v>2177.0586000000003</v>
      </c>
      <c r="D12" s="117">
        <v>1927.9707999999998</v>
      </c>
      <c r="E12" s="117">
        <v>1800.1976000000002</v>
      </c>
      <c r="F12" s="118">
        <v>1331.18</v>
      </c>
      <c r="G12" s="117">
        <v>1196.0629999999999</v>
      </c>
      <c r="H12" s="118">
        <v>1272.3398000000002</v>
      </c>
      <c r="I12" s="118">
        <v>1401.9002</v>
      </c>
      <c r="J12" s="118">
        <v>1353.6443000000002</v>
      </c>
      <c r="K12" s="118">
        <v>99.494200000000006</v>
      </c>
      <c r="L12" s="118">
        <v>110.4905</v>
      </c>
      <c r="M12" s="118">
        <v>75.874700000000004</v>
      </c>
      <c r="N12" s="118">
        <v>13.178599999999999</v>
      </c>
      <c r="O12" s="118">
        <v>29.1616</v>
      </c>
      <c r="P12" s="118">
        <v>59.229300000000002</v>
      </c>
      <c r="Q12" s="118">
        <v>91.207499999999996</v>
      </c>
      <c r="R12" s="420">
        <f t="shared" si="0"/>
        <v>478.63640000000004</v>
      </c>
      <c r="S12" s="218">
        <f t="shared" si="1"/>
        <v>2.3300876850933561E-2</v>
      </c>
      <c r="V12" s="120"/>
      <c r="W12" s="120"/>
      <c r="X12" s="120"/>
    </row>
    <row r="13" spans="1:24" ht="15">
      <c r="A13" s="18" t="s">
        <v>131</v>
      </c>
      <c r="B13" s="117">
        <v>401.69369999999998</v>
      </c>
      <c r="C13" s="117">
        <v>438.08229999999998</v>
      </c>
      <c r="D13" s="117">
        <v>427.33410000000003</v>
      </c>
      <c r="E13" s="117">
        <v>416.25689999999997</v>
      </c>
      <c r="F13" s="118">
        <v>352.98030000000006</v>
      </c>
      <c r="G13" s="117">
        <v>322.0564</v>
      </c>
      <c r="H13" s="118">
        <v>343.81120000000004</v>
      </c>
      <c r="I13" s="118">
        <v>338.97039999999998</v>
      </c>
      <c r="J13" s="118">
        <v>320.98250000000002</v>
      </c>
      <c r="K13" s="118">
        <v>21.779399999999999</v>
      </c>
      <c r="L13" s="118">
        <v>24.037500000000001</v>
      </c>
      <c r="M13" s="118">
        <v>19.028099999999998</v>
      </c>
      <c r="N13" s="118">
        <v>12.470700000000001</v>
      </c>
      <c r="O13" s="118">
        <v>14.2622</v>
      </c>
      <c r="P13" s="118">
        <v>16.752400000000002</v>
      </c>
      <c r="Q13" s="118">
        <v>22.068899999999999</v>
      </c>
      <c r="R13" s="420">
        <f t="shared" si="0"/>
        <v>130.39920000000001</v>
      </c>
      <c r="S13" s="218">
        <f t="shared" si="1"/>
        <v>6.3480665086488525E-3</v>
      </c>
      <c r="U13"/>
      <c r="V13" s="120"/>
      <c r="W13" s="120"/>
      <c r="X13" s="120"/>
    </row>
    <row r="14" spans="1:24" ht="12.75">
      <c r="A14" s="18" t="s">
        <v>132</v>
      </c>
      <c r="B14" s="117">
        <v>1654.8217</v>
      </c>
      <c r="C14" s="117">
        <v>1636.3205999999998</v>
      </c>
      <c r="D14" s="117">
        <v>1510.0326</v>
      </c>
      <c r="E14" s="117">
        <v>1514.9664</v>
      </c>
      <c r="F14" s="118">
        <v>1405.9457</v>
      </c>
      <c r="G14" s="117">
        <v>1341.5205000000001</v>
      </c>
      <c r="H14" s="118">
        <v>1384.7514000000001</v>
      </c>
      <c r="I14" s="118">
        <v>1562.3111999999999</v>
      </c>
      <c r="J14" s="118">
        <v>1600.18</v>
      </c>
      <c r="K14" s="118">
        <v>122.5582</v>
      </c>
      <c r="L14" s="118">
        <v>119.4175</v>
      </c>
      <c r="M14" s="118">
        <v>118.4229</v>
      </c>
      <c r="N14" s="118">
        <v>88.442300000000003</v>
      </c>
      <c r="O14" s="118">
        <v>101.4387</v>
      </c>
      <c r="P14" s="118">
        <v>109.11669999999999</v>
      </c>
      <c r="Q14" s="118">
        <v>115.3428</v>
      </c>
      <c r="R14" s="420">
        <f t="shared" si="0"/>
        <v>774.73910000000001</v>
      </c>
      <c r="S14" s="121">
        <f t="shared" si="1"/>
        <v>3.7715686397238282E-2</v>
      </c>
      <c r="U14" s="119"/>
      <c r="V14" s="120"/>
      <c r="W14" s="120"/>
      <c r="X14" s="120"/>
    </row>
    <row r="15" spans="1:24" ht="12.75">
      <c r="A15" s="114" t="s">
        <v>133</v>
      </c>
      <c r="B15" s="115">
        <v>491.9676</v>
      </c>
      <c r="C15" s="115">
        <v>722.2650000000001</v>
      </c>
      <c r="D15" s="115">
        <v>721.94380000000012</v>
      </c>
      <c r="E15" s="115">
        <v>663.60569999999996</v>
      </c>
      <c r="F15" s="116">
        <v>698.46230000000003</v>
      </c>
      <c r="G15" s="115">
        <v>640.32760000000007</v>
      </c>
      <c r="H15" s="115">
        <v>587.74400000000003</v>
      </c>
      <c r="I15" s="115">
        <v>629.21400000000006</v>
      </c>
      <c r="J15" s="115">
        <v>604.25620000000004</v>
      </c>
      <c r="K15" s="115">
        <v>42.596800000000002</v>
      </c>
      <c r="L15" s="115">
        <v>40.293199999999999</v>
      </c>
      <c r="M15" s="115">
        <v>27.3156</v>
      </c>
      <c r="N15" s="115">
        <v>18.857900000000001</v>
      </c>
      <c r="O15" s="115">
        <v>23.5945</v>
      </c>
      <c r="P15" s="115">
        <v>30.5305</v>
      </c>
      <c r="Q15" s="115">
        <v>41.382100000000001</v>
      </c>
      <c r="R15" s="419">
        <f t="shared" si="0"/>
        <v>224.57060000000001</v>
      </c>
      <c r="S15" s="217">
        <f t="shared" si="1"/>
        <v>1.0932498854955997E-2</v>
      </c>
      <c r="U15" s="119"/>
      <c r="V15" s="120"/>
      <c r="W15" s="120"/>
      <c r="X15" s="120"/>
    </row>
    <row r="16" spans="1:24">
      <c r="A16" s="18" t="s">
        <v>134</v>
      </c>
      <c r="B16" s="117">
        <v>1129.5879</v>
      </c>
      <c r="C16" s="117">
        <v>1301.0628000000002</v>
      </c>
      <c r="D16" s="117">
        <v>1320.0777</v>
      </c>
      <c r="E16" s="117">
        <v>1148.5262999999998</v>
      </c>
      <c r="F16" s="118">
        <v>1080.6344000000001</v>
      </c>
      <c r="G16" s="117">
        <v>1084.1491999999998</v>
      </c>
      <c r="H16" s="117">
        <v>1272.5274999999997</v>
      </c>
      <c r="I16" s="117">
        <v>1324.7054000000001</v>
      </c>
      <c r="J16" s="117">
        <v>1309.7793999999999</v>
      </c>
      <c r="K16" s="118">
        <v>94.575999999999993</v>
      </c>
      <c r="L16" s="118">
        <v>84.496200000000002</v>
      </c>
      <c r="M16" s="118">
        <v>50.873199999999997</v>
      </c>
      <c r="N16" s="118">
        <v>21.789200000000001</v>
      </c>
      <c r="O16" s="118">
        <v>37.133299999999998</v>
      </c>
      <c r="P16" s="118">
        <v>58.110300000000002</v>
      </c>
      <c r="Q16" s="118">
        <v>68.310900000000004</v>
      </c>
      <c r="R16" s="420">
        <f t="shared" si="0"/>
        <v>415.28910000000002</v>
      </c>
      <c r="S16" s="218">
        <f t="shared" si="1"/>
        <v>2.0217016876767066E-2</v>
      </c>
      <c r="V16" s="121"/>
      <c r="W16" s="120"/>
      <c r="X16" s="120"/>
    </row>
    <row r="17" spans="1:24">
      <c r="A17" s="18" t="s">
        <v>135</v>
      </c>
      <c r="B17" s="117">
        <v>475.91149999999999</v>
      </c>
      <c r="C17" s="117">
        <v>545.32429999999999</v>
      </c>
      <c r="D17" s="117">
        <v>544.48760000000016</v>
      </c>
      <c r="E17" s="117">
        <v>581.29720000000009</v>
      </c>
      <c r="F17" s="118">
        <v>533.19579999999996</v>
      </c>
      <c r="G17" s="117">
        <v>445.02069999999998</v>
      </c>
      <c r="H17" s="117">
        <v>520.43029999999999</v>
      </c>
      <c r="I17" s="117">
        <v>590.50449999999989</v>
      </c>
      <c r="J17" s="117">
        <v>558.19389999999999</v>
      </c>
      <c r="K17" s="118">
        <v>44.436</v>
      </c>
      <c r="L17" s="118">
        <v>48.071599999999997</v>
      </c>
      <c r="M17" s="118">
        <v>31.232399999999998</v>
      </c>
      <c r="N17" s="118">
        <v>12.6853</v>
      </c>
      <c r="O17" s="118">
        <v>17.511600000000001</v>
      </c>
      <c r="P17" s="118">
        <v>31.980399999999999</v>
      </c>
      <c r="Q17" s="118">
        <v>38.426600000000001</v>
      </c>
      <c r="R17" s="420">
        <f t="shared" si="0"/>
        <v>224.34389999999999</v>
      </c>
      <c r="S17" s="218">
        <f t="shared" si="1"/>
        <v>1.0921462693096792E-2</v>
      </c>
      <c r="V17" s="120"/>
      <c r="W17" s="120"/>
      <c r="X17" s="120"/>
    </row>
    <row r="18" spans="1:24">
      <c r="A18" s="18" t="s">
        <v>136</v>
      </c>
      <c r="B18" s="117">
        <v>450.82314214999997</v>
      </c>
      <c r="C18" s="117">
        <v>622.13367848000007</v>
      </c>
      <c r="D18" s="117">
        <v>381.17453501</v>
      </c>
      <c r="E18" s="117">
        <v>335.53756860000004</v>
      </c>
      <c r="F18" s="118">
        <v>238.56881154000001</v>
      </c>
      <c r="G18" s="117">
        <v>243.27676936000003</v>
      </c>
      <c r="H18" s="117">
        <v>282.45076800000004</v>
      </c>
      <c r="I18" s="117">
        <v>338.98660900000004</v>
      </c>
      <c r="J18" s="117">
        <v>284.90353199999998</v>
      </c>
      <c r="K18" s="118">
        <v>21.375298000000001</v>
      </c>
      <c r="L18" s="118">
        <v>23.744354999999999</v>
      </c>
      <c r="M18" s="118">
        <v>17.811709999999941</v>
      </c>
      <c r="N18" s="118">
        <v>9.9933120000001097</v>
      </c>
      <c r="O18" s="118">
        <v>10.548846000000211</v>
      </c>
      <c r="P18" s="118">
        <v>12.84913499999986</v>
      </c>
      <c r="Q18" s="118">
        <v>16.363117000000081</v>
      </c>
      <c r="R18" s="420">
        <f t="shared" si="0"/>
        <v>112.68577300000021</v>
      </c>
      <c r="S18" s="218">
        <f t="shared" si="1"/>
        <v>5.4857451700816295E-3</v>
      </c>
      <c r="V18" s="120"/>
      <c r="W18" s="120"/>
      <c r="X18" s="120"/>
    </row>
    <row r="19" spans="1:24" ht="15">
      <c r="A19" s="18"/>
      <c r="B19" s="117"/>
      <c r="C19" s="117"/>
      <c r="D19" s="117"/>
      <c r="E19" s="117"/>
      <c r="G19" s="122"/>
      <c r="H19" s="117"/>
      <c r="I19" s="117"/>
      <c r="J19" s="117"/>
      <c r="K19"/>
      <c r="L19"/>
      <c r="M19"/>
      <c r="N19"/>
      <c r="O19"/>
      <c r="P19"/>
      <c r="Q19"/>
      <c r="R19" s="421"/>
      <c r="S19" s="218"/>
      <c r="V19" s="120"/>
      <c r="W19" s="120"/>
      <c r="X19" s="120"/>
    </row>
    <row r="20" spans="1:24">
      <c r="A20" s="18"/>
      <c r="B20" s="117"/>
      <c r="C20" s="117"/>
      <c r="D20" s="117"/>
      <c r="E20" s="117"/>
      <c r="R20" s="422"/>
      <c r="S20" s="418"/>
      <c r="V20" s="120"/>
      <c r="W20" s="120"/>
      <c r="X20" s="120"/>
    </row>
    <row r="21" spans="1:24">
      <c r="A21" s="124" t="s">
        <v>137</v>
      </c>
      <c r="B21" s="125">
        <f>SUM(B6:B20)</f>
        <v>46375.961566173559</v>
      </c>
      <c r="C21" s="125">
        <f>SUM(C6:C20)</f>
        <v>47410.606678139025</v>
      </c>
      <c r="D21" s="125">
        <f>SUM(D6:D20)</f>
        <v>42860.636578772857</v>
      </c>
      <c r="E21" s="125">
        <f t="shared" ref="E21:J21" si="2">SUM(E6:E18)</f>
        <v>39532.682898636653</v>
      </c>
      <c r="F21" s="125">
        <f t="shared" si="2"/>
        <v>34414.354533501159</v>
      </c>
      <c r="G21" s="125">
        <f t="shared" si="2"/>
        <v>37019.780710529703</v>
      </c>
      <c r="H21" s="125">
        <f t="shared" si="2"/>
        <v>45421.592850999994</v>
      </c>
      <c r="I21" s="125">
        <f t="shared" si="2"/>
        <v>49066.474943323396</v>
      </c>
      <c r="J21" s="125">
        <f t="shared" si="2"/>
        <v>47688.239574235122</v>
      </c>
      <c r="K21" s="125">
        <f>SUM(K6:K19)</f>
        <v>3900.2293638335609</v>
      </c>
      <c r="L21" s="125">
        <f>SUM(L6:L19)</f>
        <v>3576.891680571518</v>
      </c>
      <c r="M21" s="125">
        <f t="shared" ref="M21:O21" si="3">SUM(M6:M19)</f>
        <v>2798.1811269033351</v>
      </c>
      <c r="N21" s="125">
        <f>SUM(N6:N19)</f>
        <v>1829.1090243336848</v>
      </c>
      <c r="O21" s="125">
        <f t="shared" si="3"/>
        <v>1987.3160180961547</v>
      </c>
      <c r="P21" s="125">
        <f>SUM(P6:P19)</f>
        <v>2837.8091551024745</v>
      </c>
      <c r="Q21" s="125">
        <f>SUM(Q6:Q19)</f>
        <v>3612.025352722691</v>
      </c>
      <c r="R21" s="126">
        <f>SUM(R6:R19)</f>
        <v>20541.561721563419</v>
      </c>
      <c r="S21" s="219">
        <v>1</v>
      </c>
      <c r="V21" s="120"/>
      <c r="W21" s="120"/>
      <c r="X21" s="120"/>
    </row>
    <row r="22" spans="1:24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9"/>
      <c r="S22" s="10"/>
    </row>
    <row r="23" spans="1:24">
      <c r="A23" s="124" t="s">
        <v>138</v>
      </c>
      <c r="B23" s="125">
        <f t="shared" ref="B23:M23" si="4">B6+B15</f>
        <v>28017.642434212732</v>
      </c>
      <c r="C23" s="125">
        <f t="shared" si="4"/>
        <v>28188.938086776645</v>
      </c>
      <c r="D23" s="125">
        <f t="shared" si="4"/>
        <v>24511.389216193056</v>
      </c>
      <c r="E23" s="125">
        <f t="shared" si="4"/>
        <v>21209.019628408008</v>
      </c>
      <c r="F23" s="125">
        <f t="shared" si="4"/>
        <v>19648.602319839254</v>
      </c>
      <c r="G23" s="125">
        <f t="shared" si="4"/>
        <v>22416.963898768292</v>
      </c>
      <c r="H23" s="125">
        <f t="shared" si="4"/>
        <v>28169.350999999995</v>
      </c>
      <c r="I23" s="125">
        <f t="shared" si="4"/>
        <v>29527.870999999999</v>
      </c>
      <c r="J23" s="125">
        <f t="shared" si="4"/>
        <v>28678.049200000001</v>
      </c>
      <c r="K23" s="125">
        <f>K6+K15</f>
        <v>2336.7436989999997</v>
      </c>
      <c r="L23" s="125">
        <f t="shared" si="4"/>
        <v>2291.583396</v>
      </c>
      <c r="M23" s="125">
        <f t="shared" si="4"/>
        <v>1760.6103679999999</v>
      </c>
      <c r="N23" s="125">
        <f>N6+N15</f>
        <v>1155.507836</v>
      </c>
      <c r="O23" s="125">
        <f>O6+O15</f>
        <v>1160.5492569999999</v>
      </c>
      <c r="P23" s="125">
        <f>P6+P15</f>
        <v>1833.6831030000001</v>
      </c>
      <c r="Q23" s="125">
        <f>Q6+Q15</f>
        <v>2116.0071129999997</v>
      </c>
      <c r="R23" s="126">
        <f>R6+R15</f>
        <v>12654.684771999997</v>
      </c>
      <c r="S23" s="219">
        <f>R23/R21</f>
        <v>0.61605271028228559</v>
      </c>
    </row>
    <row r="24" spans="1:24">
      <c r="R24" s="130"/>
      <c r="S24" s="10"/>
    </row>
    <row r="25" spans="1:24" ht="33" customHeight="1">
      <c r="A25" s="784" t="s">
        <v>213</v>
      </c>
      <c r="B25" s="784"/>
      <c r="C25" s="784"/>
      <c r="D25" s="784"/>
      <c r="E25" s="784"/>
      <c r="F25" s="784"/>
      <c r="G25" s="784"/>
      <c r="H25" s="784"/>
      <c r="I25" s="784"/>
      <c r="J25" s="784"/>
      <c r="K25" s="784"/>
      <c r="L25" s="784"/>
      <c r="M25" s="784"/>
      <c r="N25" s="784"/>
      <c r="O25" s="784"/>
      <c r="P25" s="784"/>
      <c r="Q25" s="784"/>
      <c r="R25" s="784"/>
      <c r="S25" s="784"/>
    </row>
    <row r="26" spans="1:24">
      <c r="S26" s="10"/>
    </row>
    <row r="27" spans="1:24" customFormat="1" ht="15"/>
    <row r="28" spans="1:24" customFormat="1" ht="15">
      <c r="G28" s="119"/>
      <c r="H28" s="119"/>
      <c r="I28" s="119"/>
      <c r="J28" s="119"/>
      <c r="K28" s="131"/>
      <c r="L28" s="131"/>
      <c r="M28" s="131"/>
      <c r="N28" s="131"/>
      <c r="O28" s="131"/>
      <c r="P28" s="131"/>
      <c r="Q28" s="131"/>
    </row>
    <row r="29" spans="1:24" customFormat="1" ht="15">
      <c r="G29" s="119"/>
      <c r="H29" s="119"/>
      <c r="I29" s="119"/>
      <c r="J29" s="119"/>
      <c r="K29" s="131"/>
      <c r="L29" s="131"/>
      <c r="M29" s="131"/>
      <c r="N29" s="131"/>
      <c r="O29" s="131"/>
      <c r="P29" s="131"/>
      <c r="Q29" s="131"/>
    </row>
    <row r="30" spans="1:24" customFormat="1" ht="15">
      <c r="G30" s="119"/>
      <c r="H30" s="119"/>
      <c r="I30" s="119"/>
      <c r="J30" s="119"/>
      <c r="K30" s="131"/>
      <c r="L30" s="131"/>
      <c r="M30" s="131"/>
      <c r="N30" s="131"/>
      <c r="O30" s="131"/>
      <c r="P30" s="131"/>
      <c r="Q30" s="131"/>
    </row>
    <row r="31" spans="1:24" customFormat="1" ht="15"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</row>
    <row r="32" spans="1:24" customFormat="1" ht="15"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</row>
    <row r="33" spans="7:17" customFormat="1" ht="15"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</row>
    <row r="34" spans="7:17" customFormat="1" ht="15"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</row>
    <row r="35" spans="7:17" customFormat="1" ht="15"/>
    <row r="36" spans="7:17" customFormat="1" ht="15"/>
    <row r="37" spans="7:17" customFormat="1" ht="15"/>
    <row r="38" spans="7:17" customFormat="1" ht="15"/>
    <row r="39" spans="7:17" customFormat="1" ht="15"/>
    <row r="40" spans="7:17" customFormat="1" ht="15"/>
    <row r="41" spans="7:17" customFormat="1" ht="15"/>
    <row r="42" spans="7:17" customFormat="1" ht="15"/>
    <row r="43" spans="7:17" customFormat="1" ht="15"/>
    <row r="44" spans="7:17" customFormat="1" ht="15"/>
    <row r="45" spans="7:17" customFormat="1" ht="15"/>
    <row r="46" spans="7:17" customFormat="1" ht="15"/>
    <row r="47" spans="7:17" customFormat="1" ht="15"/>
    <row r="48" spans="7:17" customFormat="1" ht="15"/>
    <row r="49" customFormat="1" ht="15"/>
    <row r="50" customFormat="1" ht="15"/>
  </sheetData>
  <mergeCells count="2">
    <mergeCell ref="K4:O4"/>
    <mergeCell ref="A25:S25"/>
  </mergeCells>
  <printOptions horizontalCentered="1" verticalCentered="1"/>
  <pageMargins left="0" right="0" top="0" bottom="0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10</vt:i4>
      </vt:variant>
    </vt:vector>
  </HeadingPairs>
  <TitlesOfParts>
    <vt:vector size="30" baseType="lpstr">
      <vt:lpstr>1. PRODUCCIÓN METÁLICA</vt:lpstr>
      <vt:lpstr>2. PRODUCCIÓN EMPRESAS</vt:lpstr>
      <vt:lpstr>3. PRODUCCIÓN REGIONES</vt:lpstr>
      <vt:lpstr>4. NO METÁLICA</vt:lpstr>
      <vt:lpstr>4.1. NO METÁLICA REGIONES</vt:lpstr>
      <vt:lpstr>4.2. CARBONÍFERA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 </vt:lpstr>
      <vt:lpstr>12. TRANSFERENCIAS 2</vt:lpstr>
      <vt:lpstr>13. CATASTRO ACTIVIDAD</vt:lpstr>
      <vt:lpstr>13.1 ACTIVIDAD MINERA</vt:lpstr>
      <vt:lpstr>13.2 ÁREAS RESTRINGIDAS</vt:lpstr>
      <vt:lpstr>14. RECAUDACIÓN</vt:lpstr>
      <vt:lpstr>'10. EMPLEO'!Área_de_impresión</vt:lpstr>
      <vt:lpstr>'11. TRANSFERENCIAS '!Área_de_impresión</vt:lpstr>
      <vt:lpstr>'12. TRANSFERENCIAS 2'!Área_de_impresión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carranza</dc:creator>
  <cp:lastModifiedBy>Hoyos Huanca, Diego Guillermo</cp:lastModifiedBy>
  <dcterms:created xsi:type="dcterms:W3CDTF">2020-08-24T22:07:34Z</dcterms:created>
  <dcterms:modified xsi:type="dcterms:W3CDTF">2020-09-30T16:29:24Z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{9B8D475F-CD2F-4EC8-92F6-0267626B37F4}</vt:lpwstr>
  </property>
</Properties>
</file>