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400" tabRatio="736"/>
  </bookViews>
  <sheets>
    <sheet name="1. PRODUCCIÓN METÁLICA" sheetId="14" r:id="rId1"/>
    <sheet name="2. PRODUCCIÓN EMPRESAS" sheetId="15" r:id="rId2"/>
    <sheet name="3. PRODUCCIÓN REGIONES" sheetId="16" r:id="rId3"/>
    <sheet name="4. NO METÁLICA" sheetId="17" r:id="rId4"/>
    <sheet name="4.1 NO METÁLICA REGIONES" sheetId="18" r:id="rId5"/>
    <sheet name="4.2 CARBONÍFERA" sheetId="19" r:id="rId6"/>
    <sheet name="5. MACROECONÓMICAS" sheetId="28" r:id="rId7"/>
    <sheet name="6. EXPORTACIONES" sheetId="11" r:id="rId8"/>
    <sheet name="6.1 EXPORTACIONES PART" sheetId="12" r:id="rId9"/>
    <sheet name="6.2 EXPORT PRODUCTOS" sheetId="13" r:id="rId10"/>
    <sheet name="7. INVERSIONES" sheetId="7" r:id="rId11"/>
    <sheet name="8. INVERSIONES TIPO" sheetId="8" r:id="rId12"/>
    <sheet name="9. INVERSIONES RUBRO" sheetId="9" r:id="rId13"/>
    <sheet name="10. EMPLEO" sheetId="5" r:id="rId14"/>
    <sheet name="11. TRANSFERENCIAS " sheetId="26" r:id="rId15"/>
    <sheet name="12. TRANSFERENCIAS 2" sheetId="27" r:id="rId16"/>
    <sheet name="13. CATASTRO ACTIVIDAD " sheetId="24" r:id="rId17"/>
    <sheet name="13.1 ACTIVIDAD MINERA" sheetId="6" r:id="rId18"/>
    <sheet name="13.2 ÁREAS RESTRINGIDAS " sheetId="25" r:id="rId19"/>
    <sheet name="14. RECAUDACIÓN" sheetId="4" r:id="rId20"/>
  </sheets>
  <externalReferences>
    <externalReference r:id="rId21"/>
  </externalReferences>
  <definedNames>
    <definedName name="_xlnm._FilterDatabase" localSheetId="14" hidden="1">'11. TRANSFERENCIAS '!$A$4:$L$29</definedName>
    <definedName name="_xlnm._FilterDatabase" localSheetId="15" hidden="1">'12. TRANSFERENCIAS 2'!$A$5:$K$30</definedName>
    <definedName name="_xlnm._FilterDatabase" localSheetId="11" hidden="1">'8. INVERSIONES TIPO'!#REF!</definedName>
    <definedName name="_xlnm.Print_Area" localSheetId="13">'10. EMPLEO'!$A$1:$I$37</definedName>
    <definedName name="_xlnm.Print_Area" localSheetId="14">'11. TRANSFERENCIAS '!$A$1:$L$33</definedName>
    <definedName name="_xlnm.Print_Area" localSheetId="15">'12. TRANSFERENCIAS 2'!$A$1:$K$87</definedName>
    <definedName name="_xlnm.Print_Area" localSheetId="16">'13. CATASTRO ACTIVIDAD '!#REF!</definedName>
    <definedName name="_xlnm.Print_Area" localSheetId="6">'5. MACROECONÓMICAS'!$A$1:$I$69</definedName>
    <definedName name="_xlnm.Print_Area" localSheetId="7">'6. EXPORTACIONES'!$A$1:$L$114</definedName>
    <definedName name="_xlnm.Print_Area" localSheetId="8">'6.1 EXPORTACIONES PART'!$A$1:$U$25</definedName>
    <definedName name="_xlnm.Print_Area" localSheetId="9">'6.2 EXPORT PRODUCTOS'!$A$1:$C$42</definedName>
    <definedName name="_xlnm.Print_Area" localSheetId="10">'7. INVERSIONES'!$A$1:$H$49</definedName>
    <definedName name="_xlnm.Print_Area" localSheetId="11">'8. INVERSIONES TIPO'!$A$1:$I$87</definedName>
    <definedName name="_xlnm.Print_Area" localSheetId="12">'9. INVERSIONES RUBRO'!$A$1:$H$81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4" l="1"/>
  <c r="D20" i="25"/>
  <c r="L31" i="26"/>
  <c r="N59" i="5"/>
  <c r="G31" i="5"/>
  <c r="F79" i="9"/>
  <c r="B39" i="7"/>
  <c r="B34" i="7"/>
  <c r="B29" i="7"/>
  <c r="C15" i="7"/>
  <c r="B15" i="7"/>
  <c r="T23" i="12"/>
  <c r="T10" i="12"/>
  <c r="T9" i="12"/>
  <c r="B95" i="11" l="1"/>
  <c r="C90" i="11"/>
  <c r="B34" i="11"/>
  <c r="K15" i="11"/>
  <c r="B15" i="11"/>
  <c r="K6" i="11"/>
  <c r="D5" i="6" l="1"/>
  <c r="K57" i="27" l="1"/>
  <c r="J57" i="27"/>
  <c r="I57" i="27"/>
  <c r="H57" i="27"/>
  <c r="G57" i="27"/>
  <c r="F57" i="27"/>
  <c r="E57" i="27"/>
  <c r="D57" i="27"/>
  <c r="C57" i="27"/>
  <c r="B57" i="27"/>
  <c r="K31" i="27"/>
  <c r="J31" i="27"/>
  <c r="I31" i="27"/>
  <c r="H31" i="27"/>
  <c r="G31" i="27"/>
  <c r="F31" i="27"/>
  <c r="E31" i="27"/>
  <c r="D31" i="27"/>
  <c r="C31" i="27"/>
  <c r="B31" i="27"/>
  <c r="P30" i="27"/>
  <c r="O30" i="27"/>
  <c r="N30" i="27"/>
  <c r="Q30" i="27" s="1"/>
  <c r="P29" i="27"/>
  <c r="O29" i="27"/>
  <c r="N29" i="27"/>
  <c r="Q29" i="27" s="1"/>
  <c r="P28" i="27"/>
  <c r="O28" i="27"/>
  <c r="N28" i="27"/>
  <c r="Q28" i="27" s="1"/>
  <c r="P27" i="27"/>
  <c r="O27" i="27"/>
  <c r="N27" i="27"/>
  <c r="Q27" i="27" s="1"/>
  <c r="P26" i="27"/>
  <c r="O26" i="27"/>
  <c r="N26" i="27"/>
  <c r="Q26" i="27" s="1"/>
  <c r="P25" i="27"/>
  <c r="O25" i="27"/>
  <c r="N25" i="27"/>
  <c r="Q25" i="27" s="1"/>
  <c r="P24" i="27"/>
  <c r="O24" i="27"/>
  <c r="N24" i="27"/>
  <c r="Q24" i="27" s="1"/>
  <c r="P23" i="27"/>
  <c r="Q23" i="27" s="1"/>
  <c r="O23" i="27"/>
  <c r="N23" i="27"/>
  <c r="P22" i="27"/>
  <c r="O22" i="27"/>
  <c r="N22" i="27"/>
  <c r="P21" i="27"/>
  <c r="O21" i="27"/>
  <c r="N21" i="27"/>
  <c r="P20" i="27"/>
  <c r="O20" i="27"/>
  <c r="N20" i="27"/>
  <c r="P19" i="27"/>
  <c r="O19" i="27"/>
  <c r="N19" i="27"/>
  <c r="Q19" i="27" s="1"/>
  <c r="P18" i="27"/>
  <c r="O18" i="27"/>
  <c r="N18" i="27"/>
  <c r="P17" i="27"/>
  <c r="O17" i="27"/>
  <c r="N17" i="27"/>
  <c r="P16" i="27"/>
  <c r="O16" i="27"/>
  <c r="N16" i="27"/>
  <c r="P15" i="27"/>
  <c r="O15" i="27"/>
  <c r="N15" i="27"/>
  <c r="Q15" i="27" s="1"/>
  <c r="P14" i="27"/>
  <c r="O14" i="27"/>
  <c r="N14" i="27"/>
  <c r="Q14" i="27" s="1"/>
  <c r="P13" i="27"/>
  <c r="O13" i="27"/>
  <c r="N13" i="27"/>
  <c r="P12" i="27"/>
  <c r="O12" i="27"/>
  <c r="N12" i="27"/>
  <c r="P11" i="27"/>
  <c r="O11" i="27"/>
  <c r="N11" i="27"/>
  <c r="Q11" i="27" s="1"/>
  <c r="P10" i="27"/>
  <c r="O10" i="27"/>
  <c r="N10" i="27"/>
  <c r="P9" i="27"/>
  <c r="O9" i="27"/>
  <c r="N9" i="27"/>
  <c r="P8" i="27"/>
  <c r="O8" i="27"/>
  <c r="N8" i="27"/>
  <c r="P7" i="27"/>
  <c r="O7" i="27"/>
  <c r="N7" i="27"/>
  <c r="Q7" i="27" s="1"/>
  <c r="P6" i="27"/>
  <c r="O6" i="27"/>
  <c r="N6" i="27"/>
  <c r="Q6" i="27" s="1"/>
  <c r="K5" i="27"/>
  <c r="J5" i="27"/>
  <c r="I5" i="27"/>
  <c r="H5" i="27"/>
  <c r="G5" i="27"/>
  <c r="F5" i="27"/>
  <c r="E5" i="27"/>
  <c r="D5" i="27"/>
  <c r="C5" i="27"/>
  <c r="B5" i="27"/>
  <c r="J31" i="26"/>
  <c r="I31" i="26"/>
  <c r="H31" i="26"/>
  <c r="G31" i="26"/>
  <c r="F31" i="26"/>
  <c r="E31" i="26"/>
  <c r="D31" i="26"/>
  <c r="C31" i="26"/>
  <c r="B31" i="26"/>
  <c r="O29" i="26"/>
  <c r="K29" i="26"/>
  <c r="O28" i="26"/>
  <c r="K28" i="26"/>
  <c r="O27" i="26"/>
  <c r="K27" i="26"/>
  <c r="O26" i="26"/>
  <c r="K26" i="26"/>
  <c r="O25" i="26"/>
  <c r="K25" i="26"/>
  <c r="O24" i="26"/>
  <c r="K24" i="26"/>
  <c r="O23" i="26"/>
  <c r="K23" i="26"/>
  <c r="O22" i="26"/>
  <c r="K22" i="26"/>
  <c r="O21" i="26"/>
  <c r="K21" i="26"/>
  <c r="O20" i="26"/>
  <c r="K20" i="26"/>
  <c r="O19" i="26"/>
  <c r="K19" i="26"/>
  <c r="O18" i="26"/>
  <c r="K18" i="26"/>
  <c r="O17" i="26"/>
  <c r="K17" i="26"/>
  <c r="O16" i="26"/>
  <c r="K16" i="26"/>
  <c r="O15" i="26"/>
  <c r="K15" i="26"/>
  <c r="O14" i="26"/>
  <c r="K14" i="26"/>
  <c r="O13" i="26"/>
  <c r="K13" i="26"/>
  <c r="O12" i="26"/>
  <c r="K12" i="26"/>
  <c r="O11" i="26"/>
  <c r="K11" i="26"/>
  <c r="O10" i="26"/>
  <c r="K10" i="26"/>
  <c r="O9" i="26"/>
  <c r="K9" i="26"/>
  <c r="O8" i="26"/>
  <c r="K8" i="26"/>
  <c r="O7" i="26"/>
  <c r="K7" i="26"/>
  <c r="O6" i="26"/>
  <c r="K6" i="26"/>
  <c r="O5" i="26"/>
  <c r="K5" i="26"/>
  <c r="Q13" i="27" l="1"/>
  <c r="Q21" i="27"/>
  <c r="Q8" i="27"/>
  <c r="Q31" i="27" s="1"/>
  <c r="Q34" i="27" s="1"/>
  <c r="Q16" i="27"/>
  <c r="K31" i="26"/>
  <c r="O31" i="27"/>
  <c r="O34" i="27" s="1"/>
  <c r="Q9" i="27"/>
  <c r="Q17" i="27"/>
  <c r="P31" i="27"/>
  <c r="P34" i="27" s="1"/>
  <c r="Q12" i="27"/>
  <c r="Q20" i="27"/>
  <c r="Q22" i="27"/>
  <c r="Q10" i="27"/>
  <c r="Q18" i="27"/>
  <c r="O31" i="26"/>
  <c r="N31" i="27"/>
  <c r="N34" i="27" s="1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8" i="24"/>
  <c r="N17" i="24"/>
  <c r="N16" i="24"/>
  <c r="N15" i="24"/>
  <c r="N14" i="24"/>
  <c r="N13" i="24"/>
  <c r="N12" i="24"/>
  <c r="N11" i="24"/>
  <c r="N10" i="24"/>
  <c r="N9" i="24"/>
  <c r="N8" i="24"/>
  <c r="N7" i="24"/>
  <c r="N6" i="24"/>
  <c r="B36" i="13" l="1"/>
  <c r="C36" i="13" s="1"/>
  <c r="B35" i="13"/>
  <c r="C35" i="13" s="1"/>
  <c r="B34" i="13"/>
  <c r="C34" i="13" s="1"/>
  <c r="B33" i="13"/>
  <c r="C33" i="13" s="1"/>
  <c r="B32" i="13"/>
  <c r="C32" i="13" s="1"/>
  <c r="C31" i="13"/>
  <c r="B31" i="13"/>
  <c r="B30" i="13"/>
  <c r="C30" i="13" s="1"/>
  <c r="B29" i="13"/>
  <c r="C29" i="13" s="1"/>
  <c r="B28" i="13"/>
  <c r="C28" i="13" s="1"/>
  <c r="B27" i="13"/>
  <c r="C27" i="13" s="1"/>
  <c r="B21" i="13"/>
  <c r="C16" i="13" s="1"/>
  <c r="C14" i="13"/>
  <c r="B6" i="13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T18" i="12"/>
  <c r="T17" i="12"/>
  <c r="T16" i="12"/>
  <c r="T15" i="12"/>
  <c r="T14" i="12"/>
  <c r="T13" i="12"/>
  <c r="T12" i="12"/>
  <c r="T11" i="12"/>
  <c r="T8" i="12"/>
  <c r="T7" i="12"/>
  <c r="T6" i="12"/>
  <c r="I95" i="11"/>
  <c r="H95" i="11"/>
  <c r="G95" i="11"/>
  <c r="F95" i="11"/>
  <c r="E95" i="11"/>
  <c r="D95" i="11"/>
  <c r="C95" i="11"/>
  <c r="I90" i="11"/>
  <c r="H90" i="11"/>
  <c r="G90" i="11"/>
  <c r="F90" i="11"/>
  <c r="E90" i="11"/>
  <c r="D90" i="11"/>
  <c r="B90" i="11"/>
  <c r="I84" i="11"/>
  <c r="I85" i="11" s="1"/>
  <c r="H84" i="11"/>
  <c r="H85" i="11" s="1"/>
  <c r="G84" i="11"/>
  <c r="G85" i="11" s="1"/>
  <c r="F84" i="11"/>
  <c r="F85" i="11" s="1"/>
  <c r="E84" i="11"/>
  <c r="E85" i="11" s="1"/>
  <c r="D84" i="11"/>
  <c r="D85" i="11" s="1"/>
  <c r="C84" i="11"/>
  <c r="C85" i="11" s="1"/>
  <c r="B84" i="11"/>
  <c r="B85" i="11" s="1"/>
  <c r="I71" i="11"/>
  <c r="H71" i="11"/>
  <c r="G71" i="11"/>
  <c r="F71" i="11"/>
  <c r="E71" i="11"/>
  <c r="D71" i="11"/>
  <c r="C71" i="11"/>
  <c r="B71" i="11"/>
  <c r="J38" i="11"/>
  <c r="I38" i="11"/>
  <c r="I39" i="11" s="1"/>
  <c r="H38" i="11"/>
  <c r="G38" i="11"/>
  <c r="F38" i="11"/>
  <c r="E38" i="11"/>
  <c r="D38" i="11"/>
  <c r="C38" i="11"/>
  <c r="B38" i="11"/>
  <c r="J37" i="11"/>
  <c r="I37" i="11"/>
  <c r="H37" i="11"/>
  <c r="G37" i="11"/>
  <c r="F37" i="11"/>
  <c r="E37" i="11"/>
  <c r="D37" i="11"/>
  <c r="C37" i="11"/>
  <c r="B37" i="11"/>
  <c r="J34" i="11"/>
  <c r="I34" i="11"/>
  <c r="H34" i="11"/>
  <c r="G34" i="11"/>
  <c r="F34" i="11"/>
  <c r="E34" i="11"/>
  <c r="D34" i="11"/>
  <c r="C34" i="11"/>
  <c r="K33" i="11"/>
  <c r="K32" i="11"/>
  <c r="J29" i="11"/>
  <c r="I29" i="11"/>
  <c r="H29" i="11"/>
  <c r="G29" i="11"/>
  <c r="F29" i="11"/>
  <c r="E29" i="11"/>
  <c r="D29" i="11"/>
  <c r="C29" i="11"/>
  <c r="B29" i="11"/>
  <c r="K27" i="11"/>
  <c r="K29" i="11" s="1"/>
  <c r="K24" i="11"/>
  <c r="K23" i="11"/>
  <c r="K22" i="11"/>
  <c r="K21" i="11"/>
  <c r="K20" i="11"/>
  <c r="K19" i="11"/>
  <c r="K18" i="11"/>
  <c r="K17" i="11"/>
  <c r="K16" i="11"/>
  <c r="J15" i="11"/>
  <c r="I15" i="11"/>
  <c r="H15" i="11"/>
  <c r="G15" i="11"/>
  <c r="F15" i="11"/>
  <c r="E15" i="11"/>
  <c r="D15" i="11"/>
  <c r="C15" i="11"/>
  <c r="K14" i="11"/>
  <c r="K13" i="11"/>
  <c r="K12" i="11"/>
  <c r="K11" i="11"/>
  <c r="K10" i="11"/>
  <c r="K9" i="11"/>
  <c r="K8" i="11"/>
  <c r="K7" i="11"/>
  <c r="K34" i="11" l="1"/>
  <c r="G39" i="11"/>
  <c r="H39" i="11"/>
  <c r="B26" i="13"/>
  <c r="C26" i="13" s="1"/>
  <c r="K37" i="11"/>
  <c r="B39" i="11"/>
  <c r="J39" i="11"/>
  <c r="C39" i="11"/>
  <c r="D39" i="11"/>
  <c r="C6" i="13"/>
  <c r="E39" i="11"/>
  <c r="C10" i="13"/>
  <c r="F39" i="11"/>
  <c r="T21" i="12"/>
  <c r="U11" i="12" s="1"/>
  <c r="C9" i="13"/>
  <c r="C13" i="13"/>
  <c r="C19" i="13"/>
  <c r="K38" i="11"/>
  <c r="C11" i="13"/>
  <c r="C15" i="13"/>
  <c r="C8" i="13"/>
  <c r="C12" i="13"/>
  <c r="K39" i="11" l="1"/>
  <c r="U17" i="12"/>
  <c r="U18" i="12"/>
  <c r="U16" i="12"/>
  <c r="U14" i="12"/>
  <c r="U12" i="12"/>
  <c r="U10" i="12"/>
  <c r="U8" i="12"/>
  <c r="U6" i="12"/>
  <c r="U15" i="12"/>
  <c r="U13" i="12"/>
  <c r="U7" i="12"/>
  <c r="U9" i="12"/>
  <c r="U23" i="12"/>
  <c r="G78" i="9" l="1"/>
  <c r="D78" i="9"/>
  <c r="G77" i="9"/>
  <c r="D77" i="9"/>
  <c r="G76" i="9"/>
  <c r="D76" i="9"/>
  <c r="G75" i="9"/>
  <c r="D75" i="9"/>
  <c r="G74" i="9"/>
  <c r="D74" i="9"/>
  <c r="G73" i="9"/>
  <c r="D73" i="9"/>
  <c r="G72" i="9"/>
  <c r="D72" i="9"/>
  <c r="G71" i="9"/>
  <c r="D71" i="9"/>
  <c r="G70" i="9"/>
  <c r="D70" i="9"/>
  <c r="G68" i="9"/>
  <c r="D68" i="9"/>
  <c r="F67" i="9"/>
  <c r="H75" i="9" s="1"/>
  <c r="E67" i="9"/>
  <c r="C67" i="9"/>
  <c r="B67" i="9"/>
  <c r="G66" i="9"/>
  <c r="D66" i="9"/>
  <c r="G65" i="9"/>
  <c r="D65" i="9"/>
  <c r="H64" i="9"/>
  <c r="G64" i="9"/>
  <c r="D64" i="9"/>
  <c r="G63" i="9"/>
  <c r="D63" i="9"/>
  <c r="G62" i="9"/>
  <c r="D62" i="9"/>
  <c r="G61" i="9"/>
  <c r="D61" i="9"/>
  <c r="G60" i="9"/>
  <c r="D60" i="9"/>
  <c r="G59" i="9"/>
  <c r="D59" i="9"/>
  <c r="G58" i="9"/>
  <c r="D58" i="9"/>
  <c r="G57" i="9"/>
  <c r="D57" i="9"/>
  <c r="G56" i="9"/>
  <c r="D56" i="9"/>
  <c r="F55" i="9"/>
  <c r="H65" i="9" s="1"/>
  <c r="E55" i="9"/>
  <c r="C55" i="9"/>
  <c r="D55" i="9" s="1"/>
  <c r="B55" i="9"/>
  <c r="G54" i="9"/>
  <c r="D54" i="9"/>
  <c r="G53" i="9"/>
  <c r="D53" i="9"/>
  <c r="H52" i="9"/>
  <c r="G52" i="9"/>
  <c r="D52" i="9"/>
  <c r="G51" i="9"/>
  <c r="D51" i="9"/>
  <c r="G50" i="9"/>
  <c r="D50" i="9"/>
  <c r="G49" i="9"/>
  <c r="D49" i="9"/>
  <c r="H48" i="9"/>
  <c r="G48" i="9"/>
  <c r="D48" i="9"/>
  <c r="G47" i="9"/>
  <c r="D47" i="9"/>
  <c r="G46" i="9"/>
  <c r="D46" i="9"/>
  <c r="G45" i="9"/>
  <c r="D45" i="9"/>
  <c r="H44" i="9"/>
  <c r="G44" i="9"/>
  <c r="D44" i="9"/>
  <c r="F43" i="9"/>
  <c r="H53" i="9" s="1"/>
  <c r="E43" i="9"/>
  <c r="C43" i="9"/>
  <c r="B43" i="9"/>
  <c r="G42" i="9"/>
  <c r="D42" i="9"/>
  <c r="G40" i="9"/>
  <c r="D40" i="9"/>
  <c r="G39" i="9"/>
  <c r="D39" i="9"/>
  <c r="H38" i="9"/>
  <c r="G38" i="9"/>
  <c r="D38" i="9"/>
  <c r="G37" i="9"/>
  <c r="D37" i="9"/>
  <c r="G36" i="9"/>
  <c r="D36" i="9"/>
  <c r="G34" i="9"/>
  <c r="D34" i="9"/>
  <c r="G33" i="9"/>
  <c r="D33" i="9"/>
  <c r="G32" i="9"/>
  <c r="D32" i="9"/>
  <c r="F31" i="9"/>
  <c r="H41" i="9" s="1"/>
  <c r="E31" i="9"/>
  <c r="C31" i="9"/>
  <c r="B31" i="9"/>
  <c r="G30" i="9"/>
  <c r="D30" i="9"/>
  <c r="G29" i="9"/>
  <c r="D29" i="9"/>
  <c r="H28" i="9"/>
  <c r="G28" i="9"/>
  <c r="D28" i="9"/>
  <c r="G27" i="9"/>
  <c r="D27" i="9"/>
  <c r="G26" i="9"/>
  <c r="D26" i="9"/>
  <c r="G25" i="9"/>
  <c r="D25" i="9"/>
  <c r="H24" i="9"/>
  <c r="G24" i="9"/>
  <c r="D24" i="9"/>
  <c r="G23" i="9"/>
  <c r="D23" i="9"/>
  <c r="G22" i="9"/>
  <c r="D22" i="9"/>
  <c r="G21" i="9"/>
  <c r="D21" i="9"/>
  <c r="H20" i="9"/>
  <c r="G20" i="9"/>
  <c r="D20" i="9"/>
  <c r="F19" i="9"/>
  <c r="H29" i="9" s="1"/>
  <c r="E19" i="9"/>
  <c r="C19" i="9"/>
  <c r="B19" i="9"/>
  <c r="G18" i="9"/>
  <c r="D18" i="9"/>
  <c r="G17" i="9"/>
  <c r="D17" i="9"/>
  <c r="G16" i="9"/>
  <c r="D16" i="9"/>
  <c r="G15" i="9"/>
  <c r="D15" i="9"/>
  <c r="G14" i="9"/>
  <c r="D14" i="9"/>
  <c r="G13" i="9"/>
  <c r="D13" i="9"/>
  <c r="G12" i="9"/>
  <c r="D12" i="9"/>
  <c r="G11" i="9"/>
  <c r="D11" i="9"/>
  <c r="G10" i="9"/>
  <c r="D10" i="9"/>
  <c r="G8" i="9"/>
  <c r="D8" i="9"/>
  <c r="F7" i="9"/>
  <c r="H17" i="9" s="1"/>
  <c r="E7" i="9"/>
  <c r="C7" i="9"/>
  <c r="B7" i="9"/>
  <c r="G85" i="8"/>
  <c r="H85" i="8" s="1"/>
  <c r="F85" i="8"/>
  <c r="D85" i="8"/>
  <c r="E85" i="8" s="1"/>
  <c r="C85" i="8"/>
  <c r="I84" i="8"/>
  <c r="H84" i="8"/>
  <c r="E84" i="8"/>
  <c r="I83" i="8"/>
  <c r="H83" i="8"/>
  <c r="E83" i="8"/>
  <c r="I82" i="8"/>
  <c r="H82" i="8"/>
  <c r="E82" i="8"/>
  <c r="I81" i="8"/>
  <c r="H81" i="8"/>
  <c r="E81" i="8"/>
  <c r="I80" i="8"/>
  <c r="H80" i="8"/>
  <c r="E80" i="8"/>
  <c r="I79" i="8"/>
  <c r="H79" i="8"/>
  <c r="I78" i="8"/>
  <c r="H78" i="8"/>
  <c r="E78" i="8"/>
  <c r="I77" i="8"/>
  <c r="H77" i="8"/>
  <c r="E77" i="8"/>
  <c r="I76" i="8"/>
  <c r="H76" i="8"/>
  <c r="E76" i="8"/>
  <c r="I75" i="8"/>
  <c r="H75" i="8"/>
  <c r="E75" i="8"/>
  <c r="I74" i="8"/>
  <c r="H74" i="8"/>
  <c r="E74" i="8"/>
  <c r="I73" i="8"/>
  <c r="H73" i="8"/>
  <c r="E73" i="8"/>
  <c r="I72" i="8"/>
  <c r="I71" i="8"/>
  <c r="H71" i="8"/>
  <c r="E71" i="8"/>
  <c r="I70" i="8"/>
  <c r="H70" i="8"/>
  <c r="E70" i="8"/>
  <c r="I69" i="8"/>
  <c r="H69" i="8"/>
  <c r="E69" i="8"/>
  <c r="I68" i="8"/>
  <c r="H68" i="8"/>
  <c r="E68" i="8"/>
  <c r="I67" i="8"/>
  <c r="H67" i="8"/>
  <c r="E67" i="8"/>
  <c r="I66" i="8"/>
  <c r="H66" i="8"/>
  <c r="I65" i="8"/>
  <c r="H65" i="8"/>
  <c r="E65" i="8"/>
  <c r="I64" i="8"/>
  <c r="H64" i="8"/>
  <c r="E64" i="8"/>
  <c r="I63" i="8"/>
  <c r="H63" i="8"/>
  <c r="E63" i="8"/>
  <c r="I62" i="8"/>
  <c r="H62" i="8"/>
  <c r="E62" i="8"/>
  <c r="I61" i="8"/>
  <c r="H61" i="8"/>
  <c r="E61" i="8"/>
  <c r="I60" i="8"/>
  <c r="H60" i="8"/>
  <c r="E60" i="8"/>
  <c r="I59" i="8"/>
  <c r="H59" i="8"/>
  <c r="E59" i="8"/>
  <c r="I58" i="8"/>
  <c r="H58" i="8"/>
  <c r="E58" i="8"/>
  <c r="I57" i="8"/>
  <c r="H57" i="8"/>
  <c r="E57" i="8"/>
  <c r="I56" i="8"/>
  <c r="H56" i="8"/>
  <c r="E56" i="8"/>
  <c r="I55" i="8"/>
  <c r="H55" i="8"/>
  <c r="E55" i="8"/>
  <c r="I54" i="8"/>
  <c r="H54" i="8"/>
  <c r="E54" i="8"/>
  <c r="I53" i="8"/>
  <c r="H53" i="8"/>
  <c r="E53" i="8"/>
  <c r="I52" i="8"/>
  <c r="H52" i="8"/>
  <c r="E52" i="8"/>
  <c r="I51" i="8"/>
  <c r="H51" i="8"/>
  <c r="E51" i="8"/>
  <c r="I50" i="8"/>
  <c r="H50" i="8"/>
  <c r="E50" i="8"/>
  <c r="I49" i="8"/>
  <c r="H49" i="8"/>
  <c r="E49" i="8"/>
  <c r="I48" i="8"/>
  <c r="H48" i="8"/>
  <c r="E48" i="8"/>
  <c r="I47" i="8"/>
  <c r="H47" i="8"/>
  <c r="E47" i="8"/>
  <c r="I46" i="8"/>
  <c r="H46" i="8"/>
  <c r="E46" i="8"/>
  <c r="I45" i="8"/>
  <c r="H45" i="8"/>
  <c r="E45" i="8"/>
  <c r="I44" i="8"/>
  <c r="H44" i="8"/>
  <c r="E44" i="8"/>
  <c r="I43" i="8"/>
  <c r="H43" i="8"/>
  <c r="E43" i="8"/>
  <c r="I42" i="8"/>
  <c r="H42" i="8"/>
  <c r="E42" i="8"/>
  <c r="I41" i="8"/>
  <c r="H41" i="8"/>
  <c r="E41" i="8"/>
  <c r="I40" i="8"/>
  <c r="H40" i="8"/>
  <c r="E40" i="8"/>
  <c r="I39" i="8"/>
  <c r="H39" i="8"/>
  <c r="E39" i="8"/>
  <c r="I38" i="8"/>
  <c r="H38" i="8"/>
  <c r="E38" i="8"/>
  <c r="I37" i="8"/>
  <c r="H37" i="8"/>
  <c r="E37" i="8"/>
  <c r="I36" i="8"/>
  <c r="H36" i="8"/>
  <c r="E36" i="8"/>
  <c r="I35" i="8"/>
  <c r="H35" i="8"/>
  <c r="E35" i="8"/>
  <c r="I34" i="8"/>
  <c r="H34" i="8"/>
  <c r="E34" i="8"/>
  <c r="G29" i="8"/>
  <c r="F29" i="8"/>
  <c r="D29" i="8"/>
  <c r="C29" i="8"/>
  <c r="E29" i="8" s="1"/>
  <c r="H28" i="8"/>
  <c r="H27" i="8"/>
  <c r="I25" i="8"/>
  <c r="H25" i="8"/>
  <c r="I24" i="8"/>
  <c r="H24" i="8"/>
  <c r="I23" i="8"/>
  <c r="H23" i="8"/>
  <c r="E23" i="8"/>
  <c r="H22" i="8"/>
  <c r="E22" i="8"/>
  <c r="I21" i="8"/>
  <c r="H21" i="8"/>
  <c r="E21" i="8"/>
  <c r="H20" i="8"/>
  <c r="E20" i="8"/>
  <c r="I19" i="8"/>
  <c r="H19" i="8"/>
  <c r="E19" i="8"/>
  <c r="I18" i="8"/>
  <c r="H18" i="8"/>
  <c r="E18" i="8"/>
  <c r="I17" i="8"/>
  <c r="H17" i="8"/>
  <c r="E17" i="8"/>
  <c r="H16" i="8"/>
  <c r="E16" i="8"/>
  <c r="I15" i="8"/>
  <c r="H15" i="8"/>
  <c r="E15" i="8"/>
  <c r="I14" i="8"/>
  <c r="H14" i="8"/>
  <c r="E14" i="8"/>
  <c r="I13" i="8"/>
  <c r="H13" i="8"/>
  <c r="E13" i="8"/>
  <c r="H12" i="8"/>
  <c r="E12" i="8"/>
  <c r="I11" i="8"/>
  <c r="H11" i="8"/>
  <c r="E11" i="8"/>
  <c r="I10" i="8"/>
  <c r="H10" i="8"/>
  <c r="E10" i="8"/>
  <c r="I9" i="8"/>
  <c r="H9" i="8"/>
  <c r="E9" i="8"/>
  <c r="H8" i="8"/>
  <c r="E8" i="8"/>
  <c r="I7" i="8"/>
  <c r="H7" i="8"/>
  <c r="E7" i="8"/>
  <c r="G38" i="7"/>
  <c r="F38" i="7"/>
  <c r="F39" i="7" s="1"/>
  <c r="E38" i="7"/>
  <c r="D38" i="7"/>
  <c r="D39" i="7" s="1"/>
  <c r="C38" i="7"/>
  <c r="B38" i="7"/>
  <c r="G37" i="7"/>
  <c r="G39" i="7" s="1"/>
  <c r="F37" i="7"/>
  <c r="E37" i="7"/>
  <c r="D37" i="7"/>
  <c r="C37" i="7"/>
  <c r="B37" i="7"/>
  <c r="H37" i="7" s="1"/>
  <c r="F34" i="7"/>
  <c r="G33" i="7"/>
  <c r="G34" i="7" s="1"/>
  <c r="F33" i="7"/>
  <c r="E33" i="7"/>
  <c r="E34" i="7" s="1"/>
  <c r="D33" i="7"/>
  <c r="D34" i="7" s="1"/>
  <c r="C33" i="7"/>
  <c r="C34" i="7" s="1"/>
  <c r="B33" i="7"/>
  <c r="H32" i="7"/>
  <c r="H27" i="7"/>
  <c r="H25" i="7"/>
  <c r="H24" i="7"/>
  <c r="H23" i="7"/>
  <c r="H22" i="7"/>
  <c r="H21" i="7"/>
  <c r="H20" i="7"/>
  <c r="H19" i="7"/>
  <c r="H18" i="7"/>
  <c r="H17" i="7"/>
  <c r="H16" i="7"/>
  <c r="G15" i="7"/>
  <c r="G28" i="7" s="1"/>
  <c r="G29" i="7" s="1"/>
  <c r="F15" i="7"/>
  <c r="F28" i="7" s="1"/>
  <c r="F29" i="7" s="1"/>
  <c r="E15" i="7"/>
  <c r="E28" i="7" s="1"/>
  <c r="E29" i="7" s="1"/>
  <c r="D15" i="7"/>
  <c r="D28" i="7" s="1"/>
  <c r="D29" i="7" s="1"/>
  <c r="C28" i="7"/>
  <c r="C29" i="7" s="1"/>
  <c r="B28" i="7"/>
  <c r="I14" i="7"/>
  <c r="I13" i="7"/>
  <c r="I12" i="7"/>
  <c r="I11" i="7"/>
  <c r="I10" i="7"/>
  <c r="I9" i="7"/>
  <c r="I8" i="7"/>
  <c r="I7" i="7"/>
  <c r="I6" i="7"/>
  <c r="I5" i="7"/>
  <c r="D7" i="9" l="1"/>
  <c r="C39" i="7"/>
  <c r="D43" i="9"/>
  <c r="H15" i="7"/>
  <c r="I15" i="7" s="1"/>
  <c r="D19" i="9"/>
  <c r="G55" i="9"/>
  <c r="E39" i="7"/>
  <c r="H29" i="8"/>
  <c r="H12" i="9"/>
  <c r="G31" i="9"/>
  <c r="H68" i="9"/>
  <c r="H74" i="9"/>
  <c r="D31" i="9"/>
  <c r="H16" i="9"/>
  <c r="G43" i="9"/>
  <c r="B79" i="9"/>
  <c r="D79" i="9" s="1"/>
  <c r="G67" i="9"/>
  <c r="G19" i="9"/>
  <c r="H56" i="9"/>
  <c r="C79" i="9"/>
  <c r="I85" i="8"/>
  <c r="H32" i="9"/>
  <c r="H60" i="9"/>
  <c r="E79" i="9"/>
  <c r="H70" i="9"/>
  <c r="H28" i="7"/>
  <c r="H29" i="7" s="1"/>
  <c r="I29" i="8"/>
  <c r="H78" i="9"/>
  <c r="H33" i="7"/>
  <c r="H34" i="7" s="1"/>
  <c r="I22" i="8"/>
  <c r="I26" i="8"/>
  <c r="I28" i="8"/>
  <c r="H11" i="9"/>
  <c r="H15" i="9"/>
  <c r="H19" i="9"/>
  <c r="H23" i="9"/>
  <c r="H27" i="9"/>
  <c r="H31" i="9"/>
  <c r="H37" i="9"/>
  <c r="H43" i="9"/>
  <c r="H47" i="9"/>
  <c r="H51" i="9"/>
  <c r="H55" i="9"/>
  <c r="H59" i="9"/>
  <c r="H63" i="9"/>
  <c r="D67" i="9"/>
  <c r="H67" i="9"/>
  <c r="H69" i="9"/>
  <c r="H73" i="9"/>
  <c r="H77" i="9"/>
  <c r="H38" i="7"/>
  <c r="H39" i="7" s="1"/>
  <c r="G7" i="9"/>
  <c r="H8" i="9"/>
  <c r="H10" i="9"/>
  <c r="H14" i="9"/>
  <c r="H18" i="9"/>
  <c r="H22" i="9"/>
  <c r="H26" i="9"/>
  <c r="H30" i="9"/>
  <c r="H34" i="9"/>
  <c r="H36" i="9"/>
  <c r="H40" i="9"/>
  <c r="H42" i="9"/>
  <c r="H46" i="9"/>
  <c r="H50" i="9"/>
  <c r="H54" i="9"/>
  <c r="H58" i="9"/>
  <c r="H62" i="9"/>
  <c r="H66" i="9"/>
  <c r="H72" i="9"/>
  <c r="H76" i="9"/>
  <c r="I8" i="8"/>
  <c r="I12" i="8"/>
  <c r="I16" i="8"/>
  <c r="I20" i="8"/>
  <c r="I27" i="8"/>
  <c r="H7" i="9"/>
  <c r="H9" i="9"/>
  <c r="H13" i="9"/>
  <c r="H21" i="9"/>
  <c r="H25" i="9"/>
  <c r="H33" i="9"/>
  <c r="H35" i="9"/>
  <c r="H39" i="9"/>
  <c r="H45" i="9"/>
  <c r="H49" i="9"/>
  <c r="H57" i="9"/>
  <c r="H61" i="9"/>
  <c r="H71" i="9"/>
  <c r="H79" i="9" l="1"/>
  <c r="G79" i="9"/>
  <c r="C13" i="6" l="1"/>
  <c r="D13" i="6" s="1"/>
  <c r="A13" i="6"/>
  <c r="D12" i="6"/>
  <c r="D11" i="6"/>
  <c r="D10" i="6"/>
  <c r="D9" i="6"/>
  <c r="D8" i="6"/>
  <c r="D7" i="6"/>
  <c r="D6" i="6"/>
  <c r="H27" i="5" l="1"/>
  <c r="C30" i="5"/>
  <c r="C31" i="5" s="1"/>
  <c r="B30" i="5"/>
  <c r="D30" i="5" s="1"/>
  <c r="D31" i="5" s="1"/>
  <c r="D29" i="5"/>
  <c r="D26" i="5"/>
  <c r="D25" i="5"/>
  <c r="D24" i="5"/>
  <c r="D23" i="5"/>
  <c r="D22" i="5"/>
  <c r="D21" i="5"/>
  <c r="D20" i="5"/>
  <c r="D19" i="5"/>
  <c r="D18" i="5"/>
  <c r="D17" i="5"/>
  <c r="C16" i="5"/>
  <c r="B16" i="5"/>
  <c r="B31" i="5" l="1"/>
  <c r="D16" i="5"/>
  <c r="H15" i="5"/>
  <c r="H18" i="5"/>
  <c r="H22" i="5"/>
  <c r="H24" i="5"/>
  <c r="H26" i="5"/>
  <c r="H8" i="5"/>
  <c r="H12" i="5"/>
  <c r="H9" i="5"/>
  <c r="H13" i="5"/>
  <c r="H17" i="5"/>
  <c r="H19" i="5"/>
  <c r="H21" i="5"/>
  <c r="H23" i="5"/>
  <c r="H25" i="5"/>
  <c r="H28" i="5"/>
  <c r="H11" i="5"/>
  <c r="H31" i="5"/>
  <c r="H6" i="5"/>
  <c r="H10" i="5"/>
  <c r="H14" i="5"/>
  <c r="H7" i="5"/>
  <c r="H16" i="5"/>
  <c r="H20" i="5"/>
  <c r="H29" i="5"/>
  <c r="F25" i="4" l="1"/>
  <c r="F24" i="4"/>
  <c r="F23" i="4"/>
  <c r="F22" i="4"/>
  <c r="F21" i="4"/>
  <c r="F15" i="4" s="1"/>
  <c r="F20" i="4"/>
  <c r="F19" i="4"/>
  <c r="F18" i="4"/>
  <c r="F17" i="4"/>
  <c r="F16" i="4"/>
  <c r="E26" i="4"/>
  <c r="D15" i="4"/>
  <c r="D26" i="4" s="1"/>
  <c r="C15" i="4"/>
  <c r="C26" i="4" s="1"/>
  <c r="B15" i="4"/>
  <c r="B26" i="4" s="1"/>
  <c r="F14" i="4"/>
  <c r="F13" i="4"/>
  <c r="F26" i="4" l="1"/>
</calcChain>
</file>

<file path=xl/sharedStrings.xml><?xml version="1.0" encoding="utf-8"?>
<sst xmlns="http://schemas.openxmlformats.org/spreadsheetml/2006/main" count="1291" uniqueCount="517">
  <si>
    <t>Tabla 14</t>
  </si>
  <si>
    <t>RECAUDACIÓN DEL RÉGIMEN TRIBUTARIO MINERO* (Millones de soles)</t>
  </si>
  <si>
    <t>PERIODO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</si>
  <si>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</si>
  <si>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</si>
  <si>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</si>
  <si>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</si>
  <si>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</si>
  <si>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</si>
  <si>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29789</t>
  </si>
  <si>
    <t>RECAUDADO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</si>
  <si>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</si>
  <si>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</si>
  <si>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</si>
  <si>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</si>
  <si>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</si>
  <si>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</si>
  <si>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</si>
  <si>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</si>
  <si>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</si>
  <si>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</si>
  <si>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Fuente: SUNAT, Nota Tributaria. Elaborado por Ministerio de Energía y Minas.
Fecha de consulta: 16 de noviembre de 2020</t>
  </si>
  <si>
    <t>Tabla 10</t>
  </si>
  <si>
    <t>EMPLEO DIRECTO EN MINERÍA</t>
  </si>
  <si>
    <t>SEGÚN TIPO DE EMPLEADOR (PROMEDIO)</t>
  </si>
  <si>
    <t>SEGÚN REGIÓN - OCTUBRE 2020</t>
  </si>
  <si>
    <t>COMPAÑÍA</t>
  </si>
  <si>
    <t>CONTRATISTAS</t>
  </si>
  <si>
    <t>TOTAL</t>
  </si>
  <si>
    <t>REGIÓN</t>
  </si>
  <si>
    <t>PERSONAS</t>
  </si>
  <si>
    <t>PART%</t>
  </si>
  <si>
    <t>AREQUIPA</t>
  </si>
  <si>
    <t>ANCASH</t>
  </si>
  <si>
    <t>JUNIN</t>
  </si>
  <si>
    <t>MOQUEGUA</t>
  </si>
  <si>
    <t>CAJAMARCA</t>
  </si>
  <si>
    <t>ICA</t>
  </si>
  <si>
    <t>LIMA</t>
  </si>
  <si>
    <t>LA LIBERTAD</t>
  </si>
  <si>
    <t>PASCO</t>
  </si>
  <si>
    <t>2019*</t>
  </si>
  <si>
    <t>CUSCO</t>
  </si>
  <si>
    <t>2020*</t>
  </si>
  <si>
    <t>APURIMAC</t>
  </si>
  <si>
    <t>Ene</t>
  </si>
  <si>
    <t>PUNO</t>
  </si>
  <si>
    <t>Feb</t>
  </si>
  <si>
    <t>AYACUCHO</t>
  </si>
  <si>
    <t>Mar</t>
  </si>
  <si>
    <t>TACNA</t>
  </si>
  <si>
    <t>Abr</t>
  </si>
  <si>
    <t>HUANCAVELICA</t>
  </si>
  <si>
    <t>May</t>
  </si>
  <si>
    <t>PIURA</t>
  </si>
  <si>
    <t>Jun</t>
  </si>
  <si>
    <t>MADRE DE DIOS</t>
  </si>
  <si>
    <t>Jul</t>
  </si>
  <si>
    <t>CALLAO</t>
  </si>
  <si>
    <t>Ago</t>
  </si>
  <si>
    <t>HUANUCO</t>
  </si>
  <si>
    <t>Sep</t>
  </si>
  <si>
    <t>LAMBAYEQUE</t>
  </si>
  <si>
    <t>Oct</t>
  </si>
  <si>
    <t>AMAZONAS</t>
  </si>
  <si>
    <t>SAN MARTIN</t>
  </si>
  <si>
    <t>Variación Interanual - Octubre</t>
  </si>
  <si>
    <t>LORETO</t>
  </si>
  <si>
    <t>TUMBES</t>
  </si>
  <si>
    <t>Var%</t>
  </si>
  <si>
    <t>Fuente: Dirección de Promoción Minera - Ministerio de Energía y Minas.
- 2009-2018:  Información proporcionada por los Titulares Mineros a través de la Declaración Anual Consolidada (DAC).
- 2019-2020:  Información proporcionada por los Titulares Mineros a través del Declaración Estadística Mensual (ESTAMIN).
- Las cifras han sido ajustadas a lo reportado por los Titulares Mineros al 16 de noviembre de 2020.</t>
  </si>
  <si>
    <t xml:space="preserve">ACCIDENTES MORTALES EN EL SECTOR MINERO
</t>
  </si>
  <si>
    <t>ENE.</t>
  </si>
  <si>
    <t>FEB.</t>
  </si>
  <si>
    <t>MAR.</t>
  </si>
  <si>
    <t>ABR.</t>
  </si>
  <si>
    <t>MAY.</t>
  </si>
  <si>
    <t>JUN.</t>
  </si>
  <si>
    <t>JUL.</t>
  </si>
  <si>
    <t>AGO.</t>
  </si>
  <si>
    <t>SEP</t>
  </si>
  <si>
    <t>OCT</t>
  </si>
  <si>
    <t>NOV</t>
  </si>
  <si>
    <t>DIC</t>
  </si>
  <si>
    <t>Fuente: Declaración Estadística Mensual - Ministerio de Energía y Minas.
- Las cifras han sido ajustadas a lo reportado por los Titulares Mineros al 16 de noviembre de 2020.</t>
  </si>
  <si>
    <t>Tabla 13</t>
  </si>
  <si>
    <r>
      <t>UNIDADES MINERAS EN ACTIVIDAD - OCTUBRE</t>
    </r>
    <r>
      <rPr>
        <b/>
        <sz val="12"/>
        <rFont val="Calibri"/>
        <family val="2"/>
      </rPr>
      <t xml:space="preserve"> 2020</t>
    </r>
  </si>
  <si>
    <t>UNIDADES</t>
  </si>
  <si>
    <t>SITUACIÓN</t>
  </si>
  <si>
    <t>HECTÁREAS(**)</t>
  </si>
  <si>
    <t>% DEL PERÚ</t>
  </si>
  <si>
    <t>EXPLOTACIÓN</t>
  </si>
  <si>
    <t>EXPLORACIÓN</t>
  </si>
  <si>
    <t>CATEO Y PROSPECCIÓN</t>
  </si>
  <si>
    <t>PREPARACION Y DESARROLLO*</t>
  </si>
  <si>
    <t>CIERRE FINAL*</t>
  </si>
  <si>
    <t>CIERRE POST-CIERRE (DEFINITIVO)</t>
  </si>
  <si>
    <t>CIERRE PROGRESIVO*</t>
  </si>
  <si>
    <t>BENEFICIO</t>
  </si>
  <si>
    <t>UNIDADES MINERAS EN ACTIVIDAD</t>
  </si>
  <si>
    <t>Fuente:  Declaración Estadítica Mensual (ESTAMIN) - Ministerio de Energía y Minas.   /    Fecha de consulta: 16 de noviembre de 2020.</t>
  </si>
  <si>
    <t xml:space="preserve"> Información disponible a la fecha de elaboración de este boletín.
(*) Mediante R.D. N°0043-2020-MINEM/DGM, se reemplazo la situación "Construcción" al nombre de "Preparación y Desarrollo", asimismo se añadieron las situaciones "Cierre Final" y "Cierre Progresivo". De esta manera, las situaciones reportadas se encuentran alineadas a la Ley General de Minería y los procedimientos de autorizaciones mineras de la Dirección General de Minería.
(**) Hectáreas otorgadas totales destinadas a las unidades mineras que se encuentran en alguna de las situaciones descritas en el presente cuadro.</t>
  </si>
  <si>
    <t>Tabla 7</t>
  </si>
  <si>
    <t>INVERSIONES MINERAS (US$)</t>
  </si>
  <si>
    <t>PLANTA BENEFICIO</t>
  </si>
  <si>
    <t>EQUIPAMIENTO MINERO</t>
  </si>
  <si>
    <t>INFRAESTRUCTURA</t>
  </si>
  <si>
    <t>DESARROLLO Y PREPARACIÓN</t>
  </si>
  <si>
    <t>OTROS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</si>
  <si>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</si>
  <si>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</si>
  <si>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</si>
  <si>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</si>
  <si>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</si>
  <si>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</si>
  <si>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</si>
  <si>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</si>
  <si>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</si>
  <si>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</si>
  <si>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VARIACIÓN ACUMULADA / ENERO - OCTUBRE</t>
  </si>
  <si>
    <t>Ene-Oct 2019</t>
  </si>
  <si>
    <t>Ene-Oct 2020</t>
  </si>
  <si>
    <t>VARIACIÓN INTERANUAL / OCTUBRE</t>
  </si>
  <si>
    <t>Oct. 2019</t>
  </si>
  <si>
    <t>Oct. 2020</t>
  </si>
  <si>
    <t>Var. %</t>
  </si>
  <si>
    <t>VARIACIÓN RESPECTO AL MES ANTERIOR</t>
  </si>
  <si>
    <t>Sep. 2020</t>
  </si>
  <si>
    <t>EVOLUCIÓN ANUAL DE LAS INVERSIONES MINERAS
(US$ MILLONES)</t>
  </si>
  <si>
    <t>Fuente: Dirección de Promoción Minera - Ministerio de Energía y Minas.
- Información proporcionada por los Titulares Mineros a través del ESTAMIN.
- Las cifras han sido ajustadas a lo reportado por los Titulares Mineros al 16 de noviembre de 2020.</t>
  </si>
  <si>
    <t>Tabla 8</t>
  </si>
  <si>
    <t>SEGÚN REGIÓN</t>
  </si>
  <si>
    <t>Enero-Octubre</t>
  </si>
  <si>
    <t>Part. %</t>
  </si>
  <si>
    <t>JUNÍN</t>
  </si>
  <si>
    <t>ÁNCASH</t>
  </si>
  <si>
    <t>HUÁNUCO</t>
  </si>
  <si>
    <t>-</t>
  </si>
  <si>
    <t>+</t>
  </si>
  <si>
    <t>SAN MARTÍN</t>
  </si>
  <si>
    <t>SEGÚN EMPRESA</t>
  </si>
  <si>
    <t>EMPRESA</t>
  </si>
  <si>
    <t>ANGLO AMERICAN QUELLAVECO S.A.</t>
  </si>
  <si>
    <t>MARCOBRE S.A.C.</t>
  </si>
  <si>
    <t>MINERA CHINALCO PERU S.A.</t>
  </si>
  <si>
    <t>COMPAÑIA MINERA ANTAMINA S.A.</t>
  </si>
  <si>
    <t>SOUTHERN PERU COPPER CORPORATION SUCURSAL DEL PERU</t>
  </si>
  <si>
    <t>MINERA LAS BAMBAS S.A.</t>
  </si>
  <si>
    <t>SOCIEDAD MINERA CERRO VERDE S.A.A.</t>
  </si>
  <si>
    <t>MINERA YANACOCHA S.R.L.</t>
  </si>
  <si>
    <t>COMPAÑIA MINERA PODEROSA S.A.</t>
  </si>
  <si>
    <t>HUDBAY PERU S.A.C.</t>
  </si>
  <si>
    <t>MINSUR S.A.</t>
  </si>
  <si>
    <t>COMPAÑIA MINERA ARES S.A.C.</t>
  </si>
  <si>
    <t>VOLCAN COMPAÑÍA MINERA S.A.A.</t>
  </si>
  <si>
    <t>COMPAÑÍA DE MINAS BUENAVENTURA S.A.A.</t>
  </si>
  <si>
    <t>GOLD FIELDS LA CIMA S.A.</t>
  </si>
  <si>
    <t>SHOUGANG HIERRO PERU S.A.A.</t>
  </si>
  <si>
    <t>NEXA RESOURCES PERU S.A.A.</t>
  </si>
  <si>
    <t>COMPAÑIA MINERA ANTAPACCAY S.A.</t>
  </si>
  <si>
    <t>CONSORCIO MINERO HORIZONTE S.A.</t>
  </si>
  <si>
    <t>COMPAÑIA MINERA CHUNGAR S.A.C.</t>
  </si>
  <si>
    <t>SHAHUINDO S.A.C.</t>
  </si>
  <si>
    <t>MINERA AURIFERA RETAMAS S.A.</t>
  </si>
  <si>
    <t>COMPAÑIA MINERA KOLPA S.A.</t>
  </si>
  <si>
    <t>COMPAÑIA MINERA RAURA S.A.</t>
  </si>
  <si>
    <t>LA ARENA S.A.</t>
  </si>
  <si>
    <t>EMPRESA MINERA LOS QUENUALES S.A.</t>
  </si>
  <si>
    <t>COMPAÑIA MINERA CONDESTABLE S.A.</t>
  </si>
  <si>
    <t>NEXA RESOURCES ATACOCHA S.A.A.</t>
  </si>
  <si>
    <t>SOCIEDAD MINERA CORONA S.A.</t>
  </si>
  <si>
    <t>COMPAÑIA MINERA COIMOLACHE S.A.</t>
  </si>
  <si>
    <t>NEXA RESOURCES EL PORVENIR S.A.C.</t>
  </si>
  <si>
    <t>CORI PUNO S.A.C.</t>
  </si>
  <si>
    <t>MINERA BARRICK MISQUICHILCA S.A.</t>
  </si>
  <si>
    <t>UNION ANDINA DE CEMENTOS S.A.A.</t>
  </si>
  <si>
    <t>ALPAYANA S.A.</t>
  </si>
  <si>
    <t>COMPAÑIA MINERA LINCUNA S.A.</t>
  </si>
  <si>
    <t>SOCIEDAD MINERA EL BROCAL S.A.A.</t>
  </si>
  <si>
    <t>COMPAÑIA MINERA MISKI MAYO S.R.L.</t>
  </si>
  <si>
    <t>SUMMA GOLD CORPORATION S.A.C.</t>
  </si>
  <si>
    <t>TREVALI PERU S.A.C.</t>
  </si>
  <si>
    <t>COMPAÑIA MINERA ZAFRANAL S.A.C.</t>
  </si>
  <si>
    <t>S.M.R.L. SANTA BARBARA DE TRUJILLO</t>
  </si>
  <si>
    <t>MINERA COLQUISIRI S.A.</t>
  </si>
  <si>
    <t>MINERA CORIWAYRA S.A.C.</t>
  </si>
  <si>
    <t>MINERA BATEAS S.A.C.</t>
  </si>
  <si>
    <t>MINERA CHALHUANE S.A.C.</t>
  </si>
  <si>
    <t>CATALINA HUANCA SOCIEDAD MINERA S.A.C.</t>
  </si>
  <si>
    <t>SOCIEDAD MINERA AUSTRIA DUVAZ S.A.C.</t>
  </si>
  <si>
    <t>COMPAÑIA MINERA ARGENTUM S.A.</t>
  </si>
  <si>
    <t>COMPAÑIA MINERA CARAVELI S.A.C.</t>
  </si>
  <si>
    <t>OTROS (2019: 332 titulares mineros, 2020: 295 titulares mineros)</t>
  </si>
  <si>
    <t>Total</t>
  </si>
  <si>
    <t>Tabla 9</t>
  </si>
  <si>
    <t>SEGÚN RUBRO DE INVERSIÓN</t>
  </si>
  <si>
    <t>RUBRO / EMPRESA</t>
  </si>
  <si>
    <t>OTROS (2019:  99 titulares mineros, 2020:  87 titulares mineros)</t>
  </si>
  <si>
    <t>OTROS (2019:  159 titulares mineros, 2020: 132 titulares mineros)</t>
  </si>
  <si>
    <t>OTROS (2019: 225 titulares mineros, 2020:  181 titulares mineros)</t>
  </si>
  <si>
    <t>OTROS (2019:  196 titulares mineros, 2020: 158 titulares mineros)</t>
  </si>
  <si>
    <t>OTROS (2019: 163 titulares mineros, 2020: 132 titulares mineros)</t>
  </si>
  <si>
    <t>OTROS (2019: 163 titulares mineros, 2020: 163 titulares mineros)</t>
  </si>
  <si>
    <t>Tabla 05</t>
  </si>
  <si>
    <t>PRINCIPALES INDICADORES MACROECONÓMICOS*</t>
  </si>
  <si>
    <t xml:space="preserve">PBI   </t>
  </si>
  <si>
    <t>PBI MINERO</t>
  </si>
  <si>
    <t>INFLACIÓN</t>
  </si>
  <si>
    <t>TIPO DE CAMBIO *</t>
  </si>
  <si>
    <t>EXPORTACIONES</t>
  </si>
  <si>
    <t>EXPORT. MIN.**</t>
  </si>
  <si>
    <t>IMPORTACIONES</t>
  </si>
  <si>
    <t>BALANZA COMERCIAL</t>
  </si>
  <si>
    <t>Var.% anual</t>
  </si>
  <si>
    <t>Soles por U.S.$</t>
  </si>
  <si>
    <t>Millones US$</t>
  </si>
  <si>
    <t>Set</t>
  </si>
  <si>
    <t>n.d</t>
  </si>
  <si>
    <t>n.d.</t>
  </si>
  <si>
    <t>COTIZACIONES DE LOS PRINCIPALES METALES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</si>
  <si>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</si>
  <si>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</si>
  <si>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</si>
  <si>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</si>
  <si>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</si>
  <si>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</si>
  <si>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>HIERRO</t>
  </si>
  <si>
    <t xml:space="preserve">MOLIBDENO </t>
  </si>
  <si>
    <t>Ctvs.US$/lb</t>
  </si>
  <si>
    <t>US$/oz tr</t>
  </si>
  <si>
    <t>US$/TM</t>
  </si>
  <si>
    <t>US$/lb</t>
  </si>
  <si>
    <t>LME</t>
  </si>
  <si>
    <t>LBMA</t>
  </si>
  <si>
    <t>London Fix</t>
  </si>
  <si>
    <t>TSI</t>
  </si>
  <si>
    <t xml:space="preserve">Ago. </t>
  </si>
  <si>
    <t>* Promedio del cambio interbancario. 
** Incluye valor de exportaciones metálicas y no metálicas.
Nd: No disponible a la fecha.
Fuente: BCRP, Cuadros Estadísticos Mensuales. Elaborado por el Ministerio de Energía y Minas. 
Información disponible a la fecha de elaboración de este boletín.</t>
  </si>
  <si>
    <t>Tabla 6</t>
  </si>
  <si>
    <t>EXPORTACIONES METÁLICAS</t>
  </si>
  <si>
    <t>VALOR DE LAS EXPORTACIONES METÁLICAS (US$ MILLONES)</t>
  </si>
  <si>
    <t>COBRE</t>
  </si>
  <si>
    <t>ORO</t>
  </si>
  <si>
    <t>ZINC</t>
  </si>
  <si>
    <t>PLATA</t>
  </si>
  <si>
    <t>PLOMO</t>
  </si>
  <si>
    <t>ESTAÑO</t>
  </si>
  <si>
    <t>MOLIBDENO</t>
  </si>
  <si>
    <t>2020 (ene-set)</t>
  </si>
  <si>
    <t xml:space="preserve">Set. </t>
  </si>
  <si>
    <t>VARIACIÓN INTERANUAL * EN MILLONES DE US$ /SETIEMBRE</t>
  </si>
  <si>
    <t>Set. 2019</t>
  </si>
  <si>
    <t>Set. 2020</t>
  </si>
  <si>
    <t>VARIACIÓN INTERANUAL ACUMULADA* EN MILLONES DE US$ / ENERO-SETIEMBRE</t>
  </si>
  <si>
    <t>Ene-Set 2019</t>
  </si>
  <si>
    <t>Ene-Set 2020</t>
  </si>
  <si>
    <t xml:space="preserve">VARIACIÓN RESPECTO AL MES ANTERIOR* EN MILLONES DE US$ </t>
  </si>
  <si>
    <t>Ago. 2020</t>
  </si>
  <si>
    <t>EVOLUCIÓN DE LAS EXPORTACIONES MINERAS METÁLICAS / US$ MILLONES</t>
  </si>
  <si>
    <t>VOLUMEN DE LAS EXPORTACIONES METÁLICAS</t>
  </si>
  <si>
    <t>(Miles toneladas)</t>
  </si>
  <si>
    <t>(Miles oz tr)</t>
  </si>
  <si>
    <t>(Millones oz tr)</t>
  </si>
  <si>
    <t>(Millones toneladas)</t>
  </si>
  <si>
    <t>VARIACIÓN INTERANUAL VOLUMEN * / SETIEMBRE</t>
  </si>
  <si>
    <t>VARIACIÓN INTERANUAL ACUMULADA - VOLUMEN* / ENERO-SETIEMBRE</t>
  </si>
  <si>
    <t>Ene-Set. 2019</t>
  </si>
  <si>
    <t xml:space="preserve">VARIACIÓN RESPECTO AL MES ANTERIOR - VOLUMEN* </t>
  </si>
  <si>
    <t>VARIACIÓN % DE LAS EXPORTACIONES MINERAS METÁLICAS (VOLUMEN (*)) / VAR%</t>
  </si>
  <si>
    <t xml:space="preserve">Fuente: BCRP, Cuadros Estadísticos Mensuales. Elaborado por el Ministerio de Energía y Minas
Fecha de consulta: 13 de noviembre de 2020
* El cuadro contiene datos publicados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</si>
  <si>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>Tabla 06.1</t>
  </si>
  <si>
    <t>ESTRUCTURA DEL VALOR DE LAS EXPORTACIONES PERUANAS</t>
  </si>
  <si>
    <t>RUBRO</t>
  </si>
  <si>
    <t>Part%</t>
  </si>
  <si>
    <t>Mineros Metálicos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</si>
  <si>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</si>
  <si>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</si>
  <si>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</si>
  <si>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</si>
  <si>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</si>
  <si>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</si>
  <si>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</si>
  <si>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</si>
  <si>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Minerales no metálicos</t>
  </si>
  <si>
    <t>Sidero-metalúrgicos y joyería</t>
  </si>
  <si>
    <t>Metal-mecánicos</t>
  </si>
  <si>
    <t>Otros</t>
  </si>
  <si>
    <t>TOTAL EXPORTACIONES</t>
  </si>
  <si>
    <t>TOTAL EXPORTACIONES MINERAS</t>
  </si>
  <si>
    <t>Fuente: BCRP, Cuadros Estadísticos Mensuales. Elaborado por el Ministerio de Energía y Minas
Fecha de consulta: 13 de noviembre de 2020</t>
  </si>
  <si>
    <t>Tabla 6.2</t>
  </si>
  <si>
    <t>VALOR DE EXPORTACIONES DE PRINCIPALES PRODUCTOS MINEROS (Millones de US$)</t>
  </si>
  <si>
    <t>Productos Metálicos</t>
  </si>
  <si>
    <t>Cobre</t>
  </si>
  <si>
    <t>Oro</t>
  </si>
  <si>
    <t>Zinc</t>
  </si>
  <si>
    <t>Plata</t>
  </si>
  <si>
    <t>Plomo</t>
  </si>
  <si>
    <t>Estaño</t>
  </si>
  <si>
    <t>Hierro</t>
  </si>
  <si>
    <t>Molibdeno</t>
  </si>
  <si>
    <t>PARTICIPACIÓN DE PRODUCTOS MINEROS EN EL VALOR DE EXPORTACIONES NACIONALES (Millones de US$)</t>
  </si>
  <si>
    <t>Ene- Set 2020</t>
  </si>
  <si>
    <t>TOTAL PROD. MINEROS</t>
  </si>
  <si>
    <t>Minerales No Metálicos</t>
  </si>
  <si>
    <t>TOTAL EXPORTACIONES NACIONALES</t>
  </si>
  <si>
    <t>PETITORIOS, CATASTRO Y ACTIVIDAD MINERA</t>
  </si>
  <si>
    <t>CANTIDAD DE SOLICITUDES DE PETITORIOS MINEROS A NIVEL NACIONAL*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</si>
  <si>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</si>
  <si>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</si>
  <si>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</si>
  <si>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</si>
  <si>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</si>
  <si>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</si>
  <si>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</si>
  <si>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</si>
  <si>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</si>
  <si>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</si>
  <si>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SOLICITUDES DE PETITORIOS MINEROS A NIVEL NACIONAL *</t>
  </si>
  <si>
    <t>TÍTULOS DE CONCESIONES OTORGADAS POR INGEMMET *</t>
  </si>
  <si>
    <t>TÍTULOS DE CONCESIONES OTORGADAS POR INGEMMET (HECTÁREAS)*</t>
  </si>
  <si>
    <t>Fuente: INGEMMET y Ministerio de Energía y Minas.   /    Fecha de consulta: 10 de noviembre de 2020</t>
  </si>
  <si>
    <t>(*) Información disponible a la fecha de elaboración de este boletín. N.d: Información no disponible en la fecha de elaboración del presente boletín.</t>
  </si>
  <si>
    <r>
      <t>ÁREAS RESTRINGIDAS A LA MINERÍA - OCTUBRE</t>
    </r>
    <r>
      <rPr>
        <b/>
        <sz val="10"/>
        <rFont val="Calibri"/>
        <family val="2"/>
      </rPr>
      <t xml:space="preserve"> 2020</t>
    </r>
  </si>
  <si>
    <t>N°</t>
  </si>
  <si>
    <t>TIPO DE AREA RESTRINGIDA</t>
  </si>
  <si>
    <t>HECTAREAS</t>
  </si>
  <si>
    <t>%DEL PERU</t>
  </si>
  <si>
    <t>AREA NATURAL - USO INDIRECTO</t>
  </si>
  <si>
    <t>CLASIFICACION DIVERSA (gasoductos, oleoductos,  otros)</t>
  </si>
  <si>
    <t>SITIO RAMSAR (humedales de importancia internacional)</t>
  </si>
  <si>
    <t>PROYECTO ESPECIAL - HIDRAULICOS</t>
  </si>
  <si>
    <t>ECOSISTEMAS FRAGILES</t>
  </si>
  <si>
    <t>AREA DE DEFENSA NACIONAL</t>
  </si>
  <si>
    <t>ZONA ARQUEOLOGICA</t>
  </si>
  <si>
    <t xml:space="preserve">AREA DE NO ADMISION DE PETITORIOS </t>
  </si>
  <si>
    <t>AREA DE NO ADMISION DE PETITORIOS INGEMMET</t>
  </si>
  <si>
    <t>ZONA URBANA</t>
  </si>
  <si>
    <t>PUERTO Y/O AEROPUERTO</t>
  </si>
  <si>
    <t>RED VIAL NACIONAL</t>
  </si>
  <si>
    <t>PAISAJE CULTURAL</t>
  </si>
  <si>
    <t>SITIO HISTORICO DE BATALLA</t>
  </si>
  <si>
    <t>ZONA DE RIESGO NO MITIGABLE (alto riesgo de habitabilidad - ley 30556)</t>
  </si>
  <si>
    <t>********</t>
  </si>
  <si>
    <t>Territorio Perú (Has según IGN)</t>
  </si>
  <si>
    <t>Fuente: INGEMMET y Ministerio de Energía y Minas</t>
  </si>
  <si>
    <t>Tabla 11</t>
  </si>
  <si>
    <t>TRANSFERENCIA DE RECURSOS (CANON, REGALÍAS Y DERECHO DE VIGENCIA) 
GENERADOS POR LA MINERÍA HACIA LAS REGIONES (Soles)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</si>
  <si>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</si>
  <si>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</si>
  <si>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</si>
  <si>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</si>
  <si>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</si>
  <si>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</si>
  <si>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</si>
  <si>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</si>
  <si>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</si>
  <si>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</si>
  <si>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</si>
  <si>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</si>
  <si>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</si>
  <si>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</si>
  <si>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</si>
  <si>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</si>
  <si>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</si>
  <si>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</si>
  <si>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</si>
  <si>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</si>
  <si>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</si>
  <si>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</si>
  <si>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</si>
  <si>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</si>
  <si>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</si>
  <si>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</si>
  <si>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 xml:space="preserve">  TOTAL</t>
  </si>
  <si>
    <t>Fuente: MEF, Portal de Transparencia Económica; INGEMMET. Elaborado por Ministerio de Energía y Minas. 
Fecha de consulta:  19 de noviembre de 2020
   Canon Minero  - Datos a  setiembre de 2020
   Regalías Legales y Contractuales - Datos a noviembre de 2020
   Derecho de Vigencia - Datos a setiembre de 2020</t>
  </si>
  <si>
    <t>Tabla 12</t>
  </si>
  <si>
    <t>CANON MINERO**</t>
  </si>
  <si>
    <t>Canon</t>
  </si>
  <si>
    <t>Regalias</t>
  </si>
  <si>
    <t>Derecho de vigencia</t>
  </si>
  <si>
    <t>REGALIAS MINERAS***</t>
  </si>
  <si>
    <t>DERECHO VIGENCIA</t>
  </si>
  <si>
    <t>Fuente: MEF, Portal de Transparencia Económica. Elaborado por Ministerio de Energía y Minas. 
Instituto Geológico Minero y Metalúrgico (INGEMMET)
Fecha de consulta:  19 de noviembre de 2020
   Canon Minero - Datos a  setiembre del 2020
   Regalías Legales y Contractuales- Datos a noviembre del 2020
   Derecho de Vigencia - Datos a setiembre del 2020</t>
  </si>
  <si>
    <t xml:space="preserve">** Incluye Canon Minero y Canon Regional. Mediante DS N°033-2019-EF de fecha 30 de enero del 2019, se aprobó el adelanto de Canon Minero a las regiones. </t>
  </si>
  <si>
    <t>*** Incluye Regalías Contractuales Mineras.</t>
  </si>
  <si>
    <t>Sep.</t>
  </si>
  <si>
    <t>AÑO</t>
  </si>
  <si>
    <t>(*) Información disponible a la fecha de elaboración de este boletín</t>
  </si>
  <si>
    <t>Tabla 4.2</t>
  </si>
  <si>
    <t>PRODUCCIÓN MINERA CARBON SEGÚN REGIÓN*</t>
  </si>
  <si>
    <t>OCTUBRE</t>
  </si>
  <si>
    <t>ENERO - OCTUBRE</t>
  </si>
  <si>
    <t>PRODUCTO / REGIÓN</t>
  </si>
  <si>
    <t>VAR %</t>
  </si>
  <si>
    <t>PART. %</t>
  </si>
  <si>
    <t>CARBÓN ANTRACITA</t>
  </si>
  <si>
    <t>CARBÓN BITUMINOSO</t>
  </si>
  <si>
    <t>CARBÓN GRAFITO</t>
  </si>
  <si>
    <t>Fuente:  Dirección de Gestión Minera, DGM /    Fecha de consulta: 26 de noviembre de 2020.
Elaboración: Dirección de Promoción Minera, DGPSM.</t>
  </si>
  <si>
    <t>(*) Información preliminar</t>
  </si>
  <si>
    <t>Tabla 4.1</t>
  </si>
  <si>
    <t>PRODUCCIÓN MINERA NO METÁLICA SEGÚN REGIÓN*</t>
  </si>
  <si>
    <t xml:space="preserve">PRODUCTO / REGIÓN </t>
  </si>
  <si>
    <t>CALIZA / DOLOMITA (TM)</t>
  </si>
  <si>
    <t>FOSFATOS (TM)</t>
  </si>
  <si>
    <t>HORMIGÓN (TM)</t>
  </si>
  <si>
    <t>PIEDRA (CONSTRUCCIÓN) (TM)</t>
  </si>
  <si>
    <t>SAL (TM)</t>
  </si>
  <si>
    <t>CALCITA (TM)</t>
  </si>
  <si>
    <t>PUZOLANA (TM)</t>
  </si>
  <si>
    <t>ARENA (GRUESA/FINA) (TM)</t>
  </si>
  <si>
    <t>CONCHUELAS (TM)</t>
  </si>
  <si>
    <t>ANDALUCITA (TM)</t>
  </si>
  <si>
    <t>ARCILLAS (TM)</t>
  </si>
  <si>
    <t>SÍLICE (TM)</t>
  </si>
  <si>
    <t>TRAVERTINO (TM)</t>
  </si>
  <si>
    <t>YESO (TM)</t>
  </si>
  <si>
    <t>DIATOMITAS (TM)</t>
  </si>
  <si>
    <t>ARENISCA / CUARCITA (TM)</t>
  </si>
  <si>
    <t>PIROFILITA (TM)</t>
  </si>
  <si>
    <t>PIZARRA (TM)</t>
  </si>
  <si>
    <t>ANDESITA (TM)</t>
  </si>
  <si>
    <t>FELDESPATOS (TM)</t>
  </si>
  <si>
    <t>TALCO (TM)</t>
  </si>
  <si>
    <t>CAOLÍN (TM)</t>
  </si>
  <si>
    <t>BENTONITA (TM)</t>
  </si>
  <si>
    <t>BARITINA (TM)</t>
  </si>
  <si>
    <t>DOLOMITA (TM)</t>
  </si>
  <si>
    <t>PIEDRA LAJA  (TM)</t>
  </si>
  <si>
    <t>GRANITO (TM)</t>
  </si>
  <si>
    <t>SULFATOS  (TM)</t>
  </si>
  <si>
    <t>GRANODIORITA ORNAMENTAL (TM)</t>
  </si>
  <si>
    <t>ONIX (TM)</t>
  </si>
  <si>
    <t>MICA (TM)</t>
  </si>
  <si>
    <t>MARMOL (TM)</t>
  </si>
  <si>
    <t>SILICATOS (TM)</t>
  </si>
  <si>
    <t>BORATOS / ULEXITA (TM)</t>
  </si>
  <si>
    <t>Fuente:  Dirección de Gestión Minera, DGM /    Fecha de consulta: 26 de noviembre de 2020.
Elaboración: Dirección de Promoción Minera, DGPSM.                                                                                                                                 
 (*) Información preliminar</t>
  </si>
  <si>
    <t>Tabla 4</t>
  </si>
  <si>
    <t>PRODUCCIÓN MINERA NO METÁLICA Y CARBONÍFERA*</t>
  </si>
  <si>
    <t>PRODUCTO</t>
  </si>
  <si>
    <t>VAR. %</t>
  </si>
  <si>
    <t>NO METÁLICO (TM)</t>
  </si>
  <si>
    <t>CALIZA / DOLOMITA</t>
  </si>
  <si>
    <t>FOSFATOS</t>
  </si>
  <si>
    <t>HORMIGON</t>
  </si>
  <si>
    <t>PIEDRA (CONSTRUCCION)</t>
  </si>
  <si>
    <t>SAL</t>
  </si>
  <si>
    <t>CALCITA</t>
  </si>
  <si>
    <t>PUZOLANA</t>
  </si>
  <si>
    <t>ARENA (GRUESA/FINA)</t>
  </si>
  <si>
    <t>CONCHUELAS</t>
  </si>
  <si>
    <t>ANDALUCITA</t>
  </si>
  <si>
    <t>ARCILLAS</t>
  </si>
  <si>
    <t>SILICE</t>
  </si>
  <si>
    <t>TRAVERTINO</t>
  </si>
  <si>
    <t>YESO</t>
  </si>
  <si>
    <t>DIATOMITAS</t>
  </si>
  <si>
    <t>ARENISCA / CUARCITA</t>
  </si>
  <si>
    <t>PIROFILITA</t>
  </si>
  <si>
    <t>PIZARRA</t>
  </si>
  <si>
    <t>ANDESITA</t>
  </si>
  <si>
    <t>FELDESPATOS</t>
  </si>
  <si>
    <t>TALCO</t>
  </si>
  <si>
    <t>CAOLIN</t>
  </si>
  <si>
    <t>BENTONITA</t>
  </si>
  <si>
    <t>BARITINA</t>
  </si>
  <si>
    <t>DOLOMITA</t>
  </si>
  <si>
    <t>PIEDRA LAJA</t>
  </si>
  <si>
    <t>GRANITO</t>
  </si>
  <si>
    <t>SULFATOS</t>
  </si>
  <si>
    <t>GRANODIORITA ORNAMENTAL</t>
  </si>
  <si>
    <t>ONIX</t>
  </si>
  <si>
    <t>MICA</t>
  </si>
  <si>
    <t>MARMOL</t>
  </si>
  <si>
    <t>SILICATOS</t>
  </si>
  <si>
    <t>BORATOS / ULEXITA</t>
  </si>
  <si>
    <t>CARBONÍFERA  (TM)</t>
  </si>
  <si>
    <t>CARBON ANTRACITA</t>
  </si>
  <si>
    <t>CARBON BITUMINOSO</t>
  </si>
  <si>
    <t>CARBON GRAFITO</t>
  </si>
  <si>
    <t xml:space="preserve">Tabla 1  </t>
  </si>
  <si>
    <t>VOLUMEN DE LA PRODUCCIÓN MINERA METÁLICA*</t>
  </si>
  <si>
    <t>TMF</t>
  </si>
  <si>
    <t>g finos</t>
  </si>
  <si>
    <t>kg finos</t>
  </si>
  <si>
    <t>2020 (Ene-Oct)</t>
  </si>
  <si>
    <t>Setiembre</t>
  </si>
  <si>
    <t>Variación interanual / octubre</t>
  </si>
  <si>
    <t>Variación acumulada / enero - octubre</t>
  </si>
  <si>
    <t xml:space="preserve"> </t>
  </si>
  <si>
    <t>Variación respecto al mes anterior</t>
  </si>
  <si>
    <t>Fuente:  Dirección de Gestión Minera, DGM/  Fecha de consulta: 26 de noviembre de 2020.
Elaboración: Dirección de Promoción Minera, DGPSM.
(*) Información preliminar. Incluye producción aurífera estimada de mineros artesanales de Madre de Dios, Puno, Piura y Arequipa.</t>
  </si>
  <si>
    <t>Tabla 2</t>
  </si>
  <si>
    <t>PRODUCCIÓN MINERA METÁLICA SEGÚN EMPRESA*</t>
  </si>
  <si>
    <t>PRODUCTO / EMPRESA</t>
  </si>
  <si>
    <t>COBRE (TMF)</t>
  </si>
  <si>
    <t>ORO (g finos)</t>
  </si>
  <si>
    <t>ZINC (TMF)</t>
  </si>
  <si>
    <t>PLOMO (TMF)</t>
  </si>
  <si>
    <t>PLATA (kg finos)</t>
  </si>
  <si>
    <t>HIERRO (TMF)</t>
  </si>
  <si>
    <t>MINERA SHOUXIN PERU S.A.</t>
  </si>
  <si>
    <t>ESTAÑO (TMF)</t>
  </si>
  <si>
    <t>MOLIBDENO (TMF)</t>
  </si>
  <si>
    <t>Tabla 3</t>
  </si>
  <si>
    <t>PRODUCCIÓN MINERA METÁLICA SEGÚN REGIÓN*</t>
  </si>
  <si>
    <t>COBRE / TMF</t>
  </si>
  <si>
    <t>ORO / G FINOS</t>
  </si>
  <si>
    <t>ZINC / TMF</t>
  </si>
  <si>
    <t>PLOMO / TMF</t>
  </si>
  <si>
    <t>PLATA / KG FINOS</t>
  </si>
  <si>
    <t>HIERRO / TMF</t>
  </si>
  <si>
    <t>ESTAÑO / TMF</t>
  </si>
  <si>
    <t>MOLIBDENO / TMF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</si>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</sst>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 * #,##0.0_ ;_ * \-#,##0.0_ ;_ * &quot;-&quot;??_ ;_ @_ "/>
    <numFmt numFmtId="167" formatCode="_-* #,##0.00_-;\-* #,##0.00_-;_-* &quot;-&quot;??_-;_-@"/>
    <numFmt numFmtId="168" formatCode="_-* #,##0.0_-;\-* #,##0.0_-;_-* &quot;-&quot;??_-;_-@"/>
    <numFmt numFmtId="169" formatCode="_ * #,##0.000_ ;_ * \-#,##0.000_ ;_ * &quot;-&quot;??_ ;_ @_ "/>
    <numFmt numFmtId="170" formatCode="_-* #,##0.0_-;\-* #,##0.0_-;_-* &quot;-&quot;??_-;_-@_-"/>
    <numFmt numFmtId="171" formatCode="_ * #,##0_ ;_ * \-#,##0_ ;_ * &quot;-&quot;??_ ;_ @_ "/>
    <numFmt numFmtId="172" formatCode="0.0%"/>
    <numFmt numFmtId="173" formatCode="#,##0;[Red]#,##0"/>
    <numFmt numFmtId="174" formatCode="[$-1010409]###,##0"/>
    <numFmt numFmtId="175" formatCode="_(* #,##0.00_);_(* \(#,##0.00\);_(* &quot;-&quot;??_);_(@_)"/>
    <numFmt numFmtId="176" formatCode="General_)"/>
    <numFmt numFmtId="177" formatCode="_([$€]\ * #,##0.00_);_([$€]\ * \(#,##0.00\);_([$€]\ 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.00\ _€_-;\-* #,##0.00\ _€_-;_-* &quot;-&quot;??\ _€_-;_-@_-"/>
    <numFmt numFmtId="181" formatCode="#,##0.00_ ;\-#,##0.00\ "/>
    <numFmt numFmtId="182" formatCode="#,##0.0"/>
    <numFmt numFmtId="183" formatCode="_-* #,##0.000_-;\-* #,##0.000_-;_-* &quot;-&quot;??_-;_-@_-"/>
    <numFmt numFmtId="184" formatCode="0.0"/>
    <numFmt numFmtId="185" formatCode="#,##0_ ;\-#,##0\ "/>
    <numFmt numFmtId="186" formatCode="0.000"/>
    <numFmt numFmtId="187" formatCode="_ * #,##0.0000_ ;_ * \-#,##0.0000_ ;_ * &quot;-&quot;??_ ;_ @_ "/>
    <numFmt numFmtId="188" formatCode="0.000%"/>
    <numFmt numFmtId="189" formatCode="_-* #,##0_-;\-* #,##0_-;_-* &quot;-&quot;??_-;_-@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u/>
      <sz val="8"/>
      <name val="Tms Rmn"/>
    </font>
    <font>
      <sz val="8"/>
      <name val="Tms Rmn"/>
    </font>
    <font>
      <sz val="12"/>
      <name val="Times New Ro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color theme="1"/>
      <name val="Calibri"/>
      <family val="2"/>
      <scheme val="minor"/>
    </font>
    <font>
      <b/>
      <i/>
      <sz val="8"/>
      <name val="Tms Rmn"/>
    </font>
    <font>
      <b/>
      <sz val="8"/>
      <name val="Tms Rmn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theme="1"/>
      <name val="Calibri"/>
      <family val="2"/>
      <scheme val="minor"/>
    </font>
    <font>
      <b/>
      <sz val="9"/>
      <name val="Book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0"/>
      <color rgb="FFFF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0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b/>
      <sz val="10"/>
      <color indexed="8"/>
      <name val="Calibri"/>
      <family val="2"/>
    </font>
    <font>
      <b/>
      <sz val="10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</font>
    <font>
      <b/>
      <i/>
      <sz val="10"/>
      <color rgb="FF7F7F7F"/>
      <name val="Calibri"/>
      <family val="2"/>
    </font>
    <font>
      <b/>
      <sz val="10"/>
      <color rgb="FFF2F2F2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2F2F2"/>
        <bgColor rgb="FFF2F2F2"/>
      </patternFill>
    </fill>
    <fill>
      <patternFill patternType="solid">
        <fgColor rgb="FF595959"/>
        <bgColor rgb="FF595959"/>
      </patternFill>
    </fill>
  </fills>
  <borders count="8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auto="1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7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1" fontId="25" fillId="0" borderId="0"/>
    <xf numFmtId="0" fontId="26" fillId="17" borderId="0" applyNumberFormat="0" applyBorder="0" applyAlignment="0" applyProtection="0"/>
    <xf numFmtId="0" fontId="27" fillId="29" borderId="3" applyNumberFormat="0" applyAlignment="0" applyProtection="0"/>
    <xf numFmtId="0" fontId="28" fillId="30" borderId="4" applyNumberFormat="0" applyAlignment="0" applyProtection="0"/>
    <xf numFmtId="0" fontId="29" fillId="0" borderId="5" applyNumberFormat="0" applyFill="0" applyAlignment="0" applyProtection="0"/>
    <xf numFmtId="0" fontId="30" fillId="31" borderId="6">
      <alignment wrapText="1"/>
    </xf>
    <xf numFmtId="175" fontId="31" fillId="0" borderId="0" applyFont="0" applyFill="0" applyBorder="0" applyAlignment="0" applyProtection="0"/>
    <xf numFmtId="176" fontId="32" fillId="0" borderId="0"/>
    <xf numFmtId="176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5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5" borderId="0" applyNumberFormat="0" applyBorder="0" applyAlignment="0" applyProtection="0"/>
    <xf numFmtId="0" fontId="36" fillId="20" borderId="3" applyNumberFormat="0" applyAlignment="0" applyProtection="0"/>
    <xf numFmtId="17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8" fillId="16" borderId="0" applyNumberFormat="0" applyBorder="0" applyAlignment="0" applyProtection="0"/>
    <xf numFmtId="43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3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1" fillId="36" borderId="0" applyNumberFormat="0" applyBorder="0" applyAlignment="0" applyProtection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7" fillId="0" borderId="0"/>
    <xf numFmtId="0" fontId="23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176" fontId="44" fillId="0" borderId="0"/>
    <xf numFmtId="0" fontId="31" fillId="37" borderId="7" applyNumberFormat="0" applyFont="0" applyAlignment="0" applyProtection="0"/>
    <xf numFmtId="0" fontId="23" fillId="37" borderId="7" applyNumberFormat="0" applyFont="0" applyAlignment="0" applyProtection="0"/>
    <xf numFmtId="0" fontId="23" fillId="37" borderId="7" applyNumberFormat="0" applyFont="0" applyAlignment="0" applyProtection="0"/>
    <xf numFmtId="0" fontId="23" fillId="37" borderId="7" applyNumberFormat="0" applyFont="0" applyAlignment="0" applyProtection="0"/>
    <xf numFmtId="0" fontId="23" fillId="37" borderId="7" applyNumberFormat="0" applyFont="0" applyAlignment="0" applyProtection="0"/>
    <xf numFmtId="0" fontId="23" fillId="37" borderId="7" applyNumberFormat="0" applyFont="0" applyAlignment="0" applyProtection="0"/>
    <xf numFmtId="0" fontId="31" fillId="37" borderId="7" applyNumberFormat="0" applyFont="0" applyAlignment="0" applyProtection="0"/>
    <xf numFmtId="0" fontId="23" fillId="37" borderId="7" applyNumberFormat="0" applyFont="0" applyAlignment="0" applyProtection="0"/>
    <xf numFmtId="0" fontId="23" fillId="37" borderId="7" applyNumberFormat="0" applyFont="0" applyAlignment="0" applyProtection="0"/>
    <xf numFmtId="0" fontId="23" fillId="37" borderId="7" applyNumberFormat="0" applyFont="0" applyAlignment="0" applyProtection="0"/>
    <xf numFmtId="0" fontId="23" fillId="37" borderId="7" applyNumberFormat="0" applyFont="0" applyAlignment="0" applyProtection="0"/>
    <xf numFmtId="0" fontId="23" fillId="37" borderId="7" applyNumberFormat="0" applyFont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6" fontId="45" fillId="38" borderId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2" borderId="0">
      <alignment horizontal="left"/>
    </xf>
    <xf numFmtId="176" fontId="50" fillId="0" borderId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35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40" fillId="0" borderId="0"/>
    <xf numFmtId="43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3" fillId="2" borderId="0" applyNumberFormat="0" applyBorder="0" applyAlignment="0" applyProtection="0"/>
    <xf numFmtId="0" fontId="7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/>
    <xf numFmtId="175" fontId="1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43" fontId="70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</cellStyleXfs>
  <cellXfs count="847">
    <xf numFmtId="0" fontId="0" fillId="0" borderId="0" xfId="0"/>
    <xf numFmtId="0" fontId="9" fillId="9" borderId="0" xfId="3" applyFont="1" applyFill="1" applyBorder="1" applyAlignment="1">
      <alignment horizontal="left"/>
    </xf>
    <xf numFmtId="0" fontId="9" fillId="9" borderId="0" xfId="3" applyFont="1" applyFill="1" applyBorder="1" applyAlignment="1">
      <alignment horizontal="center"/>
    </xf>
    <xf numFmtId="0" fontId="8" fillId="9" borderId="0" xfId="3" applyFont="1" applyFill="1" applyBorder="1"/>
    <xf numFmtId="0" fontId="8" fillId="0" borderId="0" xfId="3" applyFont="1" applyAlignment="1"/>
    <xf numFmtId="0" fontId="10" fillId="9" borderId="0" xfId="3" applyFont="1" applyFill="1" applyBorder="1" applyAlignment="1">
      <alignment horizontal="left"/>
    </xf>
    <xf numFmtId="0" fontId="11" fillId="10" borderId="0" xfId="3" applyFont="1" applyFill="1" applyBorder="1" applyAlignment="1">
      <alignment horizontal="left"/>
    </xf>
    <xf numFmtId="0" fontId="11" fillId="10" borderId="0" xfId="3" applyFont="1" applyFill="1" applyBorder="1" applyAlignment="1">
      <alignment horizontal="center"/>
    </xf>
    <xf numFmtId="165" fontId="0" fillId="9" borderId="0" xfId="4" applyNumberFormat="1" applyFont="1" applyFill="1" applyBorder="1"/>
    <xf numFmtId="164" fontId="9" fillId="9" borderId="0" xfId="3" applyNumberFormat="1" applyFont="1" applyFill="1" applyBorder="1" applyAlignment="1">
      <alignment horizontal="center" vertical="center"/>
    </xf>
    <xf numFmtId="164" fontId="8" fillId="9" borderId="0" xfId="3" applyNumberFormat="1" applyFont="1" applyFill="1" applyBorder="1"/>
    <xf numFmtId="0" fontId="12" fillId="11" borderId="1" xfId="3" applyFont="1" applyFill="1" applyBorder="1" applyAlignment="1">
      <alignment horizontal="left"/>
    </xf>
    <xf numFmtId="166" fontId="12" fillId="11" borderId="1" xfId="3" applyNumberFormat="1" applyFont="1" applyFill="1" applyBorder="1" applyAlignment="1">
      <alignment horizontal="center"/>
    </xf>
    <xf numFmtId="166" fontId="8" fillId="9" borderId="0" xfId="3" applyNumberFormat="1" applyFont="1" applyFill="1" applyBorder="1"/>
    <xf numFmtId="167" fontId="8" fillId="9" borderId="0" xfId="3" applyNumberFormat="1" applyFont="1" applyFill="1" applyBorder="1"/>
    <xf numFmtId="168" fontId="8" fillId="9" borderId="0" xfId="3" applyNumberFormat="1" applyFont="1" applyFill="1" applyBorder="1"/>
    <xf numFmtId="169" fontId="8" fillId="9" borderId="0" xfId="3" applyNumberFormat="1" applyFont="1" applyFill="1" applyBorder="1"/>
    <xf numFmtId="0" fontId="13" fillId="9" borderId="0" xfId="3" applyFont="1" applyFill="1" applyBorder="1"/>
    <xf numFmtId="170" fontId="0" fillId="9" borderId="0" xfId="4" applyNumberFormat="1" applyFont="1" applyFill="1" applyBorder="1"/>
    <xf numFmtId="0" fontId="12" fillId="9" borderId="1" xfId="3" applyFont="1" applyFill="1" applyBorder="1" applyAlignment="1">
      <alignment horizontal="left"/>
    </xf>
    <xf numFmtId="0" fontId="8" fillId="9" borderId="0" xfId="3" applyFont="1" applyFill="1" applyBorder="1" applyAlignment="1">
      <alignment horizontal="left"/>
    </xf>
    <xf numFmtId="164" fontId="8" fillId="9" borderId="0" xfId="3" applyNumberFormat="1" applyFont="1" applyFill="1" applyBorder="1" applyAlignment="1">
      <alignment horizontal="center"/>
    </xf>
    <xf numFmtId="0" fontId="8" fillId="9" borderId="0" xfId="3" applyFont="1" applyFill="1" applyBorder="1" applyAlignment="1">
      <alignment vertical="center"/>
    </xf>
    <xf numFmtId="0" fontId="8" fillId="9" borderId="0" xfId="3" applyFont="1" applyFill="1" applyBorder="1" applyAlignment="1">
      <alignment horizontal="center"/>
    </xf>
    <xf numFmtId="0" fontId="16" fillId="12" borderId="0" xfId="0" applyFont="1" applyFill="1"/>
    <xf numFmtId="0" fontId="17" fillId="12" borderId="0" xfId="0" applyFont="1" applyFill="1" applyBorder="1" applyAlignment="1">
      <alignment vertical="center" wrapText="1"/>
    </xf>
    <xf numFmtId="0" fontId="17" fillId="12" borderId="0" xfId="0" applyFont="1" applyFill="1" applyBorder="1" applyAlignment="1">
      <alignment vertical="center"/>
    </xf>
    <xf numFmtId="0" fontId="18" fillId="12" borderId="0" xfId="0" applyFont="1" applyFill="1" applyBorder="1"/>
    <xf numFmtId="0" fontId="18" fillId="12" borderId="0" xfId="0" applyFont="1" applyFill="1"/>
    <xf numFmtId="0" fontId="19" fillId="12" borderId="0" xfId="0" applyFont="1" applyFill="1" applyBorder="1" applyAlignment="1">
      <alignment vertical="center"/>
    </xf>
    <xf numFmtId="0" fontId="19" fillId="12" borderId="0" xfId="0" applyFont="1" applyFill="1" applyBorder="1"/>
    <xf numFmtId="0" fontId="21" fillId="12" borderId="0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center" vertical="center" wrapText="1"/>
    </xf>
    <xf numFmtId="0" fontId="22" fillId="13" borderId="0" xfId="0" applyFont="1" applyFill="1" applyBorder="1" applyAlignment="1">
      <alignment horizontal="left" vertical="center"/>
    </xf>
    <xf numFmtId="0" fontId="22" fillId="13" borderId="0" xfId="0" applyFont="1" applyFill="1" applyBorder="1" applyAlignment="1">
      <alignment horizontal="right" vertical="center"/>
    </xf>
    <xf numFmtId="171" fontId="19" fillId="12" borderId="0" xfId="0" applyNumberFormat="1" applyFont="1" applyFill="1" applyBorder="1"/>
    <xf numFmtId="0" fontId="19" fillId="12" borderId="0" xfId="0" applyFont="1" applyFill="1" applyBorder="1" applyAlignment="1">
      <alignment horizontal="left" vertical="center"/>
    </xf>
    <xf numFmtId="171" fontId="19" fillId="12" borderId="0" xfId="1" applyNumberFormat="1" applyFont="1" applyFill="1" applyBorder="1" applyAlignment="1">
      <alignment vertical="center" wrapText="1"/>
    </xf>
    <xf numFmtId="1" fontId="19" fillId="12" borderId="0" xfId="0" applyNumberFormat="1" applyFont="1" applyFill="1" applyBorder="1"/>
    <xf numFmtId="172" fontId="19" fillId="12" borderId="0" xfId="2" applyNumberFormat="1" applyFont="1" applyFill="1" applyBorder="1" applyAlignment="1">
      <alignment horizontal="right"/>
    </xf>
    <xf numFmtId="171" fontId="19" fillId="12" borderId="0" xfId="1" applyNumberFormat="1" applyFont="1" applyFill="1" applyBorder="1"/>
    <xf numFmtId="0" fontId="19" fillId="12" borderId="0" xfId="0" applyFont="1" applyFill="1" applyBorder="1" applyAlignment="1">
      <alignment horizontal="left"/>
    </xf>
    <xf numFmtId="0" fontId="21" fillId="14" borderId="2" xfId="0" applyFont="1" applyFill="1" applyBorder="1" applyAlignment="1">
      <alignment horizontal="left"/>
    </xf>
    <xf numFmtId="3" fontId="21" fillId="14" borderId="2" xfId="0" applyNumberFormat="1" applyFont="1" applyFill="1" applyBorder="1" applyAlignment="1">
      <alignment vertical="center" wrapText="1"/>
    </xf>
    <xf numFmtId="0" fontId="19" fillId="12" borderId="0" xfId="0" applyFont="1" applyFill="1" applyBorder="1" applyAlignment="1">
      <alignment horizontal="left" vertical="center" indent="1"/>
    </xf>
    <xf numFmtId="3" fontId="19" fillId="12" borderId="0" xfId="0" applyNumberFormat="1" applyFont="1" applyFill="1" applyBorder="1" applyAlignment="1">
      <alignment vertical="center" wrapText="1"/>
    </xf>
    <xf numFmtId="9" fontId="19" fillId="12" borderId="0" xfId="2" applyFont="1" applyFill="1" applyBorder="1"/>
    <xf numFmtId="172" fontId="19" fillId="12" borderId="0" xfId="2" applyNumberFormat="1" applyFont="1" applyFill="1" applyBorder="1"/>
    <xf numFmtId="0" fontId="21" fillId="12" borderId="0" xfId="0" applyFont="1" applyFill="1" applyBorder="1" applyAlignment="1">
      <alignment horizontal="left" vertical="center"/>
    </xf>
    <xf numFmtId="17" fontId="19" fillId="12" borderId="0" xfId="0" applyNumberFormat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vertical="center" wrapText="1"/>
    </xf>
    <xf numFmtId="0" fontId="21" fillId="12" borderId="2" xfId="0" applyFont="1" applyFill="1" applyBorder="1" applyAlignment="1">
      <alignment horizontal="center" vertical="center"/>
    </xf>
    <xf numFmtId="172" fontId="21" fillId="12" borderId="2" xfId="0" applyNumberFormat="1" applyFont="1" applyFill="1" applyBorder="1" applyAlignment="1">
      <alignment horizontal="right" vertical="center" wrapText="1"/>
    </xf>
    <xf numFmtId="3" fontId="21" fillId="12" borderId="2" xfId="0" applyNumberFormat="1" applyFont="1" applyFill="1" applyBorder="1"/>
    <xf numFmtId="173" fontId="19" fillId="12" borderId="2" xfId="0" applyNumberFormat="1" applyFont="1" applyFill="1" applyBorder="1"/>
    <xf numFmtId="172" fontId="19" fillId="12" borderId="2" xfId="2" applyNumberFormat="1" applyFont="1" applyFill="1" applyBorder="1" applyAlignment="1">
      <alignment horizontal="right"/>
    </xf>
    <xf numFmtId="10" fontId="19" fillId="12" borderId="0" xfId="2" applyNumberFormat="1" applyFont="1" applyFill="1" applyBorder="1"/>
    <xf numFmtId="0" fontId="19" fillId="12" borderId="0" xfId="0" applyFont="1" applyFill="1"/>
    <xf numFmtId="0" fontId="17" fillId="12" borderId="0" xfId="0" applyFont="1" applyFill="1" applyAlignment="1">
      <alignment horizontal="center" vertical="top" wrapText="1"/>
    </xf>
    <xf numFmtId="174" fontId="16" fillId="12" borderId="0" xfId="0" applyNumberFormat="1" applyFont="1" applyFill="1" applyAlignment="1">
      <alignment horizontal="center" vertical="top" wrapText="1"/>
    </xf>
    <xf numFmtId="174" fontId="21" fillId="12" borderId="0" xfId="0" applyNumberFormat="1" applyFont="1" applyFill="1" applyAlignment="1">
      <alignment horizontal="center"/>
    </xf>
    <xf numFmtId="0" fontId="17" fillId="12" borderId="2" xfId="0" applyFont="1" applyFill="1" applyBorder="1" applyAlignment="1">
      <alignment horizontal="center" vertical="top" wrapText="1"/>
    </xf>
    <xf numFmtId="174" fontId="17" fillId="12" borderId="2" xfId="0" applyNumberFormat="1" applyFont="1" applyFill="1" applyBorder="1" applyAlignment="1">
      <alignment horizontal="center" vertical="top" wrapText="1"/>
    </xf>
    <xf numFmtId="174" fontId="17" fillId="12" borderId="2" xfId="0" applyNumberFormat="1" applyFont="1" applyFill="1" applyBorder="1" applyAlignment="1">
      <alignment horizontal="right" vertical="top" wrapText="1"/>
    </xf>
    <xf numFmtId="0" fontId="55" fillId="9" borderId="0" xfId="128" applyFont="1" applyFill="1"/>
    <xf numFmtId="0" fontId="56" fillId="9" borderId="0" xfId="128" applyFont="1" applyFill="1" applyAlignment="1">
      <alignment horizontal="right"/>
    </xf>
    <xf numFmtId="0" fontId="13" fillId="39" borderId="0" xfId="128" applyFont="1" applyFill="1"/>
    <xf numFmtId="0" fontId="40" fillId="12" borderId="0" xfId="128" applyFill="1"/>
    <xf numFmtId="0" fontId="57" fillId="9" borderId="0" xfId="128" applyFont="1" applyFill="1" applyAlignment="1">
      <alignment horizontal="left"/>
    </xf>
    <xf numFmtId="0" fontId="59" fillId="9" borderId="0" xfId="128" applyFont="1" applyFill="1"/>
    <xf numFmtId="3" fontId="13" fillId="9" borderId="0" xfId="128" applyNumberFormat="1" applyFont="1" applyFill="1"/>
    <xf numFmtId="0" fontId="60" fillId="10" borderId="0" xfId="128" applyFont="1" applyFill="1" applyAlignment="1">
      <alignment horizontal="center" wrapText="1"/>
    </xf>
    <xf numFmtId="3" fontId="60" fillId="10" borderId="0" xfId="128" applyNumberFormat="1" applyFont="1" applyFill="1" applyAlignment="1">
      <alignment horizontal="center" wrapText="1"/>
    </xf>
    <xf numFmtId="0" fontId="61" fillId="11" borderId="0" xfId="128" applyFont="1" applyFill="1" applyAlignment="1">
      <alignment horizontal="center" wrapText="1"/>
    </xf>
    <xf numFmtId="3" fontId="61" fillId="11" borderId="0" xfId="128" applyNumberFormat="1" applyFont="1" applyFill="1" applyAlignment="1">
      <alignment horizontal="center" wrapText="1"/>
    </xf>
    <xf numFmtId="10" fontId="61" fillId="11" borderId="0" xfId="128" applyNumberFormat="1" applyFont="1" applyFill="1" applyAlignment="1">
      <alignment horizontal="center" wrapText="1"/>
    </xf>
    <xf numFmtId="3" fontId="13" fillId="12" borderId="0" xfId="128" applyNumberFormat="1" applyFont="1" applyFill="1" applyAlignment="1">
      <alignment horizontal="center" wrapText="1"/>
    </xf>
    <xf numFmtId="0" fontId="40" fillId="12" borderId="0" xfId="128" applyFill="1" applyAlignment="1">
      <alignment horizontal="left"/>
    </xf>
    <xf numFmtId="171" fontId="40" fillId="12" borderId="0" xfId="128" applyNumberFormat="1" applyFill="1"/>
    <xf numFmtId="171" fontId="40" fillId="12" borderId="0" xfId="128" applyNumberFormat="1" applyFill="1" applyAlignment="1">
      <alignment horizontal="left"/>
    </xf>
    <xf numFmtId="0" fontId="13" fillId="0" borderId="0" xfId="128" applyFont="1" applyAlignment="1">
      <alignment horizontal="center" wrapText="1"/>
    </xf>
    <xf numFmtId="3" fontId="13" fillId="0" borderId="0" xfId="128" applyNumberFormat="1" applyFont="1" applyAlignment="1">
      <alignment horizontal="center" wrapText="1"/>
    </xf>
    <xf numFmtId="10" fontId="13" fillId="0" borderId="0" xfId="128" applyNumberFormat="1" applyFont="1" applyAlignment="1">
      <alignment horizontal="center" wrapText="1"/>
    </xf>
    <xf numFmtId="3" fontId="40" fillId="12" borderId="0" xfId="128" applyNumberFormat="1" applyFill="1" applyAlignment="1">
      <alignment horizontal="left"/>
    </xf>
    <xf numFmtId="3" fontId="61" fillId="9" borderId="1" xfId="128" applyNumberFormat="1" applyFont="1" applyFill="1" applyBorder="1" applyAlignment="1">
      <alignment horizontal="center" wrapText="1"/>
    </xf>
    <xf numFmtId="0" fontId="61" fillId="9" borderId="1" xfId="128" applyFont="1" applyFill="1" applyBorder="1" applyAlignment="1">
      <alignment horizontal="center" wrapText="1"/>
    </xf>
    <xf numFmtId="10" fontId="61" fillId="9" borderId="1" xfId="128" applyNumberFormat="1" applyFont="1" applyFill="1" applyBorder="1" applyAlignment="1">
      <alignment horizontal="center" wrapText="1"/>
    </xf>
    <xf numFmtId="0" fontId="40" fillId="12" borderId="0" xfId="128" applyFill="1" applyAlignment="1">
      <alignment wrapText="1"/>
    </xf>
    <xf numFmtId="0" fontId="13" fillId="9" borderId="0" xfId="128" applyFont="1" applyFill="1" applyAlignment="1">
      <alignment horizontal="center"/>
    </xf>
    <xf numFmtId="0" fontId="13" fillId="9" borderId="0" xfId="128" applyFont="1" applyFill="1"/>
    <xf numFmtId="0" fontId="13" fillId="9" borderId="0" xfId="128" applyFont="1" applyFill="1" applyAlignment="1">
      <alignment horizontal="left" vertical="top"/>
    </xf>
    <xf numFmtId="165" fontId="13" fillId="9" borderId="0" xfId="129" applyNumberFormat="1" applyFont="1" applyFill="1"/>
    <xf numFmtId="172" fontId="13" fillId="9" borderId="0" xfId="128" applyNumberFormat="1" applyFont="1" applyFill="1"/>
    <xf numFmtId="0" fontId="13" fillId="9" borderId="0" xfId="128" applyFont="1" applyFill="1" applyAlignment="1">
      <alignment horizontal="left"/>
    </xf>
    <xf numFmtId="0" fontId="61" fillId="9" borderId="0" xfId="128" applyFont="1" applyFill="1" applyAlignment="1">
      <alignment horizontal="center"/>
    </xf>
    <xf numFmtId="0" fontId="61" fillId="9" borderId="0" xfId="128" applyFont="1" applyFill="1"/>
    <xf numFmtId="3" fontId="61" fillId="9" borderId="0" xfId="128" applyNumberFormat="1" applyFont="1" applyFill="1"/>
    <xf numFmtId="0" fontId="64" fillId="0" borderId="0" xfId="128" applyFont="1" applyAlignment="1">
      <alignment horizontal="left"/>
    </xf>
    <xf numFmtId="0" fontId="40" fillId="0" borderId="0" xfId="128"/>
    <xf numFmtId="0" fontId="19" fillId="0" borderId="0" xfId="0" applyFont="1" applyAlignment="1">
      <alignment horizontal="left"/>
    </xf>
    <xf numFmtId="0" fontId="7" fillId="12" borderId="0" xfId="0" applyFont="1" applyFill="1"/>
    <xf numFmtId="0" fontId="65" fillId="12" borderId="0" xfId="0" applyFont="1" applyFill="1" applyAlignment="1">
      <alignment horizontal="left"/>
    </xf>
    <xf numFmtId="0" fontId="19" fillId="12" borderId="0" xfId="0" applyFont="1" applyFill="1" applyAlignment="1">
      <alignment horizontal="left"/>
    </xf>
    <xf numFmtId="0" fontId="66" fillId="13" borderId="0" xfId="0" applyFont="1" applyFill="1" applyAlignment="1">
      <alignment horizontal="center" vertical="center" wrapText="1"/>
    </xf>
    <xf numFmtId="0" fontId="67" fillId="13" borderId="0" xfId="0" applyFont="1" applyFill="1" applyAlignment="1">
      <alignment horizontal="center" vertical="center" wrapText="1"/>
    </xf>
    <xf numFmtId="0" fontId="19" fillId="12" borderId="0" xfId="0" applyFont="1" applyFill="1" applyAlignment="1">
      <alignment horizontal="center" vertical="center" wrapText="1"/>
    </xf>
    <xf numFmtId="3" fontId="19" fillId="12" borderId="0" xfId="0" applyNumberFormat="1" applyFont="1" applyFill="1"/>
    <xf numFmtId="171" fontId="7" fillId="12" borderId="0" xfId="1" applyNumberFormat="1" applyFont="1" applyFill="1"/>
    <xf numFmtId="0" fontId="21" fillId="14" borderId="0" xfId="0" applyFont="1" applyFill="1" applyAlignment="1">
      <alignment horizontal="left"/>
    </xf>
    <xf numFmtId="3" fontId="21" fillId="14" borderId="0" xfId="0" applyNumberFormat="1" applyFont="1" applyFill="1"/>
    <xf numFmtId="2" fontId="19" fillId="12" borderId="0" xfId="121" applyNumberFormat="1" applyFont="1" applyFill="1" applyBorder="1" applyAlignment="1">
      <alignment horizontal="left" indent="1"/>
    </xf>
    <xf numFmtId="3" fontId="19" fillId="12" borderId="0" xfId="0" applyNumberFormat="1" applyFont="1" applyFill="1" applyBorder="1"/>
    <xf numFmtId="171" fontId="5" fillId="12" borderId="0" xfId="1" applyNumberFormat="1" applyFont="1" applyFill="1"/>
    <xf numFmtId="172" fontId="5" fillId="12" borderId="0" xfId="2" applyNumberFormat="1" applyFont="1" applyFill="1"/>
    <xf numFmtId="0" fontId="21" fillId="40" borderId="2" xfId="0" applyFont="1" applyFill="1" applyBorder="1" applyAlignment="1">
      <alignment horizontal="left"/>
    </xf>
    <xf numFmtId="0" fontId="19" fillId="40" borderId="2" xfId="0" applyFont="1" applyFill="1" applyBorder="1"/>
    <xf numFmtId="171" fontId="5" fillId="12" borderId="0" xfId="2" applyNumberFormat="1" applyFont="1" applyFill="1"/>
    <xf numFmtId="3" fontId="19" fillId="12" borderId="0" xfId="0" applyNumberFormat="1" applyFont="1" applyFill="1" applyAlignment="1">
      <alignment horizontal="right"/>
    </xf>
    <xf numFmtId="9" fontId="5" fillId="12" borderId="0" xfId="2" applyFont="1" applyFill="1"/>
    <xf numFmtId="172" fontId="21" fillId="14" borderId="2" xfId="0" applyNumberFormat="1" applyFont="1" applyFill="1" applyBorder="1"/>
    <xf numFmtId="0" fontId="21" fillId="12" borderId="2" xfId="0" applyFont="1" applyFill="1" applyBorder="1" applyAlignment="1">
      <alignment horizontal="left"/>
    </xf>
    <xf numFmtId="172" fontId="21" fillId="12" borderId="2" xfId="0" applyNumberFormat="1" applyFont="1" applyFill="1" applyBorder="1"/>
    <xf numFmtId="171" fontId="21" fillId="12" borderId="2" xfId="1" applyNumberFormat="1" applyFont="1" applyFill="1" applyBorder="1"/>
    <xf numFmtId="0" fontId="19" fillId="12" borderId="0" xfId="121" applyNumberFormat="1" applyFont="1" applyFill="1" applyAlignment="1">
      <alignment horizontal="left" vertical="center" indent="1"/>
    </xf>
    <xf numFmtId="3" fontId="19" fillId="12" borderId="0" xfId="121" applyNumberFormat="1" applyFont="1" applyFill="1" applyAlignment="1">
      <alignment horizontal="right" vertical="center"/>
    </xf>
    <xf numFmtId="2" fontId="16" fillId="12" borderId="0" xfId="121" applyNumberFormat="1" applyFont="1" applyFill="1" applyBorder="1" applyAlignment="1">
      <alignment horizontal="left" indent="1"/>
    </xf>
    <xf numFmtId="3" fontId="16" fillId="12" borderId="0" xfId="121" applyNumberFormat="1" applyFont="1" applyFill="1" applyAlignment="1">
      <alignment horizontal="right" vertical="center"/>
    </xf>
    <xf numFmtId="0" fontId="19" fillId="12" borderId="2" xfId="0" applyFont="1" applyFill="1" applyBorder="1"/>
    <xf numFmtId="0" fontId="19" fillId="12" borderId="0" xfId="0" applyFont="1" applyFill="1" applyAlignment="1">
      <alignment vertical="center"/>
    </xf>
    <xf numFmtId="0" fontId="16" fillId="12" borderId="0" xfId="0" applyFont="1" applyFill="1" applyAlignment="1">
      <alignment horizontal="left" vertical="center"/>
    </xf>
    <xf numFmtId="172" fontId="19" fillId="12" borderId="0" xfId="2" applyNumberFormat="1" applyFont="1" applyFill="1" applyAlignment="1">
      <alignment vertical="center"/>
    </xf>
    <xf numFmtId="0" fontId="65" fillId="12" borderId="0" xfId="0" applyFont="1" applyFill="1" applyAlignment="1">
      <alignment horizontal="left" vertical="center"/>
    </xf>
    <xf numFmtId="0" fontId="21" fillId="12" borderId="0" xfId="0" applyFont="1" applyFill="1" applyAlignment="1">
      <alignment horizontal="left" vertical="center"/>
    </xf>
    <xf numFmtId="0" fontId="21" fillId="12" borderId="0" xfId="0" applyFont="1" applyFill="1" applyAlignment="1">
      <alignment vertical="center"/>
    </xf>
    <xf numFmtId="0" fontId="19" fillId="0" borderId="0" xfId="121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0" fontId="22" fillId="13" borderId="18" xfId="121" applyFont="1" applyFill="1" applyBorder="1" applyAlignment="1">
      <alignment horizontal="left" vertical="center"/>
    </xf>
    <xf numFmtId="0" fontId="22" fillId="13" borderId="18" xfId="1" applyNumberFormat="1" applyFont="1" applyFill="1" applyBorder="1" applyAlignment="1">
      <alignment horizontal="center" vertical="center"/>
    </xf>
    <xf numFmtId="0" fontId="22" fillId="13" borderId="19" xfId="1" applyNumberFormat="1" applyFont="1" applyFill="1" applyBorder="1" applyAlignment="1">
      <alignment horizontal="center" vertical="center"/>
    </xf>
    <xf numFmtId="172" fontId="22" fillId="13" borderId="20" xfId="2" applyNumberFormat="1" applyFont="1" applyFill="1" applyBorder="1" applyAlignment="1">
      <alignment horizontal="center" vertical="center"/>
    </xf>
    <xf numFmtId="172" fontId="22" fillId="42" borderId="20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1" fontId="16" fillId="12" borderId="21" xfId="1" applyNumberFormat="1" applyFont="1" applyFill="1" applyBorder="1" applyAlignment="1">
      <alignment horizontal="center" vertical="center"/>
    </xf>
    <xf numFmtId="171" fontId="16" fillId="12" borderId="0" xfId="1" applyNumberFormat="1" applyFont="1" applyFill="1" applyBorder="1" applyAlignment="1">
      <alignment horizontal="center" vertical="center"/>
    </xf>
    <xf numFmtId="172" fontId="16" fillId="12" borderId="22" xfId="2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171" fontId="16" fillId="0" borderId="21" xfId="1" applyNumberFormat="1" applyFont="1" applyFill="1" applyBorder="1" applyAlignment="1">
      <alignment horizontal="center" vertical="center"/>
    </xf>
    <xf numFmtId="171" fontId="16" fillId="0" borderId="0" xfId="1" applyNumberFormat="1" applyFont="1" applyFill="1" applyBorder="1" applyAlignment="1">
      <alignment horizontal="center" vertical="center"/>
    </xf>
    <xf numFmtId="172" fontId="16" fillId="0" borderId="22" xfId="2" applyNumberFormat="1" applyFont="1" applyFill="1" applyBorder="1" applyAlignment="1">
      <alignment horizontal="right" vertical="center"/>
    </xf>
    <xf numFmtId="0" fontId="21" fillId="14" borderId="23" xfId="1" applyNumberFormat="1" applyFont="1" applyFill="1" applyBorder="1" applyAlignment="1">
      <alignment vertical="center"/>
    </xf>
    <xf numFmtId="171" fontId="21" fillId="14" borderId="23" xfId="1" applyNumberFormat="1" applyFont="1" applyFill="1" applyBorder="1" applyAlignment="1">
      <alignment horizontal="center" vertical="center"/>
    </xf>
    <xf numFmtId="172" fontId="21" fillId="14" borderId="24" xfId="2" applyNumberFormat="1" applyFont="1" applyFill="1" applyBorder="1" applyAlignment="1">
      <alignment horizontal="right" vertical="center"/>
    </xf>
    <xf numFmtId="172" fontId="21" fillId="14" borderId="25" xfId="2" applyNumberFormat="1" applyFont="1" applyFill="1" applyBorder="1" applyAlignment="1">
      <alignment horizontal="right" vertical="center"/>
    </xf>
    <xf numFmtId="171" fontId="19" fillId="12" borderId="0" xfId="1" applyNumberFormat="1" applyFont="1" applyFill="1" applyAlignment="1">
      <alignment vertical="center"/>
    </xf>
    <xf numFmtId="0" fontId="16" fillId="12" borderId="21" xfId="0" applyFont="1" applyFill="1" applyBorder="1" applyAlignment="1">
      <alignment horizontal="center" vertical="center"/>
    </xf>
    <xf numFmtId="0" fontId="16" fillId="12" borderId="22" xfId="0" applyFont="1" applyFill="1" applyBorder="1" applyAlignment="1">
      <alignment horizontal="left" vertical="center"/>
    </xf>
    <xf numFmtId="3" fontId="16" fillId="12" borderId="21" xfId="0" applyNumberFormat="1" applyFont="1" applyFill="1" applyBorder="1" applyAlignment="1">
      <alignment horizontal="right" vertical="center"/>
    </xf>
    <xf numFmtId="3" fontId="16" fillId="12" borderId="0" xfId="0" applyNumberFormat="1" applyFont="1" applyFill="1" applyBorder="1" applyAlignment="1">
      <alignment horizontal="right" vertical="center"/>
    </xf>
    <xf numFmtId="172" fontId="16" fillId="12" borderId="26" xfId="2" applyNumberFormat="1" applyFont="1" applyFill="1" applyBorder="1" applyAlignment="1">
      <alignment horizontal="right" vertical="center"/>
    </xf>
    <xf numFmtId="0" fontId="16" fillId="0" borderId="22" xfId="0" applyFont="1" applyBorder="1" applyAlignment="1">
      <alignment horizontal="left" vertical="center"/>
    </xf>
    <xf numFmtId="164" fontId="16" fillId="12" borderId="21" xfId="1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172" fontId="16" fillId="0" borderId="26" xfId="2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164" fontId="16" fillId="12" borderId="0" xfId="1" applyFont="1" applyFill="1" applyBorder="1" applyAlignment="1">
      <alignment horizontal="right" vertical="center"/>
    </xf>
    <xf numFmtId="0" fontId="16" fillId="12" borderId="27" xfId="0" applyFont="1" applyFill="1" applyBorder="1" applyAlignment="1">
      <alignment horizontal="center" vertical="center"/>
    </xf>
    <xf numFmtId="0" fontId="16" fillId="12" borderId="28" xfId="0" applyFont="1" applyFill="1" applyBorder="1" applyAlignment="1">
      <alignment vertical="center" wrapText="1"/>
    </xf>
    <xf numFmtId="171" fontId="16" fillId="12" borderId="21" xfId="1" applyNumberFormat="1" applyFont="1" applyFill="1" applyBorder="1" applyAlignment="1">
      <alignment horizontal="right" vertical="center"/>
    </xf>
    <xf numFmtId="0" fontId="21" fillId="43" borderId="23" xfId="0" applyFont="1" applyFill="1" applyBorder="1" applyAlignment="1">
      <alignment vertical="center"/>
    </xf>
    <xf numFmtId="0" fontId="17" fillId="43" borderId="29" xfId="0" applyFont="1" applyFill="1" applyBorder="1" applyAlignment="1">
      <alignment vertical="center" wrapText="1"/>
    </xf>
    <xf numFmtId="3" fontId="21" fillId="43" borderId="29" xfId="0" applyNumberFormat="1" applyFont="1" applyFill="1" applyBorder="1" applyAlignment="1">
      <alignment horizontal="right" vertical="center"/>
    </xf>
    <xf numFmtId="172" fontId="21" fillId="43" borderId="29" xfId="2" applyNumberFormat="1" applyFont="1" applyFill="1" applyBorder="1" applyAlignment="1">
      <alignment horizontal="right" vertical="center"/>
    </xf>
    <xf numFmtId="172" fontId="21" fillId="43" borderId="25" xfId="2" applyNumberFormat="1" applyFont="1" applyFill="1" applyBorder="1" applyAlignment="1">
      <alignment horizontal="right" vertical="center"/>
    </xf>
    <xf numFmtId="171" fontId="19" fillId="12" borderId="0" xfId="1" applyNumberFormat="1" applyFont="1" applyFill="1"/>
    <xf numFmtId="172" fontId="19" fillId="12" borderId="0" xfId="2" applyNumberFormat="1" applyFont="1" applyFill="1"/>
    <xf numFmtId="172" fontId="19" fillId="12" borderId="2" xfId="2" applyNumberFormat="1" applyFont="1" applyFill="1" applyBorder="1"/>
    <xf numFmtId="171" fontId="19" fillId="12" borderId="0" xfId="0" applyNumberFormat="1" applyFont="1" applyFill="1" applyAlignment="1">
      <alignment vertical="center"/>
    </xf>
    <xf numFmtId="0" fontId="19" fillId="0" borderId="0" xfId="0" applyFont="1"/>
    <xf numFmtId="0" fontId="16" fillId="0" borderId="0" xfId="0" applyFont="1" applyAlignment="1">
      <alignment horizontal="left" vertical="center"/>
    </xf>
    <xf numFmtId="0" fontId="0" fillId="12" borderId="0" xfId="0" applyFill="1" applyAlignment="1">
      <alignment horizontal="right"/>
    </xf>
    <xf numFmtId="0" fontId="0" fillId="12" borderId="0" xfId="0" applyFill="1"/>
    <xf numFmtId="171" fontId="0" fillId="12" borderId="0" xfId="0" applyNumberFormat="1" applyFill="1" applyAlignment="1">
      <alignment horizontal="right"/>
    </xf>
    <xf numFmtId="180" fontId="0" fillId="12" borderId="0" xfId="0" applyNumberFormat="1" applyFill="1" applyAlignment="1">
      <alignment horizontal="right"/>
    </xf>
    <xf numFmtId="0" fontId="6" fillId="12" borderId="0" xfId="0" applyFont="1" applyFill="1"/>
    <xf numFmtId="0" fontId="22" fillId="13" borderId="30" xfId="121" applyFont="1" applyFill="1" applyBorder="1">
      <alignment horizontal="left"/>
    </xf>
    <xf numFmtId="171" fontId="21" fillId="14" borderId="31" xfId="1" applyNumberFormat="1" applyFont="1" applyFill="1" applyBorder="1" applyAlignment="1">
      <alignment horizontal="left"/>
    </xf>
    <xf numFmtId="171" fontId="21" fillId="14" borderId="31" xfId="1" applyNumberFormat="1" applyFont="1" applyFill="1" applyBorder="1" applyAlignment="1">
      <alignment horizontal="right"/>
    </xf>
    <xf numFmtId="172" fontId="21" fillId="14" borderId="31" xfId="2" applyNumberFormat="1" applyFont="1" applyFill="1" applyBorder="1" applyAlignment="1">
      <alignment horizontal="right" vertical="center"/>
    </xf>
    <xf numFmtId="9" fontId="21" fillId="14" borderId="28" xfId="2" applyFont="1" applyFill="1" applyBorder="1" applyAlignment="1">
      <alignment horizontal="right" vertical="center"/>
    </xf>
    <xf numFmtId="171" fontId="19" fillId="0" borderId="21" xfId="1" applyNumberFormat="1" applyFont="1" applyFill="1" applyBorder="1" applyAlignment="1">
      <alignment horizontal="left" indent="1"/>
    </xf>
    <xf numFmtId="171" fontId="19" fillId="0" borderId="21" xfId="1" applyNumberFormat="1" applyFont="1" applyFill="1" applyBorder="1" applyAlignment="1">
      <alignment horizontal="right"/>
    </xf>
    <xf numFmtId="171" fontId="19" fillId="0" borderId="0" xfId="1" applyNumberFormat="1" applyFont="1" applyFill="1" applyBorder="1" applyAlignment="1">
      <alignment horizontal="right"/>
    </xf>
    <xf numFmtId="172" fontId="19" fillId="0" borderId="22" xfId="2" applyNumberFormat="1" applyFont="1" applyFill="1" applyBorder="1" applyAlignment="1">
      <alignment horizontal="right" vertical="center"/>
    </xf>
    <xf numFmtId="171" fontId="19" fillId="12" borderId="21" xfId="1" applyNumberFormat="1" applyFont="1" applyFill="1" applyBorder="1" applyAlignment="1">
      <alignment horizontal="right"/>
    </xf>
    <xf numFmtId="171" fontId="19" fillId="12" borderId="0" xfId="1" applyNumberFormat="1" applyFont="1" applyFill="1" applyBorder="1" applyAlignment="1">
      <alignment horizontal="right"/>
    </xf>
    <xf numFmtId="172" fontId="19" fillId="12" borderId="22" xfId="2" applyNumberFormat="1" applyFont="1" applyFill="1" applyBorder="1" applyAlignment="1">
      <alignment horizontal="right" vertical="center"/>
    </xf>
    <xf numFmtId="0" fontId="19" fillId="0" borderId="21" xfId="121" applyFont="1" applyFill="1" applyBorder="1" applyAlignment="1">
      <alignment horizontal="left" indent="1"/>
    </xf>
    <xf numFmtId="0" fontId="19" fillId="12" borderId="21" xfId="121" applyFont="1" applyBorder="1" applyAlignment="1">
      <alignment horizontal="left" indent="1"/>
    </xf>
    <xf numFmtId="171" fontId="21" fillId="14" borderId="2" xfId="1" applyNumberFormat="1" applyFont="1" applyFill="1" applyBorder="1" applyAlignment="1">
      <alignment horizontal="left"/>
    </xf>
    <xf numFmtId="171" fontId="21" fillId="14" borderId="2" xfId="1" applyNumberFormat="1" applyFont="1" applyFill="1" applyBorder="1" applyAlignment="1">
      <alignment horizontal="right"/>
    </xf>
    <xf numFmtId="172" fontId="21" fillId="14" borderId="32" xfId="2" applyNumberFormat="1" applyFont="1" applyFill="1" applyBorder="1" applyAlignment="1">
      <alignment horizontal="right" vertical="center"/>
    </xf>
    <xf numFmtId="9" fontId="21" fillId="14" borderId="32" xfId="2" applyFont="1" applyFill="1" applyBorder="1" applyAlignment="1">
      <alignment horizontal="right" vertical="center"/>
    </xf>
    <xf numFmtId="171" fontId="19" fillId="12" borderId="21" xfId="1" applyNumberFormat="1" applyFont="1" applyFill="1" applyBorder="1" applyAlignment="1">
      <alignment horizontal="left" indent="1"/>
    </xf>
    <xf numFmtId="9" fontId="21" fillId="14" borderId="33" xfId="2" applyFont="1" applyFill="1" applyBorder="1" applyAlignment="1">
      <alignment horizontal="right" vertical="center"/>
    </xf>
    <xf numFmtId="0" fontId="0" fillId="12" borderId="2" xfId="0" applyFill="1" applyBorder="1" applyAlignment="1">
      <alignment horizontal="right"/>
    </xf>
    <xf numFmtId="171" fontId="0" fillId="12" borderId="0" xfId="0" applyNumberFormat="1" applyFill="1"/>
    <xf numFmtId="0" fontId="17" fillId="12" borderId="0" xfId="0" applyFont="1" applyFill="1" applyAlignment="1">
      <alignment horizontal="left"/>
    </xf>
    <xf numFmtId="0" fontId="19" fillId="1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1" fillId="12" borderId="0" xfId="0" applyFont="1" applyFill="1" applyAlignment="1">
      <alignment horizontal="left"/>
    </xf>
    <xf numFmtId="0" fontId="22" fillId="13" borderId="0" xfId="0" applyFont="1" applyFill="1" applyAlignment="1">
      <alignment horizontal="left"/>
    </xf>
    <xf numFmtId="0" fontId="22" fillId="13" borderId="0" xfId="0" applyFont="1" applyFill="1" applyAlignment="1">
      <alignment horizontal="center"/>
    </xf>
    <xf numFmtId="0" fontId="71" fillId="12" borderId="34" xfId="0" applyFont="1" applyFill="1" applyBorder="1" applyAlignment="1">
      <alignment horizontal="left"/>
    </xf>
    <xf numFmtId="0" fontId="71" fillId="12" borderId="34" xfId="0" applyFont="1" applyFill="1" applyBorder="1" applyAlignment="1">
      <alignment horizontal="center"/>
    </xf>
    <xf numFmtId="10" fontId="19" fillId="12" borderId="0" xfId="0" applyNumberFormat="1" applyFont="1" applyFill="1" applyAlignment="1">
      <alignment horizontal="center"/>
    </xf>
    <xf numFmtId="181" fontId="19" fillId="12" borderId="0" xfId="52" applyNumberFormat="1" applyFont="1" applyFill="1" applyAlignment="1">
      <alignment horizontal="center"/>
    </xf>
    <xf numFmtId="3" fontId="19" fillId="12" borderId="0" xfId="0" applyNumberFormat="1" applyFont="1" applyFill="1" applyAlignment="1">
      <alignment horizontal="center"/>
    </xf>
    <xf numFmtId="181" fontId="19" fillId="12" borderId="0" xfId="52" applyNumberFormat="1" applyFont="1" applyFill="1" applyBorder="1" applyAlignment="1">
      <alignment horizontal="center"/>
    </xf>
    <xf numFmtId="10" fontId="19" fillId="12" borderId="0" xfId="2" applyNumberFormat="1" applyFont="1" applyFill="1" applyAlignment="1">
      <alignment horizontal="center"/>
    </xf>
    <xf numFmtId="4" fontId="19" fillId="12" borderId="0" xfId="0" applyNumberFormat="1" applyFont="1" applyFill="1" applyAlignment="1">
      <alignment horizontal="center"/>
    </xf>
    <xf numFmtId="0" fontId="19" fillId="0" borderId="31" xfId="0" applyFont="1" applyBorder="1" applyAlignment="1">
      <alignment horizontal="left"/>
    </xf>
    <xf numFmtId="10" fontId="19" fillId="0" borderId="31" xfId="0" applyNumberFormat="1" applyFont="1" applyBorder="1" applyAlignment="1">
      <alignment horizontal="center"/>
    </xf>
    <xf numFmtId="2" fontId="19" fillId="0" borderId="31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3" fontId="16" fillId="12" borderId="0" xfId="0" applyNumberFormat="1" applyFont="1" applyFill="1" applyAlignment="1">
      <alignment horizontal="center"/>
    </xf>
    <xf numFmtId="0" fontId="21" fillId="40" borderId="31" xfId="0" applyFont="1" applyFill="1" applyBorder="1" applyAlignment="1">
      <alignment horizontal="left"/>
    </xf>
    <xf numFmtId="10" fontId="21" fillId="40" borderId="31" xfId="0" applyNumberFormat="1" applyFont="1" applyFill="1" applyBorder="1" applyAlignment="1">
      <alignment horizontal="center"/>
    </xf>
    <xf numFmtId="2" fontId="21" fillId="40" borderId="31" xfId="0" applyNumberFormat="1" applyFont="1" applyFill="1" applyBorder="1" applyAlignment="1">
      <alignment horizontal="center"/>
    </xf>
    <xf numFmtId="1" fontId="21" fillId="40" borderId="31" xfId="0" applyNumberFormat="1" applyFont="1" applyFill="1" applyBorder="1" applyAlignment="1">
      <alignment horizontal="center"/>
    </xf>
    <xf numFmtId="2" fontId="19" fillId="12" borderId="0" xfId="0" applyNumberFormat="1" applyFont="1" applyFill="1"/>
    <xf numFmtId="10" fontId="16" fillId="12" borderId="0" xfId="2" applyNumberFormat="1" applyFont="1" applyFill="1" applyAlignment="1">
      <alignment horizontal="center"/>
    </xf>
    <xf numFmtId="0" fontId="72" fillId="12" borderId="0" xfId="0" applyFont="1" applyFill="1" applyAlignment="1">
      <alignment horizontal="left" indent="1"/>
    </xf>
    <xf numFmtId="10" fontId="19" fillId="0" borderId="0" xfId="0" applyNumberFormat="1" applyFont="1" applyFill="1" applyAlignment="1">
      <alignment horizontal="center"/>
    </xf>
    <xf numFmtId="10" fontId="19" fillId="0" borderId="0" xfId="2" applyNumberFormat="1" applyFont="1" applyFill="1" applyAlignment="1">
      <alignment horizontal="center"/>
    </xf>
    <xf numFmtId="2" fontId="16" fillId="12" borderId="0" xfId="0" applyNumberFormat="1" applyFont="1" applyFill="1" applyAlignment="1">
      <alignment horizontal="center"/>
    </xf>
    <xf numFmtId="4" fontId="16" fillId="12" borderId="0" xfId="0" applyNumberFormat="1" applyFont="1" applyFill="1" applyAlignment="1">
      <alignment horizontal="center"/>
    </xf>
    <xf numFmtId="10" fontId="19" fillId="44" borderId="0" xfId="2" applyNumberFormat="1" applyFont="1" applyFill="1" applyAlignment="1">
      <alignment horizontal="center"/>
    </xf>
    <xf numFmtId="1" fontId="19" fillId="12" borderId="0" xfId="0" applyNumberFormat="1" applyFont="1" applyFill="1" applyAlignment="1">
      <alignment horizontal="center" vertical="center"/>
    </xf>
    <xf numFmtId="0" fontId="18" fillId="12" borderId="0" xfId="0" applyFont="1" applyFill="1" applyAlignment="1">
      <alignment horizontal="left"/>
    </xf>
    <xf numFmtId="3" fontId="18" fillId="12" borderId="0" xfId="0" applyNumberFormat="1" applyFont="1" applyFill="1" applyAlignment="1">
      <alignment horizontal="center"/>
    </xf>
    <xf numFmtId="10" fontId="18" fillId="12" borderId="0" xfId="0" applyNumberFormat="1" applyFont="1" applyFill="1" applyAlignment="1">
      <alignment horizontal="center"/>
    </xf>
    <xf numFmtId="3" fontId="18" fillId="12" borderId="0" xfId="2" applyNumberFormat="1" applyFont="1" applyFill="1" applyAlignment="1">
      <alignment horizontal="center"/>
    </xf>
    <xf numFmtId="182" fontId="19" fillId="12" borderId="0" xfId="0" applyNumberFormat="1" applyFont="1" applyFill="1" applyAlignment="1">
      <alignment horizontal="center"/>
    </xf>
    <xf numFmtId="0" fontId="21" fillId="40" borderId="2" xfId="121" applyFont="1" applyFill="1" applyBorder="1">
      <alignment horizontal="left"/>
    </xf>
    <xf numFmtId="182" fontId="21" fillId="40" borderId="2" xfId="121" applyNumberFormat="1" applyFont="1" applyFill="1" applyBorder="1" applyAlignment="1">
      <alignment horizontal="center"/>
    </xf>
    <xf numFmtId="0" fontId="19" fillId="12" borderId="0" xfId="121" applyFont="1" applyAlignment="1">
      <alignment horizontal="left" indent="1"/>
    </xf>
    <xf numFmtId="0" fontId="73" fillId="12" borderId="0" xfId="0" applyFont="1" applyFill="1" applyAlignment="1">
      <alignment horizontal="left"/>
    </xf>
    <xf numFmtId="0" fontId="0" fillId="12" borderId="0" xfId="0" applyFill="1" applyAlignment="1">
      <alignment horizontal="center"/>
    </xf>
    <xf numFmtId="0" fontId="6" fillId="12" borderId="0" xfId="0" applyFont="1" applyFill="1" applyAlignment="1">
      <alignment horizontal="left"/>
    </xf>
    <xf numFmtId="0" fontId="4" fillId="13" borderId="0" xfId="0" applyFont="1" applyFill="1" applyAlignment="1">
      <alignment horizontal="left" vertical="center"/>
    </xf>
    <xf numFmtId="0" fontId="4" fillId="13" borderId="0" xfId="0" applyFont="1" applyFill="1" applyAlignment="1">
      <alignment horizontal="right" vertical="center"/>
    </xf>
    <xf numFmtId="0" fontId="0" fillId="12" borderId="0" xfId="0" applyFill="1" applyAlignment="1">
      <alignment vertical="center"/>
    </xf>
    <xf numFmtId="0" fontId="0" fillId="12" borderId="0" xfId="0" applyFill="1" applyAlignment="1">
      <alignment horizontal="left"/>
    </xf>
    <xf numFmtId="165" fontId="0" fillId="12" borderId="0" xfId="129" applyNumberFormat="1" applyFont="1" applyFill="1" applyAlignment="1">
      <alignment horizontal="center" vertical="center"/>
    </xf>
    <xf numFmtId="3" fontId="0" fillId="12" borderId="0" xfId="0" applyNumberFormat="1" applyFill="1"/>
    <xf numFmtId="0" fontId="74" fillId="0" borderId="0" xfId="0" applyFont="1" applyAlignment="1">
      <alignment horizontal="left"/>
    </xf>
    <xf numFmtId="165" fontId="74" fillId="0" borderId="0" xfId="129" applyNumberFormat="1" applyFont="1" applyAlignment="1">
      <alignment horizontal="center" vertical="center"/>
    </xf>
    <xf numFmtId="3" fontId="0" fillId="0" borderId="0" xfId="0" applyNumberFormat="1"/>
    <xf numFmtId="0" fontId="7" fillId="13" borderId="0" xfId="0" applyFont="1" applyFill="1" applyAlignment="1">
      <alignment horizontal="left"/>
    </xf>
    <xf numFmtId="43" fontId="4" fillId="13" borderId="0" xfId="129" applyFont="1" applyFill="1" applyAlignment="1">
      <alignment horizontal="center" vertical="center"/>
    </xf>
    <xf numFmtId="0" fontId="0" fillId="12" borderId="0" xfId="0" applyFill="1" applyAlignment="1">
      <alignment horizontal="left" indent="1"/>
    </xf>
    <xf numFmtId="170" fontId="0" fillId="12" borderId="0" xfId="129" applyNumberFormat="1" applyFont="1" applyFill="1" applyAlignment="1">
      <alignment horizontal="center"/>
    </xf>
    <xf numFmtId="170" fontId="40" fillId="12" borderId="0" xfId="129" applyNumberFormat="1" applyFont="1" applyFill="1" applyAlignment="1">
      <alignment horizontal="center"/>
    </xf>
    <xf numFmtId="183" fontId="40" fillId="12" borderId="0" xfId="129" applyNumberFormat="1" applyFont="1" applyFill="1" applyAlignment="1">
      <alignment horizontal="center"/>
    </xf>
    <xf numFmtId="3" fontId="0" fillId="12" borderId="0" xfId="0" applyNumberFormat="1" applyFill="1" applyAlignment="1">
      <alignment horizontal="center"/>
    </xf>
    <xf numFmtId="1" fontId="0" fillId="12" borderId="0" xfId="0" applyNumberFormat="1" applyFill="1" applyAlignment="1">
      <alignment horizontal="center"/>
    </xf>
    <xf numFmtId="184" fontId="40" fillId="0" borderId="0" xfId="161" applyNumberFormat="1" applyAlignment="1">
      <alignment horizontal="center"/>
    </xf>
    <xf numFmtId="0" fontId="65" fillId="0" borderId="0" xfId="0" applyFont="1" applyAlignment="1">
      <alignment vertical="center"/>
    </xf>
    <xf numFmtId="0" fontId="6" fillId="12" borderId="2" xfId="0" applyFont="1" applyFill="1" applyBorder="1" applyAlignment="1">
      <alignment horizontal="left"/>
    </xf>
    <xf numFmtId="172" fontId="6" fillId="0" borderId="2" xfId="0" applyNumberFormat="1" applyFont="1" applyBorder="1" applyAlignment="1">
      <alignment horizontal="right" vertical="center"/>
    </xf>
    <xf numFmtId="172" fontId="6" fillId="12" borderId="2" xfId="0" applyNumberFormat="1" applyFont="1" applyFill="1" applyBorder="1" applyAlignment="1">
      <alignment horizontal="right" vertical="center"/>
    </xf>
    <xf numFmtId="10" fontId="6" fillId="12" borderId="0" xfId="0" applyNumberFormat="1" applyFont="1" applyFill="1" applyAlignment="1">
      <alignment horizontal="center"/>
    </xf>
    <xf numFmtId="43" fontId="6" fillId="12" borderId="0" xfId="129" applyFont="1" applyFill="1" applyAlignment="1">
      <alignment horizontal="center"/>
    </xf>
    <xf numFmtId="165" fontId="0" fillId="12" borderId="0" xfId="129" applyNumberFormat="1" applyFont="1" applyFill="1" applyAlignment="1">
      <alignment horizontal="center"/>
    </xf>
    <xf numFmtId="0" fontId="7" fillId="13" borderId="0" xfId="0" applyFont="1" applyFill="1" applyAlignment="1">
      <alignment horizontal="center" vertical="center"/>
    </xf>
    <xf numFmtId="0" fontId="0" fillId="12" borderId="0" xfId="0" applyFill="1" applyAlignment="1">
      <alignment horizontal="right" vertical="center"/>
    </xf>
    <xf numFmtId="170" fontId="0" fillId="0" borderId="0" xfId="129" applyNumberFormat="1" applyFont="1" applyAlignment="1">
      <alignment horizontal="center"/>
    </xf>
    <xf numFmtId="182" fontId="0" fillId="12" borderId="0" xfId="0" applyNumberFormat="1" applyFill="1" applyAlignment="1">
      <alignment horizontal="center"/>
    </xf>
    <xf numFmtId="170" fontId="74" fillId="0" borderId="0" xfId="129" applyNumberFormat="1" applyFont="1" applyAlignment="1">
      <alignment horizontal="center"/>
    </xf>
    <xf numFmtId="0" fontId="4" fillId="13" borderId="0" xfId="0" applyFont="1" applyFill="1" applyAlignment="1">
      <alignment horizontal="left"/>
    </xf>
    <xf numFmtId="170" fontId="4" fillId="13" borderId="0" xfId="129" applyNumberFormat="1" applyFont="1" applyFill="1" applyAlignment="1">
      <alignment horizontal="center" vertical="center"/>
    </xf>
    <xf numFmtId="170" fontId="0" fillId="12" borderId="0" xfId="129" applyNumberFormat="1" applyFont="1" applyFill="1" applyAlignment="1">
      <alignment horizontal="center" vertical="center"/>
    </xf>
    <xf numFmtId="172" fontId="6" fillId="12" borderId="2" xfId="0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73" fillId="12" borderId="0" xfId="0" applyFont="1" applyFill="1"/>
    <xf numFmtId="0" fontId="49" fillId="12" borderId="0" xfId="121" applyAlignment="1">
      <alignment horizontal="center"/>
    </xf>
    <xf numFmtId="0" fontId="49" fillId="12" borderId="0" xfId="121">
      <alignment horizontal="left"/>
    </xf>
    <xf numFmtId="0" fontId="75" fillId="41" borderId="0" xfId="121" applyFont="1" applyFill="1" applyAlignment="1">
      <alignment horizontal="left" vertical="center"/>
    </xf>
    <xf numFmtId="0" fontId="75" fillId="41" borderId="0" xfId="121" applyFont="1" applyFill="1" applyAlignment="1">
      <alignment horizontal="center" vertical="center"/>
    </xf>
    <xf numFmtId="0" fontId="75" fillId="41" borderId="0" xfId="121" applyFont="1" applyFill="1" applyAlignment="1">
      <alignment horizontal="center" vertical="center" wrapText="1"/>
    </xf>
    <xf numFmtId="0" fontId="75" fillId="41" borderId="35" xfId="121" applyFont="1" applyFill="1" applyBorder="1" applyAlignment="1">
      <alignment horizontal="center" vertical="center"/>
    </xf>
    <xf numFmtId="0" fontId="49" fillId="12" borderId="0" xfId="121" applyAlignment="1">
      <alignment horizontal="left" vertical="center"/>
    </xf>
    <xf numFmtId="0" fontId="76" fillId="41" borderId="0" xfId="121" applyFont="1" applyFill="1">
      <alignment horizontal="left"/>
    </xf>
    <xf numFmtId="0" fontId="76" fillId="41" borderId="0" xfId="121" applyFont="1" applyFill="1" applyAlignment="1">
      <alignment horizontal="center"/>
    </xf>
    <xf numFmtId="0" fontId="75" fillId="41" borderId="35" xfId="121" applyFont="1" applyFill="1" applyBorder="1" applyAlignment="1">
      <alignment horizontal="center"/>
    </xf>
    <xf numFmtId="3" fontId="49" fillId="14" borderId="0" xfId="121" applyNumberFormat="1" applyFill="1">
      <alignment horizontal="left"/>
    </xf>
    <xf numFmtId="3" fontId="49" fillId="14" borderId="0" xfId="121" applyNumberFormat="1" applyFill="1" applyAlignment="1">
      <alignment horizontal="center"/>
    </xf>
    <xf numFmtId="185" fontId="49" fillId="14" borderId="0" xfId="52" applyNumberFormat="1" applyFont="1" applyFill="1" applyBorder="1" applyAlignment="1">
      <alignment horizontal="center"/>
    </xf>
    <xf numFmtId="3" fontId="49" fillId="14" borderId="0" xfId="121" applyNumberFormat="1" applyFill="1" applyBorder="1" applyAlignment="1">
      <alignment horizontal="center"/>
    </xf>
    <xf numFmtId="10" fontId="49" fillId="14" borderId="0" xfId="2" applyNumberFormat="1" applyFont="1" applyFill="1" applyBorder="1" applyAlignment="1">
      <alignment horizontal="center"/>
    </xf>
    <xf numFmtId="3" fontId="49" fillId="12" borderId="0" xfId="121" applyNumberFormat="1">
      <alignment horizontal="left"/>
    </xf>
    <xf numFmtId="3" fontId="49" fillId="12" borderId="0" xfId="121" applyNumberFormat="1" applyAlignment="1">
      <alignment horizontal="center"/>
    </xf>
    <xf numFmtId="185" fontId="49" fillId="12" borderId="0" xfId="52" applyNumberFormat="1" applyFont="1" applyFill="1" applyBorder="1" applyAlignment="1">
      <alignment horizontal="center"/>
    </xf>
    <xf numFmtId="3" fontId="49" fillId="0" borderId="0" xfId="121" applyNumberFormat="1" applyFill="1" applyBorder="1" applyAlignment="1">
      <alignment horizontal="center"/>
    </xf>
    <xf numFmtId="10" fontId="49" fillId="12" borderId="0" xfId="2" applyNumberFormat="1" applyFont="1" applyFill="1" applyBorder="1" applyAlignment="1">
      <alignment horizontal="center"/>
    </xf>
    <xf numFmtId="0" fontId="31" fillId="0" borderId="0" xfId="73"/>
    <xf numFmtId="0" fontId="49" fillId="0" borderId="0" xfId="121" applyFill="1">
      <alignment horizontal="left"/>
    </xf>
    <xf numFmtId="10" fontId="49" fillId="0" borderId="0" xfId="2" applyNumberFormat="1" applyFont="1" applyFill="1" applyBorder="1" applyAlignment="1">
      <alignment horizontal="center"/>
    </xf>
    <xf numFmtId="185" fontId="49" fillId="12" borderId="0" xfId="52" applyNumberFormat="1" applyFont="1" applyFill="1" applyAlignment="1">
      <alignment horizontal="center"/>
    </xf>
    <xf numFmtId="3" fontId="49" fillId="12" borderId="35" xfId="121" applyNumberFormat="1" applyBorder="1" applyAlignment="1">
      <alignment horizontal="center"/>
    </xf>
    <xf numFmtId="10" fontId="49" fillId="12" borderId="0" xfId="2" applyNumberFormat="1" applyFont="1" applyFill="1" applyAlignment="1">
      <alignment horizontal="center"/>
    </xf>
    <xf numFmtId="3" fontId="77" fillId="12" borderId="2" xfId="121" applyNumberFormat="1" applyFont="1" applyBorder="1">
      <alignment horizontal="left"/>
    </xf>
    <xf numFmtId="3" fontId="77" fillId="12" borderId="2" xfId="121" applyNumberFormat="1" applyFont="1" applyBorder="1" applyAlignment="1">
      <alignment horizontal="center"/>
    </xf>
    <xf numFmtId="3" fontId="77" fillId="12" borderId="36" xfId="121" applyNumberFormat="1" applyFont="1" applyBorder="1" applyAlignment="1">
      <alignment horizontal="center"/>
    </xf>
    <xf numFmtId="10" fontId="77" fillId="12" borderId="2" xfId="2" applyNumberFormat="1" applyFont="1" applyFill="1" applyBorder="1" applyAlignment="1">
      <alignment horizontal="center"/>
    </xf>
    <xf numFmtId="3" fontId="78" fillId="12" borderId="0" xfId="121" applyNumberFormat="1" applyFont="1">
      <alignment horizontal="left"/>
    </xf>
    <xf numFmtId="3" fontId="77" fillId="12" borderId="0" xfId="121" applyNumberFormat="1" applyFont="1" applyAlignment="1">
      <alignment horizontal="center"/>
    </xf>
    <xf numFmtId="10" fontId="77" fillId="12" borderId="35" xfId="2" applyNumberFormat="1" applyFont="1" applyFill="1" applyBorder="1" applyAlignment="1">
      <alignment horizontal="center"/>
    </xf>
    <xf numFmtId="0" fontId="49" fillId="12" borderId="37" xfId="121" applyBorder="1" applyAlignment="1">
      <alignment horizontal="center"/>
    </xf>
    <xf numFmtId="0" fontId="0" fillId="0" borderId="0" xfId="0" applyFill="1"/>
    <xf numFmtId="0" fontId="31" fillId="0" borderId="0" xfId="73" applyFill="1"/>
    <xf numFmtId="0" fontId="40" fillId="0" borderId="0" xfId="61" applyFill="1"/>
    <xf numFmtId="0" fontId="40" fillId="0" borderId="0" xfId="61"/>
    <xf numFmtId="0" fontId="75" fillId="13" borderId="0" xfId="121" applyFont="1" applyFill="1">
      <alignment horizontal="left"/>
    </xf>
    <xf numFmtId="17" fontId="75" fillId="13" borderId="0" xfId="121" applyNumberFormat="1" applyFont="1" applyFill="1" applyAlignment="1">
      <alignment horizontal="center"/>
    </xf>
    <xf numFmtId="0" fontId="75" fillId="13" borderId="0" xfId="121" applyFont="1" applyFill="1" applyAlignment="1">
      <alignment horizontal="center"/>
    </xf>
    <xf numFmtId="0" fontId="78" fillId="12" borderId="0" xfId="121" applyFont="1">
      <alignment horizontal="left"/>
    </xf>
    <xf numFmtId="0" fontId="75" fillId="12" borderId="0" xfId="121" applyFont="1" applyAlignment="1">
      <alignment horizontal="center"/>
    </xf>
    <xf numFmtId="0" fontId="77" fillId="12" borderId="0" xfId="121" applyFont="1">
      <alignment horizontal="left"/>
    </xf>
    <xf numFmtId="3" fontId="79" fillId="12" borderId="38" xfId="121" applyNumberFormat="1" applyFont="1" applyBorder="1" applyAlignment="1">
      <alignment horizontal="center"/>
    </xf>
    <xf numFmtId="10" fontId="77" fillId="12" borderId="39" xfId="2" applyNumberFormat="1" applyFont="1" applyFill="1" applyBorder="1" applyAlignment="1">
      <alignment horizontal="center"/>
    </xf>
    <xf numFmtId="0" fontId="49" fillId="12" borderId="39" xfId="121" applyBorder="1" applyAlignment="1">
      <alignment horizontal="center"/>
    </xf>
    <xf numFmtId="0" fontId="49" fillId="12" borderId="17" xfId="121" applyBorder="1" applyAlignment="1">
      <alignment horizontal="center"/>
    </xf>
    <xf numFmtId="185" fontId="49" fillId="12" borderId="40" xfId="52" applyNumberFormat="1" applyFont="1" applyFill="1" applyBorder="1" applyAlignment="1">
      <alignment horizontal="center"/>
    </xf>
    <xf numFmtId="10" fontId="49" fillId="12" borderId="22" xfId="2" applyNumberFormat="1" applyFont="1" applyFill="1" applyBorder="1" applyAlignment="1">
      <alignment horizontal="center"/>
    </xf>
    <xf numFmtId="10" fontId="0" fillId="0" borderId="0" xfId="0" applyNumberFormat="1"/>
    <xf numFmtId="171" fontId="49" fillId="12" borderId="41" xfId="52" applyNumberFormat="1" applyFont="1" applyFill="1" applyBorder="1" applyAlignment="1">
      <alignment horizontal="center"/>
    </xf>
    <xf numFmtId="10" fontId="49" fillId="12" borderId="42" xfId="2" applyNumberFormat="1" applyFont="1" applyFill="1" applyBorder="1" applyAlignment="1">
      <alignment horizontal="center"/>
    </xf>
    <xf numFmtId="3" fontId="77" fillId="12" borderId="0" xfId="121" applyNumberFormat="1" applyFont="1">
      <alignment horizontal="left"/>
    </xf>
    <xf numFmtId="3" fontId="79" fillId="0" borderId="38" xfId="121" applyNumberFormat="1" applyFont="1" applyFill="1" applyBorder="1" applyAlignment="1">
      <alignment horizontal="center"/>
    </xf>
    <xf numFmtId="10" fontId="77" fillId="12" borderId="38" xfId="2" applyNumberFormat="1" applyFont="1" applyFill="1" applyBorder="1" applyAlignment="1">
      <alignment horizontal="center"/>
    </xf>
    <xf numFmtId="9" fontId="77" fillId="12" borderId="2" xfId="2" applyFont="1" applyFill="1" applyBorder="1" applyAlignment="1">
      <alignment horizontal="center"/>
    </xf>
    <xf numFmtId="9" fontId="77" fillId="12" borderId="0" xfId="2" applyFont="1" applyFill="1" applyBorder="1" applyAlignment="1">
      <alignment horizontal="center"/>
    </xf>
    <xf numFmtId="0" fontId="75" fillId="13" borderId="0" xfId="121" applyFont="1" applyFill="1" applyAlignment="1">
      <alignment horizontal="left" vertical="center"/>
    </xf>
    <xf numFmtId="17" fontId="75" fillId="13" borderId="0" xfId="121" applyNumberFormat="1" applyFont="1" applyFill="1" applyAlignment="1">
      <alignment horizontal="center" vertical="center"/>
    </xf>
    <xf numFmtId="0" fontId="75" fillId="13" borderId="0" xfId="121" applyFont="1" applyFill="1" applyAlignment="1">
      <alignment horizontal="center" vertical="center"/>
    </xf>
    <xf numFmtId="0" fontId="0" fillId="0" borderId="0" xfId="0" applyAlignment="1">
      <alignment vertical="center"/>
    </xf>
    <xf numFmtId="0" fontId="77" fillId="12" borderId="0" xfId="121" applyFont="1" applyAlignment="1">
      <alignment horizontal="center"/>
    </xf>
    <xf numFmtId="185" fontId="77" fillId="40" borderId="18" xfId="121" applyNumberFormat="1" applyFont="1" applyFill="1" applyBorder="1" applyAlignment="1">
      <alignment horizontal="center"/>
    </xf>
    <xf numFmtId="10" fontId="77" fillId="40" borderId="20" xfId="2" applyNumberFormat="1" applyFont="1" applyFill="1" applyBorder="1" applyAlignment="1">
      <alignment horizontal="center"/>
    </xf>
    <xf numFmtId="185" fontId="49" fillId="12" borderId="21" xfId="52" applyNumberFormat="1" applyFont="1" applyFill="1" applyBorder="1" applyAlignment="1">
      <alignment horizontal="center"/>
    </xf>
    <xf numFmtId="185" fontId="49" fillId="12" borderId="43" xfId="52" applyNumberFormat="1" applyFont="1" applyFill="1" applyBorder="1" applyAlignment="1">
      <alignment horizontal="center"/>
    </xf>
    <xf numFmtId="0" fontId="72" fillId="0" borderId="0" xfId="0" applyFont="1" applyAlignment="1">
      <alignment wrapText="1"/>
    </xf>
    <xf numFmtId="0" fontId="72" fillId="0" borderId="0" xfId="0" applyFont="1" applyAlignment="1">
      <alignment horizontal="left" wrapText="1"/>
    </xf>
    <xf numFmtId="0" fontId="17" fillId="12" borderId="0" xfId="0" applyFont="1" applyFill="1"/>
    <xf numFmtId="0" fontId="16" fillId="12" borderId="0" xfId="0" applyFont="1" applyFill="1" applyAlignment="1">
      <alignment horizontal="right"/>
    </xf>
    <xf numFmtId="0" fontId="20" fillId="12" borderId="0" xfId="0" applyFont="1" applyFill="1"/>
    <xf numFmtId="0" fontId="22" fillId="13" borderId="0" xfId="0" applyFont="1" applyFill="1" applyAlignment="1">
      <alignment horizontal="right"/>
    </xf>
    <xf numFmtId="0" fontId="17" fillId="14" borderId="18" xfId="0" applyFont="1" applyFill="1" applyBorder="1" applyAlignment="1">
      <alignment horizontal="left"/>
    </xf>
    <xf numFmtId="0" fontId="17" fillId="14" borderId="19" xfId="0" applyFont="1" applyFill="1" applyBorder="1" applyAlignment="1">
      <alignment horizontal="right"/>
    </xf>
    <xf numFmtId="0" fontId="17" fillId="14" borderId="20" xfId="0" applyFont="1" applyFill="1" applyBorder="1" applyAlignment="1">
      <alignment horizontal="right"/>
    </xf>
    <xf numFmtId="0" fontId="16" fillId="12" borderId="0" xfId="0" applyFont="1" applyFill="1" applyAlignment="1">
      <alignment horizontal="left"/>
    </xf>
    <xf numFmtId="171" fontId="16" fillId="12" borderId="0" xfId="162" applyNumberFormat="1" applyFont="1" applyFill="1" applyAlignment="1">
      <alignment horizontal="right"/>
    </xf>
    <xf numFmtId="0" fontId="17" fillId="14" borderId="18" xfId="0" applyFont="1" applyFill="1" applyBorder="1"/>
    <xf numFmtId="0" fontId="16" fillId="14" borderId="19" xfId="0" applyFont="1" applyFill="1" applyBorder="1" applyAlignment="1">
      <alignment horizontal="right"/>
    </xf>
    <xf numFmtId="0" fontId="16" fillId="14" borderId="20" xfId="0" applyFont="1" applyFill="1" applyBorder="1" applyAlignment="1">
      <alignment horizontal="right"/>
    </xf>
    <xf numFmtId="185" fontId="16" fillId="12" borderId="0" xfId="162" applyNumberFormat="1" applyFont="1" applyFill="1" applyAlignment="1">
      <alignment horizontal="right"/>
    </xf>
    <xf numFmtId="0" fontId="16" fillId="12" borderId="44" xfId="0" applyFont="1" applyFill="1" applyBorder="1" applyAlignment="1">
      <alignment horizontal="right"/>
    </xf>
    <xf numFmtId="0" fontId="80" fillId="12" borderId="31" xfId="0" applyFont="1" applyFill="1" applyBorder="1"/>
    <xf numFmtId="0" fontId="16" fillId="12" borderId="31" xfId="0" applyFont="1" applyFill="1" applyBorder="1" applyAlignment="1">
      <alignment horizontal="right"/>
    </xf>
    <xf numFmtId="0" fontId="55" fillId="9" borderId="0" xfId="163" applyFont="1" applyFill="1"/>
    <xf numFmtId="0" fontId="61" fillId="9" borderId="0" xfId="163" applyFont="1" applyFill="1" applyAlignment="1">
      <alignment horizontal="left"/>
    </xf>
    <xf numFmtId="0" fontId="81" fillId="46" borderId="45" xfId="0" applyFont="1" applyFill="1" applyBorder="1" applyAlignment="1">
      <alignment horizontal="center" vertical="center"/>
    </xf>
    <xf numFmtId="186" fontId="81" fillId="46" borderId="46" xfId="0" applyNumberFormat="1" applyFont="1" applyFill="1" applyBorder="1" applyAlignment="1">
      <alignment horizontal="center" vertical="center" wrapText="1"/>
    </xf>
    <xf numFmtId="0" fontId="81" fillId="0" borderId="47" xfId="0" applyFont="1" applyBorder="1" applyAlignment="1">
      <alignment horizontal="center" vertical="center"/>
    </xf>
    <xf numFmtId="0" fontId="82" fillId="47" borderId="47" xfId="0" applyFont="1" applyFill="1" applyBorder="1" applyAlignment="1">
      <alignment horizontal="left" vertical="center"/>
    </xf>
    <xf numFmtId="171" fontId="82" fillId="47" borderId="47" xfId="52" applyNumberFormat="1" applyFont="1" applyFill="1" applyBorder="1" applyAlignment="1">
      <alignment horizontal="center" vertical="center"/>
    </xf>
    <xf numFmtId="171" fontId="82" fillId="47" borderId="47" xfId="52" applyNumberFormat="1" applyFont="1" applyFill="1" applyBorder="1" applyAlignment="1">
      <alignment horizontal="right" vertical="center"/>
    </xf>
    <xf numFmtId="169" fontId="82" fillId="14" borderId="46" xfId="52" applyNumberFormat="1" applyFont="1" applyFill="1" applyBorder="1" applyAlignment="1">
      <alignment horizontal="right" vertical="center"/>
    </xf>
    <xf numFmtId="49" fontId="82" fillId="12" borderId="47" xfId="0" applyNumberFormat="1" applyFont="1" applyFill="1" applyBorder="1" applyAlignment="1">
      <alignment horizontal="left" vertical="center" wrapText="1"/>
    </xf>
    <xf numFmtId="171" fontId="81" fillId="12" borderId="47" xfId="52" applyNumberFormat="1" applyFont="1" applyFill="1" applyBorder="1" applyAlignment="1">
      <alignment horizontal="center" vertical="center"/>
    </xf>
    <xf numFmtId="171" fontId="81" fillId="47" borderId="47" xfId="52" applyNumberFormat="1" applyFont="1" applyFill="1" applyBorder="1" applyAlignment="1">
      <alignment horizontal="right" vertical="center"/>
    </xf>
    <xf numFmtId="0" fontId="81" fillId="0" borderId="46" xfId="0" applyFont="1" applyBorder="1" applyAlignment="1">
      <alignment horizontal="center" vertical="center"/>
    </xf>
    <xf numFmtId="0" fontId="82" fillId="47" borderId="48" xfId="0" applyFont="1" applyFill="1" applyBorder="1" applyAlignment="1">
      <alignment horizontal="left" vertical="center"/>
    </xf>
    <xf numFmtId="0" fontId="82" fillId="47" borderId="44" xfId="0" applyFont="1" applyFill="1" applyBorder="1" applyAlignment="1">
      <alignment horizontal="left" vertical="center"/>
    </xf>
    <xf numFmtId="171" fontId="82" fillId="12" borderId="47" xfId="52" applyNumberFormat="1" applyFont="1" applyFill="1" applyBorder="1" applyAlignment="1">
      <alignment horizontal="right" vertical="center"/>
    </xf>
    <xf numFmtId="0" fontId="81" fillId="47" borderId="44" xfId="0" applyFont="1" applyFill="1" applyBorder="1" applyAlignment="1">
      <alignment horizontal="left" vertical="center"/>
    </xf>
    <xf numFmtId="171" fontId="81" fillId="47" borderId="47" xfId="52" applyNumberFormat="1" applyFont="1" applyFill="1" applyBorder="1" applyAlignment="1">
      <alignment horizontal="center" vertical="center"/>
    </xf>
    <xf numFmtId="171" fontId="82" fillId="47" borderId="46" xfId="52" applyNumberFormat="1" applyFont="1" applyFill="1" applyBorder="1" applyAlignment="1">
      <alignment horizontal="right" vertical="center"/>
    </xf>
    <xf numFmtId="0" fontId="82" fillId="47" borderId="44" xfId="0" applyFont="1" applyFill="1" applyBorder="1" applyAlignment="1">
      <alignment horizontal="left" vertical="center" wrapText="1"/>
    </xf>
    <xf numFmtId="164" fontId="82" fillId="14" borderId="46" xfId="52" applyFont="1" applyFill="1" applyBorder="1" applyAlignment="1">
      <alignment horizontal="right" vertical="center"/>
    </xf>
    <xf numFmtId="3" fontId="83" fillId="0" borderId="0" xfId="0" applyNumberFormat="1" applyFont="1" applyAlignment="1">
      <alignment horizontal="center"/>
    </xf>
    <xf numFmtId="4" fontId="19" fillId="12" borderId="0" xfId="121" applyNumberFormat="1" applyFont="1" applyAlignment="1">
      <alignment horizontal="right"/>
    </xf>
    <xf numFmtId="0" fontId="19" fillId="12" borderId="0" xfId="121" applyFont="1" applyAlignment="1">
      <alignment horizontal="right"/>
    </xf>
    <xf numFmtId="0" fontId="65" fillId="12" borderId="0" xfId="0" applyFont="1" applyFill="1" applyAlignment="1">
      <alignment horizontal="left" wrapText="1"/>
    </xf>
    <xf numFmtId="4" fontId="49" fillId="12" borderId="0" xfId="121" applyNumberFormat="1" applyAlignment="1">
      <alignment horizontal="center"/>
    </xf>
    <xf numFmtId="0" fontId="22" fillId="13" borderId="0" xfId="121" applyFont="1" applyFill="1" applyAlignment="1"/>
    <xf numFmtId="0" fontId="22" fillId="13" borderId="0" xfId="121" applyFont="1" applyFill="1" applyAlignment="1">
      <alignment horizontal="center"/>
    </xf>
    <xf numFmtId="0" fontId="22" fillId="13" borderId="0" xfId="121" applyFont="1" applyFill="1" applyAlignment="1">
      <alignment horizontal="center" wrapText="1"/>
    </xf>
    <xf numFmtId="0" fontId="19" fillId="0" borderId="0" xfId="121" applyFont="1" applyFill="1" applyAlignment="1"/>
    <xf numFmtId="3" fontId="19" fillId="12" borderId="0" xfId="121" applyNumberFormat="1" applyFont="1" applyAlignment="1">
      <alignment horizontal="right"/>
    </xf>
    <xf numFmtId="172" fontId="49" fillId="12" borderId="0" xfId="2" applyNumberFormat="1" applyFont="1" applyFill="1" applyAlignment="1">
      <alignment horizontal="center" vertical="center"/>
    </xf>
    <xf numFmtId="0" fontId="19" fillId="12" borderId="0" xfId="121" applyFont="1" applyAlignment="1"/>
    <xf numFmtId="170" fontId="49" fillId="12" borderId="0" xfId="129" applyNumberFormat="1" applyFont="1" applyFill="1" applyAlignment="1">
      <alignment horizontal="left"/>
    </xf>
    <xf numFmtId="165" fontId="49" fillId="12" borderId="0" xfId="129" applyNumberFormat="1" applyFont="1" applyFill="1" applyAlignment="1">
      <alignment horizontal="left"/>
    </xf>
    <xf numFmtId="165" fontId="49" fillId="45" borderId="0" xfId="129" applyNumberFormat="1" applyFont="1" applyFill="1" applyAlignment="1">
      <alignment horizontal="left"/>
    </xf>
    <xf numFmtId="43" fontId="49" fillId="12" borderId="0" xfId="129" applyNumberFormat="1" applyFont="1" applyFill="1" applyAlignment="1">
      <alignment horizontal="left"/>
    </xf>
    <xf numFmtId="0" fontId="19" fillId="12" borderId="0" xfId="121" applyFont="1">
      <alignment horizontal="left"/>
    </xf>
    <xf numFmtId="0" fontId="21" fillId="12" borderId="2" xfId="121" applyFont="1" applyBorder="1" applyAlignment="1"/>
    <xf numFmtId="3" fontId="21" fillId="12" borderId="2" xfId="121" applyNumberFormat="1" applyFont="1" applyBorder="1" applyAlignment="1">
      <alignment horizontal="right"/>
    </xf>
    <xf numFmtId="1" fontId="19" fillId="12" borderId="0" xfId="121" applyNumberFormat="1" applyFont="1">
      <alignment horizontal="left"/>
    </xf>
    <xf numFmtId="0" fontId="49" fillId="45" borderId="0" xfId="121" applyFill="1" applyAlignment="1">
      <alignment horizontal="center"/>
    </xf>
    <xf numFmtId="9" fontId="49" fillId="12" borderId="0" xfId="2" applyFont="1" applyFill="1" applyAlignment="1">
      <alignment horizontal="left"/>
    </xf>
    <xf numFmtId="165" fontId="49" fillId="12" borderId="0" xfId="164" applyNumberFormat="1" applyFont="1" applyFill="1" applyAlignment="1">
      <alignment horizontal="left"/>
    </xf>
    <xf numFmtId="172" fontId="49" fillId="12" borderId="0" xfId="2" applyNumberFormat="1" applyFont="1" applyFill="1" applyAlignment="1">
      <alignment horizontal="left"/>
    </xf>
    <xf numFmtId="171" fontId="49" fillId="12" borderId="0" xfId="52" applyNumberFormat="1" applyFont="1" applyFill="1" applyAlignment="1">
      <alignment horizontal="left"/>
    </xf>
    <xf numFmtId="0" fontId="22" fillId="13" borderId="0" xfId="121" applyFont="1" applyFill="1" applyAlignment="1">
      <alignment horizontal="right"/>
    </xf>
    <xf numFmtId="0" fontId="21" fillId="14" borderId="18" xfId="121" applyFont="1" applyFill="1" applyBorder="1" applyAlignment="1"/>
    <xf numFmtId="3" fontId="21" fillId="14" borderId="19" xfId="121" applyNumberFormat="1" applyFont="1" applyFill="1" applyBorder="1" applyAlignment="1">
      <alignment horizontal="right"/>
    </xf>
    <xf numFmtId="3" fontId="21" fillId="14" borderId="20" xfId="121" applyNumberFormat="1" applyFont="1" applyFill="1" applyBorder="1" applyAlignment="1">
      <alignment horizontal="right"/>
    </xf>
    <xf numFmtId="182" fontId="0" fillId="0" borderId="0" xfId="0" applyNumberFormat="1"/>
    <xf numFmtId="3" fontId="19" fillId="0" borderId="0" xfId="52" applyNumberFormat="1" applyFont="1" applyFill="1" applyAlignment="1">
      <alignment horizontal="right"/>
    </xf>
    <xf numFmtId="165" fontId="49" fillId="12" borderId="0" xfId="121" applyNumberFormat="1">
      <alignment horizontal="left"/>
    </xf>
    <xf numFmtId="3" fontId="19" fillId="0" borderId="0" xfId="121" applyNumberFormat="1" applyFont="1" applyFill="1" applyAlignment="1">
      <alignment horizontal="right"/>
    </xf>
    <xf numFmtId="3" fontId="19" fillId="12" borderId="0" xfId="52" applyNumberFormat="1" applyFont="1" applyFill="1" applyAlignment="1">
      <alignment horizontal="right"/>
    </xf>
    <xf numFmtId="3" fontId="19" fillId="0" borderId="0" xfId="52" applyNumberFormat="1" applyFont="1" applyFill="1" applyBorder="1" applyAlignment="1">
      <alignment horizontal="right"/>
    </xf>
    <xf numFmtId="0" fontId="21" fillId="14" borderId="18" xfId="121" applyFont="1" applyFill="1" applyBorder="1">
      <alignment horizontal="left"/>
    </xf>
    <xf numFmtId="165" fontId="77" fillId="12" borderId="0" xfId="164" applyNumberFormat="1" applyFont="1" applyFill="1" applyAlignment="1">
      <alignment horizontal="left"/>
    </xf>
    <xf numFmtId="3" fontId="19" fillId="12" borderId="0" xfId="52" applyNumberFormat="1" applyFont="1" applyFill="1" applyBorder="1" applyAlignment="1">
      <alignment horizontal="right"/>
    </xf>
    <xf numFmtId="3" fontId="19" fillId="12" borderId="31" xfId="121" applyNumberFormat="1" applyFont="1" applyBorder="1" applyAlignment="1">
      <alignment horizontal="right"/>
    </xf>
    <xf numFmtId="0" fontId="72" fillId="12" borderId="0" xfId="121" applyFont="1" applyAlignment="1">
      <alignment horizontal="left" vertical="top"/>
    </xf>
    <xf numFmtId="3" fontId="19" fillId="12" borderId="0" xfId="121" applyNumberFormat="1" applyFont="1" applyAlignment="1">
      <alignment horizontal="left" vertical="top"/>
    </xf>
    <xf numFmtId="0" fontId="72" fillId="12" borderId="31" xfId="121" applyFont="1" applyBorder="1" applyAlignment="1">
      <alignment horizontal="left" vertical="top"/>
    </xf>
    <xf numFmtId="3" fontId="19" fillId="12" borderId="31" xfId="121" applyNumberFormat="1" applyFont="1" applyBorder="1" applyAlignment="1">
      <alignment horizontal="left" vertical="top"/>
    </xf>
    <xf numFmtId="9" fontId="49" fillId="12" borderId="31" xfId="2" applyFont="1" applyFill="1" applyBorder="1" applyAlignment="1">
      <alignment horizontal="left"/>
    </xf>
    <xf numFmtId="3" fontId="49" fillId="12" borderId="0" xfId="121" applyNumberFormat="1" applyAlignment="1">
      <alignment horizontal="right"/>
    </xf>
    <xf numFmtId="0" fontId="20" fillId="12" borderId="0" xfId="0" applyFont="1" applyFill="1" applyAlignment="1">
      <alignment horizontal="left"/>
    </xf>
    <xf numFmtId="0" fontId="22" fillId="13" borderId="0" xfId="0" applyFont="1" applyFill="1" applyAlignment="1">
      <alignment horizontal="center" vertical="center" wrapText="1"/>
    </xf>
    <xf numFmtId="174" fontId="16" fillId="12" borderId="0" xfId="0" applyNumberFormat="1" applyFont="1" applyFill="1" applyAlignment="1">
      <alignment horizontal="center" vertical="center" wrapText="1"/>
    </xf>
    <xf numFmtId="0" fontId="19" fillId="12" borderId="0" xfId="0" applyFont="1" applyFill="1" applyAlignment="1">
      <alignment horizontal="center" vertical="center"/>
    </xf>
    <xf numFmtId="174" fontId="17" fillId="12" borderId="2" xfId="0" applyNumberFormat="1" applyFont="1" applyFill="1" applyBorder="1" applyAlignment="1">
      <alignment horizontal="center" vertical="center" wrapText="1"/>
    </xf>
    <xf numFmtId="166" fontId="82" fillId="14" borderId="46" xfId="52" applyNumberFormat="1" applyFont="1" applyFill="1" applyBorder="1" applyAlignment="1">
      <alignment horizontal="right" vertical="center"/>
    </xf>
    <xf numFmtId="166" fontId="81" fillId="14" borderId="46" xfId="52" applyNumberFormat="1" applyFont="1" applyFill="1" applyBorder="1" applyAlignment="1">
      <alignment horizontal="right" vertical="center"/>
    </xf>
    <xf numFmtId="187" fontId="8" fillId="9" borderId="0" xfId="3" applyNumberFormat="1" applyFont="1" applyFill="1" applyBorder="1"/>
    <xf numFmtId="166" fontId="9" fillId="9" borderId="0" xfId="3" applyNumberFormat="1" applyFont="1" applyFill="1" applyBorder="1" applyAlignment="1">
      <alignment vertical="center"/>
    </xf>
    <xf numFmtId="166" fontId="9" fillId="9" borderId="0" xfId="3" applyNumberFormat="1" applyFont="1" applyFill="1" applyBorder="1" applyAlignment="1">
      <alignment horizontal="center"/>
    </xf>
    <xf numFmtId="166" fontId="9" fillId="9" borderId="0" xfId="3" applyNumberFormat="1" applyFont="1" applyFill="1" applyBorder="1" applyAlignment="1">
      <alignment horizontal="center" vertical="center"/>
    </xf>
    <xf numFmtId="166" fontId="12" fillId="9" borderId="1" xfId="3" applyNumberFormat="1" applyFont="1" applyFill="1" applyBorder="1" applyAlignment="1">
      <alignment horizontal="center" vertical="center"/>
    </xf>
    <xf numFmtId="166" fontId="84" fillId="9" borderId="1" xfId="3" applyNumberFormat="1" applyFont="1" applyFill="1" applyBorder="1" applyAlignment="1">
      <alignment horizontal="center" vertical="center"/>
    </xf>
    <xf numFmtId="0" fontId="0" fillId="0" borderId="0" xfId="0"/>
    <xf numFmtId="0" fontId="63" fillId="0" borderId="0" xfId="0" applyFont="1"/>
    <xf numFmtId="0" fontId="17" fillId="12" borderId="0" xfId="167" applyFont="1" applyFill="1"/>
    <xf numFmtId="10" fontId="21" fillId="43" borderId="0" xfId="166" applyNumberFormat="1" applyFont="1" applyFill="1" applyAlignment="1">
      <alignment horizontal="center" vertical="center" wrapText="1"/>
    </xf>
    <xf numFmtId="172" fontId="21" fillId="43" borderId="0" xfId="166" applyNumberFormat="1" applyFont="1" applyFill="1" applyAlignment="1">
      <alignment horizontal="center" vertical="center" wrapText="1"/>
    </xf>
    <xf numFmtId="172" fontId="19" fillId="0" borderId="0" xfId="166" applyNumberFormat="1" applyFont="1" applyAlignment="1">
      <alignment horizontal="center" vertical="center" wrapText="1"/>
    </xf>
    <xf numFmtId="10" fontId="19" fillId="0" borderId="0" xfId="166" applyNumberFormat="1" applyFont="1" applyAlignment="1">
      <alignment horizontal="center" vertical="center" wrapText="1"/>
    </xf>
    <xf numFmtId="9" fontId="19" fillId="0" borderId="50" xfId="166" applyFont="1" applyBorder="1" applyAlignment="1">
      <alignment horizontal="center" vertical="center" wrapText="1"/>
    </xf>
    <xf numFmtId="172" fontId="17" fillId="43" borderId="50" xfId="166" applyNumberFormat="1" applyFont="1" applyFill="1" applyBorder="1" applyAlignment="1">
      <alignment horizontal="center" vertical="center" wrapText="1"/>
    </xf>
    <xf numFmtId="10" fontId="17" fillId="43" borderId="0" xfId="166" applyNumberFormat="1" applyFont="1" applyFill="1" applyAlignment="1">
      <alignment horizontal="center" vertical="center" wrapText="1"/>
    </xf>
    <xf numFmtId="172" fontId="17" fillId="43" borderId="0" xfId="166" applyNumberFormat="1" applyFont="1" applyFill="1" applyAlignment="1">
      <alignment horizontal="center" vertical="center" wrapText="1"/>
    </xf>
    <xf numFmtId="172" fontId="16" fillId="0" borderId="50" xfId="166" applyNumberFormat="1" applyFont="1" applyBorder="1" applyAlignment="1">
      <alignment horizontal="center" vertical="center" wrapText="1"/>
    </xf>
    <xf numFmtId="172" fontId="16" fillId="0" borderId="0" xfId="166" applyNumberFormat="1" applyFont="1" applyAlignment="1">
      <alignment horizontal="center" vertical="center" wrapText="1"/>
    </xf>
    <xf numFmtId="0" fontId="20" fillId="12" borderId="0" xfId="167" applyFont="1" applyFill="1" applyAlignment="1">
      <alignment horizontal="left"/>
    </xf>
    <xf numFmtId="0" fontId="85" fillId="0" borderId="0" xfId="167" applyFont="1" applyAlignment="1">
      <alignment vertical="center"/>
    </xf>
    <xf numFmtId="0" fontId="21" fillId="0" borderId="0" xfId="167" applyFont="1" applyAlignment="1">
      <alignment horizontal="center"/>
    </xf>
    <xf numFmtId="0" fontId="22" fillId="13" borderId="0" xfId="167" applyFont="1" applyFill="1" applyAlignment="1">
      <alignment horizontal="left" vertical="center" wrapText="1"/>
    </xf>
    <xf numFmtId="0" fontId="22" fillId="13" borderId="49" xfId="167" applyFont="1" applyFill="1" applyBorder="1" applyAlignment="1">
      <alignment horizontal="center" vertical="center" wrapText="1"/>
    </xf>
    <xf numFmtId="0" fontId="22" fillId="13" borderId="0" xfId="167" applyFont="1" applyFill="1" applyAlignment="1">
      <alignment horizontal="center" vertical="center" wrapText="1"/>
    </xf>
    <xf numFmtId="0" fontId="22" fillId="13" borderId="50" xfId="167" applyFont="1" applyFill="1" applyBorder="1" applyAlignment="1">
      <alignment horizontal="center" vertical="center" wrapText="1"/>
    </xf>
    <xf numFmtId="0" fontId="17" fillId="43" borderId="0" xfId="167" applyFont="1" applyFill="1" applyAlignment="1">
      <alignment horizontal="left" vertical="center" wrapText="1"/>
    </xf>
    <xf numFmtId="171" fontId="17" fillId="43" borderId="49" xfId="168" applyNumberFormat="1" applyFont="1" applyFill="1" applyBorder="1" applyAlignment="1">
      <alignment horizontal="center" vertical="center" wrapText="1"/>
    </xf>
    <xf numFmtId="171" fontId="17" fillId="43" borderId="0" xfId="168" applyNumberFormat="1" applyFont="1" applyFill="1" applyAlignment="1">
      <alignment horizontal="center" vertical="center" wrapText="1"/>
    </xf>
    <xf numFmtId="9" fontId="17" fillId="43" borderId="50" xfId="166" applyFont="1" applyFill="1" applyBorder="1" applyAlignment="1">
      <alignment horizontal="center" vertical="center" wrapText="1"/>
    </xf>
    <xf numFmtId="0" fontId="16" fillId="0" borderId="0" xfId="167" applyFont="1" applyAlignment="1">
      <alignment horizontal="left" vertical="center" wrapText="1"/>
    </xf>
    <xf numFmtId="171" fontId="16" fillId="0" borderId="49" xfId="168" applyNumberFormat="1" applyFont="1" applyBorder="1" applyAlignment="1">
      <alignment horizontal="center" vertical="center" wrapText="1"/>
    </xf>
    <xf numFmtId="171" fontId="16" fillId="0" borderId="0" xfId="168" applyNumberFormat="1" applyFont="1" applyAlignment="1">
      <alignment horizontal="center" vertical="center" wrapText="1"/>
    </xf>
    <xf numFmtId="10" fontId="17" fillId="0" borderId="0" xfId="166" applyNumberFormat="1" applyFont="1" applyAlignment="1">
      <alignment horizontal="center" vertical="center" wrapText="1"/>
    </xf>
    <xf numFmtId="0" fontId="19" fillId="0" borderId="0" xfId="167" applyFont="1" applyAlignment="1">
      <alignment horizontal="left" vertical="center" wrapText="1"/>
    </xf>
    <xf numFmtId="0" fontId="21" fillId="43" borderId="0" xfId="167" applyFont="1" applyFill="1" applyAlignment="1">
      <alignment horizontal="left" vertical="center" wrapText="1"/>
    </xf>
    <xf numFmtId="171" fontId="21" fillId="43" borderId="49" xfId="168" applyNumberFormat="1" applyFont="1" applyFill="1" applyBorder="1" applyAlignment="1">
      <alignment horizontal="center" vertical="center" wrapText="1"/>
    </xf>
    <xf numFmtId="171" fontId="21" fillId="43" borderId="0" xfId="168" applyNumberFormat="1" applyFont="1" applyFill="1" applyAlignment="1">
      <alignment horizontal="center" vertical="center" wrapText="1"/>
    </xf>
    <xf numFmtId="9" fontId="21" fillId="43" borderId="50" xfId="166" applyFont="1" applyFill="1" applyBorder="1" applyAlignment="1">
      <alignment horizontal="center" vertical="center" wrapText="1"/>
    </xf>
    <xf numFmtId="171" fontId="19" fillId="0" borderId="49" xfId="168" applyNumberFormat="1" applyFont="1" applyBorder="1" applyAlignment="1">
      <alignment horizontal="center" vertical="center" wrapText="1"/>
    </xf>
    <xf numFmtId="171" fontId="19" fillId="0" borderId="0" xfId="168" applyNumberFormat="1" applyFont="1" applyAlignment="1">
      <alignment horizontal="center" vertical="center" wrapText="1"/>
    </xf>
    <xf numFmtId="171" fontId="19" fillId="0" borderId="31" xfId="168" applyNumberFormat="1" applyFont="1" applyBorder="1" applyAlignment="1">
      <alignment horizontal="center" vertical="center" wrapText="1"/>
    </xf>
    <xf numFmtId="0" fontId="21" fillId="43" borderId="44" xfId="167" applyFont="1" applyFill="1" applyBorder="1" applyAlignment="1">
      <alignment horizontal="left" vertical="center" wrapText="1"/>
    </xf>
    <xf numFmtId="166" fontId="21" fillId="43" borderId="47" xfId="168" applyNumberFormat="1" applyFont="1" applyFill="1" applyBorder="1" applyAlignment="1">
      <alignment horizontal="center" vertical="center" wrapText="1"/>
    </xf>
    <xf numFmtId="166" fontId="21" fillId="43" borderId="44" xfId="168" applyNumberFormat="1" applyFont="1" applyFill="1" applyBorder="1" applyAlignment="1">
      <alignment horizontal="center" vertical="center" wrapText="1"/>
    </xf>
    <xf numFmtId="172" fontId="17" fillId="43" borderId="53" xfId="166" applyNumberFormat="1" applyFont="1" applyFill="1" applyBorder="1" applyAlignment="1">
      <alignment horizontal="center" vertical="center" wrapText="1"/>
    </xf>
    <xf numFmtId="171" fontId="21" fillId="43" borderId="47" xfId="168" applyNumberFormat="1" applyFont="1" applyFill="1" applyBorder="1" applyAlignment="1">
      <alignment horizontal="center" vertical="center" wrapText="1"/>
    </xf>
    <xf numFmtId="9" fontId="21" fillId="43" borderId="53" xfId="166" applyFont="1" applyFill="1" applyBorder="1" applyAlignment="1">
      <alignment horizontal="center" vertical="center" wrapText="1"/>
    </xf>
    <xf numFmtId="0" fontId="19" fillId="0" borderId="31" xfId="167" applyFont="1" applyBorder="1" applyAlignment="1">
      <alignment horizontal="left" vertical="center" wrapText="1"/>
    </xf>
    <xf numFmtId="166" fontId="19" fillId="0" borderId="51" xfId="168" applyNumberFormat="1" applyFont="1" applyBorder="1" applyAlignment="1">
      <alignment horizontal="center" vertical="center" wrapText="1"/>
    </xf>
    <xf numFmtId="172" fontId="19" fillId="0" borderId="52" xfId="166" applyNumberFormat="1" applyFont="1" applyBorder="1" applyAlignment="1">
      <alignment horizontal="center" vertical="center" wrapText="1"/>
    </xf>
    <xf numFmtId="10" fontId="21" fillId="0" borderId="0" xfId="166" applyNumberFormat="1" applyFont="1" applyAlignment="1">
      <alignment horizontal="center" vertical="center" wrapText="1"/>
    </xf>
    <xf numFmtId="171" fontId="19" fillId="0" borderId="51" xfId="168" applyNumberFormat="1" applyFont="1" applyBorder="1" applyAlignment="1">
      <alignment horizontal="center" vertical="center" wrapText="1"/>
    </xf>
    <xf numFmtId="9" fontId="19" fillId="0" borderId="52" xfId="166" applyFont="1" applyBorder="1" applyAlignment="1">
      <alignment horizontal="center" vertical="center" wrapText="1"/>
    </xf>
    <xf numFmtId="0" fontId="16" fillId="12" borderId="31" xfId="121" applyFont="1" applyBorder="1" applyAlignment="1">
      <alignment horizontal="left" vertical="top"/>
    </xf>
    <xf numFmtId="3" fontId="16" fillId="12" borderId="31" xfId="121" applyNumberFormat="1" applyFont="1" applyBorder="1" applyAlignment="1">
      <alignment horizontal="left" vertical="top"/>
    </xf>
    <xf numFmtId="0" fontId="40" fillId="0" borderId="31" xfId="167" applyBorder="1"/>
    <xf numFmtId="172" fontId="21" fillId="43" borderId="44" xfId="166" applyNumberFormat="1" applyFont="1" applyFill="1" applyBorder="1" applyAlignment="1">
      <alignment horizontal="center" vertical="center" wrapText="1"/>
    </xf>
    <xf numFmtId="172" fontId="21" fillId="0" borderId="31" xfId="166" applyNumberFormat="1" applyFont="1" applyBorder="1" applyAlignment="1">
      <alignment horizontal="center" vertical="center" wrapText="1"/>
    </xf>
    <xf numFmtId="0" fontId="0" fillId="0" borderId="0" xfId="0"/>
    <xf numFmtId="0" fontId="17" fillId="12" borderId="0" xfId="170" applyFont="1" applyFill="1"/>
    <xf numFmtId="0" fontId="19" fillId="0" borderId="0" xfId="170" applyFont="1"/>
    <xf numFmtId="0" fontId="17" fillId="12" borderId="0" xfId="170" applyFont="1" applyFill="1" applyAlignment="1">
      <alignment horizontal="left"/>
    </xf>
    <xf numFmtId="0" fontId="19" fillId="0" borderId="0" xfId="170" applyFont="1" applyAlignment="1">
      <alignment horizontal="center"/>
    </xf>
    <xf numFmtId="0" fontId="17" fillId="0" borderId="0" xfId="170" applyFont="1" applyAlignment="1">
      <alignment horizontal="center"/>
    </xf>
    <xf numFmtId="0" fontId="22" fillId="48" borderId="0" xfId="170" applyFont="1" applyFill="1" applyAlignment="1">
      <alignment horizontal="left"/>
    </xf>
    <xf numFmtId="0" fontId="22" fillId="48" borderId="49" xfId="170" applyFont="1" applyFill="1" applyBorder="1" applyAlignment="1">
      <alignment horizontal="center" vertical="center" wrapText="1"/>
    </xf>
    <xf numFmtId="0" fontId="22" fillId="48" borderId="0" xfId="170" applyFont="1" applyFill="1" applyAlignment="1">
      <alignment horizontal="center" vertical="center" wrapText="1"/>
    </xf>
    <xf numFmtId="0" fontId="22" fillId="48" borderId="50" xfId="170" applyFont="1" applyFill="1" applyBorder="1" applyAlignment="1">
      <alignment horizontal="center" vertical="center" wrapText="1"/>
    </xf>
    <xf numFmtId="0" fontId="21" fillId="43" borderId="0" xfId="170" applyFont="1" applyFill="1" applyAlignment="1">
      <alignment horizontal="left"/>
    </xf>
    <xf numFmtId="171" fontId="21" fillId="43" borderId="49" xfId="170" applyNumberFormat="1" applyFont="1" applyFill="1" applyBorder="1" applyAlignment="1">
      <alignment horizontal="center" vertical="center" wrapText="1"/>
    </xf>
    <xf numFmtId="171" fontId="21" fillId="43" borderId="0" xfId="170" applyNumberFormat="1" applyFont="1" applyFill="1" applyAlignment="1">
      <alignment horizontal="center" vertical="center" wrapText="1"/>
    </xf>
    <xf numFmtId="172" fontId="21" fillId="43" borderId="50" xfId="166" applyNumberFormat="1" applyFont="1" applyFill="1" applyBorder="1" applyAlignment="1">
      <alignment horizontal="center" vertical="center" wrapText="1"/>
    </xf>
    <xf numFmtId="10" fontId="21" fillId="43" borderId="0" xfId="166" applyNumberFormat="1" applyFont="1" applyFill="1" applyAlignment="1">
      <alignment horizontal="center" vertical="center" wrapText="1"/>
    </xf>
    <xf numFmtId="172" fontId="21" fillId="43" borderId="0" xfId="166" applyNumberFormat="1" applyFont="1" applyFill="1" applyAlignment="1">
      <alignment horizontal="center" vertical="center" wrapText="1"/>
    </xf>
    <xf numFmtId="171" fontId="19" fillId="0" borderId="49" xfId="170" applyNumberFormat="1" applyFont="1" applyBorder="1" applyAlignment="1">
      <alignment horizontal="center" vertical="center" wrapText="1"/>
    </xf>
    <xf numFmtId="171" fontId="19" fillId="0" borderId="0" xfId="170" applyNumberFormat="1" applyFont="1" applyAlignment="1">
      <alignment horizontal="center" vertical="center" wrapText="1"/>
    </xf>
    <xf numFmtId="172" fontId="19" fillId="0" borderId="50" xfId="166" applyNumberFormat="1" applyFont="1" applyBorder="1" applyAlignment="1">
      <alignment horizontal="center" vertical="center" wrapText="1"/>
    </xf>
    <xf numFmtId="171" fontId="19" fillId="0" borderId="0" xfId="166" applyNumberFormat="1" applyFont="1" applyAlignment="1">
      <alignment horizontal="center" vertical="center" wrapText="1"/>
    </xf>
    <xf numFmtId="172" fontId="19" fillId="0" borderId="0" xfId="166" applyNumberFormat="1" applyFont="1" applyAlignment="1">
      <alignment horizontal="center" vertical="center" wrapText="1"/>
    </xf>
    <xf numFmtId="171" fontId="19" fillId="12" borderId="49" xfId="170" applyNumberFormat="1" applyFont="1" applyFill="1" applyBorder="1" applyAlignment="1">
      <alignment horizontal="center" vertical="center" wrapText="1"/>
    </xf>
    <xf numFmtId="171" fontId="19" fillId="12" borderId="0" xfId="170" applyNumberFormat="1" applyFont="1" applyFill="1" applyAlignment="1">
      <alignment horizontal="center" vertical="center" wrapText="1"/>
    </xf>
    <xf numFmtId="172" fontId="19" fillId="12" borderId="50" xfId="166" applyNumberFormat="1" applyFont="1" applyFill="1" applyBorder="1" applyAlignment="1">
      <alignment horizontal="center" vertical="center" wrapText="1"/>
    </xf>
    <xf numFmtId="10" fontId="19" fillId="12" borderId="0" xfId="166" applyNumberFormat="1" applyFont="1" applyFill="1" applyAlignment="1">
      <alignment horizontal="center" vertical="center" wrapText="1"/>
    </xf>
    <xf numFmtId="165" fontId="19" fillId="0" borderId="49" xfId="170" applyNumberFormat="1" applyFont="1" applyBorder="1"/>
    <xf numFmtId="10" fontId="19" fillId="0" borderId="0" xfId="166" applyNumberFormat="1" applyFont="1" applyAlignment="1">
      <alignment horizontal="center" vertical="center" wrapText="1"/>
    </xf>
    <xf numFmtId="165" fontId="19" fillId="0" borderId="49" xfId="170" applyNumberFormat="1" applyFont="1" applyBorder="1" applyAlignment="1">
      <alignment horizontal="center" vertical="center" wrapText="1"/>
    </xf>
    <xf numFmtId="171" fontId="19" fillId="0" borderId="49" xfId="170" applyNumberFormat="1" applyFont="1" applyBorder="1" applyAlignment="1">
      <alignment vertical="center" wrapText="1"/>
    </xf>
    <xf numFmtId="0" fontId="19" fillId="0" borderId="50" xfId="170" applyFont="1" applyBorder="1"/>
    <xf numFmtId="0" fontId="17" fillId="43" borderId="0" xfId="170" applyFont="1" applyFill="1" applyAlignment="1">
      <alignment horizontal="left"/>
    </xf>
    <xf numFmtId="171" fontId="17" fillId="43" borderId="49" xfId="170" applyNumberFormat="1" applyFont="1" applyFill="1" applyBorder="1" applyAlignment="1">
      <alignment horizontal="center" vertical="center" wrapText="1"/>
    </xf>
    <xf numFmtId="171" fontId="17" fillId="43" borderId="0" xfId="170" applyNumberFormat="1" applyFont="1" applyFill="1" applyAlignment="1">
      <alignment horizontal="center" vertical="center" wrapText="1"/>
    </xf>
    <xf numFmtId="172" fontId="17" fillId="43" borderId="50" xfId="166" applyNumberFormat="1" applyFont="1" applyFill="1" applyBorder="1" applyAlignment="1">
      <alignment horizontal="center" vertical="center" wrapText="1"/>
    </xf>
    <xf numFmtId="10" fontId="17" fillId="43" borderId="0" xfId="166" applyNumberFormat="1" applyFont="1" applyFill="1" applyAlignment="1">
      <alignment horizontal="center" vertical="center" wrapText="1"/>
    </xf>
    <xf numFmtId="172" fontId="17" fillId="43" borderId="0" xfId="166" applyNumberFormat="1" applyFont="1" applyFill="1" applyAlignment="1">
      <alignment horizontal="center" vertical="center" wrapText="1"/>
    </xf>
    <xf numFmtId="0" fontId="16" fillId="0" borderId="0" xfId="170" applyFont="1"/>
    <xf numFmtId="171" fontId="16" fillId="0" borderId="49" xfId="170" applyNumberFormat="1" applyFont="1" applyBorder="1" applyAlignment="1">
      <alignment horizontal="center" vertical="center" wrapText="1"/>
    </xf>
    <xf numFmtId="171" fontId="16" fillId="0" borderId="0" xfId="170" applyNumberFormat="1" applyFont="1" applyAlignment="1">
      <alignment horizontal="center" vertical="center" wrapText="1"/>
    </xf>
    <xf numFmtId="172" fontId="16" fillId="0" borderId="50" xfId="166" applyNumberFormat="1" applyFont="1" applyBorder="1" applyAlignment="1">
      <alignment horizontal="center" vertical="center" wrapText="1"/>
    </xf>
    <xf numFmtId="10" fontId="16" fillId="0" borderId="0" xfId="166" applyNumberFormat="1" applyFont="1" applyAlignment="1">
      <alignment horizontal="center" vertical="center" wrapText="1"/>
    </xf>
    <xf numFmtId="172" fontId="16" fillId="0" borderId="0" xfId="166" applyNumberFormat="1" applyFont="1" applyAlignment="1">
      <alignment horizontal="center" vertical="center" wrapText="1"/>
    </xf>
    <xf numFmtId="171" fontId="16" fillId="0" borderId="49" xfId="170" applyNumberFormat="1" applyFont="1" applyBorder="1" applyAlignment="1">
      <alignment horizontal="right" vertical="center" wrapText="1"/>
    </xf>
    <xf numFmtId="171" fontId="16" fillId="0" borderId="0" xfId="170" applyNumberFormat="1" applyFont="1" applyAlignment="1">
      <alignment horizontal="right" vertical="center" wrapText="1"/>
    </xf>
    <xf numFmtId="171" fontId="19" fillId="0" borderId="49" xfId="170" applyNumberFormat="1" applyFont="1" applyBorder="1" applyAlignment="1">
      <alignment horizontal="right" vertical="center" wrapText="1"/>
    </xf>
    <xf numFmtId="10" fontId="19" fillId="0" borderId="0" xfId="166" applyNumberFormat="1" applyFont="1" applyBorder="1" applyAlignment="1">
      <alignment horizontal="center" vertical="center" wrapText="1"/>
    </xf>
    <xf numFmtId="172" fontId="19" fillId="0" borderId="0" xfId="166" applyNumberFormat="1" applyFont="1" applyBorder="1" applyAlignment="1">
      <alignment horizontal="center" vertical="center" wrapText="1"/>
    </xf>
    <xf numFmtId="171" fontId="17" fillId="43" borderId="0" xfId="52" applyNumberFormat="1" applyFont="1" applyFill="1" applyAlignment="1">
      <alignment horizontal="center" vertical="center" wrapText="1"/>
    </xf>
    <xf numFmtId="0" fontId="16" fillId="0" borderId="0" xfId="170" applyFont="1" applyAlignment="1">
      <alignment vertical="center"/>
    </xf>
    <xf numFmtId="171" fontId="19" fillId="0" borderId="0" xfId="170" applyNumberFormat="1" applyFont="1"/>
    <xf numFmtId="171" fontId="17" fillId="43" borderId="0" xfId="170" applyNumberFormat="1" applyFont="1" applyFill="1" applyBorder="1" applyAlignment="1">
      <alignment horizontal="center" vertical="center" wrapText="1"/>
    </xf>
    <xf numFmtId="165" fontId="19" fillId="0" borderId="0" xfId="165" applyNumberFormat="1" applyFont="1"/>
    <xf numFmtId="164" fontId="16" fillId="0" borderId="0" xfId="170" applyNumberFormat="1" applyFont="1" applyAlignment="1">
      <alignment horizontal="center" vertical="center" wrapText="1"/>
    </xf>
    <xf numFmtId="171" fontId="19" fillId="0" borderId="0" xfId="0" applyNumberFormat="1" applyFont="1"/>
    <xf numFmtId="165" fontId="16" fillId="0" borderId="49" xfId="0" applyNumberFormat="1" applyFont="1" applyBorder="1"/>
    <xf numFmtId="165" fontId="19" fillId="0" borderId="0" xfId="170" applyNumberFormat="1" applyFont="1" applyAlignment="1">
      <alignment horizontal="center" vertical="center" wrapText="1"/>
    </xf>
    <xf numFmtId="0" fontId="21" fillId="43" borderId="50" xfId="170" applyFont="1" applyFill="1" applyBorder="1" applyAlignment="1">
      <alignment horizontal="left"/>
    </xf>
    <xf numFmtId="0" fontId="0" fillId="0" borderId="0" xfId="0"/>
    <xf numFmtId="0" fontId="17" fillId="12" borderId="0" xfId="73" applyFont="1" applyFill="1"/>
    <xf numFmtId="0" fontId="17" fillId="12" borderId="0" xfId="73" applyFont="1" applyFill="1" applyAlignment="1">
      <alignment horizontal="right"/>
    </xf>
    <xf numFmtId="0" fontId="17" fillId="12" borderId="0" xfId="73" applyFont="1" applyFill="1" applyAlignment="1">
      <alignment horizontal="center" vertical="center"/>
    </xf>
    <xf numFmtId="0" fontId="17" fillId="12" borderId="0" xfId="73" applyFont="1" applyFill="1" applyAlignment="1">
      <alignment horizontal="center"/>
    </xf>
    <xf numFmtId="3" fontId="16" fillId="12" borderId="0" xfId="121" applyNumberFormat="1" applyFont="1" applyAlignment="1">
      <alignment horizontal="right"/>
    </xf>
    <xf numFmtId="3" fontId="16" fillId="12" borderId="0" xfId="121" applyNumberFormat="1" applyFont="1" applyAlignment="1">
      <alignment horizontal="center"/>
    </xf>
    <xf numFmtId="0" fontId="16" fillId="12" borderId="0" xfId="121" applyFont="1">
      <alignment horizontal="left"/>
    </xf>
    <xf numFmtId="0" fontId="16" fillId="12" borderId="0" xfId="121" applyFont="1" applyAlignment="1">
      <alignment horizontal="right"/>
    </xf>
    <xf numFmtId="0" fontId="16" fillId="12" borderId="0" xfId="121" applyFont="1" applyAlignment="1">
      <alignment horizontal="center" vertical="center"/>
    </xf>
    <xf numFmtId="0" fontId="16" fillId="12" borderId="0" xfId="121" applyFont="1" applyAlignment="1">
      <alignment horizontal="center"/>
    </xf>
    <xf numFmtId="0" fontId="66" fillId="12" borderId="0" xfId="121" applyFont="1">
      <alignment horizontal="left"/>
    </xf>
    <xf numFmtId="3" fontId="17" fillId="0" borderId="0" xfId="121" applyNumberFormat="1" applyFont="1" applyFill="1" applyAlignment="1">
      <alignment horizontal="center" vertical="center"/>
    </xf>
    <xf numFmtId="0" fontId="22" fillId="13" borderId="0" xfId="121" applyFont="1" applyFill="1">
      <alignment horizontal="left"/>
    </xf>
    <xf numFmtId="0" fontId="22" fillId="13" borderId="49" xfId="129" applyNumberFormat="1" applyFont="1" applyFill="1" applyBorder="1" applyAlignment="1">
      <alignment horizontal="center"/>
    </xf>
    <xf numFmtId="0" fontId="22" fillId="13" borderId="0" xfId="129" applyNumberFormat="1" applyFont="1" applyFill="1" applyAlignment="1">
      <alignment horizontal="center" vertical="center"/>
    </xf>
    <xf numFmtId="10" fontId="22" fillId="13" borderId="50" xfId="166" applyNumberFormat="1" applyFont="1" applyFill="1" applyBorder="1" applyAlignment="1">
      <alignment horizontal="center"/>
    </xf>
    <xf numFmtId="10" fontId="22" fillId="13" borderId="0" xfId="166" applyNumberFormat="1" applyFont="1" applyFill="1" applyAlignment="1">
      <alignment horizontal="center"/>
    </xf>
    <xf numFmtId="0" fontId="22" fillId="13" borderId="0" xfId="129" applyNumberFormat="1" applyFont="1" applyFill="1" applyAlignment="1">
      <alignment horizontal="center"/>
    </xf>
    <xf numFmtId="0" fontId="17" fillId="14" borderId="0" xfId="129" applyNumberFormat="1" applyFont="1" applyFill="1"/>
    <xf numFmtId="171" fontId="17" fillId="14" borderId="49" xfId="129" applyNumberFormat="1" applyFont="1" applyFill="1" applyBorder="1" applyAlignment="1">
      <alignment horizontal="right"/>
    </xf>
    <xf numFmtId="171" fontId="17" fillId="14" borderId="0" xfId="129" applyNumberFormat="1" applyFont="1" applyFill="1" applyAlignment="1">
      <alignment horizontal="center" vertical="center"/>
    </xf>
    <xf numFmtId="172" fontId="17" fillId="14" borderId="50" xfId="166" applyNumberFormat="1" applyFont="1" applyFill="1" applyBorder="1" applyAlignment="1">
      <alignment horizontal="center"/>
    </xf>
    <xf numFmtId="10" fontId="17" fillId="14" borderId="0" xfId="166" applyNumberFormat="1" applyFont="1" applyFill="1" applyAlignment="1">
      <alignment horizontal="right"/>
    </xf>
    <xf numFmtId="171" fontId="17" fillId="14" borderId="0" xfId="129" applyNumberFormat="1" applyFont="1" applyFill="1" applyAlignment="1">
      <alignment horizontal="right"/>
    </xf>
    <xf numFmtId="172" fontId="17" fillId="14" borderId="0" xfId="166" applyNumberFormat="1" applyFont="1" applyFill="1" applyAlignment="1">
      <alignment horizontal="center"/>
    </xf>
    <xf numFmtId="9" fontId="17" fillId="14" borderId="50" xfId="166" applyFont="1" applyFill="1" applyBorder="1" applyAlignment="1">
      <alignment horizontal="center"/>
    </xf>
    <xf numFmtId="0" fontId="16" fillId="12" borderId="0" xfId="121" applyFont="1" applyAlignment="1">
      <alignment horizontal="left" indent="1"/>
    </xf>
    <xf numFmtId="171" fontId="16" fillId="12" borderId="49" xfId="129" applyNumberFormat="1" applyFont="1" applyFill="1" applyBorder="1" applyAlignment="1">
      <alignment horizontal="right"/>
    </xf>
    <xf numFmtId="171" fontId="16" fillId="12" borderId="0" xfId="129" applyNumberFormat="1" applyFont="1" applyFill="1" applyAlignment="1">
      <alignment horizontal="center" vertical="center"/>
    </xf>
    <xf numFmtId="172" fontId="16" fillId="12" borderId="50" xfId="166" applyNumberFormat="1" applyFont="1" applyFill="1" applyBorder="1" applyAlignment="1">
      <alignment horizontal="center"/>
    </xf>
    <xf numFmtId="10" fontId="16" fillId="12" borderId="0" xfId="166" applyNumberFormat="1" applyFont="1" applyFill="1" applyAlignment="1">
      <alignment horizontal="right"/>
    </xf>
    <xf numFmtId="171" fontId="16" fillId="12" borderId="0" xfId="129" applyNumberFormat="1" applyFont="1" applyFill="1" applyAlignment="1">
      <alignment horizontal="right"/>
    </xf>
    <xf numFmtId="172" fontId="16" fillId="12" borderId="0" xfId="166" applyNumberFormat="1" applyFont="1" applyFill="1" applyAlignment="1">
      <alignment horizontal="center"/>
    </xf>
    <xf numFmtId="0" fontId="16" fillId="0" borderId="0" xfId="121" applyFont="1" applyFill="1" applyAlignment="1">
      <alignment horizontal="left" indent="1"/>
    </xf>
    <xf numFmtId="171" fontId="16" fillId="0" borderId="49" xfId="129" applyNumberFormat="1" applyFont="1" applyBorder="1" applyAlignment="1">
      <alignment horizontal="right"/>
    </xf>
    <xf numFmtId="10" fontId="16" fillId="0" borderId="0" xfId="166" applyNumberFormat="1" applyFont="1" applyAlignment="1">
      <alignment horizontal="right"/>
    </xf>
    <xf numFmtId="172" fontId="16" fillId="0" borderId="50" xfId="166" applyNumberFormat="1" applyFont="1" applyBorder="1" applyAlignment="1">
      <alignment horizontal="center"/>
    </xf>
    <xf numFmtId="165" fontId="16" fillId="12" borderId="49" xfId="73" applyNumberFormat="1" applyFont="1" applyFill="1" applyBorder="1"/>
    <xf numFmtId="0" fontId="16" fillId="0" borderId="0" xfId="129" applyNumberFormat="1" applyFont="1" applyAlignment="1">
      <alignment horizontal="left" indent="1"/>
    </xf>
    <xf numFmtId="10" fontId="16" fillId="0" borderId="50" xfId="166" applyNumberFormat="1" applyFont="1" applyBorder="1" applyAlignment="1">
      <alignment horizontal="center"/>
    </xf>
    <xf numFmtId="10" fontId="16" fillId="12" borderId="50" xfId="166" applyNumberFormat="1" applyFont="1" applyFill="1" applyBorder="1" applyAlignment="1">
      <alignment horizontal="center"/>
    </xf>
    <xf numFmtId="188" fontId="16" fillId="12" borderId="50" xfId="166" applyNumberFormat="1" applyFont="1" applyFill="1" applyBorder="1" applyAlignment="1">
      <alignment horizontal="center"/>
    </xf>
    <xf numFmtId="171" fontId="16" fillId="0" borderId="49" xfId="129" applyNumberFormat="1" applyFont="1" applyFill="1" applyBorder="1" applyAlignment="1">
      <alignment horizontal="right"/>
    </xf>
    <xf numFmtId="171" fontId="16" fillId="0" borderId="0" xfId="129" applyNumberFormat="1" applyFont="1" applyFill="1" applyAlignment="1">
      <alignment horizontal="center" vertical="center"/>
    </xf>
    <xf numFmtId="10" fontId="16" fillId="0" borderId="0" xfId="166" applyNumberFormat="1" applyFont="1" applyFill="1" applyAlignment="1">
      <alignment horizontal="right"/>
    </xf>
    <xf numFmtId="171" fontId="16" fillId="0" borderId="0" xfId="129" applyNumberFormat="1" applyFont="1" applyFill="1" applyAlignment="1">
      <alignment horizontal="right"/>
    </xf>
    <xf numFmtId="188" fontId="16" fillId="0" borderId="50" xfId="166" applyNumberFormat="1" applyFont="1" applyFill="1" applyBorder="1" applyAlignment="1">
      <alignment horizontal="center"/>
    </xf>
    <xf numFmtId="0" fontId="16" fillId="12" borderId="0" xfId="129" applyNumberFormat="1" applyFont="1" applyFill="1" applyAlignment="1">
      <alignment horizontal="left" indent="1"/>
    </xf>
    <xf numFmtId="0" fontId="16" fillId="12" borderId="50" xfId="121" applyFont="1" applyBorder="1" applyAlignment="1">
      <alignment horizontal="left" indent="1"/>
    </xf>
    <xf numFmtId="171" fontId="16" fillId="12" borderId="0" xfId="129" applyNumberFormat="1" applyFont="1" applyFill="1" applyBorder="1" applyAlignment="1">
      <alignment horizontal="right"/>
    </xf>
    <xf numFmtId="188" fontId="16" fillId="0" borderId="50" xfId="166" applyNumberFormat="1" applyFont="1" applyBorder="1" applyAlignment="1">
      <alignment horizontal="center"/>
    </xf>
    <xf numFmtId="10" fontId="17" fillId="14" borderId="0" xfId="166" applyNumberFormat="1" applyFont="1" applyFill="1" applyAlignment="1">
      <alignment horizontal="center"/>
    </xf>
    <xf numFmtId="171" fontId="17" fillId="14" borderId="49" xfId="129" applyNumberFormat="1" applyFont="1" applyFill="1" applyBorder="1" applyAlignment="1">
      <alignment horizontal="center"/>
    </xf>
    <xf numFmtId="171" fontId="17" fillId="14" borderId="0" xfId="129" applyNumberFormat="1" applyFont="1" applyFill="1" applyAlignment="1">
      <alignment horizontal="center"/>
    </xf>
    <xf numFmtId="10" fontId="16" fillId="12" borderId="0" xfId="166" applyNumberFormat="1" applyFont="1" applyFill="1" applyAlignment="1">
      <alignment horizontal="center"/>
    </xf>
    <xf numFmtId="171" fontId="16" fillId="0" borderId="0" xfId="129" applyNumberFormat="1" applyFont="1" applyAlignment="1">
      <alignment horizontal="right"/>
    </xf>
    <xf numFmtId="171" fontId="16" fillId="0" borderId="0" xfId="129" applyNumberFormat="1" applyFont="1" applyAlignment="1">
      <alignment horizontal="center" vertical="center"/>
    </xf>
    <xf numFmtId="171" fontId="16" fillId="0" borderId="0" xfId="129" applyNumberFormat="1" applyFont="1" applyAlignment="1">
      <alignment horizontal="center"/>
    </xf>
    <xf numFmtId="3" fontId="16" fillId="12" borderId="44" xfId="121" applyNumberFormat="1" applyFont="1" applyBorder="1" applyAlignment="1">
      <alignment horizontal="right"/>
    </xf>
    <xf numFmtId="3" fontId="16" fillId="12" borderId="44" xfId="121" applyNumberFormat="1" applyFont="1" applyBorder="1" applyAlignment="1">
      <alignment horizontal="center"/>
    </xf>
    <xf numFmtId="0" fontId="16" fillId="0" borderId="31" xfId="121" applyFont="1" applyFill="1" applyBorder="1">
      <alignment horizontal="left"/>
    </xf>
    <xf numFmtId="0" fontId="16" fillId="0" borderId="31" xfId="121" applyFont="1" applyFill="1" applyBorder="1" applyAlignment="1">
      <alignment horizontal="right"/>
    </xf>
    <xf numFmtId="0" fontId="16" fillId="0" borderId="31" xfId="121" applyFont="1" applyFill="1" applyBorder="1" applyAlignment="1">
      <alignment horizontal="center" vertical="center"/>
    </xf>
    <xf numFmtId="0" fontId="16" fillId="0" borderId="31" xfId="121" applyFont="1" applyFill="1" applyBorder="1" applyAlignment="1">
      <alignment horizontal="center"/>
    </xf>
    <xf numFmtId="3" fontId="16" fillId="0" borderId="31" xfId="121" applyNumberFormat="1" applyFont="1" applyFill="1" applyBorder="1" applyAlignment="1">
      <alignment horizontal="right"/>
    </xf>
    <xf numFmtId="3" fontId="16" fillId="12" borderId="31" xfId="121" applyNumberFormat="1" applyFont="1" applyBorder="1" applyAlignment="1">
      <alignment horizontal="right"/>
    </xf>
    <xf numFmtId="3" fontId="16" fillId="12" borderId="31" xfId="121" applyNumberFormat="1" applyFont="1" applyBorder="1" applyAlignment="1">
      <alignment horizontal="center"/>
    </xf>
    <xf numFmtId="172" fontId="21" fillId="12" borderId="50" xfId="166" applyNumberFormat="1" applyFont="1" applyFill="1" applyBorder="1" applyAlignment="1">
      <alignment horizontal="center"/>
    </xf>
    <xf numFmtId="172" fontId="21" fillId="12" borderId="0" xfId="166" applyNumberFormat="1" applyFont="1" applyFill="1" applyAlignment="1">
      <alignment horizontal="center"/>
    </xf>
    <xf numFmtId="0" fontId="17" fillId="12" borderId="0" xfId="73" applyFont="1" applyFill="1" applyAlignment="1">
      <alignment horizontal="left"/>
    </xf>
    <xf numFmtId="0" fontId="16" fillId="0" borderId="0" xfId="0" applyFont="1"/>
    <xf numFmtId="171" fontId="16" fillId="0" borderId="0" xfId="73" applyNumberFormat="1" applyFont="1"/>
    <xf numFmtId="0" fontId="16" fillId="0" borderId="0" xfId="129" applyNumberFormat="1" applyFont="1" applyFill="1" applyAlignment="1">
      <alignment horizontal="left" indent="1"/>
    </xf>
    <xf numFmtId="166" fontId="16" fillId="0" borderId="49" xfId="129" applyNumberFormat="1" applyFont="1" applyFill="1" applyBorder="1" applyAlignment="1">
      <alignment horizontal="center"/>
    </xf>
    <xf numFmtId="165" fontId="19" fillId="0" borderId="0" xfId="0" applyNumberFormat="1" applyFont="1" applyFill="1" applyAlignment="1">
      <alignment horizontal="center" vertical="center"/>
    </xf>
    <xf numFmtId="172" fontId="16" fillId="0" borderId="50" xfId="166" applyNumberFormat="1" applyFont="1" applyFill="1" applyBorder="1" applyAlignment="1">
      <alignment horizontal="center"/>
    </xf>
    <xf numFmtId="10" fontId="16" fillId="0" borderId="0" xfId="166" applyNumberFormat="1" applyFont="1" applyFill="1" applyAlignment="1">
      <alignment horizontal="center"/>
    </xf>
    <xf numFmtId="171" fontId="16" fillId="0" borderId="0" xfId="129" applyNumberFormat="1" applyFont="1" applyFill="1" applyAlignment="1">
      <alignment horizontal="center"/>
    </xf>
    <xf numFmtId="172" fontId="16" fillId="0" borderId="0" xfId="166" applyNumberFormat="1" applyFont="1" applyFill="1" applyAlignment="1">
      <alignment horizontal="center"/>
    </xf>
    <xf numFmtId="170" fontId="16" fillId="0" borderId="51" xfId="165" applyNumberFormat="1" applyFont="1" applyFill="1" applyBorder="1" applyAlignment="1">
      <alignment horizontal="right"/>
    </xf>
    <xf numFmtId="166" fontId="16" fillId="0" borderId="31" xfId="129" applyNumberFormat="1" applyFont="1" applyFill="1" applyBorder="1" applyAlignment="1">
      <alignment horizontal="center" vertical="center"/>
    </xf>
    <xf numFmtId="166" fontId="16" fillId="0" borderId="51" xfId="129" applyNumberFormat="1" applyFont="1" applyFill="1" applyBorder="1" applyAlignment="1">
      <alignment horizontal="center"/>
    </xf>
    <xf numFmtId="171" fontId="16" fillId="0" borderId="31" xfId="129" applyNumberFormat="1" applyFont="1" applyFill="1" applyBorder="1" applyAlignment="1">
      <alignment horizontal="center"/>
    </xf>
    <xf numFmtId="172" fontId="16" fillId="0" borderId="31" xfId="166" applyNumberFormat="1" applyFont="1" applyFill="1" applyBorder="1" applyAlignment="1">
      <alignment horizontal="center"/>
    </xf>
    <xf numFmtId="188" fontId="16" fillId="0" borderId="52" xfId="166" applyNumberFormat="1" applyFont="1" applyFill="1" applyBorder="1" applyAlignment="1">
      <alignment horizontal="center"/>
    </xf>
    <xf numFmtId="172" fontId="16" fillId="0" borderId="52" xfId="166" applyNumberFormat="1" applyFont="1" applyFill="1" applyBorder="1" applyAlignment="1">
      <alignment horizontal="center"/>
    </xf>
    <xf numFmtId="0" fontId="13" fillId="9" borderId="0" xfId="176" applyFont="1" applyFill="1" applyAlignment="1">
      <alignment horizontal="left"/>
    </xf>
    <xf numFmtId="0" fontId="61" fillId="9" borderId="0" xfId="176" applyFont="1" applyFill="1"/>
    <xf numFmtId="0" fontId="13" fillId="9" borderId="0" xfId="176" applyFont="1" applyFill="1" applyAlignment="1">
      <alignment horizontal="center"/>
    </xf>
    <xf numFmtId="0" fontId="60" fillId="10" borderId="15" xfId="176" applyFont="1" applyFill="1" applyBorder="1" applyAlignment="1">
      <alignment horizontal="center"/>
    </xf>
    <xf numFmtId="0" fontId="60" fillId="10" borderId="16" xfId="176" applyFont="1" applyFill="1" applyBorder="1" applyAlignment="1">
      <alignment horizontal="center"/>
    </xf>
    <xf numFmtId="0" fontId="60" fillId="10" borderId="17" xfId="176" applyFont="1" applyFill="1" applyBorder="1" applyAlignment="1">
      <alignment horizontal="center"/>
    </xf>
    <xf numFmtId="171" fontId="13" fillId="9" borderId="0" xfId="176" applyNumberFormat="1" applyFont="1" applyFill="1" applyAlignment="1">
      <alignment horizontal="left"/>
    </xf>
    <xf numFmtId="0" fontId="13" fillId="9" borderId="21" xfId="176" applyFont="1" applyFill="1" applyBorder="1" applyAlignment="1">
      <alignment horizontal="left"/>
    </xf>
    <xf numFmtId="3" fontId="13" fillId="9" borderId="0" xfId="176" applyNumberFormat="1" applyFont="1" applyFill="1" applyAlignment="1">
      <alignment horizontal="center" vertical="center"/>
    </xf>
    <xf numFmtId="3" fontId="13" fillId="9" borderId="22" xfId="176" applyNumberFormat="1" applyFont="1" applyFill="1" applyBorder="1" applyAlignment="1">
      <alignment horizontal="center" vertical="center"/>
    </xf>
    <xf numFmtId="3" fontId="61" fillId="49" borderId="1" xfId="176" applyNumberFormat="1" applyFont="1" applyFill="1" applyBorder="1" applyAlignment="1">
      <alignment horizontal="center" vertical="center"/>
    </xf>
    <xf numFmtId="3" fontId="61" fillId="49" borderId="57" xfId="176" applyNumberFormat="1" applyFont="1" applyFill="1" applyBorder="1" applyAlignment="1">
      <alignment horizontal="center" vertical="center"/>
    </xf>
    <xf numFmtId="2" fontId="13" fillId="9" borderId="58" xfId="176" applyNumberFormat="1" applyFont="1" applyFill="1" applyBorder="1" applyAlignment="1">
      <alignment horizontal="left"/>
    </xf>
    <xf numFmtId="189" fontId="56" fillId="0" borderId="0" xfId="176" applyNumberFormat="1" applyFont="1"/>
    <xf numFmtId="2" fontId="13" fillId="9" borderId="21" xfId="176" applyNumberFormat="1" applyFont="1" applyFill="1" applyBorder="1" applyAlignment="1">
      <alignment horizontal="left"/>
    </xf>
    <xf numFmtId="3" fontId="13" fillId="9" borderId="34" xfId="176" applyNumberFormat="1" applyFont="1" applyFill="1" applyBorder="1" applyAlignment="1">
      <alignment horizontal="center" vertical="center"/>
    </xf>
    <xf numFmtId="3" fontId="13" fillId="9" borderId="42" xfId="176" applyNumberFormat="1" applyFont="1" applyFill="1" applyBorder="1" applyAlignment="1">
      <alignment horizontal="center" vertical="center"/>
    </xf>
    <xf numFmtId="2" fontId="13" fillId="9" borderId="0" xfId="176" applyNumberFormat="1" applyFont="1" applyFill="1" applyAlignment="1">
      <alignment horizontal="left"/>
    </xf>
    <xf numFmtId="0" fontId="61" fillId="9" borderId="0" xfId="176" applyFont="1" applyFill="1" applyAlignment="1">
      <alignment horizontal="left"/>
    </xf>
    <xf numFmtId="3" fontId="13" fillId="9" borderId="0" xfId="176" applyNumberFormat="1" applyFont="1" applyFill="1" applyAlignment="1">
      <alignment horizontal="center"/>
    </xf>
    <xf numFmtId="0" fontId="13" fillId="9" borderId="0" xfId="176" applyFont="1" applyFill="1" applyAlignment="1">
      <alignment horizontal="left" vertical="center"/>
    </xf>
    <xf numFmtId="3" fontId="56" fillId="9" borderId="0" xfId="176" applyNumberFormat="1" applyFont="1" applyFill="1" applyAlignment="1">
      <alignment horizontal="center" vertical="center"/>
    </xf>
    <xf numFmtId="0" fontId="56" fillId="0" borderId="0" xfId="176" applyFont="1" applyAlignment="1">
      <alignment horizontal="left"/>
    </xf>
    <xf numFmtId="0" fontId="61" fillId="9" borderId="54" xfId="176" applyFont="1" applyFill="1" applyBorder="1" applyAlignment="1">
      <alignment horizontal="left" vertical="center"/>
    </xf>
    <xf numFmtId="172" fontId="61" fillId="9" borderId="59" xfId="176" applyNumberFormat="1" applyFont="1" applyFill="1" applyBorder="1" applyAlignment="1">
      <alignment horizontal="center" vertical="center"/>
    </xf>
    <xf numFmtId="0" fontId="13" fillId="0" borderId="0" xfId="176" applyFont="1" applyAlignment="1">
      <alignment horizontal="center"/>
    </xf>
    <xf numFmtId="3" fontId="56" fillId="9" borderId="0" xfId="176" applyNumberFormat="1" applyFont="1" applyFill="1" applyAlignment="1">
      <alignment horizontal="center"/>
    </xf>
    <xf numFmtId="10" fontId="61" fillId="9" borderId="0" xfId="176" applyNumberFormat="1" applyFont="1" applyFill="1" applyAlignment="1">
      <alignment horizontal="center"/>
    </xf>
    <xf numFmtId="0" fontId="61" fillId="9" borderId="0" xfId="176" applyFont="1" applyFill="1" applyAlignment="1">
      <alignment horizontal="left" vertical="center"/>
    </xf>
    <xf numFmtId="10" fontId="61" fillId="9" borderId="0" xfId="176" applyNumberFormat="1" applyFont="1" applyFill="1" applyAlignment="1">
      <alignment horizontal="center" vertical="center"/>
    </xf>
    <xf numFmtId="3" fontId="13" fillId="9" borderId="0" xfId="176" applyNumberFormat="1" applyFont="1" applyFill="1" applyBorder="1" applyAlignment="1">
      <alignment horizontal="center" vertical="center"/>
    </xf>
    <xf numFmtId="0" fontId="13" fillId="9" borderId="21" xfId="176" applyFont="1" applyFill="1" applyBorder="1" applyAlignment="1">
      <alignment horizontal="center"/>
    </xf>
    <xf numFmtId="0" fontId="13" fillId="9" borderId="0" xfId="176" applyFont="1" applyFill="1" applyBorder="1" applyAlignment="1">
      <alignment horizontal="center"/>
    </xf>
    <xf numFmtId="0" fontId="13" fillId="9" borderId="22" xfId="176" applyFont="1" applyFill="1" applyBorder="1" applyAlignment="1">
      <alignment horizontal="center"/>
    </xf>
    <xf numFmtId="0" fontId="13" fillId="9" borderId="15" xfId="176" applyFont="1" applyFill="1" applyBorder="1" applyAlignment="1">
      <alignment horizontal="left"/>
    </xf>
    <xf numFmtId="3" fontId="13" fillId="9" borderId="16" xfId="176" applyNumberFormat="1" applyFont="1" applyFill="1" applyBorder="1" applyAlignment="1">
      <alignment horizontal="center" vertical="center"/>
    </xf>
    <xf numFmtId="3" fontId="13" fillId="9" borderId="17" xfId="176" applyNumberFormat="1" applyFont="1" applyFill="1" applyBorder="1" applyAlignment="1">
      <alignment horizontal="center" vertical="center"/>
    </xf>
    <xf numFmtId="2" fontId="13" fillId="9" borderId="43" xfId="176" applyNumberFormat="1" applyFont="1" applyFill="1" applyBorder="1" applyAlignment="1">
      <alignment horizontal="left"/>
    </xf>
    <xf numFmtId="0" fontId="61" fillId="49" borderId="56" xfId="176" applyFont="1" applyFill="1" applyBorder="1" applyAlignment="1">
      <alignment horizontal="left"/>
    </xf>
    <xf numFmtId="165" fontId="13" fillId="9" borderId="0" xfId="165" applyNumberFormat="1" applyFont="1" applyFill="1" applyBorder="1" applyAlignment="1">
      <alignment horizontal="center" vertical="center"/>
    </xf>
    <xf numFmtId="0" fontId="61" fillId="9" borderId="54" xfId="176" applyFont="1" applyFill="1" applyBorder="1"/>
    <xf numFmtId="0" fontId="13" fillId="9" borderId="34" xfId="176" applyFont="1" applyFill="1" applyBorder="1" applyAlignment="1">
      <alignment horizontal="left" vertical="center"/>
    </xf>
    <xf numFmtId="0" fontId="61" fillId="9" borderId="34" xfId="176" applyFont="1" applyFill="1" applyBorder="1"/>
    <xf numFmtId="172" fontId="61" fillId="9" borderId="34" xfId="176" applyNumberFormat="1" applyFont="1" applyFill="1" applyBorder="1" applyAlignment="1">
      <alignment horizontal="center" vertical="center"/>
    </xf>
    <xf numFmtId="0" fontId="13" fillId="9" borderId="34" xfId="176" applyFont="1" applyFill="1" applyBorder="1" applyAlignment="1">
      <alignment horizontal="left"/>
    </xf>
    <xf numFmtId="3" fontId="56" fillId="9" borderId="34" xfId="176" applyNumberFormat="1" applyFont="1" applyFill="1" applyBorder="1" applyAlignment="1">
      <alignment horizontal="center"/>
    </xf>
    <xf numFmtId="172" fontId="61" fillId="9" borderId="54" xfId="176" applyNumberFormat="1" applyFont="1" applyFill="1" applyBorder="1" applyAlignment="1">
      <alignment horizontal="center" vertical="center"/>
    </xf>
    <xf numFmtId="0" fontId="0" fillId="0" borderId="0" xfId="0"/>
    <xf numFmtId="0" fontId="13" fillId="9" borderId="0" xfId="176" applyFont="1" applyFill="1" applyAlignment="1">
      <alignment horizontal="left" vertical="center"/>
    </xf>
    <xf numFmtId="0" fontId="56" fillId="0" borderId="0" xfId="176" applyFont="1" applyAlignment="1">
      <alignment horizontal="left"/>
    </xf>
    <xf numFmtId="0" fontId="55" fillId="9" borderId="0" xfId="176" applyFont="1" applyFill="1"/>
    <xf numFmtId="171" fontId="13" fillId="9" borderId="0" xfId="176" applyNumberFormat="1" applyFont="1" applyFill="1" applyAlignment="1">
      <alignment horizontal="center"/>
    </xf>
    <xf numFmtId="10" fontId="13" fillId="9" borderId="0" xfId="176" applyNumberFormat="1" applyFont="1" applyFill="1" applyAlignment="1">
      <alignment horizontal="right"/>
    </xf>
    <xf numFmtId="0" fontId="57" fillId="9" borderId="0" xfId="176" applyFont="1" applyFill="1" applyAlignment="1">
      <alignment horizontal="left"/>
    </xf>
    <xf numFmtId="0" fontId="87" fillId="9" borderId="0" xfId="176" applyFont="1" applyFill="1" applyAlignment="1">
      <alignment horizontal="left"/>
    </xf>
    <xf numFmtId="171" fontId="87" fillId="9" borderId="0" xfId="176" applyNumberFormat="1" applyFont="1" applyFill="1" applyAlignment="1">
      <alignment horizontal="center"/>
    </xf>
    <xf numFmtId="10" fontId="87" fillId="9" borderId="0" xfId="176" applyNumberFormat="1" applyFont="1" applyFill="1" applyAlignment="1">
      <alignment horizontal="right"/>
    </xf>
    <xf numFmtId="0" fontId="60" fillId="10" borderId="61" xfId="176" applyFont="1" applyFill="1" applyBorder="1" applyAlignment="1">
      <alignment horizontal="left" vertical="center"/>
    </xf>
    <xf numFmtId="0" fontId="60" fillId="10" borderId="58" xfId="176" applyFont="1" applyFill="1" applyBorder="1" applyAlignment="1">
      <alignment horizontal="right" vertical="center"/>
    </xf>
    <xf numFmtId="0" fontId="60" fillId="10" borderId="13" xfId="176" applyFont="1" applyFill="1" applyBorder="1" applyAlignment="1">
      <alignment horizontal="right" vertical="center"/>
    </xf>
    <xf numFmtId="10" fontId="60" fillId="10" borderId="62" xfId="176" applyNumberFormat="1" applyFont="1" applyFill="1" applyBorder="1" applyAlignment="1">
      <alignment horizontal="right" vertical="center"/>
    </xf>
    <xf numFmtId="10" fontId="60" fillId="10" borderId="13" xfId="176" applyNumberFormat="1" applyFont="1" applyFill="1" applyBorder="1" applyAlignment="1">
      <alignment horizontal="right" vertical="center"/>
    </xf>
    <xf numFmtId="10" fontId="60" fillId="50" borderId="63" xfId="176" applyNumberFormat="1" applyFont="1" applyFill="1" applyBorder="1" applyAlignment="1">
      <alignment horizontal="right" vertical="center"/>
    </xf>
    <xf numFmtId="171" fontId="61" fillId="11" borderId="64" xfId="176" applyNumberFormat="1" applyFont="1" applyFill="1" applyBorder="1" applyAlignment="1">
      <alignment horizontal="left" vertical="center"/>
    </xf>
    <xf numFmtId="171" fontId="61" fillId="11" borderId="56" xfId="176" applyNumberFormat="1" applyFont="1" applyFill="1" applyBorder="1" applyAlignment="1">
      <alignment horizontal="center" vertical="center"/>
    </xf>
    <xf numFmtId="171" fontId="61" fillId="11" borderId="1" xfId="176" applyNumberFormat="1" applyFont="1" applyFill="1" applyBorder="1" applyAlignment="1">
      <alignment horizontal="center" vertical="center"/>
    </xf>
    <xf numFmtId="172" fontId="61" fillId="11" borderId="57" xfId="176" applyNumberFormat="1" applyFont="1" applyFill="1" applyBorder="1" applyAlignment="1">
      <alignment horizontal="right" vertical="center"/>
    </xf>
    <xf numFmtId="172" fontId="61" fillId="11" borderId="1" xfId="176" applyNumberFormat="1" applyFont="1" applyFill="1" applyBorder="1" applyAlignment="1">
      <alignment horizontal="right" vertical="center"/>
    </xf>
    <xf numFmtId="9" fontId="61" fillId="11" borderId="65" xfId="176" applyNumberFormat="1" applyFont="1" applyFill="1" applyBorder="1" applyAlignment="1">
      <alignment horizontal="right" vertical="center"/>
    </xf>
    <xf numFmtId="0" fontId="13" fillId="9" borderId="66" xfId="176" applyFont="1" applyFill="1" applyBorder="1" applyAlignment="1">
      <alignment horizontal="left" vertical="center"/>
    </xf>
    <xf numFmtId="171" fontId="13" fillId="9" borderId="21" xfId="176" applyNumberFormat="1" applyFont="1" applyFill="1" applyBorder="1" applyAlignment="1">
      <alignment horizontal="center" vertical="center"/>
    </xf>
    <xf numFmtId="171" fontId="13" fillId="9" borderId="0" xfId="176" applyNumberFormat="1" applyFont="1" applyFill="1" applyAlignment="1">
      <alignment horizontal="center" vertical="center"/>
    </xf>
    <xf numFmtId="172" fontId="13" fillId="9" borderId="22" xfId="176" applyNumberFormat="1" applyFont="1" applyFill="1" applyBorder="1" applyAlignment="1">
      <alignment horizontal="right" vertical="center"/>
    </xf>
    <xf numFmtId="172" fontId="13" fillId="9" borderId="0" xfId="176" applyNumberFormat="1" applyFont="1" applyFill="1" applyAlignment="1">
      <alignment horizontal="right" vertical="center"/>
    </xf>
    <xf numFmtId="172" fontId="13" fillId="9" borderId="67" xfId="176" applyNumberFormat="1" applyFont="1" applyFill="1" applyBorder="1" applyAlignment="1">
      <alignment horizontal="right" vertical="center"/>
    </xf>
    <xf numFmtId="171" fontId="13" fillId="9" borderId="21" xfId="176" applyNumberFormat="1" applyFont="1" applyFill="1" applyBorder="1" applyAlignment="1">
      <alignment horizontal="left" vertical="center"/>
    </xf>
    <xf numFmtId="171" fontId="13" fillId="9" borderId="0" xfId="176" applyNumberFormat="1" applyFont="1" applyFill="1" applyAlignment="1">
      <alignment horizontal="left" vertical="center"/>
    </xf>
    <xf numFmtId="171" fontId="13" fillId="0" borderId="0" xfId="176" applyNumberFormat="1" applyFont="1" applyAlignment="1">
      <alignment horizontal="center" vertical="center"/>
    </xf>
    <xf numFmtId="0" fontId="13" fillId="0" borderId="66" xfId="176" applyFont="1" applyBorder="1" applyAlignment="1">
      <alignment horizontal="left" vertical="center"/>
    </xf>
    <xf numFmtId="171" fontId="13" fillId="0" borderId="21" xfId="176" applyNumberFormat="1" applyFont="1" applyBorder="1" applyAlignment="1">
      <alignment horizontal="center" vertical="center"/>
    </xf>
    <xf numFmtId="172" fontId="13" fillId="0" borderId="0" xfId="176" applyNumberFormat="1" applyFont="1" applyAlignment="1">
      <alignment horizontal="right" vertical="center"/>
    </xf>
    <xf numFmtId="172" fontId="13" fillId="0" borderId="67" xfId="176" applyNumberFormat="1" applyFont="1" applyBorder="1" applyAlignment="1">
      <alignment horizontal="right" vertical="center"/>
    </xf>
    <xf numFmtId="171" fontId="13" fillId="0" borderId="21" xfId="176" applyNumberFormat="1" applyFont="1" applyBorder="1"/>
    <xf numFmtId="171" fontId="13" fillId="0" borderId="0" xfId="176" applyNumberFormat="1" applyFont="1"/>
    <xf numFmtId="0" fontId="55" fillId="11" borderId="68" xfId="176" applyFont="1" applyFill="1" applyBorder="1" applyAlignment="1">
      <alignment horizontal="left"/>
    </xf>
    <xf numFmtId="0" fontId="61" fillId="11" borderId="68" xfId="176" applyFont="1" applyFill="1" applyBorder="1" applyAlignment="1">
      <alignment horizontal="left" vertical="center"/>
    </xf>
    <xf numFmtId="189" fontId="56" fillId="0" borderId="58" xfId="176" applyNumberFormat="1" applyFont="1" applyBorder="1"/>
    <xf numFmtId="189" fontId="56" fillId="0" borderId="21" xfId="176" applyNumberFormat="1" applyFont="1" applyBorder="1"/>
    <xf numFmtId="0" fontId="61" fillId="11" borderId="64" xfId="176" applyFont="1" applyFill="1" applyBorder="1" applyAlignment="1">
      <alignment horizontal="left" vertical="center"/>
    </xf>
    <xf numFmtId="171" fontId="13" fillId="9" borderId="1" xfId="176" applyNumberFormat="1" applyFont="1" applyFill="1" applyBorder="1" applyAlignment="1">
      <alignment horizontal="center" vertical="center"/>
    </xf>
    <xf numFmtId="9" fontId="13" fillId="9" borderId="67" xfId="176" applyNumberFormat="1" applyFont="1" applyFill="1" applyBorder="1" applyAlignment="1">
      <alignment horizontal="right" vertical="center"/>
    </xf>
    <xf numFmtId="171" fontId="13" fillId="0" borderId="43" xfId="176" applyNumberFormat="1" applyFont="1" applyBorder="1" applyAlignment="1">
      <alignment horizontal="center" vertical="center"/>
    </xf>
    <xf numFmtId="171" fontId="13" fillId="0" borderId="34" xfId="176" applyNumberFormat="1" applyFont="1" applyBorder="1" applyAlignment="1">
      <alignment horizontal="center" vertical="center"/>
    </xf>
    <xf numFmtId="172" fontId="13" fillId="9" borderId="42" xfId="176" applyNumberFormat="1" applyFont="1" applyFill="1" applyBorder="1" applyAlignment="1">
      <alignment horizontal="right" vertical="center"/>
    </xf>
    <xf numFmtId="0" fontId="0" fillId="0" borderId="0" xfId="0"/>
    <xf numFmtId="3" fontId="56" fillId="9" borderId="0" xfId="176" applyNumberFormat="1" applyFont="1" applyFill="1" applyAlignment="1">
      <alignment horizontal="center" vertical="center"/>
    </xf>
    <xf numFmtId="171" fontId="61" fillId="11" borderId="64" xfId="176" applyNumberFormat="1" applyFont="1" applyFill="1" applyBorder="1" applyAlignment="1">
      <alignment horizontal="left" vertical="center"/>
    </xf>
    <xf numFmtId="0" fontId="55" fillId="9" borderId="0" xfId="176" applyFont="1" applyFill="1" applyAlignment="1">
      <alignment vertical="center"/>
    </xf>
    <xf numFmtId="10" fontId="56" fillId="9" borderId="0" xfId="176" applyNumberFormat="1" applyFont="1" applyFill="1" applyAlignment="1">
      <alignment horizontal="right" vertical="center"/>
    </xf>
    <xf numFmtId="0" fontId="56" fillId="9" borderId="0" xfId="176" applyFont="1" applyFill="1" applyAlignment="1">
      <alignment horizontal="left" vertical="center"/>
    </xf>
    <xf numFmtId="0" fontId="56" fillId="9" borderId="0" xfId="176" applyFont="1" applyFill="1" applyAlignment="1">
      <alignment horizontal="right" vertical="center"/>
    </xf>
    <xf numFmtId="0" fontId="40" fillId="0" borderId="0" xfId="176" applyAlignment="1">
      <alignment vertical="center"/>
    </xf>
    <xf numFmtId="0" fontId="58" fillId="9" borderId="0" xfId="176" applyFont="1" applyFill="1" applyAlignment="1">
      <alignment horizontal="left" vertical="center"/>
    </xf>
    <xf numFmtId="171" fontId="56" fillId="9" borderId="0" xfId="176" applyNumberFormat="1" applyFont="1" applyFill="1" applyAlignment="1">
      <alignment horizontal="center" vertical="center"/>
    </xf>
    <xf numFmtId="0" fontId="67" fillId="9" borderId="0" xfId="176" applyFont="1" applyFill="1" applyAlignment="1">
      <alignment horizontal="left" vertical="center"/>
    </xf>
    <xf numFmtId="0" fontId="60" fillId="10" borderId="72" xfId="176" applyFont="1" applyFill="1" applyBorder="1" applyAlignment="1">
      <alignment horizontal="left" vertical="center"/>
    </xf>
    <xf numFmtId="0" fontId="60" fillId="10" borderId="72" xfId="176" applyFont="1" applyFill="1" applyBorder="1" applyAlignment="1">
      <alignment horizontal="right" vertical="center"/>
    </xf>
    <xf numFmtId="0" fontId="60" fillId="10" borderId="55" xfId="176" applyFont="1" applyFill="1" applyBorder="1" applyAlignment="1">
      <alignment horizontal="right" vertical="center"/>
    </xf>
    <xf numFmtId="10" fontId="60" fillId="10" borderId="60" xfId="176" applyNumberFormat="1" applyFont="1" applyFill="1" applyBorder="1" applyAlignment="1">
      <alignment horizontal="right" vertical="center"/>
    </xf>
    <xf numFmtId="10" fontId="60" fillId="50" borderId="73" xfId="176" applyNumberFormat="1" applyFont="1" applyFill="1" applyBorder="1" applyAlignment="1">
      <alignment horizontal="right" vertical="center"/>
    </xf>
    <xf numFmtId="171" fontId="61" fillId="11" borderId="68" xfId="176" applyNumberFormat="1" applyFont="1" applyFill="1" applyBorder="1" applyAlignment="1">
      <alignment horizontal="left" vertical="center"/>
    </xf>
    <xf numFmtId="171" fontId="55" fillId="11" borderId="64" xfId="176" applyNumberFormat="1" applyFont="1" applyFill="1" applyBorder="1" applyAlignment="1">
      <alignment horizontal="right" vertical="center"/>
    </xf>
    <xf numFmtId="171" fontId="55" fillId="11" borderId="1" xfId="176" applyNumberFormat="1" applyFont="1" applyFill="1" applyBorder="1" applyAlignment="1">
      <alignment horizontal="right" vertical="center"/>
    </xf>
    <xf numFmtId="172" fontId="55" fillId="11" borderId="74" xfId="176" applyNumberFormat="1" applyFont="1" applyFill="1" applyBorder="1" applyAlignment="1">
      <alignment horizontal="right" vertical="center"/>
    </xf>
    <xf numFmtId="9" fontId="55" fillId="11" borderId="75" xfId="176" applyNumberFormat="1" applyFont="1" applyFill="1" applyBorder="1" applyAlignment="1">
      <alignment horizontal="right" vertical="center"/>
    </xf>
    <xf numFmtId="0" fontId="63" fillId="0" borderId="0" xfId="176" applyFont="1" applyAlignment="1">
      <alignment vertical="center"/>
    </xf>
    <xf numFmtId="171" fontId="56" fillId="9" borderId="66" xfId="176" applyNumberFormat="1" applyFont="1" applyFill="1" applyBorder="1" applyAlignment="1">
      <alignment horizontal="right" vertical="center"/>
    </xf>
    <xf numFmtId="171" fontId="56" fillId="9" borderId="0" xfId="176" applyNumberFormat="1" applyFont="1" applyFill="1" applyAlignment="1">
      <alignment horizontal="right" vertical="center"/>
    </xf>
    <xf numFmtId="172" fontId="56" fillId="9" borderId="76" xfId="176" applyNumberFormat="1" applyFont="1" applyFill="1" applyBorder="1" applyAlignment="1">
      <alignment horizontal="right" vertical="center"/>
    </xf>
    <xf numFmtId="172" fontId="56" fillId="9" borderId="67" xfId="176" applyNumberFormat="1" applyFont="1" applyFill="1" applyBorder="1" applyAlignment="1">
      <alignment horizontal="right" vertical="center"/>
    </xf>
    <xf numFmtId="166" fontId="56" fillId="9" borderId="0" xfId="176" applyNumberFormat="1" applyFont="1" applyFill="1" applyAlignment="1">
      <alignment horizontal="right" vertical="center"/>
    </xf>
    <xf numFmtId="171" fontId="56" fillId="0" borderId="0" xfId="176" applyNumberFormat="1" applyFont="1" applyAlignment="1">
      <alignment horizontal="right" vertical="center"/>
    </xf>
    <xf numFmtId="172" fontId="56" fillId="0" borderId="67" xfId="176" applyNumberFormat="1" applyFont="1" applyBorder="1" applyAlignment="1">
      <alignment horizontal="right" vertical="center"/>
    </xf>
    <xf numFmtId="171" fontId="55" fillId="11" borderId="77" xfId="176" applyNumberFormat="1" applyFont="1" applyFill="1" applyBorder="1" applyAlignment="1">
      <alignment horizontal="right" vertical="center"/>
    </xf>
    <xf numFmtId="171" fontId="55" fillId="11" borderId="78" xfId="176" applyNumberFormat="1" applyFont="1" applyFill="1" applyBorder="1" applyAlignment="1">
      <alignment horizontal="right" vertical="center"/>
    </xf>
    <xf numFmtId="172" fontId="55" fillId="11" borderId="79" xfId="176" applyNumberFormat="1" applyFont="1" applyFill="1" applyBorder="1" applyAlignment="1">
      <alignment horizontal="right" vertical="center"/>
    </xf>
    <xf numFmtId="9" fontId="55" fillId="11" borderId="80" xfId="176" applyNumberFormat="1" applyFont="1" applyFill="1" applyBorder="1" applyAlignment="1">
      <alignment horizontal="right" vertical="center"/>
    </xf>
    <xf numFmtId="166" fontId="56" fillId="9" borderId="66" xfId="176" applyNumberFormat="1" applyFont="1" applyFill="1" applyBorder="1" applyAlignment="1">
      <alignment horizontal="right" vertical="center"/>
    </xf>
    <xf numFmtId="0" fontId="55" fillId="11" borderId="77" xfId="176" applyFont="1" applyFill="1" applyBorder="1" applyAlignment="1">
      <alignment horizontal="left" vertical="center"/>
    </xf>
    <xf numFmtId="9" fontId="56" fillId="9" borderId="76" xfId="176" applyNumberFormat="1" applyFont="1" applyFill="1" applyBorder="1" applyAlignment="1">
      <alignment horizontal="right" vertical="center"/>
    </xf>
    <xf numFmtId="172" fontId="55" fillId="11" borderId="78" xfId="176" applyNumberFormat="1" applyFont="1" applyFill="1" applyBorder="1" applyAlignment="1">
      <alignment horizontal="right" vertical="center"/>
    </xf>
    <xf numFmtId="9" fontId="55" fillId="11" borderId="81" xfId="176" applyNumberFormat="1" applyFont="1" applyFill="1" applyBorder="1" applyAlignment="1">
      <alignment horizontal="right" vertical="center"/>
    </xf>
    <xf numFmtId="171" fontId="13" fillId="9" borderId="66" xfId="176" applyNumberFormat="1" applyFont="1" applyFill="1" applyBorder="1" applyAlignment="1">
      <alignment horizontal="right" vertical="center"/>
    </xf>
    <xf numFmtId="171" fontId="13" fillId="9" borderId="0" xfId="176" applyNumberFormat="1" applyFont="1" applyFill="1" applyAlignment="1">
      <alignment horizontal="right" vertical="center"/>
    </xf>
    <xf numFmtId="172" fontId="56" fillId="9" borderId="0" xfId="176" applyNumberFormat="1" applyFont="1" applyFill="1" applyAlignment="1">
      <alignment horizontal="right" vertical="center"/>
    </xf>
    <xf numFmtId="172" fontId="56" fillId="9" borderId="82" xfId="176" applyNumberFormat="1" applyFont="1" applyFill="1" applyBorder="1" applyAlignment="1">
      <alignment horizontal="right" vertical="center"/>
    </xf>
    <xf numFmtId="0" fontId="40" fillId="0" borderId="0" xfId="176" applyAlignment="1">
      <alignment horizontal="right" vertical="center"/>
    </xf>
    <xf numFmtId="0" fontId="57" fillId="9" borderId="0" xfId="176" applyFont="1" applyFill="1" applyAlignment="1">
      <alignment horizontal="left" wrapText="1"/>
    </xf>
    <xf numFmtId="0" fontId="63" fillId="0" borderId="0" xfId="176" applyFont="1"/>
    <xf numFmtId="0" fontId="86" fillId="0" borderId="1" xfId="176" applyFont="1" applyBorder="1" applyAlignment="1">
      <alignment horizontal="left" vertical="top" wrapText="1"/>
    </xf>
    <xf numFmtId="0" fontId="63" fillId="0" borderId="1" xfId="176" applyFont="1" applyBorder="1"/>
    <xf numFmtId="3" fontId="88" fillId="10" borderId="15" xfId="176" applyNumberFormat="1" applyFont="1" applyFill="1" applyBorder="1" applyAlignment="1">
      <alignment horizontal="center" vertical="center"/>
    </xf>
    <xf numFmtId="0" fontId="63" fillId="0" borderId="16" xfId="176" applyFont="1" applyBorder="1"/>
    <xf numFmtId="0" fontId="63" fillId="0" borderId="17" xfId="176" applyFont="1" applyBorder="1"/>
    <xf numFmtId="3" fontId="60" fillId="10" borderId="55" xfId="176" applyNumberFormat="1" applyFont="1" applyFill="1" applyBorder="1" applyAlignment="1">
      <alignment horizontal="center" vertical="center"/>
    </xf>
    <xf numFmtId="0" fontId="63" fillId="0" borderId="55" xfId="176" applyFont="1" applyBorder="1"/>
    <xf numFmtId="0" fontId="63" fillId="0" borderId="60" xfId="176" applyFont="1" applyBorder="1"/>
    <xf numFmtId="0" fontId="86" fillId="0" borderId="69" xfId="176" applyFont="1" applyBorder="1" applyAlignment="1">
      <alignment horizontal="left" vertical="top" wrapText="1"/>
    </xf>
    <xf numFmtId="0" fontId="63" fillId="0" borderId="54" xfId="176" applyFont="1" applyBorder="1"/>
    <xf numFmtId="0" fontId="63" fillId="0" borderId="70" xfId="176" applyFont="1" applyBorder="1"/>
    <xf numFmtId="0" fontId="63" fillId="0" borderId="71" xfId="176" applyFont="1" applyBorder="1"/>
    <xf numFmtId="3" fontId="88" fillId="10" borderId="69" xfId="176" applyNumberFormat="1" applyFont="1" applyFill="1" applyBorder="1" applyAlignment="1">
      <alignment horizontal="center" vertical="center"/>
    </xf>
    <xf numFmtId="0" fontId="63" fillId="0" borderId="70" xfId="176" applyFont="1" applyBorder="1" applyAlignment="1">
      <alignment vertical="center"/>
    </xf>
    <xf numFmtId="0" fontId="63" fillId="0" borderId="71" xfId="176" applyFont="1" applyBorder="1" applyAlignment="1">
      <alignment vertical="center"/>
    </xf>
    <xf numFmtId="0" fontId="86" fillId="0" borderId="69" xfId="176" applyFont="1" applyBorder="1" applyAlignment="1">
      <alignment horizontal="left" vertical="center" wrapText="1"/>
    </xf>
    <xf numFmtId="3" fontId="17" fillId="0" borderId="46" xfId="121" applyNumberFormat="1" applyFont="1" applyFill="1" applyBorder="1" applyAlignment="1">
      <alignment horizontal="center" vertical="center"/>
    </xf>
    <xf numFmtId="0" fontId="16" fillId="0" borderId="44" xfId="73" applyFont="1" applyBorder="1" applyAlignment="1">
      <alignment horizontal="left" vertical="center" wrapText="1"/>
    </xf>
    <xf numFmtId="0" fontId="16" fillId="0" borderId="44" xfId="73" applyFont="1" applyBorder="1" applyAlignment="1">
      <alignment horizontal="left" vertical="center"/>
    </xf>
    <xf numFmtId="0" fontId="19" fillId="0" borderId="2" xfId="170" applyFont="1" applyBorder="1" applyAlignment="1">
      <alignment vertical="top" wrapText="1"/>
    </xf>
    <xf numFmtId="0" fontId="19" fillId="0" borderId="0" xfId="170" applyFont="1" applyAlignment="1">
      <alignment horizontal="left" vertical="top" wrapText="1"/>
    </xf>
    <xf numFmtId="0" fontId="16" fillId="0" borderId="44" xfId="167" applyFont="1" applyBorder="1" applyAlignment="1">
      <alignment horizontal="left" vertical="top" wrapText="1"/>
    </xf>
    <xf numFmtId="0" fontId="72" fillId="0" borderId="2" xfId="0" applyFont="1" applyBorder="1" applyAlignment="1">
      <alignment horizontal="left" wrapText="1"/>
    </xf>
    <xf numFmtId="0" fontId="6" fillId="12" borderId="0" xfId="0" applyFont="1" applyFill="1" applyAlignment="1">
      <alignment horizontal="center"/>
    </xf>
    <xf numFmtId="0" fontId="75" fillId="41" borderId="0" xfId="121" applyFont="1" applyFill="1" applyAlignment="1">
      <alignment horizontal="center" vertical="center" wrapText="1"/>
    </xf>
    <xf numFmtId="0" fontId="72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72" fillId="0" borderId="2" xfId="0" applyFont="1" applyBorder="1" applyAlignment="1">
      <alignment horizontal="left" vertical="center" wrapText="1"/>
    </xf>
    <xf numFmtId="0" fontId="72" fillId="0" borderId="0" xfId="0" applyFont="1" applyAlignment="1">
      <alignment horizontal="left" wrapText="1"/>
    </xf>
    <xf numFmtId="0" fontId="21" fillId="40" borderId="2" xfId="0" applyFont="1" applyFill="1" applyBorder="1" applyAlignment="1">
      <alignment horizontal="left"/>
    </xf>
    <xf numFmtId="0" fontId="6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12" borderId="2" xfId="0" applyFont="1" applyFill="1" applyBorder="1" applyAlignment="1">
      <alignment horizontal="left" vertical="top" wrapText="1"/>
    </xf>
    <xf numFmtId="0" fontId="19" fillId="12" borderId="2" xfId="0" applyFont="1" applyFill="1" applyBorder="1" applyAlignment="1">
      <alignment horizontal="left" vertical="center" wrapText="1"/>
    </xf>
    <xf numFmtId="3" fontId="69" fillId="41" borderId="15" xfId="121" applyNumberFormat="1" applyFont="1" applyFill="1" applyBorder="1" applyAlignment="1">
      <alignment horizontal="center" vertical="center"/>
    </xf>
    <xf numFmtId="3" fontId="69" fillId="41" borderId="16" xfId="121" applyNumberFormat="1" applyFont="1" applyFill="1" applyBorder="1" applyAlignment="1">
      <alignment horizontal="center" vertical="center"/>
    </xf>
    <xf numFmtId="3" fontId="69" fillId="41" borderId="17" xfId="121" applyNumberFormat="1" applyFont="1" applyFill="1" applyBorder="1" applyAlignment="1">
      <alignment horizontal="center" vertical="center"/>
    </xf>
    <xf numFmtId="3" fontId="22" fillId="41" borderId="15" xfId="121" applyNumberFormat="1" applyFont="1" applyFill="1" applyBorder="1" applyAlignment="1">
      <alignment horizontal="center" vertical="center"/>
    </xf>
    <xf numFmtId="3" fontId="22" fillId="41" borderId="16" xfId="121" applyNumberFormat="1" applyFont="1" applyFill="1" applyBorder="1" applyAlignment="1">
      <alignment horizontal="center" vertical="center"/>
    </xf>
    <xf numFmtId="3" fontId="22" fillId="41" borderId="17" xfId="121" applyNumberFormat="1" applyFont="1" applyFill="1" applyBorder="1" applyAlignment="1">
      <alignment horizontal="center" vertical="center"/>
    </xf>
    <xf numFmtId="0" fontId="22" fillId="13" borderId="18" xfId="121" applyFont="1" applyFill="1" applyBorder="1" applyAlignment="1">
      <alignment horizontal="left" vertical="center"/>
    </xf>
    <xf numFmtId="0" fontId="22" fillId="13" borderId="20" xfId="121" applyFont="1" applyFill="1" applyBorder="1" applyAlignment="1">
      <alignment horizontal="left" vertical="center"/>
    </xf>
    <xf numFmtId="0" fontId="19" fillId="12" borderId="0" xfId="0" applyFont="1" applyFill="1" applyAlignment="1">
      <alignment horizontal="left" vertical="center" wrapText="1"/>
    </xf>
    <xf numFmtId="0" fontId="20" fillId="12" borderId="0" xfId="0" applyFont="1" applyFill="1" applyBorder="1" applyAlignment="1">
      <alignment horizontal="left" vertical="center" wrapText="1"/>
    </xf>
    <xf numFmtId="0" fontId="21" fillId="12" borderId="0" xfId="0" applyFont="1" applyFill="1" applyBorder="1" applyAlignment="1">
      <alignment horizontal="left" vertical="center" wrapText="1"/>
    </xf>
    <xf numFmtId="0" fontId="19" fillId="12" borderId="0" xfId="0" applyFont="1" applyFill="1" applyBorder="1" applyAlignment="1">
      <alignment horizontal="left" vertical="center" wrapText="1"/>
    </xf>
    <xf numFmtId="0" fontId="21" fillId="12" borderId="0" xfId="0" applyFont="1" applyFill="1" applyBorder="1" applyAlignment="1">
      <alignment horizontal="left" vertical="top" wrapText="1"/>
    </xf>
    <xf numFmtId="0" fontId="16" fillId="12" borderId="0" xfId="0" applyFont="1" applyFill="1" applyAlignment="1">
      <alignment horizontal="center" wrapText="1"/>
    </xf>
    <xf numFmtId="0" fontId="19" fillId="12" borderId="0" xfId="0" applyFont="1" applyFill="1" applyAlignment="1">
      <alignment horizontal="center" wrapText="1"/>
    </xf>
    <xf numFmtId="0" fontId="65" fillId="12" borderId="0" xfId="0" applyFont="1" applyFill="1" applyAlignment="1">
      <alignment horizontal="left" wrapText="1"/>
    </xf>
    <xf numFmtId="0" fontId="80" fillId="0" borderId="2" xfId="0" applyFont="1" applyBorder="1" applyAlignment="1">
      <alignment horizontal="left" vertical="center" wrapText="1"/>
    </xf>
    <xf numFmtId="0" fontId="80" fillId="0" borderId="44" xfId="0" applyFont="1" applyBorder="1" applyAlignment="1">
      <alignment horizontal="left" vertical="top" wrapText="1"/>
    </xf>
    <xf numFmtId="0" fontId="80" fillId="12" borderId="44" xfId="0" applyFont="1" applyFill="1" applyBorder="1" applyAlignment="1">
      <alignment horizontal="left"/>
    </xf>
    <xf numFmtId="0" fontId="62" fillId="9" borderId="13" xfId="128" applyFont="1" applyFill="1" applyBorder="1" applyAlignment="1">
      <alignment horizontal="left"/>
    </xf>
    <xf numFmtId="0" fontId="63" fillId="0" borderId="13" xfId="128" applyFont="1" applyBorder="1"/>
    <xf numFmtId="0" fontId="62" fillId="9" borderId="14" xfId="128" applyFont="1" applyFill="1" applyBorder="1" applyAlignment="1">
      <alignment horizontal="left" vertical="top" wrapText="1"/>
    </xf>
    <xf numFmtId="0" fontId="63" fillId="0" borderId="14" xfId="128" applyFont="1" applyBorder="1"/>
    <xf numFmtId="3" fontId="61" fillId="9" borderId="46" xfId="163" applyNumberFormat="1" applyFont="1" applyFill="1" applyBorder="1" applyAlignment="1">
      <alignment horizontal="right" vertical="center" wrapText="1"/>
    </xf>
    <xf numFmtId="3" fontId="83" fillId="0" borderId="0" xfId="0" applyNumberFormat="1" applyFont="1" applyAlignment="1">
      <alignment horizontal="center"/>
    </xf>
    <xf numFmtId="0" fontId="14" fillId="0" borderId="1" xfId="3" applyFont="1" applyBorder="1" applyAlignment="1">
      <alignment horizontal="left" vertical="center" wrapText="1"/>
    </xf>
    <xf numFmtId="0" fontId="15" fillId="0" borderId="1" xfId="3" applyFont="1" applyBorder="1"/>
  </cellXfs>
  <cellStyles count="178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1 3" xfId="130"/>
    <cellStyle name="60% - Énfasis2 2" xfId="18"/>
    <cellStyle name="60% - Énfasis2 3" xfId="131"/>
    <cellStyle name="60% - Énfasis3 2" xfId="19"/>
    <cellStyle name="60% - Énfasis3 3" xfId="132"/>
    <cellStyle name="60% - Énfasis4 2" xfId="20"/>
    <cellStyle name="60% - Énfasis4 3" xfId="133"/>
    <cellStyle name="60% - Énfasis5 2" xfId="21"/>
    <cellStyle name="60% - Énfasis5 3" xfId="134"/>
    <cellStyle name="60% - Énfasis6 2" xfId="22"/>
    <cellStyle name="60% - Énfasis6 3" xfId="135"/>
    <cellStyle name="Border" xfId="23"/>
    <cellStyle name="Buena 2" xfId="24"/>
    <cellStyle name="Cálculo 2" xfId="25"/>
    <cellStyle name="Celda de comprobación 2" xfId="26"/>
    <cellStyle name="Celda vinculada 2" xfId="27"/>
    <cellStyle name="CELESTE" xfId="28"/>
    <cellStyle name="Comma_Data Proyecto Antamina" xfId="29"/>
    <cellStyle name="CUADRO - Style1" xfId="30"/>
    <cellStyle name="CUERPO - Style2" xfId="31"/>
    <cellStyle name="Diseño" xfId="32"/>
    <cellStyle name="Diseño 12" xfId="33"/>
    <cellStyle name="Diseño 2" xfId="34"/>
    <cellStyle name="Diseño 3" xfId="35"/>
    <cellStyle name="Diseño 4" xfId="36"/>
    <cellStyle name="Diseño_053-BC" xfId="37"/>
    <cellStyle name="Encabezado 4 2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Euro 3" xfId="48"/>
    <cellStyle name="Euro 4" xfId="49"/>
    <cellStyle name="Incorrecto 2" xfId="50"/>
    <cellStyle name="Millares" xfId="1" builtinId="3"/>
    <cellStyle name="Millares 10" xfId="165"/>
    <cellStyle name="Millares 2" xfId="4"/>
    <cellStyle name="Millares 2 2" xfId="51"/>
    <cellStyle name="Millares 2 2 2" xfId="168"/>
    <cellStyle name="Millares 2 3" xfId="52"/>
    <cellStyle name="Millares 2 4" xfId="164"/>
    <cellStyle name="Millares 2 5" xfId="173"/>
    <cellStyle name="Millares 3" xfId="53"/>
    <cellStyle name="Millares 3 2" xfId="54"/>
    <cellStyle name="Millares 3 3" xfId="174"/>
    <cellStyle name="Millares 4" xfId="55"/>
    <cellStyle name="Millares 4 2" xfId="175"/>
    <cellStyle name="Millares 5" xfId="56"/>
    <cellStyle name="Millares 5 2" xfId="177"/>
    <cellStyle name="Millares 6" xfId="57"/>
    <cellStyle name="Millares 7" xfId="58"/>
    <cellStyle name="Millares 8" xfId="129"/>
    <cellStyle name="Millares 8 2" xfId="162"/>
    <cellStyle name="Millares 8 2 2" xfId="169"/>
    <cellStyle name="Millares 9" xfId="171"/>
    <cellStyle name="Neutral 2" xfId="59"/>
    <cellStyle name="Neutral 3" xfId="136"/>
    <cellStyle name="No-definido" xfId="60"/>
    <cellStyle name="Normal" xfId="0" builtinId="0"/>
    <cellStyle name="Normal 10" xfId="61"/>
    <cellStyle name="Normal 10 2" xfId="62"/>
    <cellStyle name="Normal 11" xfId="63"/>
    <cellStyle name="Normal 11 2" xfId="64"/>
    <cellStyle name="Normal 12" xfId="65"/>
    <cellStyle name="Normal 12 2" xfId="161"/>
    <cellStyle name="Normal 13" xfId="66"/>
    <cellStyle name="Normal 14" xfId="67"/>
    <cellStyle name="Normal 14 2" xfId="68"/>
    <cellStyle name="Normal 15" xfId="69"/>
    <cellStyle name="Normal 16" xfId="70"/>
    <cellStyle name="Normal 16 2" xfId="71"/>
    <cellStyle name="Normal 2" xfId="3"/>
    <cellStyle name="Normal 2 2" xfId="72"/>
    <cellStyle name="Normal 2 2 2" xfId="73"/>
    <cellStyle name="Normal 2 2 2 2" xfId="172"/>
    <cellStyle name="Normal 2 2 3" xfId="74"/>
    <cellStyle name="Normal 2 2 4" xfId="170"/>
    <cellStyle name="Normal 2 2 5" xfId="167"/>
    <cellStyle name="Normal 2 3" xfId="75"/>
    <cellStyle name="Normal 2 4" xfId="76"/>
    <cellStyle name="Normal 2 5" xfId="77"/>
    <cellStyle name="Normal 2 6" xfId="137"/>
    <cellStyle name="Normal 2 7" xfId="163"/>
    <cellStyle name="Normal 3" xfId="78"/>
    <cellStyle name="Normal 3 2" xfId="79"/>
    <cellStyle name="Normal 3 2 2" xfId="80"/>
    <cellStyle name="Normal 3 2 3" xfId="128"/>
    <cellStyle name="Normal 3 3" xfId="81"/>
    <cellStyle name="Normal 3 4" xfId="82"/>
    <cellStyle name="Normal 3 5" xfId="83"/>
    <cellStyle name="Normal 4" xfId="84"/>
    <cellStyle name="Normal 4 2" xfId="85"/>
    <cellStyle name="Normal 4 3" xfId="176"/>
    <cellStyle name="Normal 5" xfId="86"/>
    <cellStyle name="Normal 5 2" xfId="87"/>
    <cellStyle name="Normal 5 3" xfId="88"/>
    <cellStyle name="Normal 6" xfId="89"/>
    <cellStyle name="Normal 6 2" xfId="90"/>
    <cellStyle name="Normal 7" xfId="91"/>
    <cellStyle name="Normal 7 2" xfId="92"/>
    <cellStyle name="Normal 8" xfId="93"/>
    <cellStyle name="Normal 9" xfId="94"/>
    <cellStyle name="NOTAS - Style3" xfId="95"/>
    <cellStyle name="Notas 2" xfId="96"/>
    <cellStyle name="Notas 2 2" xfId="97"/>
    <cellStyle name="Notas 2 3" xfId="98"/>
    <cellStyle name="Notas 2 4" xfId="99"/>
    <cellStyle name="Notas 2 5" xfId="100"/>
    <cellStyle name="Notas 2_Terminos archivo_MODELO_2013(6ene)" xfId="101"/>
    <cellStyle name="Notas 3" xfId="102"/>
    <cellStyle name="Notas 3 2" xfId="103"/>
    <cellStyle name="Notas 4" xfId="104"/>
    <cellStyle name="Notas 5" xfId="105"/>
    <cellStyle name="Notas 6" xfId="106"/>
    <cellStyle name="Notas 7" xfId="107"/>
    <cellStyle name="Porcentaje" xfId="2" builtinId="5"/>
    <cellStyle name="Porcentaje 2" xfId="108"/>
    <cellStyle name="Porcentaje 2 2" xfId="109"/>
    <cellStyle name="Porcentaje 2 3" xfId="110"/>
    <cellStyle name="Porcentaje 2 4" xfId="166"/>
    <cellStyle name="Porcentaje 3" xfId="111"/>
    <cellStyle name="Porcentaje 4" xfId="112"/>
    <cellStyle name="Porcentual 2" xfId="113"/>
    <cellStyle name="Porcentual 2 2" xfId="114"/>
    <cellStyle name="Porcentual 3" xfId="115"/>
    <cellStyle name="Porcentual 3 2" xfId="116"/>
    <cellStyle name="RECUAD - Style4" xfId="117"/>
    <cellStyle name="Salida 2" xfId="118"/>
    <cellStyle name="Texto de advertencia 2" xfId="119"/>
    <cellStyle name="Texto explicativo 2" xfId="120"/>
    <cellStyle name="TEXTO NORMAL" xfId="121"/>
    <cellStyle name="TITULO - Style5" xfId="122"/>
    <cellStyle name="Título 1 2" xfId="123"/>
    <cellStyle name="Título 10" xfId="138"/>
    <cellStyle name="Título 11" xfId="139"/>
    <cellStyle name="Título 12" xfId="140"/>
    <cellStyle name="Título 13" xfId="141"/>
    <cellStyle name="Título 14" xfId="142"/>
    <cellStyle name="Título 15" xfId="143"/>
    <cellStyle name="Título 16" xfId="144"/>
    <cellStyle name="Título 17" xfId="145"/>
    <cellStyle name="Título 18" xfId="146"/>
    <cellStyle name="Título 19" xfId="147"/>
    <cellStyle name="Título 2 2" xfId="124"/>
    <cellStyle name="Título 20" xfId="148"/>
    <cellStyle name="Título 21" xfId="149"/>
    <cellStyle name="Título 22" xfId="150"/>
    <cellStyle name="Título 23" xfId="151"/>
    <cellStyle name="Título 24" xfId="152"/>
    <cellStyle name="Título 25" xfId="153"/>
    <cellStyle name="Título 26" xfId="154"/>
    <cellStyle name="Título 27" xfId="155"/>
    <cellStyle name="Título 3 2" xfId="125"/>
    <cellStyle name="Título 4" xfId="126"/>
    <cellStyle name="Título 5" xfId="156"/>
    <cellStyle name="Título 6" xfId="157"/>
    <cellStyle name="Título 7" xfId="158"/>
    <cellStyle name="Título 8" xfId="159"/>
    <cellStyle name="Título 9" xfId="160"/>
    <cellStyle name="Total 2" xfId="1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'6. EXPORTACIONES'!$B$60:$I$60</c:f>
              <c:strCache>
                <c:ptCount val="8"/>
                <c:pt idx="0">
                  <c:v>COBRE</c:v>
                </c:pt>
                <c:pt idx="1">
                  <c:v>ORO</c:v>
                </c:pt>
                <c:pt idx="2">
                  <c:v>ZINC</c:v>
                </c:pt>
                <c:pt idx="3">
                  <c:v>PLATA</c:v>
                </c:pt>
                <c:pt idx="4">
                  <c:v>PLOMO</c:v>
                </c:pt>
                <c:pt idx="5">
                  <c:v>ESTAÑO</c:v>
                </c:pt>
                <c:pt idx="6">
                  <c:v>HIERRO</c:v>
                </c:pt>
                <c:pt idx="7">
                  <c:v>MOLIBDENO</c:v>
                </c:pt>
              </c:strCache>
            </c:strRef>
          </c:cat>
          <c:val>
            <c:numRef>
              <c:f>'6. EXPORTACIONES'!$B$85:$I$85</c:f>
              <c:numCache>
                <c:formatCode>0.0%</c:formatCode>
                <c:ptCount val="8"/>
                <c:pt idx="0">
                  <c:v>-5.6927148596665811E-2</c:v>
                </c:pt>
                <c:pt idx="1">
                  <c:v>-0.34585524261710354</c:v>
                </c:pt>
                <c:pt idx="2">
                  <c:v>-0.42876626243236582</c:v>
                </c:pt>
                <c:pt idx="3">
                  <c:v>0.10677572292708049</c:v>
                </c:pt>
                <c:pt idx="4">
                  <c:v>-0.11336566216892185</c:v>
                </c:pt>
                <c:pt idx="5">
                  <c:v>0.18726057126150875</c:v>
                </c:pt>
                <c:pt idx="6">
                  <c:v>-0.99931175353590074</c:v>
                </c:pt>
                <c:pt idx="7">
                  <c:v>-0.49229829511041967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953-8E78-18F18282E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6819456"/>
        <c:axId val="136820992"/>
      </c:barChart>
      <c:catAx>
        <c:axId val="13681945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6820992"/>
        <c:crossesAt val="0"/>
        <c:auto val="1"/>
        <c:lblAlgn val="ctr"/>
        <c:lblOffset val="100"/>
        <c:noMultiLvlLbl val="0"/>
      </c:catAx>
      <c:valAx>
        <c:axId val="13682099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68194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DCE-41C4-B265-60AB0EFAB18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2DCE-41C4-B265-60AB0EFAB18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 EXPORTACIONES'!$A$6:$A$15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(ene-set)</c:v>
                </c:pt>
              </c:strCache>
            </c:strRef>
          </c:cat>
          <c:val>
            <c:numRef>
              <c:f>'6. EXPORTACIONES'!$K$6:$K$15</c:f>
              <c:numCache>
                <c:formatCode>_-* #,##0_-;\-* #,##0_-;_-* "-"??_-;_-@_-</c:formatCode>
                <c:ptCount val="10"/>
                <c:pt idx="0">
                  <c:v>27525.674834212692</c:v>
                </c:pt>
                <c:pt idx="1">
                  <c:v>27466.673086776635</c:v>
                </c:pt>
                <c:pt idx="2">
                  <c:v>23789.445416193048</c:v>
                </c:pt>
                <c:pt idx="3">
                  <c:v>20545.413928408001</c:v>
                </c:pt>
                <c:pt idx="4">
                  <c:v>18950.140019839262</c:v>
                </c:pt>
                <c:pt idx="5">
                  <c:v>21776.636298768255</c:v>
                </c:pt>
                <c:pt idx="6">
                  <c:v>27581.607245410338</c:v>
                </c:pt>
                <c:pt idx="7">
                  <c:v>28898.657866237969</c:v>
                </c:pt>
                <c:pt idx="8">
                  <c:v>28073.79271554244</c:v>
                </c:pt>
                <c:pt idx="9" formatCode="_(* #,##0.00_);_(* \(#,##0.00\);_(* &quot;-&quot;??_);_(@_)">
                  <c:v>16641.280963842328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CE-41C4-B265-60AB0EFAB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46720"/>
        <c:axId val="136864896"/>
      </c:barChart>
      <c:catAx>
        <c:axId val="13684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6864896"/>
        <c:crosses val="autoZero"/>
        <c:auto val="1"/>
        <c:lblAlgn val="ctr"/>
        <c:lblOffset val="100"/>
        <c:noMultiLvlLbl val="0"/>
      </c:catAx>
      <c:valAx>
        <c:axId val="136864896"/>
        <c:scaling>
          <c:orientation val="minMax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6846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990-4985-8C5C-BD23CE9AA3E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D556-40B4-A2B5-DB480E5CBD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'7. INVERSIONES'!$A$5:$A$15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 INVERSIONES'!$I$5:$I$15</c:f>
              <c:numCache>
                <c:formatCode>_ * #,##0_ ;_ * \-#,##0_ ;_ * "-"??_ ;_ @_ </c:formatCode>
                <c:ptCount val="11"/>
                <c:pt idx="0">
                  <c:v>3331.5544708899988</c:v>
                </c:pt>
                <c:pt idx="1">
                  <c:v>6377.6153638800024</c:v>
                </c:pt>
                <c:pt idx="2">
                  <c:v>7498.2074195999949</c:v>
                </c:pt>
                <c:pt idx="3">
                  <c:v>8863.6219657799938</c:v>
                </c:pt>
                <c:pt idx="4">
                  <c:v>8079.20970149</c:v>
                </c:pt>
                <c:pt idx="5">
                  <c:v>6824.6243262299959</c:v>
                </c:pt>
                <c:pt idx="6">
                  <c:v>3333.5635732200003</c:v>
                </c:pt>
                <c:pt idx="7">
                  <c:v>3928.0167818599944</c:v>
                </c:pt>
                <c:pt idx="8">
                  <c:v>4947.4348791800003</c:v>
                </c:pt>
                <c:pt idx="9">
                  <c:v>6157.132087</c:v>
                </c:pt>
                <c:pt idx="10">
                  <c:v>3281.3407379999999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56-40B4-A2B5-DB480E5CB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78560"/>
        <c:axId val="138588544"/>
      </c:barChart>
      <c:catAx>
        <c:axId val="13857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588544"/>
        <c:crosses val="autoZero"/>
        <c:auto val="1"/>
        <c:lblAlgn val="ctr"/>
        <c:lblOffset val="100"/>
        <c:noMultiLvlLbl val="0"/>
      </c:catAx>
      <c:valAx>
        <c:axId val="138588544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crossAx val="1385785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483268</xdr:colOff>
      <xdr:row>98</xdr:row>
      <xdr:rowOff>20554</xdr:rowOff>
    </xdr:from>
    <xdr:to>
      <xdr:col>8</xdr:col>
      <xdr:colOff>311818</xdr:colOff>
      <xdr:row>112</xdr:row>
      <xdr:rowOff>84722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D3E0F228-9E1F-45C9-B954-C1B1276F9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635376</xdr:colOff>
      <xdr:row>43</xdr:row>
      <xdr:rowOff>54042</xdr:rowOff>
    </xdr:from>
    <xdr:to>
      <xdr:col>8</xdr:col>
      <xdr:colOff>470647</xdr:colOff>
      <xdr:row>57</xdr:row>
      <xdr:rowOff>85028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7E171796-0890-4D46-B2A7-A41AF39215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415636</xdr:colOff>
      <xdr:row>41</xdr:row>
      <xdr:rowOff>0</xdr:rowOff>
    </xdr:from>
    <xdr:to>
      <xdr:col>7</xdr:col>
      <xdr:colOff>781049</xdr:colOff>
      <xdr:row>47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00263f364ac024/Documentos/MINEM/BEM%20-%202020/BEM%20marzo%202020/transferencias/ANEXOS%20BEM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PRODUCCIÓN METÁLICA"/>
      <sheetName val="2. PRODUCCIÓN EMPRESAS "/>
      <sheetName val="08.5 RECAUDACION TRIB"/>
      <sheetName val="SALDO IED por SECTOR"/>
      <sheetName val="3. PRODUCCIÓN REGIONES"/>
      <sheetName val="4. NO METÁLICA"/>
      <sheetName val="4.1 NO METÁLICA REGIONES"/>
      <sheetName val="4.2 PRODUCCIÓN CARBONÍFERA"/>
      <sheetName val="03.1 EXPORTACIONES MINERAS"/>
      <sheetName val="5. MACROECONÓMICAS"/>
      <sheetName val="6. EXPORTACIONES"/>
      <sheetName val="6.1 EXPORTACIONES PART"/>
      <sheetName val="6.2 EXPORT PRODUCTOS"/>
      <sheetName val="7. INVERSIONES"/>
      <sheetName val="8. INVERSIONES TIPO"/>
      <sheetName val="9. INVERSIONES RUBRO"/>
      <sheetName val="10. EMPLEO"/>
      <sheetName val="11. TRANSFERENCIAS"/>
      <sheetName val="12. TRANSFERENCIAS 2"/>
      <sheetName val="13. CATASTRO ACTIVIDAD"/>
      <sheetName val="13.1 ACTIVIDAD MINERA"/>
      <sheetName val="14. RECAUDACION"/>
      <sheetName val="14. RECAU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J6">
            <v>6.9499999999999993</v>
          </cell>
        </row>
        <row r="7">
          <cell r="J7">
            <v>1031284773.38</v>
          </cell>
        </row>
        <row r="8">
          <cell r="J8">
            <v>12646510.309999999</v>
          </cell>
        </row>
        <row r="9">
          <cell r="J9">
            <v>409620300.06999999</v>
          </cell>
        </row>
        <row r="10">
          <cell r="J10">
            <v>20710318.760000002</v>
          </cell>
        </row>
        <row r="11">
          <cell r="J11">
            <v>100126251.73999999</v>
          </cell>
        </row>
        <row r="12">
          <cell r="J12">
            <v>4502.2299999999996</v>
          </cell>
        </row>
        <row r="13">
          <cell r="J13">
            <v>227958678.31</v>
          </cell>
        </row>
        <row r="14">
          <cell r="J14">
            <v>2264132.0499999998</v>
          </cell>
        </row>
        <row r="15">
          <cell r="J15">
            <v>7546069.5999999996</v>
          </cell>
        </row>
        <row r="16">
          <cell r="J16">
            <v>99776063.209999993</v>
          </cell>
        </row>
        <row r="17">
          <cell r="J17">
            <v>106827611.59</v>
          </cell>
        </row>
        <row r="18">
          <cell r="J18">
            <v>223779154.97999999</v>
          </cell>
        </row>
        <row r="19">
          <cell r="J19">
            <v>2607.8199999999997</v>
          </cell>
        </row>
        <row r="20">
          <cell r="J20">
            <v>105260682.23999999</v>
          </cell>
        </row>
        <row r="21">
          <cell r="J21">
            <v>0</v>
          </cell>
        </row>
        <row r="22">
          <cell r="J22">
            <v>1546136.0499999998</v>
          </cell>
        </row>
        <row r="23">
          <cell r="J23">
            <v>193952100.26999998</v>
          </cell>
        </row>
        <row r="24">
          <cell r="J24">
            <v>65758505.040000007</v>
          </cell>
        </row>
        <row r="25">
          <cell r="J25">
            <v>818638.28</v>
          </cell>
        </row>
        <row r="26">
          <cell r="J26">
            <v>67626909.479999989</v>
          </cell>
        </row>
        <row r="27">
          <cell r="J27">
            <v>1062264.6599999999</v>
          </cell>
        </row>
        <row r="28">
          <cell r="J28">
            <v>219003987.89000002</v>
          </cell>
        </row>
        <row r="29">
          <cell r="J29">
            <v>26256.42</v>
          </cell>
        </row>
        <row r="30">
          <cell r="J30">
            <v>0</v>
          </cell>
        </row>
        <row r="32">
          <cell r="J32">
            <v>472</v>
          </cell>
        </row>
        <row r="33">
          <cell r="J33">
            <v>274653123.44999999</v>
          </cell>
        </row>
        <row r="34">
          <cell r="J34">
            <v>194921194.08999997</v>
          </cell>
        </row>
        <row r="35">
          <cell r="J35">
            <v>560290132.04999995</v>
          </cell>
        </row>
        <row r="36">
          <cell r="J36">
            <v>14204320.98</v>
          </cell>
        </row>
        <row r="37">
          <cell r="J37">
            <v>42222791.929999992</v>
          </cell>
        </row>
        <row r="38">
          <cell r="J38">
            <v>0</v>
          </cell>
        </row>
        <row r="39">
          <cell r="J39">
            <v>126792167.27000001</v>
          </cell>
        </row>
        <row r="40">
          <cell r="J40">
            <v>4667114.3100000005</v>
          </cell>
        </row>
        <row r="41">
          <cell r="J41">
            <v>2726944.27</v>
          </cell>
        </row>
        <row r="42">
          <cell r="J42">
            <v>27835900.800000001</v>
          </cell>
        </row>
        <row r="43">
          <cell r="J43">
            <v>26168342.829999998</v>
          </cell>
        </row>
        <row r="44">
          <cell r="J44">
            <v>36431591.93</v>
          </cell>
        </row>
        <row r="45">
          <cell r="J45">
            <v>0</v>
          </cell>
        </row>
        <row r="46">
          <cell r="J46">
            <v>31360946.880000003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55940906.149999999</v>
          </cell>
        </row>
        <row r="50">
          <cell r="J50">
            <v>27821987.16</v>
          </cell>
        </row>
        <row r="51">
          <cell r="J51">
            <v>973582.39999999991</v>
          </cell>
        </row>
        <row r="52">
          <cell r="J52">
            <v>21756712.259999998</v>
          </cell>
        </row>
        <row r="53">
          <cell r="J53">
            <v>224796.77000000002</v>
          </cell>
        </row>
        <row r="54">
          <cell r="J54">
            <v>66918450.219999999</v>
          </cell>
        </row>
        <row r="55">
          <cell r="J55">
            <v>0</v>
          </cell>
        </row>
        <row r="56">
          <cell r="J56">
            <v>0</v>
          </cell>
        </row>
        <row r="58">
          <cell r="J58">
            <v>3408293.7781570456</v>
          </cell>
        </row>
        <row r="59">
          <cell r="J59">
            <v>18536948.05432662</v>
          </cell>
        </row>
        <row r="60">
          <cell r="J60">
            <v>14540510.508487316</v>
          </cell>
        </row>
        <row r="61">
          <cell r="J61">
            <v>30773213.72122959</v>
          </cell>
        </row>
        <row r="62">
          <cell r="J62">
            <v>11414746.905281506</v>
          </cell>
        </row>
        <row r="63">
          <cell r="J63">
            <v>17525428.123786613</v>
          </cell>
        </row>
        <row r="64">
          <cell r="J64">
            <v>42741.471773796155</v>
          </cell>
        </row>
        <row r="65">
          <cell r="J65">
            <v>13113212.673974359</v>
          </cell>
        </row>
        <row r="66">
          <cell r="J66">
            <v>11195982.294280371</v>
          </cell>
        </row>
        <row r="67">
          <cell r="J67">
            <v>5163682.3378574923</v>
          </cell>
        </row>
        <row r="68">
          <cell r="J68">
            <v>7039852.3452470964</v>
          </cell>
        </row>
        <row r="69">
          <cell r="J69">
            <v>10852731.740730125</v>
          </cell>
        </row>
        <row r="70">
          <cell r="J70">
            <v>15891685.471187837</v>
          </cell>
        </row>
        <row r="71">
          <cell r="J71">
            <v>2368561.2651989101</v>
          </cell>
        </row>
        <row r="72">
          <cell r="J72">
            <v>16237733.169712534</v>
          </cell>
        </row>
        <row r="73">
          <cell r="J73">
            <v>816223.78526587901</v>
          </cell>
        </row>
        <row r="74">
          <cell r="J74">
            <v>4558903.9768902361</v>
          </cell>
        </row>
        <row r="75">
          <cell r="J75">
            <v>7362146.3971145209</v>
          </cell>
        </row>
        <row r="76">
          <cell r="J76">
            <v>9265567.0386098512</v>
          </cell>
        </row>
        <row r="77">
          <cell r="J77">
            <v>7941025.5306782629</v>
          </cell>
        </row>
        <row r="78">
          <cell r="J78">
            <v>13515189.42868365</v>
          </cell>
        </row>
        <row r="79">
          <cell r="J79">
            <v>1556104.0588105167</v>
          </cell>
        </row>
        <row r="80">
          <cell r="J80">
            <v>6754858.6649801284</v>
          </cell>
        </row>
        <row r="81">
          <cell r="J81">
            <v>61097.025000000001</v>
          </cell>
        </row>
        <row r="82">
          <cell r="J82">
            <v>100950.3</v>
          </cell>
        </row>
      </sheetData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O104"/>
  <sheetViews>
    <sheetView showGridLines="0" tabSelected="1" workbookViewId="0">
      <selection activeCell="L25" sqref="L25"/>
    </sheetView>
  </sheetViews>
  <sheetFormatPr baseColWidth="10" defaultRowHeight="15"/>
  <sheetData>
    <row r="1" spans="1:15">
      <c r="A1" s="648" t="s">
        <v>482</v>
      </c>
      <c r="B1" s="649"/>
      <c r="C1" s="649"/>
      <c r="D1" s="649"/>
      <c r="E1" s="649"/>
      <c r="F1" s="649"/>
      <c r="G1" s="649"/>
      <c r="H1" s="649"/>
      <c r="I1" s="649"/>
      <c r="J1" s="647"/>
      <c r="K1" s="647"/>
      <c r="L1" s="647"/>
      <c r="M1" s="647"/>
      <c r="N1" s="647"/>
      <c r="O1" s="647"/>
    </row>
    <row r="2" spans="1:15">
      <c r="A2" s="784" t="s">
        <v>483</v>
      </c>
      <c r="B2" s="785"/>
      <c r="C2" s="785"/>
      <c r="D2" s="785"/>
      <c r="E2" s="785"/>
      <c r="F2" s="785"/>
      <c r="G2" s="785"/>
      <c r="H2" s="785"/>
      <c r="I2" s="785"/>
      <c r="J2" s="647"/>
      <c r="K2" s="647"/>
      <c r="L2" s="647"/>
      <c r="M2" s="647"/>
      <c r="N2" s="647"/>
      <c r="O2" s="647"/>
    </row>
    <row r="3" spans="1:15" ht="15.75" thickBot="1">
      <c r="A3" s="649"/>
      <c r="B3" s="649"/>
      <c r="C3" s="649"/>
      <c r="D3" s="649"/>
      <c r="E3" s="649"/>
      <c r="F3" s="649"/>
      <c r="G3" s="649"/>
      <c r="H3" s="649"/>
      <c r="I3" s="649"/>
      <c r="J3" s="647"/>
      <c r="K3" s="647"/>
      <c r="L3" s="647"/>
      <c r="M3" s="647"/>
      <c r="N3" s="647"/>
      <c r="O3" s="647"/>
    </row>
    <row r="4" spans="1:15">
      <c r="A4" s="650" t="s">
        <v>2</v>
      </c>
      <c r="B4" s="651" t="s">
        <v>241</v>
      </c>
      <c r="C4" s="651" t="s">
        <v>242</v>
      </c>
      <c r="D4" s="651" t="s">
        <v>243</v>
      </c>
      <c r="E4" s="651" t="s">
        <v>244</v>
      </c>
      <c r="F4" s="651" t="s">
        <v>245</v>
      </c>
      <c r="G4" s="651" t="s">
        <v>226</v>
      </c>
      <c r="H4" s="651" t="s">
        <v>246</v>
      </c>
      <c r="I4" s="652" t="s">
        <v>247</v>
      </c>
      <c r="J4" s="647"/>
      <c r="K4" s="647"/>
      <c r="L4" s="647"/>
      <c r="M4" s="647"/>
      <c r="N4" s="647"/>
      <c r="O4" s="647"/>
    </row>
    <row r="5" spans="1:15" ht="15.75" thickBot="1">
      <c r="A5" s="678"/>
      <c r="B5" s="679" t="s">
        <v>484</v>
      </c>
      <c r="C5" s="679" t="s">
        <v>485</v>
      </c>
      <c r="D5" s="679" t="s">
        <v>484</v>
      </c>
      <c r="E5" s="679" t="s">
        <v>486</v>
      </c>
      <c r="F5" s="679" t="s">
        <v>484</v>
      </c>
      <c r="G5" s="679" t="s">
        <v>484</v>
      </c>
      <c r="H5" s="679" t="s">
        <v>484</v>
      </c>
      <c r="I5" s="680" t="s">
        <v>484</v>
      </c>
      <c r="J5" s="647"/>
      <c r="K5" s="647"/>
      <c r="L5" s="653"/>
      <c r="M5" s="647"/>
      <c r="N5" s="647"/>
      <c r="O5" s="647"/>
    </row>
    <row r="6" spans="1:15">
      <c r="A6" s="681">
        <v>2010</v>
      </c>
      <c r="B6" s="682">
        <v>1247184.0293920001</v>
      </c>
      <c r="C6" s="682">
        <v>164084388.90122896</v>
      </c>
      <c r="D6" s="682">
        <v>1470449.7064990005</v>
      </c>
      <c r="E6" s="682">
        <v>3640465.4641499999</v>
      </c>
      <c r="F6" s="682">
        <v>261989.605794</v>
      </c>
      <c r="G6" s="682">
        <v>6042644.2223000005</v>
      </c>
      <c r="H6" s="682">
        <v>33847.813441999999</v>
      </c>
      <c r="I6" s="683">
        <v>16963.268973000002</v>
      </c>
      <c r="J6" s="647"/>
      <c r="K6" s="647"/>
      <c r="L6" s="653"/>
      <c r="M6" s="647"/>
      <c r="N6" s="647"/>
      <c r="O6" s="647"/>
    </row>
    <row r="7" spans="1:15">
      <c r="A7" s="654">
        <v>2011</v>
      </c>
      <c r="B7" s="677">
        <v>1235345.0680179994</v>
      </c>
      <c r="C7" s="677">
        <v>166186716.981653</v>
      </c>
      <c r="D7" s="677">
        <v>1256382.6002109998</v>
      </c>
      <c r="E7" s="677">
        <v>3418862.1174219996</v>
      </c>
      <c r="F7" s="677">
        <v>230199.08238499996</v>
      </c>
      <c r="G7" s="677">
        <v>7010937.8915999997</v>
      </c>
      <c r="H7" s="677">
        <v>28881.790966</v>
      </c>
      <c r="I7" s="656">
        <v>19141.078051999997</v>
      </c>
      <c r="J7" s="647"/>
      <c r="K7" s="647"/>
      <c r="L7" s="653"/>
      <c r="M7" s="647"/>
      <c r="N7" s="647"/>
      <c r="O7" s="647"/>
    </row>
    <row r="8" spans="1:15">
      <c r="A8" s="654">
        <v>2012</v>
      </c>
      <c r="B8" s="677">
        <v>1298761.3646879997</v>
      </c>
      <c r="C8" s="677">
        <v>161544666.15318698</v>
      </c>
      <c r="D8" s="677">
        <v>1281282.4314850001</v>
      </c>
      <c r="E8" s="677">
        <v>3480856.9120260002</v>
      </c>
      <c r="F8" s="677">
        <v>249236.15747599999</v>
      </c>
      <c r="G8" s="677">
        <v>6684539.3917999994</v>
      </c>
      <c r="H8" s="677">
        <v>26104.854507000004</v>
      </c>
      <c r="I8" s="656">
        <v>16790.374244000002</v>
      </c>
      <c r="J8" s="647"/>
      <c r="K8" s="647"/>
      <c r="L8" s="653"/>
      <c r="M8" s="647"/>
      <c r="N8" s="647"/>
      <c r="O8" s="647"/>
    </row>
    <row r="9" spans="1:15">
      <c r="A9" s="654">
        <v>2013</v>
      </c>
      <c r="B9" s="677">
        <v>1375640.6942070001</v>
      </c>
      <c r="C9" s="677">
        <v>151486071.68989697</v>
      </c>
      <c r="D9" s="677">
        <v>1351273.497128</v>
      </c>
      <c r="E9" s="677">
        <v>3674282.5108389994</v>
      </c>
      <c r="F9" s="677">
        <v>266472.33039300004</v>
      </c>
      <c r="G9" s="677">
        <v>6680658.79</v>
      </c>
      <c r="H9" s="677">
        <v>23667.787451</v>
      </c>
      <c r="I9" s="656">
        <v>18139.597244000001</v>
      </c>
      <c r="J9" s="647"/>
      <c r="K9" s="647"/>
      <c r="L9" s="653"/>
      <c r="M9" s="653"/>
      <c r="N9" s="647"/>
      <c r="O9" s="647"/>
    </row>
    <row r="10" spans="1:15">
      <c r="A10" s="654">
        <v>2014</v>
      </c>
      <c r="B10" s="677">
        <v>1377642.4139870002</v>
      </c>
      <c r="C10" s="677">
        <v>140097028.09351802</v>
      </c>
      <c r="D10" s="677">
        <v>1315474.5571109992</v>
      </c>
      <c r="E10" s="677">
        <v>3768147.2192430007</v>
      </c>
      <c r="F10" s="677">
        <v>277294.4825959999</v>
      </c>
      <c r="G10" s="677">
        <v>7192591.9308000002</v>
      </c>
      <c r="H10" s="677">
        <v>23105.261869000002</v>
      </c>
      <c r="I10" s="656">
        <v>17017.692465</v>
      </c>
      <c r="J10" s="647"/>
      <c r="K10" s="647"/>
      <c r="L10" s="653"/>
      <c r="M10" s="647"/>
      <c r="N10" s="647"/>
      <c r="O10" s="647"/>
    </row>
    <row r="11" spans="1:15">
      <c r="A11" s="654">
        <v>2015</v>
      </c>
      <c r="B11" s="677">
        <v>1700817.4199590001</v>
      </c>
      <c r="C11" s="677">
        <v>146822906.53714001</v>
      </c>
      <c r="D11" s="677">
        <v>1421217.9398520004</v>
      </c>
      <c r="E11" s="677">
        <v>4101567.7170700002</v>
      </c>
      <c r="F11" s="677">
        <v>315524.81577999995</v>
      </c>
      <c r="G11" s="677">
        <v>7320806.8477000007</v>
      </c>
      <c r="H11" s="677">
        <v>19510.729780999998</v>
      </c>
      <c r="I11" s="656">
        <v>20153.237615999999</v>
      </c>
      <c r="J11" s="647"/>
      <c r="K11" s="647"/>
      <c r="L11" s="653"/>
      <c r="M11" s="647"/>
      <c r="N11" s="647"/>
      <c r="O11" s="647"/>
    </row>
    <row r="12" spans="1:15">
      <c r="A12" s="654">
        <v>2016</v>
      </c>
      <c r="B12" s="677">
        <v>2353858.5579240001</v>
      </c>
      <c r="C12" s="677">
        <v>153005896.97612542</v>
      </c>
      <c r="D12" s="677">
        <v>1337081.4908789997</v>
      </c>
      <c r="E12" s="677">
        <v>4375336.6871659989</v>
      </c>
      <c r="F12" s="677">
        <v>314421.59763299994</v>
      </c>
      <c r="G12" s="677">
        <v>7663124</v>
      </c>
      <c r="H12" s="677">
        <v>18789.004763000001</v>
      </c>
      <c r="I12" s="656">
        <v>25756.505005000006</v>
      </c>
      <c r="J12" s="647"/>
      <c r="K12" s="647"/>
      <c r="L12" s="653"/>
      <c r="M12" s="653"/>
      <c r="N12" s="647"/>
      <c r="O12" s="647"/>
    </row>
    <row r="13" spans="1:15">
      <c r="A13" s="654">
        <v>2017</v>
      </c>
      <c r="B13" s="677">
        <v>2445583.8150159996</v>
      </c>
      <c r="C13" s="677">
        <v>151964039.95641115</v>
      </c>
      <c r="D13" s="677">
        <v>1473072.7682369999</v>
      </c>
      <c r="E13" s="677">
        <v>4417986.781347001</v>
      </c>
      <c r="F13" s="677">
        <v>306783.61933000013</v>
      </c>
      <c r="G13" s="677">
        <v>8806451.7127719987</v>
      </c>
      <c r="H13" s="677">
        <v>17790.363566</v>
      </c>
      <c r="I13" s="656">
        <v>28141.142528</v>
      </c>
      <c r="J13" s="647"/>
      <c r="K13" s="647"/>
      <c r="L13" s="653"/>
      <c r="M13" s="647"/>
      <c r="N13" s="647"/>
      <c r="O13" s="647"/>
    </row>
    <row r="14" spans="1:15">
      <c r="A14" s="654">
        <v>2018</v>
      </c>
      <c r="B14" s="677">
        <v>2437034.8892940003</v>
      </c>
      <c r="C14" s="677">
        <v>140210984.41501191</v>
      </c>
      <c r="D14" s="677">
        <v>1474383.1280539997</v>
      </c>
      <c r="E14" s="677">
        <v>4160161.9325340013</v>
      </c>
      <c r="F14" s="677">
        <v>289122.51396000007</v>
      </c>
      <c r="G14" s="677">
        <v>9533871.1347549986</v>
      </c>
      <c r="H14" s="677">
        <v>18601</v>
      </c>
      <c r="I14" s="656">
        <v>28033.511926999996</v>
      </c>
      <c r="J14" s="647"/>
      <c r="K14" s="647"/>
      <c r="L14" s="653"/>
      <c r="M14" s="647"/>
      <c r="N14" s="647"/>
      <c r="O14" s="647"/>
    </row>
    <row r="15" spans="1:15">
      <c r="A15" s="654">
        <v>2019</v>
      </c>
      <c r="B15" s="677">
        <v>2455439.9084949992</v>
      </c>
      <c r="C15" s="677">
        <v>128413463.35810572</v>
      </c>
      <c r="D15" s="677">
        <v>1404381.5470090001</v>
      </c>
      <c r="E15" s="677">
        <v>3860306.0494860001</v>
      </c>
      <c r="F15" s="677">
        <v>308115.57177400007</v>
      </c>
      <c r="G15" s="677">
        <v>10120007.399021</v>
      </c>
      <c r="H15" s="677">
        <v>19853.168400000002</v>
      </c>
      <c r="I15" s="656">
        <v>30441.359038999999</v>
      </c>
      <c r="J15" s="647"/>
      <c r="K15" s="647"/>
      <c r="L15" s="653"/>
      <c r="M15" s="647"/>
      <c r="N15" s="647"/>
      <c r="O15" s="647"/>
    </row>
    <row r="16" spans="1:15">
      <c r="A16" s="685" t="s">
        <v>487</v>
      </c>
      <c r="B16" s="657">
        <v>1720801.5348907786</v>
      </c>
      <c r="C16" s="657">
        <v>70504393.007732019</v>
      </c>
      <c r="D16" s="657">
        <v>1040384.9320318851</v>
      </c>
      <c r="E16" s="657">
        <v>2378576.7847163668</v>
      </c>
      <c r="F16" s="657">
        <v>192798.68685336996</v>
      </c>
      <c r="G16" s="657">
        <v>6728011.0516430009</v>
      </c>
      <c r="H16" s="657">
        <v>16086.124165500001</v>
      </c>
      <c r="I16" s="658">
        <v>26228.521203349803</v>
      </c>
      <c r="J16" s="647"/>
      <c r="K16" s="647"/>
      <c r="L16" s="653"/>
      <c r="M16" s="653"/>
      <c r="N16" s="647"/>
      <c r="O16" s="647"/>
    </row>
    <row r="17" spans="1:15">
      <c r="A17" s="659" t="s">
        <v>109</v>
      </c>
      <c r="B17" s="677">
        <v>190964.41803217665</v>
      </c>
      <c r="C17" s="677">
        <v>10272611.643832682</v>
      </c>
      <c r="D17" s="677">
        <v>130107.43459529003</v>
      </c>
      <c r="E17" s="677">
        <v>318313.14697453246</v>
      </c>
      <c r="F17" s="677">
        <v>24384.319306719997</v>
      </c>
      <c r="G17" s="677">
        <v>997176.04039800004</v>
      </c>
      <c r="H17" s="677">
        <v>2053.402415</v>
      </c>
      <c r="I17" s="656">
        <v>2234.9682472900004</v>
      </c>
      <c r="J17" s="660"/>
      <c r="K17" s="647"/>
      <c r="L17" s="647"/>
      <c r="M17" s="647"/>
      <c r="N17" s="647"/>
      <c r="O17" s="647"/>
    </row>
    <row r="18" spans="1:15">
      <c r="A18" s="661" t="s">
        <v>110</v>
      </c>
      <c r="B18" s="677">
        <v>169825.96929184301</v>
      </c>
      <c r="C18" s="677">
        <v>9327191.9098115414</v>
      </c>
      <c r="D18" s="677">
        <v>115620.593272681</v>
      </c>
      <c r="E18" s="677">
        <v>304010.54013335903</v>
      </c>
      <c r="F18" s="677">
        <v>23707.948895639995</v>
      </c>
      <c r="G18" s="677">
        <v>979376.48886000004</v>
      </c>
      <c r="H18" s="677">
        <v>1791.2658000000001</v>
      </c>
      <c r="I18" s="656">
        <v>2493.5634207297999</v>
      </c>
      <c r="J18" s="660"/>
      <c r="K18" s="647"/>
      <c r="L18" s="647"/>
      <c r="M18" s="647"/>
      <c r="N18" s="647"/>
      <c r="O18" s="647"/>
    </row>
    <row r="19" spans="1:15">
      <c r="A19" s="661" t="s">
        <v>111</v>
      </c>
      <c r="B19" s="677">
        <v>154047.87616005781</v>
      </c>
      <c r="C19" s="677">
        <v>7923282.4946554406</v>
      </c>
      <c r="D19" s="677">
        <v>106352.91381031497</v>
      </c>
      <c r="E19" s="677">
        <v>215272.4730754144</v>
      </c>
      <c r="F19" s="677">
        <v>22032.472539051992</v>
      </c>
      <c r="G19" s="677">
        <v>461505.34649199998</v>
      </c>
      <c r="H19" s="677">
        <v>1133.7519</v>
      </c>
      <c r="I19" s="656">
        <v>2390.69406205</v>
      </c>
      <c r="J19" s="660"/>
      <c r="K19" s="647"/>
      <c r="L19" s="647"/>
      <c r="M19" s="647"/>
      <c r="N19" s="647"/>
      <c r="O19" s="647"/>
    </row>
    <row r="20" spans="1:15">
      <c r="A20" s="661" t="s">
        <v>112</v>
      </c>
      <c r="B20" s="677">
        <v>125229.99471270002</v>
      </c>
      <c r="C20" s="677">
        <v>5067327.6637805365</v>
      </c>
      <c r="D20" s="677">
        <v>16515.422003679996</v>
      </c>
      <c r="E20" s="677">
        <v>85159.8464335873</v>
      </c>
      <c r="F20" s="677">
        <v>4383.1100974700003</v>
      </c>
      <c r="G20" s="686">
        <v>0</v>
      </c>
      <c r="H20" s="686">
        <v>0</v>
      </c>
      <c r="I20" s="656">
        <v>2115.4004133600001</v>
      </c>
      <c r="J20" s="660"/>
      <c r="K20" s="647"/>
      <c r="L20" s="647"/>
      <c r="M20" s="647"/>
      <c r="N20" s="647"/>
      <c r="O20" s="647"/>
    </row>
    <row r="21" spans="1:15">
      <c r="A21" s="661" t="s">
        <v>113</v>
      </c>
      <c r="B21" s="677">
        <v>128411.75443735102</v>
      </c>
      <c r="C21" s="677">
        <v>4059664.253771239</v>
      </c>
      <c r="D21" s="677">
        <v>29325.28426217</v>
      </c>
      <c r="E21" s="677">
        <v>116323.53396539512</v>
      </c>
      <c r="F21" s="677">
        <v>8772.4404382299999</v>
      </c>
      <c r="G21" s="686">
        <v>0</v>
      </c>
      <c r="H21" s="677">
        <v>1217.5114000000001</v>
      </c>
      <c r="I21" s="656">
        <v>2389.9119046600003</v>
      </c>
      <c r="J21" s="660"/>
      <c r="K21" s="647"/>
      <c r="L21" s="647"/>
      <c r="M21" s="647"/>
      <c r="N21" s="647"/>
      <c r="O21" s="647"/>
    </row>
    <row r="22" spans="1:15">
      <c r="A22" s="661" t="s">
        <v>114</v>
      </c>
      <c r="B22" s="677">
        <v>180845.67142695305</v>
      </c>
      <c r="C22" s="677">
        <v>6044460.0054014064</v>
      </c>
      <c r="D22" s="677">
        <v>119921.635860843</v>
      </c>
      <c r="E22" s="677">
        <v>265376.86856270907</v>
      </c>
      <c r="F22" s="677">
        <v>20794.725637346004</v>
      </c>
      <c r="G22" s="677">
        <v>393740.76965999999</v>
      </c>
      <c r="H22" s="677">
        <v>1460.8656025</v>
      </c>
      <c r="I22" s="656">
        <v>2772.8576364199998</v>
      </c>
      <c r="J22" s="660"/>
      <c r="K22" s="647"/>
      <c r="L22" s="647"/>
      <c r="M22" s="647"/>
      <c r="N22" s="647"/>
      <c r="O22" s="647"/>
    </row>
    <row r="23" spans="1:15">
      <c r="A23" s="661" t="s">
        <v>115</v>
      </c>
      <c r="B23" s="677">
        <v>198801.44588286895</v>
      </c>
      <c r="C23" s="677">
        <v>6055894.6770077832</v>
      </c>
      <c r="D23" s="677">
        <v>112947.50595495</v>
      </c>
      <c r="E23" s="677">
        <v>227582.08270071881</v>
      </c>
      <c r="F23" s="677">
        <v>20634.805826069995</v>
      </c>
      <c r="G23" s="677">
        <v>775845.85043500003</v>
      </c>
      <c r="H23" s="677">
        <v>2158.075296</v>
      </c>
      <c r="I23" s="656">
        <v>3174.1889972199997</v>
      </c>
      <c r="J23" s="660"/>
      <c r="K23" s="647"/>
      <c r="L23" s="647"/>
      <c r="M23" s="647"/>
      <c r="N23" s="647"/>
      <c r="O23" s="647"/>
    </row>
    <row r="24" spans="1:15">
      <c r="A24" s="661" t="s">
        <v>116</v>
      </c>
      <c r="B24" s="677">
        <v>193852.27929833802</v>
      </c>
      <c r="C24" s="677">
        <v>7014128.6845350415</v>
      </c>
      <c r="D24" s="677">
        <v>133893.14820576599</v>
      </c>
      <c r="E24" s="677">
        <v>265290.3529573257</v>
      </c>
      <c r="F24" s="677">
        <v>21887.360107583998</v>
      </c>
      <c r="G24" s="677">
        <v>1002064.180748</v>
      </c>
      <c r="H24" s="677">
        <v>1895.4792520000001</v>
      </c>
      <c r="I24" s="656">
        <v>2991.0151989200003</v>
      </c>
      <c r="J24" s="660"/>
      <c r="K24" s="647"/>
      <c r="L24" s="647"/>
      <c r="M24" s="647"/>
      <c r="N24" s="647"/>
      <c r="O24" s="647"/>
    </row>
    <row r="25" spans="1:15">
      <c r="A25" s="661" t="s">
        <v>488</v>
      </c>
      <c r="B25" s="677">
        <v>171788.55242042895</v>
      </c>
      <c r="C25" s="677">
        <v>7160073.2446263488</v>
      </c>
      <c r="D25" s="677">
        <v>133520.43730937003</v>
      </c>
      <c r="E25" s="677">
        <v>292208.35137238039</v>
      </c>
      <c r="F25" s="677">
        <v>23697.288332458</v>
      </c>
      <c r="G25" s="677">
        <v>1025330.74389</v>
      </c>
      <c r="H25" s="677">
        <v>2219.5896000000002</v>
      </c>
      <c r="I25" s="656">
        <v>2808.8243763000005</v>
      </c>
      <c r="J25" s="660"/>
      <c r="K25" s="647"/>
      <c r="L25" s="647"/>
      <c r="M25" s="647"/>
      <c r="N25" s="647"/>
      <c r="O25" s="647"/>
    </row>
    <row r="26" spans="1:15" ht="15.75" thickBot="1">
      <c r="A26" s="684" t="s">
        <v>118</v>
      </c>
      <c r="B26" s="662">
        <v>207033.57322806097</v>
      </c>
      <c r="C26" s="662">
        <v>7579758.4303100007</v>
      </c>
      <c r="D26" s="662">
        <v>142180.55675682003</v>
      </c>
      <c r="E26" s="662">
        <v>289039.58854094404</v>
      </c>
      <c r="F26" s="662">
        <v>22504.215672800001</v>
      </c>
      <c r="G26" s="662">
        <v>1092971.6311600001</v>
      </c>
      <c r="H26" s="662">
        <v>2156.1828999999998</v>
      </c>
      <c r="I26" s="663">
        <v>2857.0969464</v>
      </c>
      <c r="J26" s="660"/>
      <c r="K26" s="647"/>
      <c r="L26" s="647"/>
      <c r="M26" s="647"/>
      <c r="N26" s="647"/>
      <c r="O26" s="647"/>
    </row>
    <row r="27" spans="1:15">
      <c r="A27" s="664"/>
      <c r="B27" s="655"/>
      <c r="C27" s="655"/>
      <c r="D27" s="655"/>
      <c r="E27" s="655"/>
      <c r="F27" s="655"/>
      <c r="G27" s="655"/>
      <c r="H27" s="655"/>
      <c r="I27" s="655"/>
      <c r="J27" s="647"/>
      <c r="K27" s="647"/>
      <c r="L27" s="647"/>
      <c r="M27" s="647"/>
      <c r="N27" s="647"/>
      <c r="O27" s="647"/>
    </row>
    <row r="28" spans="1:15">
      <c r="A28" s="665" t="s">
        <v>489</v>
      </c>
      <c r="B28" s="649"/>
      <c r="C28" s="649"/>
      <c r="D28" s="666"/>
      <c r="E28" s="649"/>
      <c r="F28" s="649"/>
      <c r="G28" s="649"/>
      <c r="H28" s="649"/>
      <c r="I28" s="649"/>
      <c r="J28" s="647"/>
      <c r="K28" s="647"/>
      <c r="L28" s="647"/>
      <c r="M28" s="647"/>
      <c r="N28" s="647"/>
      <c r="O28" s="647"/>
    </row>
    <row r="29" spans="1:15">
      <c r="A29" s="667" t="s">
        <v>123</v>
      </c>
      <c r="B29" s="668">
        <v>204138.78424819198</v>
      </c>
      <c r="C29" s="668">
        <v>10561225.584532</v>
      </c>
      <c r="D29" s="668">
        <v>131693.75918560999</v>
      </c>
      <c r="E29" s="668">
        <v>338161.16155821795</v>
      </c>
      <c r="F29" s="668">
        <v>26677.499685710001</v>
      </c>
      <c r="G29" s="668">
        <v>883232.61358</v>
      </c>
      <c r="H29" s="668">
        <v>1331.3577</v>
      </c>
      <c r="I29" s="668">
        <v>2617.3414765000002</v>
      </c>
      <c r="J29" s="660"/>
      <c r="K29" s="647"/>
      <c r="L29" s="647"/>
      <c r="M29" s="647"/>
      <c r="N29" s="647"/>
      <c r="O29" s="647"/>
    </row>
    <row r="30" spans="1:15" ht="15.75" thickBot="1">
      <c r="A30" s="688" t="s">
        <v>124</v>
      </c>
      <c r="B30" s="662">
        <v>207033.57322806097</v>
      </c>
      <c r="C30" s="662">
        <v>7579758.4303100007</v>
      </c>
      <c r="D30" s="662">
        <v>142180.55675682003</v>
      </c>
      <c r="E30" s="662">
        <v>289039.58854094404</v>
      </c>
      <c r="F30" s="662">
        <v>22504.215672800001</v>
      </c>
      <c r="G30" s="662">
        <v>1092971.6311600001</v>
      </c>
      <c r="H30" s="662">
        <v>2156.1828999999998</v>
      </c>
      <c r="I30" s="662">
        <v>2857.0969464</v>
      </c>
      <c r="J30" s="647"/>
      <c r="K30" s="669"/>
      <c r="L30" s="660"/>
      <c r="M30" s="647"/>
      <c r="N30" s="647"/>
      <c r="O30" s="647"/>
    </row>
    <row r="31" spans="1:15" ht="15.75" thickBot="1">
      <c r="A31" s="670" t="s">
        <v>125</v>
      </c>
      <c r="B31" s="693">
        <v>1.4180494855644321E-2</v>
      </c>
      <c r="C31" s="693">
        <v>-0.28230314089575592</v>
      </c>
      <c r="D31" s="693">
        <v>7.9630178651289629E-2</v>
      </c>
      <c r="E31" s="693">
        <v>-0.14526083596036243</v>
      </c>
      <c r="F31" s="693">
        <v>-0.15643460077128035</v>
      </c>
      <c r="G31" s="693">
        <v>0.23746747386270828</v>
      </c>
      <c r="H31" s="693">
        <v>0.61953688328839029</v>
      </c>
      <c r="I31" s="693">
        <v>9.160267089818519E-2</v>
      </c>
      <c r="J31" s="665"/>
      <c r="K31" s="669"/>
      <c r="L31" s="660"/>
      <c r="M31" s="665"/>
      <c r="N31" s="665"/>
      <c r="O31" s="665"/>
    </row>
    <row r="32" spans="1:15">
      <c r="A32" s="672"/>
      <c r="B32" s="666"/>
      <c r="C32" s="666"/>
      <c r="D32" s="666"/>
      <c r="E32" s="666"/>
      <c r="F32" s="666"/>
      <c r="G32" s="666"/>
      <c r="H32" s="666"/>
      <c r="I32" s="666"/>
      <c r="J32" s="647"/>
      <c r="K32" s="669"/>
      <c r="L32" s="660"/>
      <c r="M32" s="647"/>
      <c r="N32" s="647"/>
      <c r="O32" s="647"/>
    </row>
    <row r="33" spans="1:15">
      <c r="A33" s="665" t="s">
        <v>490</v>
      </c>
      <c r="B33" s="665"/>
      <c r="C33" s="665"/>
      <c r="D33" s="665"/>
      <c r="E33" s="665"/>
      <c r="F33" s="665"/>
      <c r="G33" s="665"/>
      <c r="H33" s="665"/>
      <c r="I33" s="665"/>
      <c r="J33" s="647"/>
      <c r="K33" s="669"/>
      <c r="L33" s="660"/>
      <c r="M33" s="647"/>
      <c r="N33" s="647"/>
      <c r="O33" s="647"/>
    </row>
    <row r="34" spans="1:15">
      <c r="A34" s="647" t="s">
        <v>120</v>
      </c>
      <c r="B34" s="673">
        <v>2018552.818069072</v>
      </c>
      <c r="C34" s="673">
        <v>107981981.436483</v>
      </c>
      <c r="D34" s="673">
        <v>1158560.7793897013</v>
      </c>
      <c r="E34" s="673">
        <v>3180159.1327670501</v>
      </c>
      <c r="F34" s="673">
        <v>254606.20189159398</v>
      </c>
      <c r="G34" s="673">
        <v>7838580.2925699996</v>
      </c>
      <c r="H34" s="673">
        <v>16474.273300000001</v>
      </c>
      <c r="I34" s="673">
        <v>23628.260936079998</v>
      </c>
      <c r="J34" s="647"/>
      <c r="K34" s="669"/>
      <c r="L34" s="660"/>
      <c r="M34" s="647"/>
      <c r="N34" s="647"/>
      <c r="O34" s="647" t="s">
        <v>491</v>
      </c>
    </row>
    <row r="35" spans="1:15" ht="15.75" thickBot="1">
      <c r="A35" s="691" t="s">
        <v>121</v>
      </c>
      <c r="B35" s="692">
        <v>1720801.5348907786</v>
      </c>
      <c r="C35" s="692">
        <v>70504393.007732019</v>
      </c>
      <c r="D35" s="692">
        <v>1040384.9320318851</v>
      </c>
      <c r="E35" s="692">
        <v>2378576.7847163668</v>
      </c>
      <c r="F35" s="692">
        <v>192798.68685336996</v>
      </c>
      <c r="G35" s="692">
        <v>6728011.0516430009</v>
      </c>
      <c r="H35" s="692">
        <v>16086.124165500001</v>
      </c>
      <c r="I35" s="692">
        <v>26228.521203349803</v>
      </c>
      <c r="J35" s="647"/>
      <c r="K35" s="669"/>
      <c r="L35" s="660"/>
      <c r="M35" s="647"/>
      <c r="N35" s="647"/>
      <c r="O35" s="647"/>
    </row>
    <row r="36" spans="1:15" ht="15.75" thickBot="1">
      <c r="A36" s="689" t="s">
        <v>125</v>
      </c>
      <c r="B36" s="690">
        <v>-0.14750730350624131</v>
      </c>
      <c r="C36" s="690">
        <v>-0.34707261276545465</v>
      </c>
      <c r="D36" s="690">
        <v>-0.10200228547359258</v>
      </c>
      <c r="E36" s="690">
        <v>-0.25205730738173093</v>
      </c>
      <c r="F36" s="690">
        <v>-0.2427573035496613</v>
      </c>
      <c r="G36" s="690">
        <v>-0.14167989603674536</v>
      </c>
      <c r="H36" s="690">
        <v>-2.3560926022758166E-2</v>
      </c>
      <c r="I36" s="690">
        <v>0.11004873673539151</v>
      </c>
      <c r="J36" s="647"/>
      <c r="K36" s="669"/>
      <c r="L36" s="660"/>
      <c r="M36" s="647"/>
      <c r="N36" s="647"/>
      <c r="O36" s="647"/>
    </row>
    <row r="37" spans="1:15">
      <c r="A37" s="648"/>
      <c r="B37" s="674"/>
      <c r="C37" s="674"/>
      <c r="D37" s="674"/>
      <c r="E37" s="674"/>
      <c r="F37" s="674"/>
      <c r="G37" s="674"/>
      <c r="H37" s="674"/>
      <c r="I37" s="674"/>
      <c r="J37" s="647"/>
      <c r="K37" s="669"/>
      <c r="L37" s="660"/>
      <c r="M37" s="647"/>
      <c r="N37" s="647"/>
      <c r="O37" s="647"/>
    </row>
    <row r="38" spans="1:15">
      <c r="A38" s="665" t="s">
        <v>492</v>
      </c>
      <c r="B38" s="665"/>
      <c r="C38" s="665"/>
      <c r="D38" s="665"/>
      <c r="E38" s="665"/>
      <c r="F38" s="665"/>
      <c r="G38" s="665"/>
      <c r="H38" s="665"/>
      <c r="I38" s="665"/>
      <c r="J38" s="647"/>
      <c r="K38" s="647"/>
      <c r="L38" s="647"/>
      <c r="M38" s="647"/>
      <c r="N38" s="647"/>
      <c r="O38" s="647"/>
    </row>
    <row r="39" spans="1:15">
      <c r="A39" s="667" t="s">
        <v>252</v>
      </c>
      <c r="B39" s="655">
        <v>171788.55242042895</v>
      </c>
      <c r="C39" s="655">
        <v>7160073.2446263488</v>
      </c>
      <c r="D39" s="655">
        <v>133520.43730937003</v>
      </c>
      <c r="E39" s="655">
        <v>292208.35137238039</v>
      </c>
      <c r="F39" s="655">
        <v>23697.288332458</v>
      </c>
      <c r="G39" s="655">
        <v>1025330.74389</v>
      </c>
      <c r="H39" s="655">
        <v>2219.5896000000002</v>
      </c>
      <c r="I39" s="655">
        <v>2808.8243763000005</v>
      </c>
      <c r="J39" s="647"/>
      <c r="K39" s="647"/>
      <c r="L39" s="647"/>
      <c r="M39" s="647"/>
      <c r="N39" s="647"/>
      <c r="O39" s="647"/>
    </row>
    <row r="40" spans="1:15" ht="15.75" thickBot="1">
      <c r="A40" s="688" t="s">
        <v>124</v>
      </c>
      <c r="B40" s="662">
        <v>207033.57322806097</v>
      </c>
      <c r="C40" s="662">
        <v>7579758.4303100007</v>
      </c>
      <c r="D40" s="662">
        <v>142180.55675682003</v>
      </c>
      <c r="E40" s="662">
        <v>289039.58854094404</v>
      </c>
      <c r="F40" s="662">
        <v>22504.215672800001</v>
      </c>
      <c r="G40" s="662">
        <v>1092971.6311600001</v>
      </c>
      <c r="H40" s="662">
        <v>2156.1828999999998</v>
      </c>
      <c r="I40" s="662">
        <v>2857.0969464</v>
      </c>
      <c r="J40" s="647"/>
      <c r="K40" s="647"/>
      <c r="L40" s="647"/>
      <c r="M40" s="647"/>
      <c r="N40" s="647"/>
      <c r="O40" s="647"/>
    </row>
    <row r="41" spans="1:15" ht="15.75" thickBot="1">
      <c r="A41" s="687" t="s">
        <v>125</v>
      </c>
      <c r="B41" s="671">
        <v>0.20516513068562703</v>
      </c>
      <c r="C41" s="671">
        <v>5.8614649787085193E-2</v>
      </c>
      <c r="D41" s="671">
        <v>6.4859879296113254E-2</v>
      </c>
      <c r="E41" s="671">
        <v>-1.084418982740909E-2</v>
      </c>
      <c r="F41" s="671">
        <v>-5.034637899999117E-2</v>
      </c>
      <c r="G41" s="671">
        <v>6.5969822589516225E-2</v>
      </c>
      <c r="H41" s="671">
        <v>-2.8566857584843786E-2</v>
      </c>
      <c r="I41" s="671">
        <v>1.7186040717714013E-2</v>
      </c>
      <c r="J41" s="647"/>
      <c r="K41" s="647" t="s">
        <v>491</v>
      </c>
      <c r="L41" s="647"/>
      <c r="M41" s="647"/>
      <c r="N41" s="647"/>
      <c r="O41" s="647"/>
    </row>
    <row r="42" spans="1:15">
      <c r="A42" s="675"/>
      <c r="B42" s="676"/>
      <c r="C42" s="676"/>
      <c r="D42" s="676"/>
      <c r="E42" s="676"/>
      <c r="F42" s="676"/>
      <c r="G42" s="676"/>
      <c r="H42" s="676"/>
      <c r="I42" s="676"/>
      <c r="J42" s="647"/>
      <c r="K42" s="647"/>
      <c r="L42" s="647"/>
      <c r="M42" s="647"/>
      <c r="N42" s="647"/>
      <c r="O42" s="647"/>
    </row>
    <row r="43" spans="1:15" ht="52.5" customHeight="1">
      <c r="A43" s="786" t="s">
        <v>493</v>
      </c>
      <c r="B43" s="787"/>
      <c r="C43" s="787"/>
      <c r="D43" s="787"/>
      <c r="E43" s="787"/>
      <c r="F43" s="787"/>
      <c r="G43" s="787"/>
      <c r="H43" s="787"/>
      <c r="I43" s="787"/>
      <c r="J43" s="647"/>
      <c r="K43" s="647"/>
      <c r="L43" s="647"/>
      <c r="M43" s="647"/>
      <c r="N43" s="647"/>
      <c r="O43" s="647"/>
    </row>
    <row r="44" spans="1:15">
      <c r="A44" s="649"/>
      <c r="B44" s="649"/>
      <c r="C44" s="649"/>
      <c r="D44" s="649"/>
      <c r="E44" s="649"/>
      <c r="F44" s="649"/>
      <c r="G44" s="649"/>
      <c r="H44" s="649"/>
      <c r="I44" s="649"/>
      <c r="J44" s="647"/>
      <c r="K44" s="647"/>
      <c r="L44" s="647"/>
      <c r="M44" s="647"/>
      <c r="N44" s="647"/>
      <c r="O44" s="647"/>
    </row>
    <row r="45" spans="1:15">
      <c r="A45" s="649"/>
      <c r="B45" s="649"/>
      <c r="C45" s="649"/>
      <c r="D45" s="649"/>
      <c r="E45" s="649"/>
      <c r="F45" s="649"/>
      <c r="G45" s="649"/>
      <c r="H45" s="649"/>
      <c r="I45" s="649"/>
      <c r="J45" s="647"/>
      <c r="K45" s="647"/>
      <c r="L45" s="647"/>
      <c r="M45" s="647"/>
      <c r="N45" s="647"/>
      <c r="O45" s="647"/>
    </row>
    <row r="46" spans="1:15">
      <c r="A46" s="649"/>
      <c r="B46" s="649"/>
      <c r="C46" s="649"/>
      <c r="D46" s="649"/>
      <c r="E46" s="649"/>
      <c r="F46" s="649"/>
      <c r="G46" s="649"/>
      <c r="H46" s="649"/>
      <c r="I46" s="649"/>
      <c r="J46" s="647"/>
      <c r="K46" s="647"/>
      <c r="L46" s="647"/>
      <c r="M46" s="647"/>
      <c r="N46" s="647"/>
      <c r="O46" s="647"/>
    </row>
    <row r="47" spans="1:15">
      <c r="A47" s="649"/>
      <c r="B47" s="649"/>
      <c r="C47" s="649"/>
      <c r="D47" s="649"/>
      <c r="E47" s="649"/>
      <c r="F47" s="649"/>
      <c r="G47" s="649"/>
      <c r="H47" s="649"/>
      <c r="I47" s="649"/>
      <c r="J47" s="647"/>
      <c r="K47" s="647"/>
      <c r="L47" s="647"/>
      <c r="M47" s="647"/>
      <c r="N47" s="647"/>
      <c r="O47" s="647"/>
    </row>
    <row r="48" spans="1:15">
      <c r="A48" s="649"/>
      <c r="B48" s="649"/>
      <c r="C48" s="649"/>
      <c r="D48" s="649"/>
      <c r="E48" s="649"/>
      <c r="F48" s="649"/>
      <c r="G48" s="649"/>
      <c r="H48" s="649"/>
      <c r="I48" s="649"/>
      <c r="J48" s="647"/>
      <c r="K48" s="647"/>
      <c r="L48" s="647"/>
      <c r="M48" s="647"/>
      <c r="N48" s="647"/>
      <c r="O48" s="647"/>
    </row>
    <row r="49" spans="1:15">
      <c r="A49" s="649"/>
      <c r="B49" s="649"/>
      <c r="C49" s="649"/>
      <c r="D49" s="649"/>
      <c r="E49" s="649"/>
      <c r="F49" s="649"/>
      <c r="G49" s="649"/>
      <c r="H49" s="649"/>
      <c r="I49" s="649"/>
      <c r="J49" s="647"/>
      <c r="K49" s="647"/>
      <c r="L49" s="647"/>
      <c r="M49" s="647"/>
      <c r="N49" s="647"/>
      <c r="O49" s="647"/>
    </row>
    <row r="50" spans="1:15">
      <c r="A50" s="649"/>
      <c r="B50" s="649"/>
      <c r="C50" s="649"/>
      <c r="D50" s="649"/>
      <c r="E50" s="649"/>
      <c r="F50" s="649"/>
      <c r="G50" s="649"/>
      <c r="H50" s="649"/>
      <c r="I50" s="649"/>
      <c r="J50" s="647"/>
      <c r="K50" s="647"/>
      <c r="L50" s="647"/>
      <c r="M50" s="647"/>
      <c r="N50" s="647"/>
      <c r="O50" s="647"/>
    </row>
    <row r="51" spans="1:15">
      <c r="A51" s="649"/>
      <c r="B51" s="649"/>
      <c r="C51" s="649"/>
      <c r="D51" s="649"/>
      <c r="E51" s="649"/>
      <c r="F51" s="649"/>
      <c r="G51" s="649"/>
      <c r="H51" s="649"/>
      <c r="I51" s="649"/>
      <c r="J51" s="647"/>
      <c r="K51" s="647"/>
      <c r="L51" s="647"/>
      <c r="M51" s="647"/>
      <c r="N51" s="647"/>
      <c r="O51" s="647"/>
    </row>
    <row r="52" spans="1:15">
      <c r="A52" s="649"/>
      <c r="B52" s="649"/>
      <c r="C52" s="649"/>
      <c r="D52" s="649"/>
      <c r="E52" s="649"/>
      <c r="F52" s="649"/>
      <c r="G52" s="649"/>
      <c r="H52" s="649"/>
      <c r="I52" s="649"/>
      <c r="J52" s="647"/>
      <c r="K52" s="647"/>
      <c r="L52" s="647"/>
      <c r="M52" s="647"/>
      <c r="N52" s="647"/>
      <c r="O52" s="647"/>
    </row>
    <row r="53" spans="1:15">
      <c r="A53" s="649"/>
      <c r="B53" s="649"/>
      <c r="C53" s="649"/>
      <c r="D53" s="649"/>
      <c r="E53" s="649"/>
      <c r="F53" s="649"/>
      <c r="G53" s="649"/>
      <c r="H53" s="649"/>
      <c r="I53" s="649"/>
      <c r="J53" s="647"/>
      <c r="K53" s="647"/>
      <c r="L53" s="647"/>
      <c r="M53" s="647"/>
      <c r="N53" s="647"/>
      <c r="O53" s="647"/>
    </row>
    <row r="54" spans="1:15">
      <c r="A54" s="649"/>
      <c r="B54" s="649"/>
      <c r="C54" s="649"/>
      <c r="D54" s="649"/>
      <c r="E54" s="649"/>
      <c r="F54" s="649"/>
      <c r="G54" s="649"/>
      <c r="H54" s="649"/>
      <c r="I54" s="649"/>
      <c r="J54" s="647"/>
      <c r="K54" s="647"/>
      <c r="L54" s="647"/>
      <c r="M54" s="647"/>
      <c r="N54" s="647"/>
      <c r="O54" s="647"/>
    </row>
    <row r="55" spans="1:15">
      <c r="A55" s="649"/>
      <c r="B55" s="649"/>
      <c r="C55" s="649"/>
      <c r="D55" s="649"/>
      <c r="E55" s="649"/>
      <c r="F55" s="649"/>
      <c r="G55" s="649"/>
      <c r="H55" s="649"/>
      <c r="I55" s="649"/>
      <c r="J55" s="647"/>
      <c r="K55" s="647"/>
      <c r="L55" s="647"/>
      <c r="M55" s="647"/>
      <c r="N55" s="647"/>
      <c r="O55" s="647"/>
    </row>
    <row r="56" spans="1:15">
      <c r="A56" s="649"/>
      <c r="B56" s="649"/>
      <c r="C56" s="649"/>
      <c r="D56" s="649"/>
      <c r="E56" s="649"/>
      <c r="F56" s="649"/>
      <c r="G56" s="649"/>
      <c r="H56" s="649"/>
      <c r="I56" s="649"/>
      <c r="J56" s="647"/>
      <c r="K56" s="647"/>
      <c r="L56" s="647"/>
      <c r="M56" s="647"/>
      <c r="N56" s="647"/>
      <c r="O56" s="647"/>
    </row>
    <row r="57" spans="1:15">
      <c r="A57" s="649"/>
      <c r="B57" s="649"/>
      <c r="C57" s="649"/>
      <c r="D57" s="649"/>
      <c r="E57" s="649"/>
      <c r="F57" s="649"/>
      <c r="G57" s="649"/>
      <c r="H57" s="649"/>
      <c r="I57" s="649"/>
      <c r="J57" s="647"/>
      <c r="K57" s="647"/>
      <c r="L57" s="647"/>
      <c r="M57" s="647"/>
      <c r="N57" s="647"/>
      <c r="O57" s="647"/>
    </row>
    <row r="58" spans="1:15">
      <c r="A58" s="649"/>
      <c r="B58" s="649"/>
      <c r="C58" s="649"/>
      <c r="D58" s="649"/>
      <c r="E58" s="649"/>
      <c r="F58" s="649"/>
      <c r="G58" s="649"/>
      <c r="H58" s="649"/>
      <c r="I58" s="649"/>
      <c r="J58" s="647"/>
      <c r="K58" s="647"/>
      <c r="L58" s="647"/>
      <c r="M58" s="647"/>
      <c r="N58" s="647"/>
      <c r="O58" s="647"/>
    </row>
    <row r="59" spans="1:15">
      <c r="A59" s="649"/>
      <c r="B59" s="649"/>
      <c r="C59" s="649"/>
      <c r="D59" s="649"/>
      <c r="E59" s="649"/>
      <c r="F59" s="649"/>
      <c r="G59" s="649"/>
      <c r="H59" s="649"/>
      <c r="I59" s="649"/>
      <c r="J59" s="647"/>
      <c r="K59" s="647"/>
      <c r="L59" s="647"/>
      <c r="M59" s="647"/>
      <c r="N59" s="647"/>
      <c r="O59" s="647"/>
    </row>
    <row r="60" spans="1:15">
      <c r="A60" s="649"/>
      <c r="B60" s="649"/>
      <c r="C60" s="649"/>
      <c r="D60" s="649"/>
      <c r="E60" s="649"/>
      <c r="F60" s="649"/>
      <c r="G60" s="649"/>
      <c r="H60" s="649"/>
      <c r="I60" s="649"/>
      <c r="J60" s="647"/>
      <c r="K60" s="647"/>
      <c r="L60" s="647"/>
      <c r="M60" s="647"/>
      <c r="N60" s="647"/>
      <c r="O60" s="647"/>
    </row>
    <row r="61" spans="1:15">
      <c r="A61" s="649"/>
      <c r="B61" s="649"/>
      <c r="C61" s="649"/>
      <c r="D61" s="649"/>
      <c r="E61" s="649"/>
      <c r="F61" s="649"/>
      <c r="G61" s="649"/>
      <c r="H61" s="649"/>
      <c r="I61" s="649"/>
      <c r="J61" s="647"/>
      <c r="K61" s="647"/>
      <c r="L61" s="647"/>
      <c r="M61" s="647"/>
      <c r="N61" s="647"/>
      <c r="O61" s="647"/>
    </row>
    <row r="62" spans="1:15">
      <c r="A62" s="649"/>
      <c r="B62" s="649"/>
      <c r="C62" s="649"/>
      <c r="D62" s="649"/>
      <c r="E62" s="649"/>
      <c r="F62" s="649"/>
      <c r="G62" s="649"/>
      <c r="H62" s="649"/>
      <c r="I62" s="649"/>
      <c r="J62" s="647"/>
      <c r="K62" s="647"/>
      <c r="L62" s="647"/>
      <c r="M62" s="647"/>
      <c r="N62" s="647"/>
      <c r="O62" s="647"/>
    </row>
    <row r="63" spans="1:15">
      <c r="A63" s="649"/>
      <c r="B63" s="649"/>
      <c r="C63" s="649"/>
      <c r="D63" s="649"/>
      <c r="E63" s="649"/>
      <c r="F63" s="649"/>
      <c r="G63" s="649"/>
      <c r="H63" s="649"/>
      <c r="I63" s="649"/>
      <c r="J63" s="647"/>
      <c r="K63" s="647"/>
      <c r="L63" s="647"/>
      <c r="M63" s="647"/>
      <c r="N63" s="647"/>
      <c r="O63" s="647"/>
    </row>
    <row r="64" spans="1:15">
      <c r="A64" s="649"/>
      <c r="B64" s="649"/>
      <c r="C64" s="649"/>
      <c r="D64" s="649"/>
      <c r="E64" s="649"/>
      <c r="F64" s="649"/>
      <c r="G64" s="649"/>
      <c r="H64" s="649"/>
      <c r="I64" s="649"/>
      <c r="J64" s="647"/>
      <c r="K64" s="647"/>
      <c r="L64" s="647"/>
      <c r="M64" s="647"/>
      <c r="N64" s="647"/>
      <c r="O64" s="647"/>
    </row>
    <row r="65" spans="1:15">
      <c r="A65" s="649"/>
      <c r="B65" s="649"/>
      <c r="C65" s="649"/>
      <c r="D65" s="649"/>
      <c r="E65" s="649"/>
      <c r="F65" s="649"/>
      <c r="G65" s="649"/>
      <c r="H65" s="649"/>
      <c r="I65" s="649"/>
      <c r="J65" s="647"/>
      <c r="K65" s="647"/>
      <c r="L65" s="647"/>
      <c r="M65" s="647"/>
      <c r="N65" s="647"/>
      <c r="O65" s="647"/>
    </row>
    <row r="66" spans="1:15">
      <c r="A66" s="649"/>
      <c r="B66" s="649"/>
      <c r="C66" s="649"/>
      <c r="D66" s="649"/>
      <c r="E66" s="649"/>
      <c r="F66" s="649"/>
      <c r="G66" s="649"/>
      <c r="H66" s="649"/>
      <c r="I66" s="649"/>
      <c r="J66" s="647"/>
      <c r="K66" s="647"/>
      <c r="L66" s="647"/>
      <c r="M66" s="647"/>
      <c r="N66" s="647"/>
      <c r="O66" s="647"/>
    </row>
    <row r="67" spans="1:15">
      <c r="A67" s="649"/>
      <c r="B67" s="649"/>
      <c r="C67" s="649"/>
      <c r="D67" s="649"/>
      <c r="E67" s="649"/>
      <c r="F67" s="649"/>
      <c r="G67" s="649"/>
      <c r="H67" s="649"/>
      <c r="I67" s="649"/>
      <c r="J67" s="647"/>
      <c r="K67" s="647"/>
      <c r="L67" s="647"/>
      <c r="M67" s="647"/>
      <c r="N67" s="647"/>
      <c r="O67" s="647"/>
    </row>
    <row r="68" spans="1:15">
      <c r="A68" s="649"/>
      <c r="B68" s="649"/>
      <c r="C68" s="649"/>
      <c r="D68" s="649"/>
      <c r="E68" s="649"/>
      <c r="F68" s="649"/>
      <c r="G68" s="649"/>
      <c r="H68" s="649"/>
      <c r="I68" s="649"/>
      <c r="J68" s="647"/>
      <c r="K68" s="647"/>
      <c r="L68" s="647"/>
      <c r="M68" s="647"/>
      <c r="N68" s="647"/>
      <c r="O68" s="647"/>
    </row>
    <row r="69" spans="1:15">
      <c r="A69" s="649"/>
      <c r="B69" s="649"/>
      <c r="C69" s="649"/>
      <c r="D69" s="649"/>
      <c r="E69" s="649"/>
      <c r="F69" s="649"/>
      <c r="G69" s="649"/>
      <c r="H69" s="649"/>
      <c r="I69" s="649"/>
      <c r="J69" s="647"/>
      <c r="K69" s="647"/>
      <c r="L69" s="647"/>
      <c r="M69" s="647"/>
      <c r="N69" s="647"/>
      <c r="O69" s="647"/>
    </row>
    <row r="70" spans="1:15">
      <c r="A70" s="649"/>
      <c r="B70" s="649"/>
      <c r="C70" s="649"/>
      <c r="D70" s="649"/>
      <c r="E70" s="649"/>
      <c r="F70" s="649"/>
      <c r="G70" s="649"/>
      <c r="H70" s="649"/>
      <c r="I70" s="649"/>
      <c r="J70" s="647"/>
      <c r="K70" s="647"/>
      <c r="L70" s="647"/>
      <c r="M70" s="647"/>
      <c r="N70" s="647"/>
      <c r="O70" s="647"/>
    </row>
    <row r="71" spans="1:15">
      <c r="A71" s="649"/>
      <c r="B71" s="649"/>
      <c r="C71" s="649"/>
      <c r="D71" s="649"/>
      <c r="E71" s="649"/>
      <c r="F71" s="649"/>
      <c r="G71" s="649"/>
      <c r="H71" s="649"/>
      <c r="I71" s="649"/>
      <c r="J71" s="647"/>
      <c r="K71" s="647"/>
      <c r="L71" s="647"/>
      <c r="M71" s="647"/>
      <c r="N71" s="647"/>
      <c r="O71" s="647"/>
    </row>
    <row r="72" spans="1:15">
      <c r="A72" s="649"/>
      <c r="B72" s="649"/>
      <c r="C72" s="649"/>
      <c r="D72" s="649"/>
      <c r="E72" s="649"/>
      <c r="F72" s="649"/>
      <c r="G72" s="649"/>
      <c r="H72" s="649"/>
      <c r="I72" s="649"/>
      <c r="J72" s="647"/>
      <c r="K72" s="647"/>
      <c r="L72" s="647"/>
      <c r="M72" s="647"/>
      <c r="N72" s="647"/>
      <c r="O72" s="647"/>
    </row>
    <row r="73" spans="1:15">
      <c r="A73" s="649"/>
      <c r="B73" s="649"/>
      <c r="C73" s="649"/>
      <c r="D73" s="649"/>
      <c r="E73" s="649"/>
      <c r="F73" s="649"/>
      <c r="G73" s="649"/>
      <c r="H73" s="649"/>
      <c r="I73" s="649"/>
      <c r="J73" s="647"/>
      <c r="K73" s="647"/>
      <c r="L73" s="647"/>
      <c r="M73" s="647"/>
      <c r="N73" s="647"/>
      <c r="O73" s="647"/>
    </row>
    <row r="74" spans="1:15">
      <c r="A74" s="649"/>
      <c r="B74" s="649"/>
      <c r="C74" s="649"/>
      <c r="D74" s="649"/>
      <c r="E74" s="649"/>
      <c r="F74" s="649"/>
      <c r="G74" s="649"/>
      <c r="H74" s="649"/>
      <c r="I74" s="649"/>
      <c r="J74" s="647"/>
      <c r="K74" s="647"/>
      <c r="L74" s="647"/>
      <c r="M74" s="647"/>
      <c r="N74" s="647"/>
      <c r="O74" s="647"/>
    </row>
    <row r="75" spans="1:15">
      <c r="A75" s="649"/>
      <c r="B75" s="649"/>
      <c r="C75" s="649"/>
      <c r="D75" s="649"/>
      <c r="E75" s="649"/>
      <c r="F75" s="649"/>
      <c r="G75" s="649"/>
      <c r="H75" s="649"/>
      <c r="I75" s="649"/>
      <c r="J75" s="647"/>
      <c r="K75" s="647"/>
      <c r="L75" s="647"/>
      <c r="M75" s="647"/>
      <c r="N75" s="647"/>
      <c r="O75" s="647"/>
    </row>
    <row r="76" spans="1:15">
      <c r="A76" s="649"/>
      <c r="B76" s="649"/>
      <c r="C76" s="649"/>
      <c r="D76" s="649"/>
      <c r="E76" s="649"/>
      <c r="F76" s="649"/>
      <c r="G76" s="649"/>
      <c r="H76" s="649"/>
      <c r="I76" s="649"/>
      <c r="J76" s="647"/>
      <c r="K76" s="647"/>
      <c r="L76" s="647"/>
      <c r="M76" s="647"/>
      <c r="N76" s="647"/>
      <c r="O76" s="647"/>
    </row>
    <row r="77" spans="1:15">
      <c r="A77" s="649"/>
      <c r="B77" s="649"/>
      <c r="C77" s="649"/>
      <c r="D77" s="649"/>
      <c r="E77" s="649"/>
      <c r="F77" s="649"/>
      <c r="G77" s="649"/>
      <c r="H77" s="649"/>
      <c r="I77" s="649"/>
      <c r="J77" s="647"/>
      <c r="K77" s="647"/>
      <c r="L77" s="647"/>
      <c r="M77" s="647"/>
      <c r="N77" s="647"/>
      <c r="O77" s="647"/>
    </row>
    <row r="78" spans="1:15">
      <c r="A78" s="649"/>
      <c r="B78" s="649"/>
      <c r="C78" s="649"/>
      <c r="D78" s="649"/>
      <c r="E78" s="649"/>
      <c r="F78" s="649"/>
      <c r="G78" s="649"/>
      <c r="H78" s="649"/>
      <c r="I78" s="649"/>
      <c r="J78" s="647"/>
      <c r="K78" s="647"/>
      <c r="L78" s="647"/>
      <c r="M78" s="647"/>
      <c r="N78" s="647"/>
      <c r="O78" s="647"/>
    </row>
    <row r="79" spans="1:15">
      <c r="A79" s="649"/>
      <c r="B79" s="649"/>
      <c r="C79" s="649"/>
      <c r="D79" s="649"/>
      <c r="E79" s="649"/>
      <c r="F79" s="649"/>
      <c r="G79" s="649"/>
      <c r="H79" s="649"/>
      <c r="I79" s="649"/>
      <c r="J79" s="647"/>
      <c r="K79" s="647"/>
      <c r="L79" s="647"/>
      <c r="M79" s="647"/>
      <c r="N79" s="647"/>
      <c r="O79" s="647"/>
    </row>
    <row r="80" spans="1:15">
      <c r="A80" s="649"/>
      <c r="B80" s="649"/>
      <c r="C80" s="649"/>
      <c r="D80" s="649"/>
      <c r="E80" s="649"/>
      <c r="F80" s="649"/>
      <c r="G80" s="649"/>
      <c r="H80" s="649"/>
      <c r="I80" s="649"/>
      <c r="J80" s="647"/>
      <c r="K80" s="647"/>
      <c r="L80" s="647"/>
      <c r="M80" s="647"/>
      <c r="N80" s="647"/>
      <c r="O80" s="647"/>
    </row>
    <row r="81" spans="1:15">
      <c r="A81" s="649"/>
      <c r="B81" s="649"/>
      <c r="C81" s="649"/>
      <c r="D81" s="649"/>
      <c r="E81" s="649"/>
      <c r="F81" s="649"/>
      <c r="G81" s="649"/>
      <c r="H81" s="649"/>
      <c r="I81" s="649"/>
      <c r="J81" s="647"/>
      <c r="K81" s="647"/>
      <c r="L81" s="647"/>
      <c r="M81" s="647"/>
      <c r="N81" s="647"/>
      <c r="O81" s="647"/>
    </row>
    <row r="82" spans="1:15">
      <c r="A82" s="649"/>
      <c r="B82" s="649"/>
      <c r="C82" s="649"/>
      <c r="D82" s="649"/>
      <c r="E82" s="649"/>
      <c r="F82" s="649"/>
      <c r="G82" s="649"/>
      <c r="H82" s="649"/>
      <c r="I82" s="649"/>
      <c r="J82" s="647"/>
      <c r="K82" s="647"/>
      <c r="L82" s="647"/>
      <c r="M82" s="647"/>
      <c r="N82" s="647"/>
      <c r="O82" s="647"/>
    </row>
    <row r="83" spans="1:15">
      <c r="A83" s="649"/>
      <c r="B83" s="649"/>
      <c r="C83" s="649"/>
      <c r="D83" s="649"/>
      <c r="E83" s="649"/>
      <c r="F83" s="649"/>
      <c r="G83" s="649"/>
      <c r="H83" s="649"/>
      <c r="I83" s="649"/>
      <c r="J83" s="647"/>
      <c r="K83" s="647"/>
      <c r="L83" s="647"/>
      <c r="M83" s="647"/>
      <c r="N83" s="647"/>
      <c r="O83" s="647"/>
    </row>
    <row r="84" spans="1:15">
      <c r="A84" s="649"/>
      <c r="B84" s="649"/>
      <c r="C84" s="649"/>
      <c r="D84" s="649"/>
      <c r="E84" s="649"/>
      <c r="F84" s="649"/>
      <c r="G84" s="649"/>
      <c r="H84" s="649"/>
      <c r="I84" s="649"/>
      <c r="J84" s="647"/>
      <c r="K84" s="647"/>
      <c r="L84" s="647"/>
      <c r="M84" s="647"/>
      <c r="N84" s="647"/>
      <c r="O84" s="647"/>
    </row>
    <row r="85" spans="1:15">
      <c r="A85" s="649"/>
      <c r="B85" s="649"/>
      <c r="C85" s="649"/>
      <c r="D85" s="649"/>
      <c r="E85" s="649"/>
      <c r="F85" s="649"/>
      <c r="G85" s="649"/>
      <c r="H85" s="649"/>
      <c r="I85" s="649"/>
      <c r="J85" s="647"/>
      <c r="K85" s="647"/>
      <c r="L85" s="647"/>
      <c r="M85" s="647"/>
      <c r="N85" s="647"/>
      <c r="O85" s="647"/>
    </row>
    <row r="86" spans="1:15">
      <c r="A86" s="649"/>
      <c r="B86" s="649"/>
      <c r="C86" s="649"/>
      <c r="D86" s="649"/>
      <c r="E86" s="649"/>
      <c r="F86" s="649"/>
      <c r="G86" s="649"/>
      <c r="H86" s="649"/>
      <c r="I86" s="649"/>
      <c r="J86" s="647"/>
      <c r="K86" s="647"/>
      <c r="L86" s="647"/>
      <c r="M86" s="647"/>
      <c r="N86" s="647"/>
      <c r="O86" s="647"/>
    </row>
    <row r="87" spans="1:15">
      <c r="A87" s="649"/>
      <c r="B87" s="649"/>
      <c r="C87" s="649"/>
      <c r="D87" s="649"/>
      <c r="E87" s="649"/>
      <c r="F87" s="649"/>
      <c r="G87" s="649"/>
      <c r="H87" s="649"/>
      <c r="I87" s="649"/>
      <c r="J87" s="647"/>
      <c r="K87" s="647"/>
      <c r="L87" s="647"/>
      <c r="M87" s="647"/>
      <c r="N87" s="647"/>
      <c r="O87" s="647"/>
    </row>
    <row r="88" spans="1:15">
      <c r="A88" s="649"/>
      <c r="B88" s="649"/>
      <c r="C88" s="649"/>
      <c r="D88" s="649"/>
      <c r="E88" s="649"/>
      <c r="F88" s="649"/>
      <c r="G88" s="649"/>
      <c r="H88" s="649"/>
      <c r="I88" s="649"/>
      <c r="J88" s="647"/>
      <c r="K88" s="647"/>
      <c r="L88" s="647"/>
      <c r="M88" s="647"/>
      <c r="N88" s="647"/>
      <c r="O88" s="647"/>
    </row>
    <row r="89" spans="1:15">
      <c r="A89" s="649"/>
      <c r="B89" s="649"/>
      <c r="C89" s="649"/>
      <c r="D89" s="649"/>
      <c r="E89" s="649"/>
      <c r="F89" s="649"/>
      <c r="G89" s="649"/>
      <c r="H89" s="649"/>
      <c r="I89" s="649"/>
      <c r="J89" s="647"/>
      <c r="K89" s="647"/>
      <c r="L89" s="647"/>
      <c r="M89" s="647"/>
      <c r="N89" s="647"/>
      <c r="O89" s="647"/>
    </row>
    <row r="90" spans="1:15">
      <c r="A90" s="649"/>
      <c r="B90" s="649"/>
      <c r="C90" s="649"/>
      <c r="D90" s="649"/>
      <c r="E90" s="649"/>
      <c r="F90" s="649"/>
      <c r="G90" s="649"/>
      <c r="H90" s="649"/>
      <c r="I90" s="649"/>
      <c r="J90" s="647"/>
      <c r="K90" s="647"/>
      <c r="L90" s="647"/>
      <c r="M90" s="647"/>
      <c r="N90" s="647"/>
      <c r="O90" s="647"/>
    </row>
    <row r="91" spans="1:15">
      <c r="A91" s="649"/>
      <c r="B91" s="649"/>
      <c r="C91" s="649"/>
      <c r="D91" s="649"/>
      <c r="E91" s="649"/>
      <c r="F91" s="649"/>
      <c r="G91" s="649"/>
      <c r="H91" s="649"/>
      <c r="I91" s="649"/>
      <c r="J91" s="647"/>
      <c r="K91" s="647"/>
      <c r="L91" s="647"/>
      <c r="M91" s="647"/>
      <c r="N91" s="647"/>
      <c r="O91" s="647"/>
    </row>
    <row r="92" spans="1:15">
      <c r="A92" s="649"/>
      <c r="B92" s="649"/>
      <c r="C92" s="649"/>
      <c r="D92" s="649"/>
      <c r="E92" s="649"/>
      <c r="F92" s="649"/>
      <c r="G92" s="649"/>
      <c r="H92" s="649"/>
      <c r="I92" s="649"/>
      <c r="J92" s="647"/>
      <c r="K92" s="647"/>
      <c r="L92" s="647"/>
      <c r="M92" s="647"/>
      <c r="N92" s="647"/>
      <c r="O92" s="647"/>
    </row>
    <row r="93" spans="1:15">
      <c r="A93" s="649"/>
      <c r="B93" s="649"/>
      <c r="C93" s="649"/>
      <c r="D93" s="649"/>
      <c r="E93" s="649"/>
      <c r="F93" s="649"/>
      <c r="G93" s="649"/>
      <c r="H93" s="649"/>
      <c r="I93" s="649"/>
      <c r="J93" s="647"/>
      <c r="K93" s="647"/>
      <c r="L93" s="647"/>
      <c r="M93" s="647"/>
      <c r="N93" s="647"/>
      <c r="O93" s="647"/>
    </row>
    <row r="94" spans="1:15">
      <c r="A94" s="649"/>
      <c r="B94" s="649"/>
      <c r="C94" s="649"/>
      <c r="D94" s="649"/>
      <c r="E94" s="649"/>
      <c r="F94" s="649"/>
      <c r="G94" s="649"/>
      <c r="H94" s="649"/>
      <c r="I94" s="649"/>
      <c r="J94" s="647"/>
      <c r="K94" s="647"/>
      <c r="L94" s="647"/>
      <c r="M94" s="647"/>
      <c r="N94" s="647"/>
      <c r="O94" s="647"/>
    </row>
    <row r="95" spans="1:15">
      <c r="A95" s="649"/>
      <c r="B95" s="649"/>
      <c r="C95" s="649"/>
      <c r="D95" s="649"/>
      <c r="E95" s="649"/>
      <c r="F95" s="649"/>
      <c r="G95" s="649"/>
      <c r="H95" s="649"/>
      <c r="I95" s="649"/>
      <c r="J95" s="647"/>
      <c r="K95" s="647"/>
      <c r="L95" s="647"/>
      <c r="M95" s="647"/>
      <c r="N95" s="647"/>
      <c r="O95" s="647"/>
    </row>
    <row r="96" spans="1:15">
      <c r="A96" s="649"/>
      <c r="B96" s="649"/>
      <c r="C96" s="649"/>
      <c r="D96" s="649"/>
      <c r="E96" s="649"/>
      <c r="F96" s="649"/>
      <c r="G96" s="649"/>
      <c r="H96" s="649"/>
      <c r="I96" s="649"/>
      <c r="J96" s="647"/>
      <c r="K96" s="647"/>
      <c r="L96" s="647"/>
      <c r="M96" s="647"/>
      <c r="N96" s="647"/>
      <c r="O96" s="647"/>
    </row>
    <row r="97" spans="1:15">
      <c r="A97" s="649"/>
      <c r="B97" s="649"/>
      <c r="C97" s="649"/>
      <c r="D97" s="649"/>
      <c r="E97" s="649"/>
      <c r="F97" s="649"/>
      <c r="G97" s="649"/>
      <c r="H97" s="649"/>
      <c r="I97" s="649"/>
      <c r="J97" s="647"/>
      <c r="K97" s="647"/>
      <c r="L97" s="647"/>
      <c r="M97" s="647"/>
      <c r="N97" s="647"/>
      <c r="O97" s="647"/>
    </row>
    <row r="98" spans="1:15">
      <c r="A98" s="649"/>
      <c r="B98" s="649"/>
      <c r="C98" s="649"/>
      <c r="D98" s="649"/>
      <c r="E98" s="649"/>
      <c r="F98" s="649"/>
      <c r="G98" s="649"/>
      <c r="H98" s="649"/>
      <c r="I98" s="649"/>
      <c r="J98" s="647"/>
      <c r="K98" s="647"/>
      <c r="L98" s="647"/>
      <c r="M98" s="647"/>
      <c r="N98" s="647"/>
      <c r="O98" s="647"/>
    </row>
    <row r="99" spans="1:15">
      <c r="A99" s="649"/>
      <c r="B99" s="649"/>
      <c r="C99" s="649"/>
      <c r="D99" s="649"/>
      <c r="E99" s="649"/>
      <c r="F99" s="649"/>
      <c r="G99" s="649"/>
      <c r="H99" s="649"/>
      <c r="I99" s="649"/>
      <c r="J99" s="647"/>
      <c r="K99" s="647"/>
      <c r="L99" s="647"/>
      <c r="M99" s="647"/>
      <c r="N99" s="647"/>
      <c r="O99" s="647"/>
    </row>
    <row r="100" spans="1:15">
      <c r="A100" s="649"/>
      <c r="B100" s="649"/>
      <c r="C100" s="649"/>
      <c r="D100" s="649"/>
      <c r="E100" s="649"/>
      <c r="F100" s="649"/>
      <c r="G100" s="649"/>
      <c r="H100" s="649"/>
      <c r="I100" s="649"/>
      <c r="J100" s="647"/>
      <c r="K100" s="647"/>
      <c r="L100" s="647"/>
      <c r="M100" s="647"/>
      <c r="N100" s="647"/>
      <c r="O100" s="647"/>
    </row>
    <row r="101" spans="1:15">
      <c r="A101" s="649"/>
      <c r="B101" s="649"/>
      <c r="C101" s="649"/>
      <c r="D101" s="649"/>
      <c r="E101" s="649"/>
      <c r="F101" s="649"/>
      <c r="G101" s="649"/>
      <c r="H101" s="649"/>
      <c r="I101" s="649"/>
      <c r="J101" s="647"/>
      <c r="K101" s="647"/>
      <c r="L101" s="647"/>
      <c r="M101" s="647"/>
      <c r="N101" s="647"/>
      <c r="O101" s="647"/>
    </row>
    <row r="102" spans="1:15">
      <c r="A102" s="649"/>
      <c r="B102" s="649"/>
      <c r="C102" s="649"/>
      <c r="D102" s="649"/>
      <c r="E102" s="649"/>
      <c r="F102" s="649"/>
      <c r="G102" s="649"/>
      <c r="H102" s="649"/>
      <c r="I102" s="649"/>
      <c r="J102" s="647"/>
      <c r="K102" s="647"/>
      <c r="L102" s="647"/>
      <c r="M102" s="647"/>
      <c r="N102" s="647"/>
      <c r="O102" s="647"/>
    </row>
    <row r="103" spans="1:15">
      <c r="A103" s="649"/>
      <c r="B103" s="649"/>
      <c r="C103" s="649"/>
      <c r="D103" s="649"/>
      <c r="E103" s="649"/>
      <c r="F103" s="649"/>
      <c r="G103" s="649"/>
      <c r="H103" s="649"/>
      <c r="I103" s="649"/>
      <c r="J103" s="647"/>
      <c r="K103" s="647"/>
      <c r="L103" s="647"/>
      <c r="M103" s="647"/>
      <c r="N103" s="647"/>
      <c r="O103" s="647"/>
    </row>
    <row r="104" spans="1:15">
      <c r="A104" s="649"/>
      <c r="B104" s="649"/>
      <c r="C104" s="649"/>
      <c r="D104" s="649"/>
      <c r="E104" s="649"/>
      <c r="F104" s="649"/>
      <c r="G104" s="649"/>
      <c r="H104" s="649"/>
      <c r="I104" s="649"/>
      <c r="J104" s="647"/>
      <c r="K104" s="647"/>
      <c r="L104" s="647"/>
      <c r="M104" s="647"/>
      <c r="N104" s="647"/>
      <c r="O104" s="647"/>
    </row>
  </sheetData>
  <mergeCells count="2">
    <mergeCell ref="A2:I2"/>
    <mergeCell ref="A43:I4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B65"/>
  <sheetViews>
    <sheetView showGridLines="0" view="pageBreakPreview" zoomScale="115" zoomScaleNormal="85" zoomScaleSheetLayoutView="115" workbookViewId="0">
      <selection activeCell="C6" sqref="C6"/>
    </sheetView>
  </sheetViews>
  <sheetFormatPr baseColWidth="10" defaultColWidth="11.5703125" defaultRowHeight="15"/>
  <cols>
    <col min="1" max="1" width="47" style="286" customWidth="1"/>
    <col min="2" max="2" width="18.7109375" style="286" customWidth="1"/>
    <col min="3" max="3" width="41.42578125" style="287" customWidth="1"/>
    <col min="4" max="4" width="10.42578125" bestFit="1" customWidth="1"/>
    <col min="5" max="5" width="19.7109375" customWidth="1"/>
    <col min="6" max="6" width="6.7109375" customWidth="1"/>
    <col min="7" max="8" width="11.5703125" customWidth="1"/>
    <col min="10" max="10" width="15.5703125" customWidth="1"/>
    <col min="14" max="256" width="11.5703125" style="287"/>
    <col min="257" max="257" width="36.28515625" style="287" customWidth="1"/>
    <col min="258" max="258" width="18.7109375" style="287" customWidth="1"/>
    <col min="259" max="259" width="41.42578125" style="287" customWidth="1"/>
    <col min="260" max="260" width="10.42578125" style="287" bestFit="1" customWidth="1"/>
    <col min="261" max="261" width="19.7109375" style="287" customWidth="1"/>
    <col min="262" max="262" width="6.7109375" style="287" customWidth="1"/>
    <col min="263" max="264" width="11.5703125" style="287" customWidth="1"/>
    <col min="265" max="265" width="11.5703125" style="287"/>
    <col min="266" max="266" width="15.5703125" style="287" customWidth="1"/>
    <col min="267" max="512" width="11.5703125" style="287"/>
    <col min="513" max="513" width="36.28515625" style="287" customWidth="1"/>
    <col min="514" max="514" width="18.7109375" style="287" customWidth="1"/>
    <col min="515" max="515" width="41.42578125" style="287" customWidth="1"/>
    <col min="516" max="516" width="10.42578125" style="287" bestFit="1" customWidth="1"/>
    <col min="517" max="517" width="19.7109375" style="287" customWidth="1"/>
    <col min="518" max="518" width="6.7109375" style="287" customWidth="1"/>
    <col min="519" max="520" width="11.5703125" style="287" customWidth="1"/>
    <col min="521" max="521" width="11.5703125" style="287"/>
    <col min="522" max="522" width="15.5703125" style="287" customWidth="1"/>
    <col min="523" max="768" width="11.5703125" style="287"/>
    <col min="769" max="769" width="36.28515625" style="287" customWidth="1"/>
    <col min="770" max="770" width="18.7109375" style="287" customWidth="1"/>
    <col min="771" max="771" width="41.42578125" style="287" customWidth="1"/>
    <col min="772" max="772" width="10.42578125" style="287" bestFit="1" customWidth="1"/>
    <col min="773" max="773" width="19.7109375" style="287" customWidth="1"/>
    <col min="774" max="774" width="6.7109375" style="287" customWidth="1"/>
    <col min="775" max="776" width="11.5703125" style="287" customWidth="1"/>
    <col min="777" max="777" width="11.5703125" style="287"/>
    <col min="778" max="778" width="15.5703125" style="287" customWidth="1"/>
    <col min="779" max="1024" width="11.5703125" style="287"/>
    <col min="1025" max="1025" width="36.28515625" style="287" customWidth="1"/>
    <col min="1026" max="1026" width="18.7109375" style="287" customWidth="1"/>
    <col min="1027" max="1027" width="41.42578125" style="287" customWidth="1"/>
    <col min="1028" max="1028" width="10.42578125" style="287" bestFit="1" customWidth="1"/>
    <col min="1029" max="1029" width="19.7109375" style="287" customWidth="1"/>
    <col min="1030" max="1030" width="6.7109375" style="287" customWidth="1"/>
    <col min="1031" max="1032" width="11.5703125" style="287" customWidth="1"/>
    <col min="1033" max="1033" width="11.5703125" style="287"/>
    <col min="1034" max="1034" width="15.5703125" style="287" customWidth="1"/>
    <col min="1035" max="1280" width="11.5703125" style="287"/>
    <col min="1281" max="1281" width="36.28515625" style="287" customWidth="1"/>
    <col min="1282" max="1282" width="18.7109375" style="287" customWidth="1"/>
    <col min="1283" max="1283" width="41.42578125" style="287" customWidth="1"/>
    <col min="1284" max="1284" width="10.42578125" style="287" bestFit="1" customWidth="1"/>
    <col min="1285" max="1285" width="19.7109375" style="287" customWidth="1"/>
    <col min="1286" max="1286" width="6.7109375" style="287" customWidth="1"/>
    <col min="1287" max="1288" width="11.5703125" style="287" customWidth="1"/>
    <col min="1289" max="1289" width="11.5703125" style="287"/>
    <col min="1290" max="1290" width="15.5703125" style="287" customWidth="1"/>
    <col min="1291" max="1536" width="11.5703125" style="287"/>
    <col min="1537" max="1537" width="36.28515625" style="287" customWidth="1"/>
    <col min="1538" max="1538" width="18.7109375" style="287" customWidth="1"/>
    <col min="1539" max="1539" width="41.42578125" style="287" customWidth="1"/>
    <col min="1540" max="1540" width="10.42578125" style="287" bestFit="1" customWidth="1"/>
    <col min="1541" max="1541" width="19.7109375" style="287" customWidth="1"/>
    <col min="1542" max="1542" width="6.7109375" style="287" customWidth="1"/>
    <col min="1543" max="1544" width="11.5703125" style="287" customWidth="1"/>
    <col min="1545" max="1545" width="11.5703125" style="287"/>
    <col min="1546" max="1546" width="15.5703125" style="287" customWidth="1"/>
    <col min="1547" max="1792" width="11.5703125" style="287"/>
    <col min="1793" max="1793" width="36.28515625" style="287" customWidth="1"/>
    <col min="1794" max="1794" width="18.7109375" style="287" customWidth="1"/>
    <col min="1795" max="1795" width="41.42578125" style="287" customWidth="1"/>
    <col min="1796" max="1796" width="10.42578125" style="287" bestFit="1" customWidth="1"/>
    <col min="1797" max="1797" width="19.7109375" style="287" customWidth="1"/>
    <col min="1798" max="1798" width="6.7109375" style="287" customWidth="1"/>
    <col min="1799" max="1800" width="11.5703125" style="287" customWidth="1"/>
    <col min="1801" max="1801" width="11.5703125" style="287"/>
    <col min="1802" max="1802" width="15.5703125" style="287" customWidth="1"/>
    <col min="1803" max="2048" width="11.5703125" style="287"/>
    <col min="2049" max="2049" width="36.28515625" style="287" customWidth="1"/>
    <col min="2050" max="2050" width="18.7109375" style="287" customWidth="1"/>
    <col min="2051" max="2051" width="41.42578125" style="287" customWidth="1"/>
    <col min="2052" max="2052" width="10.42578125" style="287" bestFit="1" customWidth="1"/>
    <col min="2053" max="2053" width="19.7109375" style="287" customWidth="1"/>
    <col min="2054" max="2054" width="6.7109375" style="287" customWidth="1"/>
    <col min="2055" max="2056" width="11.5703125" style="287" customWidth="1"/>
    <col min="2057" max="2057" width="11.5703125" style="287"/>
    <col min="2058" max="2058" width="15.5703125" style="287" customWidth="1"/>
    <col min="2059" max="2304" width="11.5703125" style="287"/>
    <col min="2305" max="2305" width="36.28515625" style="287" customWidth="1"/>
    <col min="2306" max="2306" width="18.7109375" style="287" customWidth="1"/>
    <col min="2307" max="2307" width="41.42578125" style="287" customWidth="1"/>
    <col min="2308" max="2308" width="10.42578125" style="287" bestFit="1" customWidth="1"/>
    <col min="2309" max="2309" width="19.7109375" style="287" customWidth="1"/>
    <col min="2310" max="2310" width="6.7109375" style="287" customWidth="1"/>
    <col min="2311" max="2312" width="11.5703125" style="287" customWidth="1"/>
    <col min="2313" max="2313" width="11.5703125" style="287"/>
    <col min="2314" max="2314" width="15.5703125" style="287" customWidth="1"/>
    <col min="2315" max="2560" width="11.5703125" style="287"/>
    <col min="2561" max="2561" width="36.28515625" style="287" customWidth="1"/>
    <col min="2562" max="2562" width="18.7109375" style="287" customWidth="1"/>
    <col min="2563" max="2563" width="41.42578125" style="287" customWidth="1"/>
    <col min="2564" max="2564" width="10.42578125" style="287" bestFit="1" customWidth="1"/>
    <col min="2565" max="2565" width="19.7109375" style="287" customWidth="1"/>
    <col min="2566" max="2566" width="6.7109375" style="287" customWidth="1"/>
    <col min="2567" max="2568" width="11.5703125" style="287" customWidth="1"/>
    <col min="2569" max="2569" width="11.5703125" style="287"/>
    <col min="2570" max="2570" width="15.5703125" style="287" customWidth="1"/>
    <col min="2571" max="2816" width="11.5703125" style="287"/>
    <col min="2817" max="2817" width="36.28515625" style="287" customWidth="1"/>
    <col min="2818" max="2818" width="18.7109375" style="287" customWidth="1"/>
    <col min="2819" max="2819" width="41.42578125" style="287" customWidth="1"/>
    <col min="2820" max="2820" width="10.42578125" style="287" bestFit="1" customWidth="1"/>
    <col min="2821" max="2821" width="19.7109375" style="287" customWidth="1"/>
    <col min="2822" max="2822" width="6.7109375" style="287" customWidth="1"/>
    <col min="2823" max="2824" width="11.5703125" style="287" customWidth="1"/>
    <col min="2825" max="2825" width="11.5703125" style="287"/>
    <col min="2826" max="2826" width="15.5703125" style="287" customWidth="1"/>
    <col min="2827" max="3072" width="11.5703125" style="287"/>
    <col min="3073" max="3073" width="36.28515625" style="287" customWidth="1"/>
    <col min="3074" max="3074" width="18.7109375" style="287" customWidth="1"/>
    <col min="3075" max="3075" width="41.42578125" style="287" customWidth="1"/>
    <col min="3076" max="3076" width="10.42578125" style="287" bestFit="1" customWidth="1"/>
    <col min="3077" max="3077" width="19.7109375" style="287" customWidth="1"/>
    <col min="3078" max="3078" width="6.7109375" style="287" customWidth="1"/>
    <col min="3079" max="3080" width="11.5703125" style="287" customWidth="1"/>
    <col min="3081" max="3081" width="11.5703125" style="287"/>
    <col min="3082" max="3082" width="15.5703125" style="287" customWidth="1"/>
    <col min="3083" max="3328" width="11.5703125" style="287"/>
    <col min="3329" max="3329" width="36.28515625" style="287" customWidth="1"/>
    <col min="3330" max="3330" width="18.7109375" style="287" customWidth="1"/>
    <col min="3331" max="3331" width="41.42578125" style="287" customWidth="1"/>
    <col min="3332" max="3332" width="10.42578125" style="287" bestFit="1" customWidth="1"/>
    <col min="3333" max="3333" width="19.7109375" style="287" customWidth="1"/>
    <col min="3334" max="3334" width="6.7109375" style="287" customWidth="1"/>
    <col min="3335" max="3336" width="11.5703125" style="287" customWidth="1"/>
    <col min="3337" max="3337" width="11.5703125" style="287"/>
    <col min="3338" max="3338" width="15.5703125" style="287" customWidth="1"/>
    <col min="3339" max="3584" width="11.5703125" style="287"/>
    <col min="3585" max="3585" width="36.28515625" style="287" customWidth="1"/>
    <col min="3586" max="3586" width="18.7109375" style="287" customWidth="1"/>
    <col min="3587" max="3587" width="41.42578125" style="287" customWidth="1"/>
    <col min="3588" max="3588" width="10.42578125" style="287" bestFit="1" customWidth="1"/>
    <col min="3589" max="3589" width="19.7109375" style="287" customWidth="1"/>
    <col min="3590" max="3590" width="6.7109375" style="287" customWidth="1"/>
    <col min="3591" max="3592" width="11.5703125" style="287" customWidth="1"/>
    <col min="3593" max="3593" width="11.5703125" style="287"/>
    <col min="3594" max="3594" width="15.5703125" style="287" customWidth="1"/>
    <col min="3595" max="3840" width="11.5703125" style="287"/>
    <col min="3841" max="3841" width="36.28515625" style="287" customWidth="1"/>
    <col min="3842" max="3842" width="18.7109375" style="287" customWidth="1"/>
    <col min="3843" max="3843" width="41.42578125" style="287" customWidth="1"/>
    <col min="3844" max="3844" width="10.42578125" style="287" bestFit="1" customWidth="1"/>
    <col min="3845" max="3845" width="19.7109375" style="287" customWidth="1"/>
    <col min="3846" max="3846" width="6.7109375" style="287" customWidth="1"/>
    <col min="3847" max="3848" width="11.5703125" style="287" customWidth="1"/>
    <col min="3849" max="3849" width="11.5703125" style="287"/>
    <col min="3850" max="3850" width="15.5703125" style="287" customWidth="1"/>
    <col min="3851" max="4096" width="11.5703125" style="287"/>
    <col min="4097" max="4097" width="36.28515625" style="287" customWidth="1"/>
    <col min="4098" max="4098" width="18.7109375" style="287" customWidth="1"/>
    <col min="4099" max="4099" width="41.42578125" style="287" customWidth="1"/>
    <col min="4100" max="4100" width="10.42578125" style="287" bestFit="1" customWidth="1"/>
    <col min="4101" max="4101" width="19.7109375" style="287" customWidth="1"/>
    <col min="4102" max="4102" width="6.7109375" style="287" customWidth="1"/>
    <col min="4103" max="4104" width="11.5703125" style="287" customWidth="1"/>
    <col min="4105" max="4105" width="11.5703125" style="287"/>
    <col min="4106" max="4106" width="15.5703125" style="287" customWidth="1"/>
    <col min="4107" max="4352" width="11.5703125" style="287"/>
    <col min="4353" max="4353" width="36.28515625" style="287" customWidth="1"/>
    <col min="4354" max="4354" width="18.7109375" style="287" customWidth="1"/>
    <col min="4355" max="4355" width="41.42578125" style="287" customWidth="1"/>
    <col min="4356" max="4356" width="10.42578125" style="287" bestFit="1" customWidth="1"/>
    <col min="4357" max="4357" width="19.7109375" style="287" customWidth="1"/>
    <col min="4358" max="4358" width="6.7109375" style="287" customWidth="1"/>
    <col min="4359" max="4360" width="11.5703125" style="287" customWidth="1"/>
    <col min="4361" max="4361" width="11.5703125" style="287"/>
    <col min="4362" max="4362" width="15.5703125" style="287" customWidth="1"/>
    <col min="4363" max="4608" width="11.5703125" style="287"/>
    <col min="4609" max="4609" width="36.28515625" style="287" customWidth="1"/>
    <col min="4610" max="4610" width="18.7109375" style="287" customWidth="1"/>
    <col min="4611" max="4611" width="41.42578125" style="287" customWidth="1"/>
    <col min="4612" max="4612" width="10.42578125" style="287" bestFit="1" customWidth="1"/>
    <col min="4613" max="4613" width="19.7109375" style="287" customWidth="1"/>
    <col min="4614" max="4614" width="6.7109375" style="287" customWidth="1"/>
    <col min="4615" max="4616" width="11.5703125" style="287" customWidth="1"/>
    <col min="4617" max="4617" width="11.5703125" style="287"/>
    <col min="4618" max="4618" width="15.5703125" style="287" customWidth="1"/>
    <col min="4619" max="4864" width="11.5703125" style="287"/>
    <col min="4865" max="4865" width="36.28515625" style="287" customWidth="1"/>
    <col min="4866" max="4866" width="18.7109375" style="287" customWidth="1"/>
    <col min="4867" max="4867" width="41.42578125" style="287" customWidth="1"/>
    <col min="4868" max="4868" width="10.42578125" style="287" bestFit="1" customWidth="1"/>
    <col min="4869" max="4869" width="19.7109375" style="287" customWidth="1"/>
    <col min="4870" max="4870" width="6.7109375" style="287" customWidth="1"/>
    <col min="4871" max="4872" width="11.5703125" style="287" customWidth="1"/>
    <col min="4873" max="4873" width="11.5703125" style="287"/>
    <col min="4874" max="4874" width="15.5703125" style="287" customWidth="1"/>
    <col min="4875" max="5120" width="11.5703125" style="287"/>
    <col min="5121" max="5121" width="36.28515625" style="287" customWidth="1"/>
    <col min="5122" max="5122" width="18.7109375" style="287" customWidth="1"/>
    <col min="5123" max="5123" width="41.42578125" style="287" customWidth="1"/>
    <col min="5124" max="5124" width="10.42578125" style="287" bestFit="1" customWidth="1"/>
    <col min="5125" max="5125" width="19.7109375" style="287" customWidth="1"/>
    <col min="5126" max="5126" width="6.7109375" style="287" customWidth="1"/>
    <col min="5127" max="5128" width="11.5703125" style="287" customWidth="1"/>
    <col min="5129" max="5129" width="11.5703125" style="287"/>
    <col min="5130" max="5130" width="15.5703125" style="287" customWidth="1"/>
    <col min="5131" max="5376" width="11.5703125" style="287"/>
    <col min="5377" max="5377" width="36.28515625" style="287" customWidth="1"/>
    <col min="5378" max="5378" width="18.7109375" style="287" customWidth="1"/>
    <col min="5379" max="5379" width="41.42578125" style="287" customWidth="1"/>
    <col min="5380" max="5380" width="10.42578125" style="287" bestFit="1" customWidth="1"/>
    <col min="5381" max="5381" width="19.7109375" style="287" customWidth="1"/>
    <col min="5382" max="5382" width="6.7109375" style="287" customWidth="1"/>
    <col min="5383" max="5384" width="11.5703125" style="287" customWidth="1"/>
    <col min="5385" max="5385" width="11.5703125" style="287"/>
    <col min="5386" max="5386" width="15.5703125" style="287" customWidth="1"/>
    <col min="5387" max="5632" width="11.5703125" style="287"/>
    <col min="5633" max="5633" width="36.28515625" style="287" customWidth="1"/>
    <col min="5634" max="5634" width="18.7109375" style="287" customWidth="1"/>
    <col min="5635" max="5635" width="41.42578125" style="287" customWidth="1"/>
    <col min="5636" max="5636" width="10.42578125" style="287" bestFit="1" customWidth="1"/>
    <col min="5637" max="5637" width="19.7109375" style="287" customWidth="1"/>
    <col min="5638" max="5638" width="6.7109375" style="287" customWidth="1"/>
    <col min="5639" max="5640" width="11.5703125" style="287" customWidth="1"/>
    <col min="5641" max="5641" width="11.5703125" style="287"/>
    <col min="5642" max="5642" width="15.5703125" style="287" customWidth="1"/>
    <col min="5643" max="5888" width="11.5703125" style="287"/>
    <col min="5889" max="5889" width="36.28515625" style="287" customWidth="1"/>
    <col min="5890" max="5890" width="18.7109375" style="287" customWidth="1"/>
    <col min="5891" max="5891" width="41.42578125" style="287" customWidth="1"/>
    <col min="5892" max="5892" width="10.42578125" style="287" bestFit="1" customWidth="1"/>
    <col min="5893" max="5893" width="19.7109375" style="287" customWidth="1"/>
    <col min="5894" max="5894" width="6.7109375" style="287" customWidth="1"/>
    <col min="5895" max="5896" width="11.5703125" style="287" customWidth="1"/>
    <col min="5897" max="5897" width="11.5703125" style="287"/>
    <col min="5898" max="5898" width="15.5703125" style="287" customWidth="1"/>
    <col min="5899" max="6144" width="11.5703125" style="287"/>
    <col min="6145" max="6145" width="36.28515625" style="287" customWidth="1"/>
    <col min="6146" max="6146" width="18.7109375" style="287" customWidth="1"/>
    <col min="6147" max="6147" width="41.42578125" style="287" customWidth="1"/>
    <col min="6148" max="6148" width="10.42578125" style="287" bestFit="1" customWidth="1"/>
    <col min="6149" max="6149" width="19.7109375" style="287" customWidth="1"/>
    <col min="6150" max="6150" width="6.7109375" style="287" customWidth="1"/>
    <col min="6151" max="6152" width="11.5703125" style="287" customWidth="1"/>
    <col min="6153" max="6153" width="11.5703125" style="287"/>
    <col min="6154" max="6154" width="15.5703125" style="287" customWidth="1"/>
    <col min="6155" max="6400" width="11.5703125" style="287"/>
    <col min="6401" max="6401" width="36.28515625" style="287" customWidth="1"/>
    <col min="6402" max="6402" width="18.7109375" style="287" customWidth="1"/>
    <col min="6403" max="6403" width="41.42578125" style="287" customWidth="1"/>
    <col min="6404" max="6404" width="10.42578125" style="287" bestFit="1" customWidth="1"/>
    <col min="6405" max="6405" width="19.7109375" style="287" customWidth="1"/>
    <col min="6406" max="6406" width="6.7109375" style="287" customWidth="1"/>
    <col min="6407" max="6408" width="11.5703125" style="287" customWidth="1"/>
    <col min="6409" max="6409" width="11.5703125" style="287"/>
    <col min="6410" max="6410" width="15.5703125" style="287" customWidth="1"/>
    <col min="6411" max="6656" width="11.5703125" style="287"/>
    <col min="6657" max="6657" width="36.28515625" style="287" customWidth="1"/>
    <col min="6658" max="6658" width="18.7109375" style="287" customWidth="1"/>
    <col min="6659" max="6659" width="41.42578125" style="287" customWidth="1"/>
    <col min="6660" max="6660" width="10.42578125" style="287" bestFit="1" customWidth="1"/>
    <col min="6661" max="6661" width="19.7109375" style="287" customWidth="1"/>
    <col min="6662" max="6662" width="6.7109375" style="287" customWidth="1"/>
    <col min="6663" max="6664" width="11.5703125" style="287" customWidth="1"/>
    <col min="6665" max="6665" width="11.5703125" style="287"/>
    <col min="6666" max="6666" width="15.5703125" style="287" customWidth="1"/>
    <col min="6667" max="6912" width="11.5703125" style="287"/>
    <col min="6913" max="6913" width="36.28515625" style="287" customWidth="1"/>
    <col min="6914" max="6914" width="18.7109375" style="287" customWidth="1"/>
    <col min="6915" max="6915" width="41.42578125" style="287" customWidth="1"/>
    <col min="6916" max="6916" width="10.42578125" style="287" bestFit="1" customWidth="1"/>
    <col min="6917" max="6917" width="19.7109375" style="287" customWidth="1"/>
    <col min="6918" max="6918" width="6.7109375" style="287" customWidth="1"/>
    <col min="6919" max="6920" width="11.5703125" style="287" customWidth="1"/>
    <col min="6921" max="6921" width="11.5703125" style="287"/>
    <col min="6922" max="6922" width="15.5703125" style="287" customWidth="1"/>
    <col min="6923" max="7168" width="11.5703125" style="287"/>
    <col min="7169" max="7169" width="36.28515625" style="287" customWidth="1"/>
    <col min="7170" max="7170" width="18.7109375" style="287" customWidth="1"/>
    <col min="7171" max="7171" width="41.42578125" style="287" customWidth="1"/>
    <col min="7172" max="7172" width="10.42578125" style="287" bestFit="1" customWidth="1"/>
    <col min="7173" max="7173" width="19.7109375" style="287" customWidth="1"/>
    <col min="7174" max="7174" width="6.7109375" style="287" customWidth="1"/>
    <col min="7175" max="7176" width="11.5703125" style="287" customWidth="1"/>
    <col min="7177" max="7177" width="11.5703125" style="287"/>
    <col min="7178" max="7178" width="15.5703125" style="287" customWidth="1"/>
    <col min="7179" max="7424" width="11.5703125" style="287"/>
    <col min="7425" max="7425" width="36.28515625" style="287" customWidth="1"/>
    <col min="7426" max="7426" width="18.7109375" style="287" customWidth="1"/>
    <col min="7427" max="7427" width="41.42578125" style="287" customWidth="1"/>
    <col min="7428" max="7428" width="10.42578125" style="287" bestFit="1" customWidth="1"/>
    <col min="7429" max="7429" width="19.7109375" style="287" customWidth="1"/>
    <col min="7430" max="7430" width="6.7109375" style="287" customWidth="1"/>
    <col min="7431" max="7432" width="11.5703125" style="287" customWidth="1"/>
    <col min="7433" max="7433" width="11.5703125" style="287"/>
    <col min="7434" max="7434" width="15.5703125" style="287" customWidth="1"/>
    <col min="7435" max="7680" width="11.5703125" style="287"/>
    <col min="7681" max="7681" width="36.28515625" style="287" customWidth="1"/>
    <col min="7682" max="7682" width="18.7109375" style="287" customWidth="1"/>
    <col min="7683" max="7683" width="41.42578125" style="287" customWidth="1"/>
    <col min="7684" max="7684" width="10.42578125" style="287" bestFit="1" customWidth="1"/>
    <col min="7685" max="7685" width="19.7109375" style="287" customWidth="1"/>
    <col min="7686" max="7686" width="6.7109375" style="287" customWidth="1"/>
    <col min="7687" max="7688" width="11.5703125" style="287" customWidth="1"/>
    <col min="7689" max="7689" width="11.5703125" style="287"/>
    <col min="7690" max="7690" width="15.5703125" style="287" customWidth="1"/>
    <col min="7691" max="7936" width="11.5703125" style="287"/>
    <col min="7937" max="7937" width="36.28515625" style="287" customWidth="1"/>
    <col min="7938" max="7938" width="18.7109375" style="287" customWidth="1"/>
    <col min="7939" max="7939" width="41.42578125" style="287" customWidth="1"/>
    <col min="7940" max="7940" width="10.42578125" style="287" bestFit="1" customWidth="1"/>
    <col min="7941" max="7941" width="19.7109375" style="287" customWidth="1"/>
    <col min="7942" max="7942" width="6.7109375" style="287" customWidth="1"/>
    <col min="7943" max="7944" width="11.5703125" style="287" customWidth="1"/>
    <col min="7945" max="7945" width="11.5703125" style="287"/>
    <col min="7946" max="7946" width="15.5703125" style="287" customWidth="1"/>
    <col min="7947" max="8192" width="11.5703125" style="287"/>
    <col min="8193" max="8193" width="36.28515625" style="287" customWidth="1"/>
    <col min="8194" max="8194" width="18.7109375" style="287" customWidth="1"/>
    <col min="8195" max="8195" width="41.42578125" style="287" customWidth="1"/>
    <col min="8196" max="8196" width="10.42578125" style="287" bestFit="1" customWidth="1"/>
    <col min="8197" max="8197" width="19.7109375" style="287" customWidth="1"/>
    <col min="8198" max="8198" width="6.7109375" style="287" customWidth="1"/>
    <col min="8199" max="8200" width="11.5703125" style="287" customWidth="1"/>
    <col min="8201" max="8201" width="11.5703125" style="287"/>
    <col min="8202" max="8202" width="15.5703125" style="287" customWidth="1"/>
    <col min="8203" max="8448" width="11.5703125" style="287"/>
    <col min="8449" max="8449" width="36.28515625" style="287" customWidth="1"/>
    <col min="8450" max="8450" width="18.7109375" style="287" customWidth="1"/>
    <col min="8451" max="8451" width="41.42578125" style="287" customWidth="1"/>
    <col min="8452" max="8452" width="10.42578125" style="287" bestFit="1" customWidth="1"/>
    <col min="8453" max="8453" width="19.7109375" style="287" customWidth="1"/>
    <col min="8454" max="8454" width="6.7109375" style="287" customWidth="1"/>
    <col min="8455" max="8456" width="11.5703125" style="287" customWidth="1"/>
    <col min="8457" max="8457" width="11.5703125" style="287"/>
    <col min="8458" max="8458" width="15.5703125" style="287" customWidth="1"/>
    <col min="8459" max="8704" width="11.5703125" style="287"/>
    <col min="8705" max="8705" width="36.28515625" style="287" customWidth="1"/>
    <col min="8706" max="8706" width="18.7109375" style="287" customWidth="1"/>
    <col min="8707" max="8707" width="41.42578125" style="287" customWidth="1"/>
    <col min="8708" max="8708" width="10.42578125" style="287" bestFit="1" customWidth="1"/>
    <col min="8709" max="8709" width="19.7109375" style="287" customWidth="1"/>
    <col min="8710" max="8710" width="6.7109375" style="287" customWidth="1"/>
    <col min="8711" max="8712" width="11.5703125" style="287" customWidth="1"/>
    <col min="8713" max="8713" width="11.5703125" style="287"/>
    <col min="8714" max="8714" width="15.5703125" style="287" customWidth="1"/>
    <col min="8715" max="8960" width="11.5703125" style="287"/>
    <col min="8961" max="8961" width="36.28515625" style="287" customWidth="1"/>
    <col min="8962" max="8962" width="18.7109375" style="287" customWidth="1"/>
    <col min="8963" max="8963" width="41.42578125" style="287" customWidth="1"/>
    <col min="8964" max="8964" width="10.42578125" style="287" bestFit="1" customWidth="1"/>
    <col min="8965" max="8965" width="19.7109375" style="287" customWidth="1"/>
    <col min="8966" max="8966" width="6.7109375" style="287" customWidth="1"/>
    <col min="8967" max="8968" width="11.5703125" style="287" customWidth="1"/>
    <col min="8969" max="8969" width="11.5703125" style="287"/>
    <col min="8970" max="8970" width="15.5703125" style="287" customWidth="1"/>
    <col min="8971" max="9216" width="11.5703125" style="287"/>
    <col min="9217" max="9217" width="36.28515625" style="287" customWidth="1"/>
    <col min="9218" max="9218" width="18.7109375" style="287" customWidth="1"/>
    <col min="9219" max="9219" width="41.42578125" style="287" customWidth="1"/>
    <col min="9220" max="9220" width="10.42578125" style="287" bestFit="1" customWidth="1"/>
    <col min="9221" max="9221" width="19.7109375" style="287" customWidth="1"/>
    <col min="9222" max="9222" width="6.7109375" style="287" customWidth="1"/>
    <col min="9223" max="9224" width="11.5703125" style="287" customWidth="1"/>
    <col min="9225" max="9225" width="11.5703125" style="287"/>
    <col min="9226" max="9226" width="15.5703125" style="287" customWidth="1"/>
    <col min="9227" max="9472" width="11.5703125" style="287"/>
    <col min="9473" max="9473" width="36.28515625" style="287" customWidth="1"/>
    <col min="9474" max="9474" width="18.7109375" style="287" customWidth="1"/>
    <col min="9475" max="9475" width="41.42578125" style="287" customWidth="1"/>
    <col min="9476" max="9476" width="10.42578125" style="287" bestFit="1" customWidth="1"/>
    <col min="9477" max="9477" width="19.7109375" style="287" customWidth="1"/>
    <col min="9478" max="9478" width="6.7109375" style="287" customWidth="1"/>
    <col min="9479" max="9480" width="11.5703125" style="287" customWidth="1"/>
    <col min="9481" max="9481" width="11.5703125" style="287"/>
    <col min="9482" max="9482" width="15.5703125" style="287" customWidth="1"/>
    <col min="9483" max="9728" width="11.5703125" style="287"/>
    <col min="9729" max="9729" width="36.28515625" style="287" customWidth="1"/>
    <col min="9730" max="9730" width="18.7109375" style="287" customWidth="1"/>
    <col min="9731" max="9731" width="41.42578125" style="287" customWidth="1"/>
    <col min="9732" max="9732" width="10.42578125" style="287" bestFit="1" customWidth="1"/>
    <col min="9733" max="9733" width="19.7109375" style="287" customWidth="1"/>
    <col min="9734" max="9734" width="6.7109375" style="287" customWidth="1"/>
    <col min="9735" max="9736" width="11.5703125" style="287" customWidth="1"/>
    <col min="9737" max="9737" width="11.5703125" style="287"/>
    <col min="9738" max="9738" width="15.5703125" style="287" customWidth="1"/>
    <col min="9739" max="9984" width="11.5703125" style="287"/>
    <col min="9985" max="9985" width="36.28515625" style="287" customWidth="1"/>
    <col min="9986" max="9986" width="18.7109375" style="287" customWidth="1"/>
    <col min="9987" max="9987" width="41.42578125" style="287" customWidth="1"/>
    <col min="9988" max="9988" width="10.42578125" style="287" bestFit="1" customWidth="1"/>
    <col min="9989" max="9989" width="19.7109375" style="287" customWidth="1"/>
    <col min="9990" max="9990" width="6.7109375" style="287" customWidth="1"/>
    <col min="9991" max="9992" width="11.5703125" style="287" customWidth="1"/>
    <col min="9993" max="9993" width="11.5703125" style="287"/>
    <col min="9994" max="9994" width="15.5703125" style="287" customWidth="1"/>
    <col min="9995" max="10240" width="11.5703125" style="287"/>
    <col min="10241" max="10241" width="36.28515625" style="287" customWidth="1"/>
    <col min="10242" max="10242" width="18.7109375" style="287" customWidth="1"/>
    <col min="10243" max="10243" width="41.42578125" style="287" customWidth="1"/>
    <col min="10244" max="10244" width="10.42578125" style="287" bestFit="1" customWidth="1"/>
    <col min="10245" max="10245" width="19.7109375" style="287" customWidth="1"/>
    <col min="10246" max="10246" width="6.7109375" style="287" customWidth="1"/>
    <col min="10247" max="10248" width="11.5703125" style="287" customWidth="1"/>
    <col min="10249" max="10249" width="11.5703125" style="287"/>
    <col min="10250" max="10250" width="15.5703125" style="287" customWidth="1"/>
    <col min="10251" max="10496" width="11.5703125" style="287"/>
    <col min="10497" max="10497" width="36.28515625" style="287" customWidth="1"/>
    <col min="10498" max="10498" width="18.7109375" style="287" customWidth="1"/>
    <col min="10499" max="10499" width="41.42578125" style="287" customWidth="1"/>
    <col min="10500" max="10500" width="10.42578125" style="287" bestFit="1" customWidth="1"/>
    <col min="10501" max="10501" width="19.7109375" style="287" customWidth="1"/>
    <col min="10502" max="10502" width="6.7109375" style="287" customWidth="1"/>
    <col min="10503" max="10504" width="11.5703125" style="287" customWidth="1"/>
    <col min="10505" max="10505" width="11.5703125" style="287"/>
    <col min="10506" max="10506" width="15.5703125" style="287" customWidth="1"/>
    <col min="10507" max="10752" width="11.5703125" style="287"/>
    <col min="10753" max="10753" width="36.28515625" style="287" customWidth="1"/>
    <col min="10754" max="10754" width="18.7109375" style="287" customWidth="1"/>
    <col min="10755" max="10755" width="41.42578125" style="287" customWidth="1"/>
    <col min="10756" max="10756" width="10.42578125" style="287" bestFit="1" customWidth="1"/>
    <col min="10757" max="10757" width="19.7109375" style="287" customWidth="1"/>
    <col min="10758" max="10758" width="6.7109375" style="287" customWidth="1"/>
    <col min="10759" max="10760" width="11.5703125" style="287" customWidth="1"/>
    <col min="10761" max="10761" width="11.5703125" style="287"/>
    <col min="10762" max="10762" width="15.5703125" style="287" customWidth="1"/>
    <col min="10763" max="11008" width="11.5703125" style="287"/>
    <col min="11009" max="11009" width="36.28515625" style="287" customWidth="1"/>
    <col min="11010" max="11010" width="18.7109375" style="287" customWidth="1"/>
    <col min="11011" max="11011" width="41.42578125" style="287" customWidth="1"/>
    <col min="11012" max="11012" width="10.42578125" style="287" bestFit="1" customWidth="1"/>
    <col min="11013" max="11013" width="19.7109375" style="287" customWidth="1"/>
    <col min="11014" max="11014" width="6.7109375" style="287" customWidth="1"/>
    <col min="11015" max="11016" width="11.5703125" style="287" customWidth="1"/>
    <col min="11017" max="11017" width="11.5703125" style="287"/>
    <col min="11018" max="11018" width="15.5703125" style="287" customWidth="1"/>
    <col min="11019" max="11264" width="11.5703125" style="287"/>
    <col min="11265" max="11265" width="36.28515625" style="287" customWidth="1"/>
    <col min="11266" max="11266" width="18.7109375" style="287" customWidth="1"/>
    <col min="11267" max="11267" width="41.42578125" style="287" customWidth="1"/>
    <col min="11268" max="11268" width="10.42578125" style="287" bestFit="1" customWidth="1"/>
    <col min="11269" max="11269" width="19.7109375" style="287" customWidth="1"/>
    <col min="11270" max="11270" width="6.7109375" style="287" customWidth="1"/>
    <col min="11271" max="11272" width="11.5703125" style="287" customWidth="1"/>
    <col min="11273" max="11273" width="11.5703125" style="287"/>
    <col min="11274" max="11274" width="15.5703125" style="287" customWidth="1"/>
    <col min="11275" max="11520" width="11.5703125" style="287"/>
    <col min="11521" max="11521" width="36.28515625" style="287" customWidth="1"/>
    <col min="11522" max="11522" width="18.7109375" style="287" customWidth="1"/>
    <col min="11523" max="11523" width="41.42578125" style="287" customWidth="1"/>
    <col min="11524" max="11524" width="10.42578125" style="287" bestFit="1" customWidth="1"/>
    <col min="11525" max="11525" width="19.7109375" style="287" customWidth="1"/>
    <col min="11526" max="11526" width="6.7109375" style="287" customWidth="1"/>
    <col min="11527" max="11528" width="11.5703125" style="287" customWidth="1"/>
    <col min="11529" max="11529" width="11.5703125" style="287"/>
    <col min="11530" max="11530" width="15.5703125" style="287" customWidth="1"/>
    <col min="11531" max="11776" width="11.5703125" style="287"/>
    <col min="11777" max="11777" width="36.28515625" style="287" customWidth="1"/>
    <col min="11778" max="11778" width="18.7109375" style="287" customWidth="1"/>
    <col min="11779" max="11779" width="41.42578125" style="287" customWidth="1"/>
    <col min="11780" max="11780" width="10.42578125" style="287" bestFit="1" customWidth="1"/>
    <col min="11781" max="11781" width="19.7109375" style="287" customWidth="1"/>
    <col min="11782" max="11782" width="6.7109375" style="287" customWidth="1"/>
    <col min="11783" max="11784" width="11.5703125" style="287" customWidth="1"/>
    <col min="11785" max="11785" width="11.5703125" style="287"/>
    <col min="11786" max="11786" width="15.5703125" style="287" customWidth="1"/>
    <col min="11787" max="12032" width="11.5703125" style="287"/>
    <col min="12033" max="12033" width="36.28515625" style="287" customWidth="1"/>
    <col min="12034" max="12034" width="18.7109375" style="287" customWidth="1"/>
    <col min="12035" max="12035" width="41.42578125" style="287" customWidth="1"/>
    <col min="12036" max="12036" width="10.42578125" style="287" bestFit="1" customWidth="1"/>
    <col min="12037" max="12037" width="19.7109375" style="287" customWidth="1"/>
    <col min="12038" max="12038" width="6.7109375" style="287" customWidth="1"/>
    <col min="12039" max="12040" width="11.5703125" style="287" customWidth="1"/>
    <col min="12041" max="12041" width="11.5703125" style="287"/>
    <col min="12042" max="12042" width="15.5703125" style="287" customWidth="1"/>
    <col min="12043" max="12288" width="11.5703125" style="287"/>
    <col min="12289" max="12289" width="36.28515625" style="287" customWidth="1"/>
    <col min="12290" max="12290" width="18.7109375" style="287" customWidth="1"/>
    <col min="12291" max="12291" width="41.42578125" style="287" customWidth="1"/>
    <col min="12292" max="12292" width="10.42578125" style="287" bestFit="1" customWidth="1"/>
    <col min="12293" max="12293" width="19.7109375" style="287" customWidth="1"/>
    <col min="12294" max="12294" width="6.7109375" style="287" customWidth="1"/>
    <col min="12295" max="12296" width="11.5703125" style="287" customWidth="1"/>
    <col min="12297" max="12297" width="11.5703125" style="287"/>
    <col min="12298" max="12298" width="15.5703125" style="287" customWidth="1"/>
    <col min="12299" max="12544" width="11.5703125" style="287"/>
    <col min="12545" max="12545" width="36.28515625" style="287" customWidth="1"/>
    <col min="12546" max="12546" width="18.7109375" style="287" customWidth="1"/>
    <col min="12547" max="12547" width="41.42578125" style="287" customWidth="1"/>
    <col min="12548" max="12548" width="10.42578125" style="287" bestFit="1" customWidth="1"/>
    <col min="12549" max="12549" width="19.7109375" style="287" customWidth="1"/>
    <col min="12550" max="12550" width="6.7109375" style="287" customWidth="1"/>
    <col min="12551" max="12552" width="11.5703125" style="287" customWidth="1"/>
    <col min="12553" max="12553" width="11.5703125" style="287"/>
    <col min="12554" max="12554" width="15.5703125" style="287" customWidth="1"/>
    <col min="12555" max="12800" width="11.5703125" style="287"/>
    <col min="12801" max="12801" width="36.28515625" style="287" customWidth="1"/>
    <col min="12802" max="12802" width="18.7109375" style="287" customWidth="1"/>
    <col min="12803" max="12803" width="41.42578125" style="287" customWidth="1"/>
    <col min="12804" max="12804" width="10.42578125" style="287" bestFit="1" customWidth="1"/>
    <col min="12805" max="12805" width="19.7109375" style="287" customWidth="1"/>
    <col min="12806" max="12806" width="6.7109375" style="287" customWidth="1"/>
    <col min="12807" max="12808" width="11.5703125" style="287" customWidth="1"/>
    <col min="12809" max="12809" width="11.5703125" style="287"/>
    <col min="12810" max="12810" width="15.5703125" style="287" customWidth="1"/>
    <col min="12811" max="13056" width="11.5703125" style="287"/>
    <col min="13057" max="13057" width="36.28515625" style="287" customWidth="1"/>
    <col min="13058" max="13058" width="18.7109375" style="287" customWidth="1"/>
    <col min="13059" max="13059" width="41.42578125" style="287" customWidth="1"/>
    <col min="13060" max="13060" width="10.42578125" style="287" bestFit="1" customWidth="1"/>
    <col min="13061" max="13061" width="19.7109375" style="287" customWidth="1"/>
    <col min="13062" max="13062" width="6.7109375" style="287" customWidth="1"/>
    <col min="13063" max="13064" width="11.5703125" style="287" customWidth="1"/>
    <col min="13065" max="13065" width="11.5703125" style="287"/>
    <col min="13066" max="13066" width="15.5703125" style="287" customWidth="1"/>
    <col min="13067" max="13312" width="11.5703125" style="287"/>
    <col min="13313" max="13313" width="36.28515625" style="287" customWidth="1"/>
    <col min="13314" max="13314" width="18.7109375" style="287" customWidth="1"/>
    <col min="13315" max="13315" width="41.42578125" style="287" customWidth="1"/>
    <col min="13316" max="13316" width="10.42578125" style="287" bestFit="1" customWidth="1"/>
    <col min="13317" max="13317" width="19.7109375" style="287" customWidth="1"/>
    <col min="13318" max="13318" width="6.7109375" style="287" customWidth="1"/>
    <col min="13319" max="13320" width="11.5703125" style="287" customWidth="1"/>
    <col min="13321" max="13321" width="11.5703125" style="287"/>
    <col min="13322" max="13322" width="15.5703125" style="287" customWidth="1"/>
    <col min="13323" max="13568" width="11.5703125" style="287"/>
    <col min="13569" max="13569" width="36.28515625" style="287" customWidth="1"/>
    <col min="13570" max="13570" width="18.7109375" style="287" customWidth="1"/>
    <col min="13571" max="13571" width="41.42578125" style="287" customWidth="1"/>
    <col min="13572" max="13572" width="10.42578125" style="287" bestFit="1" customWidth="1"/>
    <col min="13573" max="13573" width="19.7109375" style="287" customWidth="1"/>
    <col min="13574" max="13574" width="6.7109375" style="287" customWidth="1"/>
    <col min="13575" max="13576" width="11.5703125" style="287" customWidth="1"/>
    <col min="13577" max="13577" width="11.5703125" style="287"/>
    <col min="13578" max="13578" width="15.5703125" style="287" customWidth="1"/>
    <col min="13579" max="13824" width="11.5703125" style="287"/>
    <col min="13825" max="13825" width="36.28515625" style="287" customWidth="1"/>
    <col min="13826" max="13826" width="18.7109375" style="287" customWidth="1"/>
    <col min="13827" max="13827" width="41.42578125" style="287" customWidth="1"/>
    <col min="13828" max="13828" width="10.42578125" style="287" bestFit="1" customWidth="1"/>
    <col min="13829" max="13829" width="19.7109375" style="287" customWidth="1"/>
    <col min="13830" max="13830" width="6.7109375" style="287" customWidth="1"/>
    <col min="13831" max="13832" width="11.5703125" style="287" customWidth="1"/>
    <col min="13833" max="13833" width="11.5703125" style="287"/>
    <col min="13834" max="13834" width="15.5703125" style="287" customWidth="1"/>
    <col min="13835" max="14080" width="11.5703125" style="287"/>
    <col min="14081" max="14081" width="36.28515625" style="287" customWidth="1"/>
    <col min="14082" max="14082" width="18.7109375" style="287" customWidth="1"/>
    <col min="14083" max="14083" width="41.42578125" style="287" customWidth="1"/>
    <col min="14084" max="14084" width="10.42578125" style="287" bestFit="1" customWidth="1"/>
    <col min="14085" max="14085" width="19.7109375" style="287" customWidth="1"/>
    <col min="14086" max="14086" width="6.7109375" style="287" customWidth="1"/>
    <col min="14087" max="14088" width="11.5703125" style="287" customWidth="1"/>
    <col min="14089" max="14089" width="11.5703125" style="287"/>
    <col min="14090" max="14090" width="15.5703125" style="287" customWidth="1"/>
    <col min="14091" max="14336" width="11.5703125" style="287"/>
    <col min="14337" max="14337" width="36.28515625" style="287" customWidth="1"/>
    <col min="14338" max="14338" width="18.7109375" style="287" customWidth="1"/>
    <col min="14339" max="14339" width="41.42578125" style="287" customWidth="1"/>
    <col min="14340" max="14340" width="10.42578125" style="287" bestFit="1" customWidth="1"/>
    <col min="14341" max="14341" width="19.7109375" style="287" customWidth="1"/>
    <col min="14342" max="14342" width="6.7109375" style="287" customWidth="1"/>
    <col min="14343" max="14344" width="11.5703125" style="287" customWidth="1"/>
    <col min="14345" max="14345" width="11.5703125" style="287"/>
    <col min="14346" max="14346" width="15.5703125" style="287" customWidth="1"/>
    <col min="14347" max="14592" width="11.5703125" style="287"/>
    <col min="14593" max="14593" width="36.28515625" style="287" customWidth="1"/>
    <col min="14594" max="14594" width="18.7109375" style="287" customWidth="1"/>
    <col min="14595" max="14595" width="41.42578125" style="287" customWidth="1"/>
    <col min="14596" max="14596" width="10.42578125" style="287" bestFit="1" customWidth="1"/>
    <col min="14597" max="14597" width="19.7109375" style="287" customWidth="1"/>
    <col min="14598" max="14598" width="6.7109375" style="287" customWidth="1"/>
    <col min="14599" max="14600" width="11.5703125" style="287" customWidth="1"/>
    <col min="14601" max="14601" width="11.5703125" style="287"/>
    <col min="14602" max="14602" width="15.5703125" style="287" customWidth="1"/>
    <col min="14603" max="14848" width="11.5703125" style="287"/>
    <col min="14849" max="14849" width="36.28515625" style="287" customWidth="1"/>
    <col min="14850" max="14850" width="18.7109375" style="287" customWidth="1"/>
    <col min="14851" max="14851" width="41.42578125" style="287" customWidth="1"/>
    <col min="14852" max="14852" width="10.42578125" style="287" bestFit="1" customWidth="1"/>
    <col min="14853" max="14853" width="19.7109375" style="287" customWidth="1"/>
    <col min="14854" max="14854" width="6.7109375" style="287" customWidth="1"/>
    <col min="14855" max="14856" width="11.5703125" style="287" customWidth="1"/>
    <col min="14857" max="14857" width="11.5703125" style="287"/>
    <col min="14858" max="14858" width="15.5703125" style="287" customWidth="1"/>
    <col min="14859" max="15104" width="11.5703125" style="287"/>
    <col min="15105" max="15105" width="36.28515625" style="287" customWidth="1"/>
    <col min="15106" max="15106" width="18.7109375" style="287" customWidth="1"/>
    <col min="15107" max="15107" width="41.42578125" style="287" customWidth="1"/>
    <col min="15108" max="15108" width="10.42578125" style="287" bestFit="1" customWidth="1"/>
    <col min="15109" max="15109" width="19.7109375" style="287" customWidth="1"/>
    <col min="15110" max="15110" width="6.7109375" style="287" customWidth="1"/>
    <col min="15111" max="15112" width="11.5703125" style="287" customWidth="1"/>
    <col min="15113" max="15113" width="11.5703125" style="287"/>
    <col min="15114" max="15114" width="15.5703125" style="287" customWidth="1"/>
    <col min="15115" max="15360" width="11.5703125" style="287"/>
    <col min="15361" max="15361" width="36.28515625" style="287" customWidth="1"/>
    <col min="15362" max="15362" width="18.7109375" style="287" customWidth="1"/>
    <col min="15363" max="15363" width="41.42578125" style="287" customWidth="1"/>
    <col min="15364" max="15364" width="10.42578125" style="287" bestFit="1" customWidth="1"/>
    <col min="15365" max="15365" width="19.7109375" style="287" customWidth="1"/>
    <col min="15366" max="15366" width="6.7109375" style="287" customWidth="1"/>
    <col min="15367" max="15368" width="11.5703125" style="287" customWidth="1"/>
    <col min="15369" max="15369" width="11.5703125" style="287"/>
    <col min="15370" max="15370" width="15.5703125" style="287" customWidth="1"/>
    <col min="15371" max="15616" width="11.5703125" style="287"/>
    <col min="15617" max="15617" width="36.28515625" style="287" customWidth="1"/>
    <col min="15618" max="15618" width="18.7109375" style="287" customWidth="1"/>
    <col min="15619" max="15619" width="41.42578125" style="287" customWidth="1"/>
    <col min="15620" max="15620" width="10.42578125" style="287" bestFit="1" customWidth="1"/>
    <col min="15621" max="15621" width="19.7109375" style="287" customWidth="1"/>
    <col min="15622" max="15622" width="6.7109375" style="287" customWidth="1"/>
    <col min="15623" max="15624" width="11.5703125" style="287" customWidth="1"/>
    <col min="15625" max="15625" width="11.5703125" style="287"/>
    <col min="15626" max="15626" width="15.5703125" style="287" customWidth="1"/>
    <col min="15627" max="15872" width="11.5703125" style="287"/>
    <col min="15873" max="15873" width="36.28515625" style="287" customWidth="1"/>
    <col min="15874" max="15874" width="18.7109375" style="287" customWidth="1"/>
    <col min="15875" max="15875" width="41.42578125" style="287" customWidth="1"/>
    <col min="15876" max="15876" width="10.42578125" style="287" bestFit="1" customWidth="1"/>
    <col min="15877" max="15877" width="19.7109375" style="287" customWidth="1"/>
    <col min="15878" max="15878" width="6.7109375" style="287" customWidth="1"/>
    <col min="15879" max="15880" width="11.5703125" style="287" customWidth="1"/>
    <col min="15881" max="15881" width="11.5703125" style="287"/>
    <col min="15882" max="15882" width="15.5703125" style="287" customWidth="1"/>
    <col min="15883" max="16128" width="11.5703125" style="287"/>
    <col min="16129" max="16129" width="36.28515625" style="287" customWidth="1"/>
    <col min="16130" max="16130" width="18.7109375" style="287" customWidth="1"/>
    <col min="16131" max="16131" width="41.42578125" style="287" customWidth="1"/>
    <col min="16132" max="16132" width="10.42578125" style="287" bestFit="1" customWidth="1"/>
    <col min="16133" max="16133" width="19.7109375" style="287" customWidth="1"/>
    <col min="16134" max="16134" width="6.7109375" style="287" customWidth="1"/>
    <col min="16135" max="16136" width="11.5703125" style="287" customWidth="1"/>
    <col min="16137" max="16137" width="11.5703125" style="287"/>
    <col min="16138" max="16138" width="15.5703125" style="287" customWidth="1"/>
    <col min="16139" max="16384" width="11.5703125" style="287"/>
  </cols>
  <sheetData>
    <row r="1" spans="1:15">
      <c r="A1" s="285" t="s">
        <v>290</v>
      </c>
    </row>
    <row r="2" spans="1:15" ht="20.25" customHeight="1">
      <c r="A2" s="812" t="s">
        <v>291</v>
      </c>
      <c r="B2" s="812"/>
      <c r="C2" s="812"/>
    </row>
    <row r="4" spans="1:15">
      <c r="A4" s="324" t="s">
        <v>272</v>
      </c>
      <c r="B4" s="325" t="s">
        <v>255</v>
      </c>
      <c r="C4" s="326" t="s">
        <v>273</v>
      </c>
    </row>
    <row r="5" spans="1:15" ht="15.75" thickBot="1">
      <c r="A5" s="327"/>
      <c r="B5" s="328"/>
      <c r="C5" s="328"/>
    </row>
    <row r="6" spans="1:15" ht="15.75" thickBot="1">
      <c r="A6" s="329" t="s">
        <v>292</v>
      </c>
      <c r="B6" s="330">
        <f>SUM(B8:B16)</f>
        <v>16641.280963842324</v>
      </c>
      <c r="C6" s="331">
        <f>B6/$B$21</f>
        <v>0.9814893502495512</v>
      </c>
    </row>
    <row r="7" spans="1:15">
      <c r="B7" s="332"/>
      <c r="C7" s="333"/>
    </row>
    <row r="8" spans="1:15">
      <c r="A8" s="301" t="s">
        <v>293</v>
      </c>
      <c r="B8" s="334">
        <v>8200.9879247757344</v>
      </c>
      <c r="C8" s="335">
        <f>B8/$B$21</f>
        <v>0.4836876636589198</v>
      </c>
      <c r="E8" s="336"/>
      <c r="N8"/>
    </row>
    <row r="9" spans="1:15">
      <c r="A9" s="301" t="s">
        <v>294</v>
      </c>
      <c r="B9" s="334">
        <v>5300.2593349741019</v>
      </c>
      <c r="C9" s="335">
        <f t="shared" ref="C9:C16" si="0">B9/$B$21</f>
        <v>0.31260502734981283</v>
      </c>
      <c r="D9" s="336"/>
      <c r="E9" s="336"/>
      <c r="N9"/>
      <c r="O9"/>
    </row>
    <row r="10" spans="1:15">
      <c r="A10" s="301" t="s">
        <v>295</v>
      </c>
      <c r="B10" s="334">
        <v>1020.4928375784599</v>
      </c>
      <c r="C10" s="335">
        <f t="shared" si="0"/>
        <v>6.0187845771335506E-2</v>
      </c>
      <c r="D10" s="336"/>
      <c r="N10"/>
      <c r="O10"/>
    </row>
    <row r="11" spans="1:15">
      <c r="A11" s="301" t="s">
        <v>296</v>
      </c>
      <c r="B11" s="334">
        <v>60.699198878725007</v>
      </c>
      <c r="C11" s="335">
        <f t="shared" si="0"/>
        <v>3.5799898696255539E-3</v>
      </c>
      <c r="N11"/>
      <c r="O11"/>
    </row>
    <row r="12" spans="1:15">
      <c r="A12" s="301" t="s">
        <v>297</v>
      </c>
      <c r="B12" s="334">
        <v>1046.2861123109296</v>
      </c>
      <c r="C12" s="335">
        <f t="shared" si="0"/>
        <v>6.1709112344082245E-2</v>
      </c>
      <c r="N12"/>
      <c r="O12"/>
    </row>
    <row r="13" spans="1:15">
      <c r="A13" s="301" t="s">
        <v>298</v>
      </c>
      <c r="B13" s="334">
        <v>233.12078889946838</v>
      </c>
      <c r="C13" s="335">
        <f t="shared" si="0"/>
        <v>1.3749276400280957E-2</v>
      </c>
      <c r="N13"/>
      <c r="O13"/>
    </row>
    <row r="14" spans="1:15">
      <c r="A14" s="301" t="s">
        <v>299</v>
      </c>
      <c r="B14" s="334">
        <v>515.07338280200008</v>
      </c>
      <c r="C14" s="335">
        <f t="shared" si="0"/>
        <v>3.0378613336052282E-2</v>
      </c>
      <c r="N14"/>
      <c r="O14"/>
    </row>
    <row r="15" spans="1:15">
      <c r="A15" s="301" t="s">
        <v>300</v>
      </c>
      <c r="B15" s="334">
        <v>260.47067762290669</v>
      </c>
      <c r="C15" s="335">
        <f t="shared" si="0"/>
        <v>1.5362350812694882E-2</v>
      </c>
      <c r="N15"/>
      <c r="O15"/>
    </row>
    <row r="16" spans="1:15">
      <c r="A16" s="301" t="s">
        <v>286</v>
      </c>
      <c r="B16" s="334">
        <v>3.8907059999999998</v>
      </c>
      <c r="C16" s="335">
        <f t="shared" si="0"/>
        <v>2.2947070674722442E-4</v>
      </c>
      <c r="N16"/>
      <c r="O16"/>
    </row>
    <row r="17" spans="1:15" ht="15.75" thickBot="1">
      <c r="A17" s="301"/>
      <c r="B17" s="337"/>
      <c r="C17" s="338"/>
      <c r="N17"/>
      <c r="O17"/>
    </row>
    <row r="18" spans="1:15" ht="15.75" thickBot="1">
      <c r="A18" s="301"/>
      <c r="B18" s="302"/>
      <c r="C18" s="311"/>
      <c r="N18"/>
      <c r="O18"/>
    </row>
    <row r="19" spans="1:15" ht="15.75" thickBot="1">
      <c r="A19" s="339" t="s">
        <v>283</v>
      </c>
      <c r="B19" s="340">
        <v>313.85050000000001</v>
      </c>
      <c r="C19" s="341">
        <f>B19/$B$21</f>
        <v>1.8510649750448829E-2</v>
      </c>
      <c r="N19"/>
      <c r="O19"/>
    </row>
    <row r="20" spans="1:15">
      <c r="N20"/>
      <c r="O20"/>
    </row>
    <row r="21" spans="1:15">
      <c r="A21" s="312" t="s">
        <v>288</v>
      </c>
      <c r="B21" s="313">
        <f>SUM(B8:B19)</f>
        <v>16955.131463842325</v>
      </c>
      <c r="C21" s="342">
        <v>1</v>
      </c>
      <c r="N21"/>
    </row>
    <row r="22" spans="1:15">
      <c r="A22" s="339"/>
      <c r="B22" s="317"/>
      <c r="C22" s="343"/>
      <c r="N22"/>
    </row>
    <row r="23" spans="1:15" ht="41.25" customHeight="1">
      <c r="A23" s="812" t="s">
        <v>301</v>
      </c>
      <c r="B23" s="812"/>
      <c r="C23" s="812"/>
      <c r="N23"/>
    </row>
    <row r="24" spans="1:15" ht="18.75" customHeight="1">
      <c r="N24"/>
    </row>
    <row r="25" spans="1:15" s="292" customFormat="1" ht="18" customHeight="1" thickBot="1">
      <c r="A25" s="344" t="s">
        <v>272</v>
      </c>
      <c r="B25" s="345" t="s">
        <v>302</v>
      </c>
      <c r="C25" s="346" t="s">
        <v>273</v>
      </c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</row>
    <row r="26" spans="1:15" ht="15.75" thickBot="1">
      <c r="A26" s="348" t="s">
        <v>303</v>
      </c>
      <c r="B26" s="349">
        <f>SUM(B27:B36)</f>
        <v>16955.131463842325</v>
      </c>
      <c r="C26" s="350">
        <f>B26/$B$38</f>
        <v>0.60449271274214289</v>
      </c>
      <c r="N26"/>
    </row>
    <row r="27" spans="1:15">
      <c r="A27" s="301" t="s">
        <v>293</v>
      </c>
      <c r="B27" s="351">
        <f t="shared" ref="B27:B35" si="1">B8</f>
        <v>8200.9879247757344</v>
      </c>
      <c r="C27" s="335">
        <f t="shared" ref="C27:C36" si="2">B27/$B$38</f>
        <v>0.29238566792508963</v>
      </c>
      <c r="D27" s="336"/>
      <c r="E27" s="336"/>
      <c r="N27"/>
    </row>
    <row r="28" spans="1:15">
      <c r="A28" s="301" t="s">
        <v>294</v>
      </c>
      <c r="B28" s="351">
        <f t="shared" si="1"/>
        <v>5300.2593349741019</v>
      </c>
      <c r="C28" s="335">
        <f t="shared" si="2"/>
        <v>0.18896746099952014</v>
      </c>
      <c r="D28" s="336"/>
    </row>
    <row r="29" spans="1:15">
      <c r="A29" s="301" t="s">
        <v>295</v>
      </c>
      <c r="B29" s="351">
        <f t="shared" si="1"/>
        <v>1020.4928375784599</v>
      </c>
      <c r="C29" s="335">
        <f t="shared" si="2"/>
        <v>3.6383114164420319E-2</v>
      </c>
    </row>
    <row r="30" spans="1:15">
      <c r="A30" s="301" t="s">
        <v>296</v>
      </c>
      <c r="B30" s="351">
        <f t="shared" si="1"/>
        <v>60.699198878725007</v>
      </c>
      <c r="C30" s="335">
        <f t="shared" si="2"/>
        <v>2.1640777878793416E-3</v>
      </c>
    </row>
    <row r="31" spans="1:15">
      <c r="A31" s="301" t="s">
        <v>297</v>
      </c>
      <c r="B31" s="351">
        <f t="shared" si="1"/>
        <v>1046.2861123109296</v>
      </c>
      <c r="C31" s="335">
        <f t="shared" si="2"/>
        <v>3.7302708721783935E-2</v>
      </c>
    </row>
    <row r="32" spans="1:15">
      <c r="A32" s="301" t="s">
        <v>298</v>
      </c>
      <c r="B32" s="351">
        <f t="shared" si="1"/>
        <v>233.12078889946838</v>
      </c>
      <c r="C32" s="335">
        <f t="shared" si="2"/>
        <v>8.3113373894473618E-3</v>
      </c>
    </row>
    <row r="33" spans="1:28">
      <c r="A33" s="301" t="s">
        <v>299</v>
      </c>
      <c r="B33" s="351">
        <f t="shared" si="1"/>
        <v>515.07338280200008</v>
      </c>
      <c r="C33" s="335">
        <f t="shared" si="2"/>
        <v>1.8363650384854883E-2</v>
      </c>
    </row>
    <row r="34" spans="1:28">
      <c r="A34" s="301" t="s">
        <v>300</v>
      </c>
      <c r="B34" s="351">
        <f t="shared" si="1"/>
        <v>260.47067762290669</v>
      </c>
      <c r="C34" s="335">
        <f t="shared" si="2"/>
        <v>9.2864291168623936E-3</v>
      </c>
    </row>
    <row r="35" spans="1:28">
      <c r="A35" s="301" t="s">
        <v>286</v>
      </c>
      <c r="B35" s="351">
        <f t="shared" si="1"/>
        <v>3.8907059999999998</v>
      </c>
      <c r="C35" s="335">
        <f t="shared" si="2"/>
        <v>1.3871337001648644E-4</v>
      </c>
    </row>
    <row r="36" spans="1:28" ht="15.75" thickBot="1">
      <c r="A36" s="301" t="s">
        <v>304</v>
      </c>
      <c r="B36" s="352">
        <f>B19</f>
        <v>313.85050000000001</v>
      </c>
      <c r="C36" s="338">
        <f t="shared" si="2"/>
        <v>1.1189552882268484E-2</v>
      </c>
    </row>
    <row r="37" spans="1:28">
      <c r="A37" s="301"/>
      <c r="B37" s="302"/>
      <c r="C37" s="311"/>
    </row>
    <row r="38" spans="1:28">
      <c r="A38" s="312" t="s">
        <v>305</v>
      </c>
      <c r="B38" s="313">
        <v>28048.52913268259</v>
      </c>
      <c r="C38" s="342">
        <v>1</v>
      </c>
    </row>
    <row r="39" spans="1:28">
      <c r="A39" s="316"/>
      <c r="B39" s="317"/>
    </row>
    <row r="41" spans="1:28" ht="37.5" customHeight="1">
      <c r="A41" s="813" t="s">
        <v>289</v>
      </c>
      <c r="B41" s="813"/>
      <c r="C41" s="813"/>
      <c r="D41" s="353"/>
      <c r="E41" s="353"/>
      <c r="F41" s="353"/>
      <c r="G41" s="353"/>
      <c r="H41" s="353"/>
      <c r="I41" s="353"/>
      <c r="J41" s="814"/>
      <c r="K41" s="814"/>
      <c r="L41" s="814"/>
      <c r="M41" s="814"/>
      <c r="N41" s="814"/>
      <c r="O41" s="814"/>
      <c r="P41" s="814"/>
      <c r="Q41" s="814"/>
      <c r="R41" s="814"/>
      <c r="S41" s="814"/>
      <c r="T41" s="814"/>
      <c r="U41" s="814"/>
      <c r="V41" s="814"/>
      <c r="W41" s="814"/>
      <c r="X41" s="814"/>
      <c r="Y41" s="814"/>
      <c r="Z41" s="814"/>
      <c r="AA41" s="814"/>
      <c r="AB41" s="354"/>
    </row>
    <row r="43" spans="1:28" ht="35.25" customHeight="1"/>
    <row r="50" spans="1:2">
      <c r="A50" s="287"/>
      <c r="B50" s="287"/>
    </row>
    <row r="51" spans="1:2">
      <c r="A51" s="287"/>
      <c r="B51" s="287"/>
    </row>
    <row r="52" spans="1:2">
      <c r="A52" s="287"/>
      <c r="B52" s="287"/>
    </row>
    <row r="53" spans="1:2">
      <c r="A53" s="287"/>
      <c r="B53" s="287"/>
    </row>
    <row r="54" spans="1:2">
      <c r="A54" s="287"/>
      <c r="B54" s="287"/>
    </row>
    <row r="55" spans="1:2">
      <c r="A55" s="287"/>
      <c r="B55" s="287"/>
    </row>
    <row r="56" spans="1:2">
      <c r="A56" s="287"/>
      <c r="B56" s="287"/>
    </row>
    <row r="57" spans="1:2">
      <c r="A57" s="287"/>
      <c r="B57" s="287"/>
    </row>
    <row r="58" spans="1:2">
      <c r="A58" s="287"/>
      <c r="B58" s="287"/>
    </row>
    <row r="59" spans="1:2">
      <c r="A59" s="287"/>
      <c r="B59" s="287"/>
    </row>
    <row r="60" spans="1:2">
      <c r="A60" s="287"/>
      <c r="B60" s="287"/>
    </row>
    <row r="61" spans="1:2">
      <c r="A61" s="287"/>
      <c r="B61" s="287"/>
    </row>
    <row r="62" spans="1:2">
      <c r="A62" s="287"/>
      <c r="B62" s="287"/>
    </row>
    <row r="63" spans="1:2">
      <c r="A63" s="287"/>
      <c r="B63" s="287"/>
    </row>
    <row r="64" spans="1:2">
      <c r="A64" s="287"/>
      <c r="B64" s="287"/>
    </row>
    <row r="65" spans="1:2">
      <c r="A65" s="287"/>
      <c r="B65" s="287"/>
    </row>
  </sheetData>
  <mergeCells count="5">
    <mergeCell ref="A2:C2"/>
    <mergeCell ref="A23:C23"/>
    <mergeCell ref="A41:C41"/>
    <mergeCell ref="J41:R41"/>
    <mergeCell ref="S41:AA41"/>
  </mergeCells>
  <printOptions horizontalCentered="1" verticalCentered="1"/>
  <pageMargins left="0" right="0" top="0" bottom="0" header="0.31496062992125984" footer="0.31496062992125984"/>
  <pageSetup paperSize="9" scale="10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I50"/>
  <sheetViews>
    <sheetView showGridLines="0" zoomScaleNormal="100" workbookViewId="0">
      <pane ySplit="4" topLeftCell="A5" activePane="bottomLeft" state="frozen"/>
      <selection activeCell="I12" sqref="I12"/>
      <selection pane="bottomLeft" activeCell="L20" sqref="L20:L21"/>
    </sheetView>
  </sheetViews>
  <sheetFormatPr baseColWidth="10" defaultColWidth="11.42578125" defaultRowHeight="12.75"/>
  <cols>
    <col min="1" max="1" width="13.28515625" style="102" customWidth="1"/>
    <col min="2" max="2" width="15.42578125" style="57" bestFit="1" customWidth="1"/>
    <col min="3" max="3" width="13.28515625" style="57" bestFit="1" customWidth="1"/>
    <col min="4" max="4" width="13.140625" style="57" bestFit="1" customWidth="1"/>
    <col min="5" max="5" width="17.5703125" style="57" customWidth="1"/>
    <col min="6" max="7" width="13.140625" style="57" bestFit="1" customWidth="1"/>
    <col min="8" max="8" width="14.140625" style="57" bestFit="1" customWidth="1"/>
    <col min="9" max="9" width="18.28515625" style="57" bestFit="1" customWidth="1"/>
    <col min="10" max="16384" width="11.42578125" style="57"/>
  </cols>
  <sheetData>
    <row r="1" spans="1:9" ht="15">
      <c r="A1" s="99" t="s">
        <v>102</v>
      </c>
      <c r="I1" s="100"/>
    </row>
    <row r="2" spans="1:9" ht="15.75">
      <c r="A2" s="101" t="s">
        <v>103</v>
      </c>
      <c r="I2" s="100"/>
    </row>
    <row r="3" spans="1:9" ht="15">
      <c r="H3"/>
      <c r="I3"/>
    </row>
    <row r="4" spans="1:9" s="105" customFormat="1" ht="25.5">
      <c r="A4" s="103" t="s">
        <v>2</v>
      </c>
      <c r="B4" s="104" t="s">
        <v>104</v>
      </c>
      <c r="C4" s="104" t="s">
        <v>105</v>
      </c>
      <c r="D4" s="104" t="s">
        <v>92</v>
      </c>
      <c r="E4" s="104" t="s">
        <v>106</v>
      </c>
      <c r="F4" s="104" t="s">
        <v>107</v>
      </c>
      <c r="G4" s="104" t="s">
        <v>108</v>
      </c>
      <c r="H4" s="104" t="s">
        <v>28</v>
      </c>
      <c r="I4" s="100"/>
    </row>
    <row r="5" spans="1:9" ht="15">
      <c r="A5" s="102">
        <v>2010</v>
      </c>
      <c r="B5" s="106">
        <v>416011992.68000019</v>
      </c>
      <c r="C5" s="106">
        <v>518078947.39999974</v>
      </c>
      <c r="D5" s="106">
        <v>615815226.54999983</v>
      </c>
      <c r="E5" s="106">
        <v>827591968.73000026</v>
      </c>
      <c r="F5" s="106">
        <v>510276007.16999966</v>
      </c>
      <c r="G5" s="106">
        <v>443780328.35999978</v>
      </c>
      <c r="H5" s="106">
        <v>3331554470.8899989</v>
      </c>
      <c r="I5" s="107">
        <f t="shared" ref="I5:I15" si="0">H5/1000000</f>
        <v>3331.5544708899988</v>
      </c>
    </row>
    <row r="6" spans="1:9" ht="15">
      <c r="A6" s="102">
        <v>2011</v>
      </c>
      <c r="B6" s="106">
        <v>1124827734.03</v>
      </c>
      <c r="C6" s="106">
        <v>776151268.40999997</v>
      </c>
      <c r="D6" s="106">
        <v>869366743.73000062</v>
      </c>
      <c r="E6" s="106">
        <v>1406825781.3400011</v>
      </c>
      <c r="F6" s="106">
        <v>788187748.41999972</v>
      </c>
      <c r="G6" s="106">
        <v>1412256087.9500005</v>
      </c>
      <c r="H6" s="106">
        <v>6377615363.880002</v>
      </c>
      <c r="I6" s="107">
        <f t="shared" si="0"/>
        <v>6377.6153638800024</v>
      </c>
    </row>
    <row r="7" spans="1:9" ht="15">
      <c r="A7" s="102">
        <v>2012</v>
      </c>
      <c r="B7" s="106">
        <v>1140068754.6699998</v>
      </c>
      <c r="C7" s="106">
        <v>525257849.7100004</v>
      </c>
      <c r="D7" s="106">
        <v>905401645.29999912</v>
      </c>
      <c r="E7" s="106">
        <v>1797233970.02</v>
      </c>
      <c r="F7" s="106">
        <v>638740607.01000011</v>
      </c>
      <c r="G7" s="106">
        <v>2491504592.8899961</v>
      </c>
      <c r="H7" s="106">
        <v>7498207419.5999947</v>
      </c>
      <c r="I7" s="107">
        <f t="shared" si="0"/>
        <v>7498.2074195999949</v>
      </c>
    </row>
    <row r="8" spans="1:9" ht="15">
      <c r="A8" s="102">
        <v>2013</v>
      </c>
      <c r="B8" s="106">
        <v>1414373689.8400006</v>
      </c>
      <c r="C8" s="106">
        <v>789358143.49999976</v>
      </c>
      <c r="D8" s="106">
        <v>776418374.67000031</v>
      </c>
      <c r="E8" s="106">
        <v>1807744001.0099993</v>
      </c>
      <c r="F8" s="106">
        <v>404548164.93999976</v>
      </c>
      <c r="G8" s="106">
        <v>3671179591.819994</v>
      </c>
      <c r="H8" s="106">
        <v>8863621965.7799931</v>
      </c>
      <c r="I8" s="107">
        <f t="shared" si="0"/>
        <v>8863.6219657799938</v>
      </c>
    </row>
    <row r="9" spans="1:9" ht="15">
      <c r="A9" s="102">
        <v>2014</v>
      </c>
      <c r="B9" s="106">
        <v>889682461.02999961</v>
      </c>
      <c r="C9" s="106">
        <v>557607616.26999998</v>
      </c>
      <c r="D9" s="106">
        <v>625458907.48999894</v>
      </c>
      <c r="E9" s="106">
        <v>1463521224.1099994</v>
      </c>
      <c r="F9" s="106">
        <v>420086094.84000003</v>
      </c>
      <c r="G9" s="106">
        <v>4122853397.7500024</v>
      </c>
      <c r="H9" s="106">
        <v>8079209701.4899998</v>
      </c>
      <c r="I9" s="107">
        <f t="shared" si="0"/>
        <v>8079.20970149</v>
      </c>
    </row>
    <row r="10" spans="1:9" ht="15">
      <c r="A10" s="102">
        <v>2015</v>
      </c>
      <c r="B10" s="106">
        <v>446220609.94000006</v>
      </c>
      <c r="C10" s="106">
        <v>654233734.78000033</v>
      </c>
      <c r="D10" s="106">
        <v>527197097.47999984</v>
      </c>
      <c r="E10" s="106">
        <v>1227816024.8500006</v>
      </c>
      <c r="F10" s="106">
        <v>374972373.1700002</v>
      </c>
      <c r="G10" s="106">
        <v>3594184486.0099945</v>
      </c>
      <c r="H10" s="106">
        <v>6824624326.2299957</v>
      </c>
      <c r="I10" s="107">
        <f t="shared" si="0"/>
        <v>6824.6243262299959</v>
      </c>
    </row>
    <row r="11" spans="1:9" ht="15">
      <c r="A11" s="102">
        <v>2016</v>
      </c>
      <c r="B11" s="106">
        <v>238198426.26999998</v>
      </c>
      <c r="C11" s="106">
        <v>386908381.52000028</v>
      </c>
      <c r="D11" s="106">
        <v>377053519.29000056</v>
      </c>
      <c r="E11" s="106">
        <v>1079320196.4899998</v>
      </c>
      <c r="F11" s="106">
        <v>349690539.14999986</v>
      </c>
      <c r="G11" s="106">
        <v>902392510.49999976</v>
      </c>
      <c r="H11" s="106">
        <v>3333563573.2200003</v>
      </c>
      <c r="I11" s="107">
        <f t="shared" si="0"/>
        <v>3333.5635732200003</v>
      </c>
    </row>
    <row r="12" spans="1:9" ht="15">
      <c r="A12" s="102">
        <v>2017</v>
      </c>
      <c r="B12" s="106">
        <v>286720393.09000039</v>
      </c>
      <c r="C12" s="106">
        <v>491197398.48000026</v>
      </c>
      <c r="D12" s="106">
        <v>484395158.11999875</v>
      </c>
      <c r="E12" s="106">
        <v>1556537970.6599956</v>
      </c>
      <c r="F12" s="106">
        <v>388481558.76999992</v>
      </c>
      <c r="G12" s="106">
        <v>720684302.73999965</v>
      </c>
      <c r="H12" s="106">
        <v>3928016781.8599944</v>
      </c>
      <c r="I12" s="107">
        <f t="shared" si="0"/>
        <v>3928.0167818599944</v>
      </c>
    </row>
    <row r="13" spans="1:9" ht="15">
      <c r="A13" s="102">
        <v>2018</v>
      </c>
      <c r="B13" s="106">
        <v>1411676115.3699999</v>
      </c>
      <c r="C13" s="106">
        <v>656606475.04999995</v>
      </c>
      <c r="D13" s="106">
        <v>412524041.70999998</v>
      </c>
      <c r="E13" s="106">
        <v>1084149409.8</v>
      </c>
      <c r="F13" s="106">
        <v>761288309.73000002</v>
      </c>
      <c r="G13" s="106">
        <v>621190527.51999998</v>
      </c>
      <c r="H13" s="106">
        <v>4947434879.1800003</v>
      </c>
      <c r="I13" s="107">
        <f t="shared" si="0"/>
        <v>4947.4348791800003</v>
      </c>
    </row>
    <row r="14" spans="1:9" ht="15">
      <c r="A14" s="102">
        <v>2019</v>
      </c>
      <c r="B14" s="106">
        <v>1512994358</v>
      </c>
      <c r="C14" s="106">
        <v>1035404125</v>
      </c>
      <c r="D14" s="106">
        <v>356571548</v>
      </c>
      <c r="E14" s="106">
        <v>1316174401</v>
      </c>
      <c r="F14" s="106">
        <v>1151532751</v>
      </c>
      <c r="G14" s="106">
        <v>784454904</v>
      </c>
      <c r="H14" s="106">
        <v>6157132087</v>
      </c>
      <c r="I14" s="107">
        <f t="shared" si="0"/>
        <v>6157.132087</v>
      </c>
    </row>
    <row r="15" spans="1:9" ht="15">
      <c r="A15" s="108">
        <v>2020</v>
      </c>
      <c r="B15" s="109">
        <f>+SUM(B16:B25)</f>
        <v>1095959214</v>
      </c>
      <c r="C15" s="109">
        <f>+SUM(C16:C25)</f>
        <v>616816665</v>
      </c>
      <c r="D15" s="109">
        <f t="shared" ref="D15:E15" si="1">+SUM(D16:D25)</f>
        <v>172979974</v>
      </c>
      <c r="E15" s="109">
        <f t="shared" si="1"/>
        <v>601713578</v>
      </c>
      <c r="F15" s="109">
        <f>+SUM(F16:F25)</f>
        <v>286495696</v>
      </c>
      <c r="G15" s="109">
        <f>+SUM(G16:G25)</f>
        <v>507375611</v>
      </c>
      <c r="H15" s="109">
        <f>+SUM(H16:H25)</f>
        <v>3281340738</v>
      </c>
      <c r="I15" s="107">
        <f t="shared" si="0"/>
        <v>3281.3407379999999</v>
      </c>
    </row>
    <row r="16" spans="1:9" ht="15">
      <c r="A16" s="110" t="s">
        <v>109</v>
      </c>
      <c r="B16" s="111">
        <v>107656286</v>
      </c>
      <c r="C16" s="111">
        <v>64695754</v>
      </c>
      <c r="D16" s="111">
        <v>19796233</v>
      </c>
      <c r="E16" s="111">
        <v>42629563</v>
      </c>
      <c r="F16" s="111">
        <v>29662364</v>
      </c>
      <c r="G16" s="111">
        <v>46911239</v>
      </c>
      <c r="H16" s="111">
        <f>+SUM(B16:G16)</f>
        <v>311351439</v>
      </c>
      <c r="I16" s="112"/>
    </row>
    <row r="17" spans="1:9" ht="15">
      <c r="A17" s="110" t="s">
        <v>110</v>
      </c>
      <c r="B17" s="111">
        <v>129416823</v>
      </c>
      <c r="C17" s="111">
        <v>55958168</v>
      </c>
      <c r="D17" s="111">
        <v>24530643</v>
      </c>
      <c r="E17" s="111">
        <v>53033736</v>
      </c>
      <c r="F17" s="111">
        <v>44437004</v>
      </c>
      <c r="G17" s="111">
        <v>41309815</v>
      </c>
      <c r="H17" s="111">
        <f t="shared" ref="H17:H24" si="2">+SUM(B17:G17)</f>
        <v>348686189</v>
      </c>
      <c r="I17" s="113"/>
    </row>
    <row r="18" spans="1:9" ht="15">
      <c r="A18" s="110" t="s">
        <v>111</v>
      </c>
      <c r="B18" s="111">
        <v>152650971</v>
      </c>
      <c r="C18" s="111">
        <v>51772790</v>
      </c>
      <c r="D18" s="111">
        <v>20809552</v>
      </c>
      <c r="E18" s="111">
        <v>109097617</v>
      </c>
      <c r="F18" s="111">
        <v>38222129</v>
      </c>
      <c r="G18" s="111">
        <v>23345887</v>
      </c>
      <c r="H18" s="111">
        <f t="shared" si="2"/>
        <v>395898946</v>
      </c>
      <c r="I18" s="113"/>
    </row>
    <row r="19" spans="1:9" ht="15">
      <c r="A19" s="110" t="s">
        <v>112</v>
      </c>
      <c r="B19" s="111">
        <v>102675612</v>
      </c>
      <c r="C19" s="111">
        <v>23188481</v>
      </c>
      <c r="D19" s="111">
        <v>13289130</v>
      </c>
      <c r="E19" s="111">
        <v>48449935</v>
      </c>
      <c r="F19" s="111">
        <v>16982417</v>
      </c>
      <c r="G19" s="111">
        <v>57242464</v>
      </c>
      <c r="H19" s="111">
        <f t="shared" si="2"/>
        <v>261828039</v>
      </c>
      <c r="I19" s="113"/>
    </row>
    <row r="20" spans="1:9" ht="15">
      <c r="A20" s="110" t="s">
        <v>113</v>
      </c>
      <c r="B20" s="111">
        <v>87452480</v>
      </c>
      <c r="C20" s="111">
        <v>37972772</v>
      </c>
      <c r="D20" s="111">
        <v>14377979</v>
      </c>
      <c r="E20" s="111">
        <v>43069116</v>
      </c>
      <c r="F20" s="111">
        <v>14044876</v>
      </c>
      <c r="G20" s="111">
        <v>46947327</v>
      </c>
      <c r="H20" s="111">
        <f t="shared" si="2"/>
        <v>243864550</v>
      </c>
      <c r="I20" s="113"/>
    </row>
    <row r="21" spans="1:9" ht="15">
      <c r="A21" s="110" t="s">
        <v>114</v>
      </c>
      <c r="B21" s="111">
        <v>85255582</v>
      </c>
      <c r="C21" s="111">
        <v>128864497</v>
      </c>
      <c r="D21" s="111">
        <v>13956904</v>
      </c>
      <c r="E21" s="111">
        <v>36440385</v>
      </c>
      <c r="F21" s="111">
        <v>20538876</v>
      </c>
      <c r="G21" s="111">
        <v>66790355</v>
      </c>
      <c r="H21" s="111">
        <f t="shared" si="2"/>
        <v>351846599</v>
      </c>
      <c r="I21" s="113"/>
    </row>
    <row r="22" spans="1:9" ht="15">
      <c r="A22" s="110" t="s">
        <v>115</v>
      </c>
      <c r="B22" s="111">
        <v>89746469</v>
      </c>
      <c r="C22" s="111">
        <v>141704672</v>
      </c>
      <c r="D22" s="111">
        <v>14972031</v>
      </c>
      <c r="E22" s="111">
        <v>40567283</v>
      </c>
      <c r="F22" s="111">
        <v>25293749</v>
      </c>
      <c r="G22" s="111">
        <v>50485132</v>
      </c>
      <c r="H22" s="111">
        <f t="shared" si="2"/>
        <v>362769336</v>
      </c>
      <c r="I22" s="113"/>
    </row>
    <row r="23" spans="1:9" ht="15">
      <c r="A23" s="110" t="s">
        <v>116</v>
      </c>
      <c r="B23" s="111">
        <v>112282829</v>
      </c>
      <c r="C23" s="111">
        <v>38078066</v>
      </c>
      <c r="D23" s="111">
        <v>13312038</v>
      </c>
      <c r="E23" s="111">
        <v>62109539</v>
      </c>
      <c r="F23" s="111">
        <v>25389338</v>
      </c>
      <c r="G23" s="111">
        <v>50994415</v>
      </c>
      <c r="H23" s="111">
        <f t="shared" si="2"/>
        <v>302166225</v>
      </c>
      <c r="I23" s="113"/>
    </row>
    <row r="24" spans="1:9" ht="15">
      <c r="A24" s="110" t="s">
        <v>117</v>
      </c>
      <c r="B24" s="111">
        <v>105363574</v>
      </c>
      <c r="C24" s="111">
        <v>32765206</v>
      </c>
      <c r="D24" s="111">
        <v>16912627</v>
      </c>
      <c r="E24" s="111">
        <v>73581441</v>
      </c>
      <c r="F24" s="111">
        <v>31571987</v>
      </c>
      <c r="G24" s="111">
        <v>62469124</v>
      </c>
      <c r="H24" s="111">
        <f t="shared" si="2"/>
        <v>322663959</v>
      </c>
      <c r="I24" s="113"/>
    </row>
    <row r="25" spans="1:9" ht="15">
      <c r="A25" s="110" t="s">
        <v>118</v>
      </c>
      <c r="B25" s="111">
        <v>123458588</v>
      </c>
      <c r="C25" s="111">
        <v>41816259</v>
      </c>
      <c r="D25" s="111">
        <v>21022837</v>
      </c>
      <c r="E25" s="111">
        <v>92734963</v>
      </c>
      <c r="F25" s="111">
        <v>40352956</v>
      </c>
      <c r="G25" s="111">
        <v>60879853</v>
      </c>
      <c r="H25" s="111">
        <f>+SUM(B25:G25)</f>
        <v>380265456</v>
      </c>
      <c r="I25" s="113"/>
    </row>
    <row r="26" spans="1:9" ht="15">
      <c r="A26" s="114" t="s">
        <v>119</v>
      </c>
      <c r="B26" s="115"/>
      <c r="C26" s="115"/>
      <c r="D26" s="115"/>
      <c r="E26" s="115"/>
      <c r="F26" s="115"/>
      <c r="G26" s="115"/>
      <c r="H26" s="115"/>
      <c r="I26" s="116"/>
    </row>
    <row r="27" spans="1:9" ht="15">
      <c r="A27" s="102" t="s">
        <v>120</v>
      </c>
      <c r="B27" s="117">
        <v>1102129990</v>
      </c>
      <c r="C27" s="117">
        <v>810697363</v>
      </c>
      <c r="D27" s="117">
        <v>288153384</v>
      </c>
      <c r="E27" s="117">
        <v>930122171</v>
      </c>
      <c r="F27" s="117">
        <v>962628910</v>
      </c>
      <c r="G27" s="117">
        <v>608687591</v>
      </c>
      <c r="H27" s="106">
        <f>+SUM(B27:G27)</f>
        <v>4702419409</v>
      </c>
      <c r="I27" s="116"/>
    </row>
    <row r="28" spans="1:9" ht="15">
      <c r="A28" s="102" t="s">
        <v>121</v>
      </c>
      <c r="B28" s="106">
        <f>+B15</f>
        <v>1095959214</v>
      </c>
      <c r="C28" s="106">
        <f t="shared" ref="C28:G28" si="3">+C15</f>
        <v>616816665</v>
      </c>
      <c r="D28" s="106">
        <f t="shared" si="3"/>
        <v>172979974</v>
      </c>
      <c r="E28" s="106">
        <f t="shared" si="3"/>
        <v>601713578</v>
      </c>
      <c r="F28" s="106">
        <f t="shared" si="3"/>
        <v>286495696</v>
      </c>
      <c r="G28" s="106">
        <f t="shared" si="3"/>
        <v>507375611</v>
      </c>
      <c r="H28" s="106">
        <f>+SUM(B28:G28)</f>
        <v>3281340738</v>
      </c>
      <c r="I28" s="118"/>
    </row>
    <row r="29" spans="1:9" ht="15">
      <c r="A29" s="42" t="s">
        <v>69</v>
      </c>
      <c r="B29" s="119">
        <f>B28/B27-1</f>
        <v>-5.5989548020556335E-3</v>
      </c>
      <c r="C29" s="119">
        <f>C28/C27-1</f>
        <v>-0.23915298957250952</v>
      </c>
      <c r="D29" s="119">
        <f t="shared" ref="D29:G29" si="4">D28/D27-1</f>
        <v>-0.39969480282070879</v>
      </c>
      <c r="E29" s="119">
        <f t="shared" si="4"/>
        <v>-0.35308113626290494</v>
      </c>
      <c r="F29" s="119">
        <f t="shared" si="4"/>
        <v>-0.70238199473980067</v>
      </c>
      <c r="G29" s="119">
        <f t="shared" si="4"/>
        <v>-0.16644331426825487</v>
      </c>
      <c r="H29" s="119">
        <f>H28/H27-1</f>
        <v>-0.30220160036771404</v>
      </c>
      <c r="I29" s="116"/>
    </row>
    <row r="30" spans="1:9" ht="15">
      <c r="A30" s="120"/>
      <c r="B30" s="121"/>
      <c r="C30" s="121"/>
      <c r="D30" s="122"/>
      <c r="E30" s="121"/>
      <c r="F30" s="121"/>
      <c r="G30" s="121"/>
      <c r="H30" s="121"/>
      <c r="I30" s="116"/>
    </row>
    <row r="31" spans="1:9" ht="15">
      <c r="A31" s="815" t="s">
        <v>122</v>
      </c>
      <c r="B31" s="815"/>
      <c r="C31" s="815"/>
      <c r="D31" s="815"/>
      <c r="E31" s="815"/>
      <c r="F31" s="815"/>
      <c r="G31" s="815"/>
      <c r="H31" s="815"/>
      <c r="I31"/>
    </row>
    <row r="32" spans="1:9" ht="15">
      <c r="A32" s="123" t="s">
        <v>123</v>
      </c>
      <c r="B32" s="124">
        <v>211865234</v>
      </c>
      <c r="C32" s="124">
        <v>98566548</v>
      </c>
      <c r="D32" s="124">
        <v>31222893</v>
      </c>
      <c r="E32" s="124">
        <v>125099196</v>
      </c>
      <c r="F32" s="124">
        <v>98219273</v>
      </c>
      <c r="G32" s="124">
        <v>58405265</v>
      </c>
      <c r="H32" s="117">
        <f>+SUM(B32:G32)</f>
        <v>623378409</v>
      </c>
      <c r="I32"/>
    </row>
    <row r="33" spans="1:9" ht="15">
      <c r="A33" s="123" t="s">
        <v>124</v>
      </c>
      <c r="B33" s="117">
        <f>+B25</f>
        <v>123458588</v>
      </c>
      <c r="C33" s="117">
        <f t="shared" ref="C33:G33" si="5">+C25</f>
        <v>41816259</v>
      </c>
      <c r="D33" s="117">
        <f t="shared" si="5"/>
        <v>21022837</v>
      </c>
      <c r="E33" s="117">
        <f t="shared" si="5"/>
        <v>92734963</v>
      </c>
      <c r="F33" s="117">
        <f t="shared" si="5"/>
        <v>40352956</v>
      </c>
      <c r="G33" s="117">
        <f t="shared" si="5"/>
        <v>60879853</v>
      </c>
      <c r="H33" s="117">
        <f>+SUM(B33:G33)</f>
        <v>380265456</v>
      </c>
      <c r="I33"/>
    </row>
    <row r="34" spans="1:9" ht="15">
      <c r="A34" s="42" t="s">
        <v>125</v>
      </c>
      <c r="B34" s="119">
        <f>B33/B32-1</f>
        <v>-0.41727773986741024</v>
      </c>
      <c r="C34" s="119">
        <f t="shared" ref="C34:G34" si="6">C33/C32-1</f>
        <v>-0.57575607700089082</v>
      </c>
      <c r="D34" s="119">
        <f>D33/D32-1</f>
        <v>-0.32668516655391289</v>
      </c>
      <c r="E34" s="119">
        <f t="shared" si="6"/>
        <v>-0.25870856116453378</v>
      </c>
      <c r="F34" s="119">
        <f t="shared" si="6"/>
        <v>-0.5891544014991843</v>
      </c>
      <c r="G34" s="119">
        <f t="shared" si="6"/>
        <v>4.2369262428652688E-2</v>
      </c>
      <c r="H34" s="119">
        <f>H33/H32-1</f>
        <v>-0.38999257832813394</v>
      </c>
      <c r="I34"/>
    </row>
    <row r="35" spans="1:9" ht="15">
      <c r="I35"/>
    </row>
    <row r="36" spans="1:9" ht="15">
      <c r="A36" s="815" t="s">
        <v>126</v>
      </c>
      <c r="B36" s="815"/>
      <c r="C36" s="815"/>
      <c r="D36" s="815"/>
      <c r="E36" s="815"/>
      <c r="F36" s="815"/>
      <c r="G36" s="815"/>
      <c r="H36" s="815"/>
      <c r="I36"/>
    </row>
    <row r="37" spans="1:9" ht="15">
      <c r="A37" s="125" t="s">
        <v>127</v>
      </c>
      <c r="B37" s="126">
        <f>+B24</f>
        <v>105363574</v>
      </c>
      <c r="C37" s="126">
        <f t="shared" ref="C37:G38" si="7">+C24</f>
        <v>32765206</v>
      </c>
      <c r="D37" s="126">
        <f t="shared" si="7"/>
        <v>16912627</v>
      </c>
      <c r="E37" s="126">
        <f t="shared" si="7"/>
        <v>73581441</v>
      </c>
      <c r="F37" s="126">
        <f t="shared" si="7"/>
        <v>31571987</v>
      </c>
      <c r="G37" s="126">
        <f t="shared" si="7"/>
        <v>62469124</v>
      </c>
      <c r="H37" s="126">
        <f>+SUM(B37:G37)</f>
        <v>322663959</v>
      </c>
      <c r="I37"/>
    </row>
    <row r="38" spans="1:9">
      <c r="A38" s="123" t="s">
        <v>124</v>
      </c>
      <c r="B38" s="126">
        <f>+B25</f>
        <v>123458588</v>
      </c>
      <c r="C38" s="126">
        <f t="shared" si="7"/>
        <v>41816259</v>
      </c>
      <c r="D38" s="126">
        <f t="shared" si="7"/>
        <v>21022837</v>
      </c>
      <c r="E38" s="126">
        <f t="shared" si="7"/>
        <v>92734963</v>
      </c>
      <c r="F38" s="126">
        <f t="shared" si="7"/>
        <v>40352956</v>
      </c>
      <c r="G38" s="126">
        <f t="shared" si="7"/>
        <v>60879853</v>
      </c>
      <c r="H38" s="126">
        <f>+SUM(B38:G38)</f>
        <v>380265456</v>
      </c>
      <c r="I38" s="126"/>
    </row>
    <row r="39" spans="1:9" ht="15">
      <c r="A39" s="42" t="s">
        <v>125</v>
      </c>
      <c r="B39" s="119">
        <f>B38/B37-1</f>
        <v>0.1717388022543731</v>
      </c>
      <c r="C39" s="119">
        <f t="shared" ref="C39:G39" si="8">C38/C37-1</f>
        <v>0.27623977093261676</v>
      </c>
      <c r="D39" s="119">
        <f>D38/D37-1</f>
        <v>0.24302611297464316</v>
      </c>
      <c r="E39" s="119">
        <f t="shared" si="8"/>
        <v>0.26030370892029686</v>
      </c>
      <c r="F39" s="119">
        <f>F38/F37-1</f>
        <v>0.2781253203987446</v>
      </c>
      <c r="G39" s="119">
        <f t="shared" si="8"/>
        <v>-2.5440904213736015E-2</v>
      </c>
      <c r="H39" s="119">
        <f>H38/H37-1</f>
        <v>0.17851853420046826</v>
      </c>
      <c r="I39"/>
    </row>
    <row r="40" spans="1:9" ht="38.25" customHeight="1">
      <c r="A40" s="816" t="s">
        <v>128</v>
      </c>
      <c r="B40" s="817"/>
      <c r="C40" s="817"/>
      <c r="D40" s="817"/>
      <c r="E40" s="817"/>
      <c r="F40" s="817"/>
      <c r="G40" s="817"/>
      <c r="H40" s="817"/>
    </row>
    <row r="46" spans="1:9" ht="132.75" customHeight="1"/>
    <row r="47" spans="1:9">
      <c r="A47" s="57"/>
    </row>
    <row r="49" spans="1:8" ht="47.25" customHeight="1">
      <c r="A49" s="818" t="s">
        <v>129</v>
      </c>
      <c r="B49" s="818"/>
      <c r="C49" s="818"/>
      <c r="D49" s="818"/>
      <c r="E49" s="818"/>
      <c r="F49" s="818"/>
      <c r="G49" s="127"/>
      <c r="H49" s="127"/>
    </row>
    <row r="50" spans="1:8" ht="22.5" customHeight="1"/>
  </sheetData>
  <mergeCells count="4">
    <mergeCell ref="A31:H31"/>
    <mergeCell ref="A36:H36"/>
    <mergeCell ref="A40:H40"/>
    <mergeCell ref="A49:F49"/>
  </mergeCells>
  <printOptions horizontalCentered="1" verticalCentered="1"/>
  <pageMargins left="0.7" right="0.7" top="0.75" bottom="0.75" header="0.3" footer="0.3"/>
  <pageSetup paperSize="9" scale="77" fitToHeight="0" orientation="portrait" r:id="rId1"/>
  <colBreaks count="1" manualBreakCount="1">
    <brk id="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I609"/>
  <sheetViews>
    <sheetView showGridLines="0" zoomScale="85" zoomScaleNormal="85" workbookViewId="0">
      <selection activeCell="B90" sqref="B90"/>
    </sheetView>
  </sheetViews>
  <sheetFormatPr baseColWidth="10" defaultColWidth="11.42578125" defaultRowHeight="12.75"/>
  <cols>
    <col min="1" max="1" width="3" style="57" bestFit="1" customWidth="1"/>
    <col min="2" max="2" width="63.140625" style="57" bestFit="1" customWidth="1"/>
    <col min="3" max="3" width="17.42578125" style="57" bestFit="1" customWidth="1"/>
    <col min="4" max="4" width="14.42578125" style="57" bestFit="1" customWidth="1"/>
    <col min="5" max="5" width="8.140625" style="175" bestFit="1" customWidth="1"/>
    <col min="6" max="6" width="16.28515625" style="175" bestFit="1" customWidth="1"/>
    <col min="7" max="7" width="16.7109375" style="57" bestFit="1" customWidth="1"/>
    <col min="8" max="8" width="8.140625" style="174" bestFit="1" customWidth="1"/>
    <col min="9" max="9" width="9.140625" style="178" bestFit="1" customWidth="1"/>
    <col min="10" max="16384" width="11.42578125" style="178"/>
  </cols>
  <sheetData>
    <row r="1" spans="1:9" s="128" customFormat="1" ht="14.25" customHeight="1">
      <c r="B1" s="129" t="s">
        <v>130</v>
      </c>
      <c r="E1" s="130"/>
      <c r="H1" s="130"/>
      <c r="I1" s="130"/>
    </row>
    <row r="2" spans="1:9" s="128" customFormat="1" ht="14.25" customHeight="1">
      <c r="B2" s="131" t="s">
        <v>103</v>
      </c>
      <c r="E2" s="130"/>
      <c r="H2" s="130"/>
      <c r="I2" s="130"/>
    </row>
    <row r="3" spans="1:9" s="128" customFormat="1" ht="14.25" customHeight="1">
      <c r="B3" s="132"/>
      <c r="E3" s="130"/>
      <c r="H3" s="130"/>
      <c r="I3" s="130"/>
    </row>
    <row r="4" spans="1:9" s="128" customFormat="1" ht="14.25" customHeight="1" thickBot="1">
      <c r="B4" s="133" t="s">
        <v>131</v>
      </c>
      <c r="E4" s="130"/>
      <c r="H4" s="130"/>
      <c r="I4" s="130"/>
    </row>
    <row r="5" spans="1:9" s="135" customFormat="1" ht="14.25" customHeight="1" thickBot="1">
      <c r="A5" s="128"/>
      <c r="B5" s="134"/>
      <c r="C5" s="820" t="s">
        <v>118</v>
      </c>
      <c r="D5" s="821"/>
      <c r="E5" s="822"/>
      <c r="F5" s="823" t="s">
        <v>132</v>
      </c>
      <c r="G5" s="824"/>
      <c r="H5" s="824"/>
      <c r="I5" s="825"/>
    </row>
    <row r="6" spans="1:9" s="135" customFormat="1" ht="14.25" customHeight="1" thickBot="1">
      <c r="A6" s="128"/>
      <c r="B6" s="136" t="s">
        <v>29</v>
      </c>
      <c r="C6" s="137">
        <v>2019</v>
      </c>
      <c r="D6" s="138">
        <v>2020</v>
      </c>
      <c r="E6" s="139" t="s">
        <v>125</v>
      </c>
      <c r="F6" s="137">
        <v>2019</v>
      </c>
      <c r="G6" s="138">
        <v>2020</v>
      </c>
      <c r="H6" s="139" t="s">
        <v>125</v>
      </c>
      <c r="I6" s="140" t="s">
        <v>133</v>
      </c>
    </row>
    <row r="7" spans="1:9" s="128" customFormat="1" ht="14.25" customHeight="1">
      <c r="B7" s="141" t="s">
        <v>35</v>
      </c>
      <c r="C7" s="142">
        <v>170223455</v>
      </c>
      <c r="D7" s="143">
        <v>109098271</v>
      </c>
      <c r="E7" s="144">
        <f t="shared" ref="E7:E23" si="0">D7/C7-1</f>
        <v>-0.35908790595279594</v>
      </c>
      <c r="F7" s="142">
        <v>1041898471</v>
      </c>
      <c r="G7" s="143">
        <v>1183866714</v>
      </c>
      <c r="H7" s="144">
        <f t="shared" ref="H7:H28" si="1">G7/F7-1</f>
        <v>0.13625919122785612</v>
      </c>
      <c r="I7" s="144">
        <f t="shared" ref="I7:I28" si="2">+G7/$G$29</f>
        <v>0.36078749771094332</v>
      </c>
    </row>
    <row r="8" spans="1:9" s="128" customFormat="1" ht="14.25" customHeight="1">
      <c r="B8" s="141" t="s">
        <v>37</v>
      </c>
      <c r="C8" s="142">
        <v>88748583</v>
      </c>
      <c r="D8" s="143">
        <v>55408393</v>
      </c>
      <c r="E8" s="144">
        <f t="shared" si="0"/>
        <v>-0.3756701106991196</v>
      </c>
      <c r="F8" s="142">
        <v>887307550</v>
      </c>
      <c r="G8" s="143">
        <v>467881243</v>
      </c>
      <c r="H8" s="144">
        <f t="shared" si="1"/>
        <v>-0.47269552366594869</v>
      </c>
      <c r="I8" s="144">
        <f t="shared" si="2"/>
        <v>0.14258843575177654</v>
      </c>
    </row>
    <row r="9" spans="1:9" s="128" customFormat="1" ht="14.25" customHeight="1">
      <c r="B9" s="141" t="s">
        <v>134</v>
      </c>
      <c r="C9" s="142">
        <v>74908740</v>
      </c>
      <c r="D9" s="143">
        <v>28918706</v>
      </c>
      <c r="E9" s="144">
        <f t="shared" si="0"/>
        <v>-0.61394750465699999</v>
      </c>
      <c r="F9" s="142">
        <v>464334527</v>
      </c>
      <c r="G9" s="143">
        <v>288877474</v>
      </c>
      <c r="H9" s="144">
        <f t="shared" si="1"/>
        <v>-0.37786777161199558</v>
      </c>
      <c r="I9" s="144">
        <f t="shared" si="2"/>
        <v>8.8036414705311233E-2</v>
      </c>
    </row>
    <row r="10" spans="1:9" s="128" customFormat="1" ht="14.25" customHeight="1">
      <c r="B10" s="141" t="s">
        <v>135</v>
      </c>
      <c r="C10" s="142">
        <v>43765802</v>
      </c>
      <c r="D10" s="143">
        <v>40085726</v>
      </c>
      <c r="E10" s="144">
        <f t="shared" si="0"/>
        <v>-8.4085652080590267E-2</v>
      </c>
      <c r="F10" s="142">
        <v>271745753</v>
      </c>
      <c r="G10" s="143">
        <v>238899638</v>
      </c>
      <c r="H10" s="144">
        <f t="shared" si="1"/>
        <v>-0.12087075745393527</v>
      </c>
      <c r="I10" s="144">
        <f t="shared" si="2"/>
        <v>7.2805495398082606E-2</v>
      </c>
    </row>
    <row r="11" spans="1:9" s="128" customFormat="1" ht="14.25" customHeight="1">
      <c r="B11" s="145" t="s">
        <v>32</v>
      </c>
      <c r="C11" s="146">
        <v>36488120</v>
      </c>
      <c r="D11" s="147">
        <v>13183245</v>
      </c>
      <c r="E11" s="148">
        <f t="shared" si="0"/>
        <v>-0.63869760897519523</v>
      </c>
      <c r="F11" s="146">
        <v>329640618</v>
      </c>
      <c r="G11" s="147">
        <v>165234812</v>
      </c>
      <c r="H11" s="148">
        <f t="shared" si="1"/>
        <v>-0.498742560906132</v>
      </c>
      <c r="I11" s="148">
        <f t="shared" si="2"/>
        <v>5.0355883522389622E-2</v>
      </c>
    </row>
    <row r="12" spans="1:9" s="128" customFormat="1" ht="14.25" customHeight="1">
      <c r="B12" s="141" t="s">
        <v>44</v>
      </c>
      <c r="C12" s="142">
        <v>27838575</v>
      </c>
      <c r="D12" s="143">
        <v>15976250</v>
      </c>
      <c r="E12" s="144">
        <f t="shared" si="0"/>
        <v>-0.42611107069955989</v>
      </c>
      <c r="F12" s="142">
        <v>213315585</v>
      </c>
      <c r="G12" s="143">
        <v>159265130</v>
      </c>
      <c r="H12" s="144">
        <f t="shared" si="1"/>
        <v>-0.25338258805609537</v>
      </c>
      <c r="I12" s="144">
        <f t="shared" si="2"/>
        <v>4.8536602174717523E-2</v>
      </c>
    </row>
    <row r="13" spans="1:9" s="128" customFormat="1" ht="14.25" customHeight="1">
      <c r="B13" s="141" t="s">
        <v>36</v>
      </c>
      <c r="C13" s="142">
        <v>29974971</v>
      </c>
      <c r="D13" s="143">
        <v>27227634</v>
      </c>
      <c r="E13" s="144">
        <f t="shared" si="0"/>
        <v>-9.1654367238587109E-2</v>
      </c>
      <c r="F13" s="142">
        <v>264183011</v>
      </c>
      <c r="G13" s="143">
        <v>151433300</v>
      </c>
      <c r="H13" s="144">
        <f t="shared" si="1"/>
        <v>-0.42678638029452998</v>
      </c>
      <c r="I13" s="144">
        <f t="shared" si="2"/>
        <v>4.6149824748861541E-2</v>
      </c>
    </row>
    <row r="14" spans="1:9" s="128" customFormat="1" ht="14.25" customHeight="1">
      <c r="B14" s="141" t="s">
        <v>39</v>
      </c>
      <c r="C14" s="142">
        <v>22295725</v>
      </c>
      <c r="D14" s="143">
        <v>14773424</v>
      </c>
      <c r="E14" s="144">
        <f t="shared" si="0"/>
        <v>-0.3373875933615077</v>
      </c>
      <c r="F14" s="142">
        <v>186274735</v>
      </c>
      <c r="G14" s="143">
        <v>147274522</v>
      </c>
      <c r="H14" s="144">
        <f t="shared" si="1"/>
        <v>-0.20936931140983772</v>
      </c>
      <c r="I14" s="144">
        <f t="shared" si="2"/>
        <v>4.4882422692184308E-2</v>
      </c>
    </row>
    <row r="15" spans="1:9" s="128" customFormat="1" ht="14.25" customHeight="1">
      <c r="B15" s="141" t="s">
        <v>50</v>
      </c>
      <c r="C15" s="142">
        <v>22740187</v>
      </c>
      <c r="D15" s="143">
        <v>18733145</v>
      </c>
      <c r="E15" s="144">
        <f t="shared" si="0"/>
        <v>-0.17620972070282448</v>
      </c>
      <c r="F15" s="142">
        <v>220028494</v>
      </c>
      <c r="G15" s="143">
        <v>102285743</v>
      </c>
      <c r="H15" s="144">
        <f t="shared" si="1"/>
        <v>-0.53512501430837411</v>
      </c>
      <c r="I15" s="144">
        <f t="shared" si="2"/>
        <v>3.1171935853983843E-2</v>
      </c>
    </row>
    <row r="16" spans="1:9" s="128" customFormat="1" ht="14.25" customHeight="1">
      <c r="B16" s="141" t="s">
        <v>42</v>
      </c>
      <c r="C16" s="142">
        <v>26717544</v>
      </c>
      <c r="D16" s="143">
        <v>11595478</v>
      </c>
      <c r="E16" s="144">
        <f t="shared" si="0"/>
        <v>-0.56599760816338507</v>
      </c>
      <c r="F16" s="142">
        <v>159778478</v>
      </c>
      <c r="G16" s="143">
        <v>80910759</v>
      </c>
      <c r="H16" s="144">
        <f t="shared" si="1"/>
        <v>-0.49360664832468859</v>
      </c>
      <c r="I16" s="144">
        <f t="shared" si="2"/>
        <v>2.4657835153479267E-2</v>
      </c>
    </row>
    <row r="17" spans="1:9" s="128" customFormat="1" ht="14.25" customHeight="1">
      <c r="B17" s="141" t="s">
        <v>38</v>
      </c>
      <c r="C17" s="142">
        <v>30579129</v>
      </c>
      <c r="D17" s="143">
        <v>8802811</v>
      </c>
      <c r="E17" s="148">
        <f t="shared" si="0"/>
        <v>-0.71213009369887548</v>
      </c>
      <c r="F17" s="142">
        <v>176585329</v>
      </c>
      <c r="G17" s="143">
        <v>74610102</v>
      </c>
      <c r="H17" s="148">
        <f t="shared" si="1"/>
        <v>-0.57748414082576471</v>
      </c>
      <c r="I17" s="144">
        <f t="shared" si="2"/>
        <v>2.2737688023669062E-2</v>
      </c>
    </row>
    <row r="18" spans="1:9" s="128" customFormat="1" ht="14.25" customHeight="1">
      <c r="B18" s="141" t="s">
        <v>40</v>
      </c>
      <c r="C18" s="142">
        <v>9967714</v>
      </c>
      <c r="D18" s="143">
        <v>8973953</v>
      </c>
      <c r="E18" s="144">
        <f t="shared" si="0"/>
        <v>-9.9697984914093651E-2</v>
      </c>
      <c r="F18" s="142">
        <v>110952639</v>
      </c>
      <c r="G18" s="143">
        <v>58949435</v>
      </c>
      <c r="H18" s="144">
        <f t="shared" si="1"/>
        <v>-0.46869731507693113</v>
      </c>
      <c r="I18" s="144">
        <f t="shared" si="2"/>
        <v>1.7965045299114558E-2</v>
      </c>
    </row>
    <row r="19" spans="1:9" s="128" customFormat="1" ht="14.25" customHeight="1">
      <c r="B19" s="141" t="s">
        <v>48</v>
      </c>
      <c r="C19" s="142">
        <v>8233519</v>
      </c>
      <c r="D19" s="143">
        <v>11499239</v>
      </c>
      <c r="E19" s="144">
        <f t="shared" si="0"/>
        <v>0.39663720943620828</v>
      </c>
      <c r="F19" s="142">
        <v>99572182</v>
      </c>
      <c r="G19" s="143">
        <v>52555019</v>
      </c>
      <c r="H19" s="144">
        <f t="shared" si="1"/>
        <v>-0.47219175130660485</v>
      </c>
      <c r="I19" s="144">
        <f t="shared" si="2"/>
        <v>1.6016324788029373E-2</v>
      </c>
    </row>
    <row r="20" spans="1:9" s="128" customFormat="1" ht="14.25" customHeight="1">
      <c r="B20" s="141" t="s">
        <v>46</v>
      </c>
      <c r="C20" s="142">
        <v>16035484</v>
      </c>
      <c r="D20" s="143">
        <v>9257642</v>
      </c>
      <c r="E20" s="144">
        <f t="shared" si="0"/>
        <v>-0.42267773146105225</v>
      </c>
      <c r="F20" s="142">
        <v>149687994</v>
      </c>
      <c r="G20" s="143">
        <v>49935839</v>
      </c>
      <c r="H20" s="144">
        <f t="shared" si="1"/>
        <v>-0.66640050637594883</v>
      </c>
      <c r="I20" s="144">
        <f t="shared" si="2"/>
        <v>1.5218120575443878E-2</v>
      </c>
    </row>
    <row r="21" spans="1:9" s="128" customFormat="1" ht="14.25" customHeight="1">
      <c r="B21" s="141" t="s">
        <v>52</v>
      </c>
      <c r="C21" s="146">
        <v>5542102</v>
      </c>
      <c r="D21" s="147">
        <v>4133282</v>
      </c>
      <c r="E21" s="144">
        <f t="shared" si="0"/>
        <v>-0.25420318860966473</v>
      </c>
      <c r="F21" s="146">
        <v>46879614</v>
      </c>
      <c r="G21" s="147">
        <v>27531641</v>
      </c>
      <c r="H21" s="144">
        <f t="shared" si="1"/>
        <v>-0.41271613285894371</v>
      </c>
      <c r="I21" s="144">
        <f t="shared" si="2"/>
        <v>8.3903633295884794E-3</v>
      </c>
    </row>
    <row r="22" spans="1:9" s="128" customFormat="1" ht="14.25" customHeight="1">
      <c r="B22" s="141" t="s">
        <v>136</v>
      </c>
      <c r="C22" s="146">
        <v>5140176</v>
      </c>
      <c r="D22" s="147">
        <v>216071</v>
      </c>
      <c r="E22" s="144">
        <f t="shared" si="0"/>
        <v>-0.95796427982232513</v>
      </c>
      <c r="F22" s="146">
        <v>39932697</v>
      </c>
      <c r="G22" s="147">
        <v>15140756</v>
      </c>
      <c r="H22" s="144">
        <f t="shared" si="1"/>
        <v>-0.62084314014653197</v>
      </c>
      <c r="I22" s="144">
        <f t="shared" si="2"/>
        <v>4.6141980394356717E-3</v>
      </c>
    </row>
    <row r="23" spans="1:9" s="128" customFormat="1" ht="14.25" customHeight="1">
      <c r="B23" s="141" t="s">
        <v>54</v>
      </c>
      <c r="C23" s="146">
        <v>2019552</v>
      </c>
      <c r="D23" s="147">
        <v>2067673</v>
      </c>
      <c r="E23" s="148">
        <f t="shared" si="0"/>
        <v>2.3827561756270654E-2</v>
      </c>
      <c r="F23" s="146">
        <v>16825773</v>
      </c>
      <c r="G23" s="147">
        <v>9687453</v>
      </c>
      <c r="H23" s="148">
        <f t="shared" si="1"/>
        <v>-0.42424915633890936</v>
      </c>
      <c r="I23" s="144">
        <f t="shared" si="2"/>
        <v>2.9522849876006995E-3</v>
      </c>
    </row>
    <row r="24" spans="1:9" s="128" customFormat="1" ht="14.25" customHeight="1">
      <c r="B24" s="141" t="s">
        <v>56</v>
      </c>
      <c r="C24" s="146">
        <v>2059031</v>
      </c>
      <c r="D24" s="147">
        <v>0</v>
      </c>
      <c r="E24" s="144" t="s">
        <v>137</v>
      </c>
      <c r="F24" s="146">
        <v>16179089</v>
      </c>
      <c r="G24" s="147">
        <v>5841359</v>
      </c>
      <c r="H24" s="144">
        <f t="shared" si="1"/>
        <v>-0.63895624778379057</v>
      </c>
      <c r="I24" s="144">
        <f t="shared" si="2"/>
        <v>1.7801744672088973E-3</v>
      </c>
    </row>
    <row r="25" spans="1:9" s="128" customFormat="1" ht="14.25" customHeight="1">
      <c r="B25" s="141" t="s">
        <v>64</v>
      </c>
      <c r="C25" s="146">
        <v>0</v>
      </c>
      <c r="D25" s="147">
        <v>301407</v>
      </c>
      <c r="E25" s="144" t="s">
        <v>138</v>
      </c>
      <c r="F25" s="146">
        <v>6025642</v>
      </c>
      <c r="G25" s="147">
        <v>1085421</v>
      </c>
      <c r="H25" s="144">
        <f t="shared" si="1"/>
        <v>-0.81986633125565711</v>
      </c>
      <c r="I25" s="144">
        <f t="shared" si="2"/>
        <v>3.3078582404751165E-4</v>
      </c>
    </row>
    <row r="26" spans="1:9" s="128" customFormat="1" ht="14.25" customHeight="1">
      <c r="B26" s="141" t="s">
        <v>62</v>
      </c>
      <c r="C26" s="146">
        <v>0</v>
      </c>
      <c r="D26" s="147">
        <v>13106</v>
      </c>
      <c r="E26" s="144" t="s">
        <v>138</v>
      </c>
      <c r="F26" s="146">
        <v>0</v>
      </c>
      <c r="G26" s="147">
        <v>57804</v>
      </c>
      <c r="H26" s="144" t="s">
        <v>138</v>
      </c>
      <c r="I26" s="144">
        <f t="shared" si="2"/>
        <v>1.7615969999882408E-5</v>
      </c>
    </row>
    <row r="27" spans="1:9" s="128" customFormat="1" ht="14.25" customHeight="1">
      <c r="B27" s="141" t="s">
        <v>58</v>
      </c>
      <c r="C27" s="146">
        <v>100000</v>
      </c>
      <c r="D27" s="147">
        <v>0</v>
      </c>
      <c r="E27" s="144" t="s">
        <v>137</v>
      </c>
      <c r="F27" s="146">
        <v>1270000</v>
      </c>
      <c r="G27" s="147">
        <v>10500</v>
      </c>
      <c r="H27" s="144">
        <f t="shared" si="1"/>
        <v>-0.99173228346456688</v>
      </c>
      <c r="I27" s="144">
        <f t="shared" si="2"/>
        <v>3.1999115112927354E-6</v>
      </c>
    </row>
    <row r="28" spans="1:9" s="128" customFormat="1" ht="14.25" customHeight="1">
      <c r="B28" s="141" t="s">
        <v>139</v>
      </c>
      <c r="C28" s="146">
        <v>0</v>
      </c>
      <c r="D28" s="147">
        <v>0</v>
      </c>
      <c r="E28" s="144" t="s">
        <v>137</v>
      </c>
      <c r="F28" s="146">
        <v>1228</v>
      </c>
      <c r="G28" s="147">
        <v>6074</v>
      </c>
      <c r="H28" s="144">
        <f t="shared" si="1"/>
        <v>3.9462540716612375</v>
      </c>
      <c r="I28" s="144">
        <f t="shared" si="2"/>
        <v>1.8510726209135309E-6</v>
      </c>
    </row>
    <row r="29" spans="1:9" s="135" customFormat="1" ht="14.25" customHeight="1" thickBot="1">
      <c r="A29" s="128"/>
      <c r="B29" s="149" t="s">
        <v>28</v>
      </c>
      <c r="C29" s="150">
        <f>+SUM(C7:C28)</f>
        <v>623378409</v>
      </c>
      <c r="D29" s="150">
        <f>+SUM(D7:D28)</f>
        <v>380265456</v>
      </c>
      <c r="E29" s="151">
        <f>D29/C29-1</f>
        <v>-0.38999257832813394</v>
      </c>
      <c r="F29" s="150">
        <f>+SUM(F7:F28)</f>
        <v>4702419409</v>
      </c>
      <c r="G29" s="150">
        <f>+SUM(G7:G28)</f>
        <v>3281340738</v>
      </c>
      <c r="H29" s="152">
        <f>G29/F29-1</f>
        <v>-0.30220160036771404</v>
      </c>
      <c r="I29" s="152">
        <f t="shared" ref="I29" si="3">G29/$G$29</f>
        <v>1</v>
      </c>
    </row>
    <row r="30" spans="1:9" s="128" customFormat="1" ht="14.25" customHeight="1">
      <c r="C30" s="153"/>
      <c r="D30" s="153"/>
      <c r="E30" s="153"/>
      <c r="F30" s="153"/>
      <c r="G30" s="153"/>
      <c r="H30" s="153"/>
      <c r="I30" s="153"/>
    </row>
    <row r="31" spans="1:9" s="135" customFormat="1" ht="14.25" customHeight="1" thickBot="1">
      <c r="A31" s="128"/>
      <c r="B31" s="133" t="s">
        <v>140</v>
      </c>
      <c r="C31" s="128"/>
      <c r="D31" s="128"/>
      <c r="E31" s="130"/>
      <c r="F31" s="128"/>
      <c r="G31" s="128"/>
      <c r="H31" s="130"/>
      <c r="I31" s="130"/>
    </row>
    <row r="32" spans="1:9" s="135" customFormat="1" ht="14.25" customHeight="1" thickBot="1">
      <c r="A32" s="128"/>
      <c r="B32" s="128"/>
      <c r="C32" s="820" t="s">
        <v>118</v>
      </c>
      <c r="D32" s="821"/>
      <c r="E32" s="822"/>
      <c r="F32" s="823" t="s">
        <v>132</v>
      </c>
      <c r="G32" s="824"/>
      <c r="H32" s="824"/>
      <c r="I32" s="825"/>
    </row>
    <row r="33" spans="1:9" s="128" customFormat="1" ht="14.25" customHeight="1" thickBot="1">
      <c r="A33" s="826" t="s">
        <v>141</v>
      </c>
      <c r="B33" s="827"/>
      <c r="C33" s="137">
        <v>2019</v>
      </c>
      <c r="D33" s="138">
        <v>2020</v>
      </c>
      <c r="E33" s="139" t="s">
        <v>125</v>
      </c>
      <c r="F33" s="137">
        <v>2019</v>
      </c>
      <c r="G33" s="138">
        <v>2020</v>
      </c>
      <c r="H33" s="139" t="s">
        <v>125</v>
      </c>
      <c r="I33" s="140" t="s">
        <v>133</v>
      </c>
    </row>
    <row r="34" spans="1:9" s="128" customFormat="1" ht="14.25" customHeight="1">
      <c r="A34" s="154">
        <v>1</v>
      </c>
      <c r="B34" s="155" t="s">
        <v>142</v>
      </c>
      <c r="C34" s="156">
        <v>161716709</v>
      </c>
      <c r="D34" s="157">
        <v>99462802</v>
      </c>
      <c r="E34" s="144">
        <f t="shared" ref="E34:E84" si="4">D34/C34-1</f>
        <v>-0.38495655387100414</v>
      </c>
      <c r="F34" s="156">
        <v>937983935</v>
      </c>
      <c r="G34" s="157">
        <v>1107944264</v>
      </c>
      <c r="H34" s="144">
        <f t="shared" ref="H34:H84" si="5">G34/F34-1</f>
        <v>0.18119748394198254</v>
      </c>
      <c r="I34" s="158">
        <f t="shared" ref="I34:I85" si="6">G34/$G$85</f>
        <v>0.33764986707089117</v>
      </c>
    </row>
    <row r="35" spans="1:9" s="128" customFormat="1" ht="14.25" customHeight="1">
      <c r="A35" s="154">
        <v>2</v>
      </c>
      <c r="B35" s="155" t="s">
        <v>143</v>
      </c>
      <c r="C35" s="156">
        <v>54211095</v>
      </c>
      <c r="D35" s="157">
        <v>46679164</v>
      </c>
      <c r="E35" s="144">
        <f t="shared" si="4"/>
        <v>-0.13893707551931944</v>
      </c>
      <c r="F35" s="156">
        <v>629621862</v>
      </c>
      <c r="G35" s="157">
        <v>412039804</v>
      </c>
      <c r="H35" s="144">
        <f t="shared" si="5"/>
        <v>-0.34557576718960881</v>
      </c>
      <c r="I35" s="158">
        <f t="shared" si="6"/>
        <v>0.12557056304099071</v>
      </c>
    </row>
    <row r="36" spans="1:9" s="128" customFormat="1" ht="14.25" customHeight="1">
      <c r="A36" s="154">
        <v>3</v>
      </c>
      <c r="B36" s="155" t="s">
        <v>144</v>
      </c>
      <c r="C36" s="156">
        <v>58282820</v>
      </c>
      <c r="D36" s="157">
        <v>19167647</v>
      </c>
      <c r="E36" s="144">
        <f t="shared" si="4"/>
        <v>-0.6711269804721185</v>
      </c>
      <c r="F36" s="156">
        <v>322981916</v>
      </c>
      <c r="G36" s="157">
        <v>223394563</v>
      </c>
      <c r="H36" s="144">
        <f t="shared" si="5"/>
        <v>-0.30833724139527363</v>
      </c>
      <c r="I36" s="158">
        <f t="shared" si="6"/>
        <v>6.8080269876562877E-2</v>
      </c>
    </row>
    <row r="37" spans="1:9" s="128" customFormat="1" ht="14.25" customHeight="1">
      <c r="A37" s="154">
        <v>4</v>
      </c>
      <c r="B37" s="155" t="s">
        <v>145</v>
      </c>
      <c r="C37" s="156">
        <v>38008085</v>
      </c>
      <c r="D37" s="157">
        <v>36972008</v>
      </c>
      <c r="E37" s="144">
        <f t="shared" si="4"/>
        <v>-2.725938441781528E-2</v>
      </c>
      <c r="F37" s="156">
        <v>216715995</v>
      </c>
      <c r="G37" s="157">
        <v>209454720</v>
      </c>
      <c r="H37" s="144">
        <f t="shared" si="5"/>
        <v>-3.3505948649521722E-2</v>
      </c>
      <c r="I37" s="158">
        <f t="shared" si="6"/>
        <v>6.383205424977112E-2</v>
      </c>
    </row>
    <row r="38" spans="1:9" s="128" customFormat="1" ht="14.25" customHeight="1">
      <c r="A38" s="154">
        <v>5</v>
      </c>
      <c r="B38" s="155" t="s">
        <v>146</v>
      </c>
      <c r="C38" s="156">
        <v>29264769</v>
      </c>
      <c r="D38" s="157">
        <v>21706603</v>
      </c>
      <c r="E38" s="144">
        <f t="shared" si="4"/>
        <v>-0.25826843191552273</v>
      </c>
      <c r="F38" s="156">
        <v>314320258</v>
      </c>
      <c r="G38" s="157">
        <v>158212860</v>
      </c>
      <c r="H38" s="144">
        <f t="shared" si="5"/>
        <v>-0.49665076948365194</v>
      </c>
      <c r="I38" s="158">
        <f t="shared" si="6"/>
        <v>4.8215919233194855E-2</v>
      </c>
    </row>
    <row r="39" spans="1:9" s="128" customFormat="1" ht="14.25" customHeight="1">
      <c r="A39" s="154">
        <v>6</v>
      </c>
      <c r="B39" s="155" t="s">
        <v>147</v>
      </c>
      <c r="C39" s="156">
        <v>25099787</v>
      </c>
      <c r="D39" s="157">
        <v>15031044</v>
      </c>
      <c r="E39" s="144">
        <f t="shared" si="4"/>
        <v>-0.40114854361114693</v>
      </c>
      <c r="F39" s="156">
        <v>196638966</v>
      </c>
      <c r="G39" s="157">
        <v>148851665</v>
      </c>
      <c r="H39" s="144">
        <f t="shared" si="5"/>
        <v>-0.24302050591539426</v>
      </c>
      <c r="I39" s="158">
        <f t="shared" si="6"/>
        <v>4.5363062505579997E-2</v>
      </c>
    </row>
    <row r="40" spans="1:9" s="128" customFormat="1" ht="14.25" customHeight="1">
      <c r="A40" s="154">
        <v>7</v>
      </c>
      <c r="B40" s="155" t="s">
        <v>148</v>
      </c>
      <c r="C40" s="156">
        <v>26786912</v>
      </c>
      <c r="D40" s="157">
        <v>8949206</v>
      </c>
      <c r="E40" s="144">
        <f t="shared" si="4"/>
        <v>-0.66591124800051604</v>
      </c>
      <c r="F40" s="156">
        <v>213757370</v>
      </c>
      <c r="G40" s="157">
        <v>121216239</v>
      </c>
      <c r="H40" s="144">
        <f t="shared" si="5"/>
        <v>-0.43292603665548468</v>
      </c>
      <c r="I40" s="158">
        <f t="shared" si="6"/>
        <v>3.6941070336353472E-2</v>
      </c>
    </row>
    <row r="41" spans="1:9" s="128" customFormat="1" ht="14.25" customHeight="1">
      <c r="A41" s="154">
        <v>8</v>
      </c>
      <c r="B41" s="155" t="s">
        <v>149</v>
      </c>
      <c r="C41" s="156">
        <v>11884590</v>
      </c>
      <c r="D41" s="157">
        <v>13303108</v>
      </c>
      <c r="E41" s="144">
        <f t="shared" si="4"/>
        <v>0.11935775655702052</v>
      </c>
      <c r="F41" s="156">
        <v>143536834</v>
      </c>
      <c r="G41" s="157">
        <v>72961998</v>
      </c>
      <c r="H41" s="144">
        <f t="shared" si="5"/>
        <v>-0.49168449681703308</v>
      </c>
      <c r="I41" s="158">
        <f t="shared" si="6"/>
        <v>2.2235422598773098E-2</v>
      </c>
    </row>
    <row r="42" spans="1:9" s="128" customFormat="1" ht="14.25" customHeight="1">
      <c r="A42" s="154">
        <v>9</v>
      </c>
      <c r="B42" s="155" t="s">
        <v>150</v>
      </c>
      <c r="C42" s="156">
        <v>10905840</v>
      </c>
      <c r="D42" s="157">
        <v>5310523</v>
      </c>
      <c r="E42" s="144">
        <f t="shared" si="4"/>
        <v>-0.51305694930422607</v>
      </c>
      <c r="F42" s="156">
        <v>78242644</v>
      </c>
      <c r="G42" s="157">
        <v>54621565</v>
      </c>
      <c r="H42" s="144">
        <f t="shared" si="5"/>
        <v>-0.30189520435940276</v>
      </c>
      <c r="I42" s="158">
        <f t="shared" si="6"/>
        <v>1.6646111867459467E-2</v>
      </c>
    </row>
    <row r="43" spans="1:9" s="128" customFormat="1" ht="14.25" customHeight="1">
      <c r="A43" s="154">
        <v>10</v>
      </c>
      <c r="B43" s="155" t="s">
        <v>151</v>
      </c>
      <c r="C43" s="156">
        <v>6552593</v>
      </c>
      <c r="D43" s="157">
        <v>7729819</v>
      </c>
      <c r="E43" s="144">
        <f t="shared" si="4"/>
        <v>0.17965803766539445</v>
      </c>
      <c r="F43" s="156">
        <v>48706826</v>
      </c>
      <c r="G43" s="157">
        <v>48354397</v>
      </c>
      <c r="H43" s="144">
        <f t="shared" si="5"/>
        <v>-7.2357209233876452E-3</v>
      </c>
      <c r="I43" s="158">
        <f t="shared" si="6"/>
        <v>1.4736170626849421E-2</v>
      </c>
    </row>
    <row r="44" spans="1:9" s="128" customFormat="1" ht="14.25" customHeight="1">
      <c r="A44" s="154">
        <v>11</v>
      </c>
      <c r="B44" s="155" t="s">
        <v>152</v>
      </c>
      <c r="C44" s="156">
        <v>14634281</v>
      </c>
      <c r="D44" s="157">
        <v>11626384</v>
      </c>
      <c r="E44" s="144">
        <f t="shared" si="4"/>
        <v>-0.20553773704358969</v>
      </c>
      <c r="F44" s="156">
        <v>123377420</v>
      </c>
      <c r="G44" s="157">
        <v>41063699</v>
      </c>
      <c r="H44" s="144">
        <f t="shared" si="5"/>
        <v>-0.66717006239877608</v>
      </c>
      <c r="I44" s="158">
        <f t="shared" si="6"/>
        <v>1.2514305059653332E-2</v>
      </c>
    </row>
    <row r="45" spans="1:9" s="128" customFormat="1" ht="14.25" customHeight="1">
      <c r="A45" s="154">
        <v>12</v>
      </c>
      <c r="B45" s="155" t="s">
        <v>153</v>
      </c>
      <c r="C45" s="156">
        <v>7090003</v>
      </c>
      <c r="D45" s="157">
        <v>10413552</v>
      </c>
      <c r="E45" s="144">
        <f>D45/C45-1</f>
        <v>0.46876552802586957</v>
      </c>
      <c r="F45" s="156">
        <v>74260008</v>
      </c>
      <c r="G45" s="157">
        <v>40156147</v>
      </c>
      <c r="H45" s="144">
        <f t="shared" si="5"/>
        <v>-0.45924935801245803</v>
      </c>
      <c r="I45" s="158">
        <f t="shared" si="6"/>
        <v>1.2237725431853643E-2</v>
      </c>
    </row>
    <row r="46" spans="1:9" s="128" customFormat="1" ht="14.25" customHeight="1">
      <c r="A46" s="154">
        <v>13</v>
      </c>
      <c r="B46" s="155" t="s">
        <v>154</v>
      </c>
      <c r="C46" s="156">
        <v>9959902</v>
      </c>
      <c r="D46" s="157">
        <v>4945543</v>
      </c>
      <c r="E46" s="144">
        <f t="shared" si="4"/>
        <v>-0.50345465246545595</v>
      </c>
      <c r="F46" s="156">
        <v>76073582</v>
      </c>
      <c r="G46" s="157">
        <v>36528875</v>
      </c>
      <c r="H46" s="144">
        <f t="shared" si="5"/>
        <v>-0.51982180883765938</v>
      </c>
      <c r="I46" s="158">
        <f t="shared" si="6"/>
        <v>1.1132301676864135E-2</v>
      </c>
    </row>
    <row r="47" spans="1:9" s="128" customFormat="1" ht="14.25" customHeight="1">
      <c r="A47" s="154">
        <v>14</v>
      </c>
      <c r="B47" s="155" t="s">
        <v>155</v>
      </c>
      <c r="C47" s="156">
        <v>5952801</v>
      </c>
      <c r="D47" s="157">
        <v>4782610</v>
      </c>
      <c r="E47" s="144">
        <f t="shared" si="4"/>
        <v>-0.19657821586846258</v>
      </c>
      <c r="F47" s="156">
        <v>46915123</v>
      </c>
      <c r="G47" s="157">
        <v>35887300</v>
      </c>
      <c r="H47" s="144">
        <f t="shared" si="5"/>
        <v>-0.23505902350506469</v>
      </c>
      <c r="I47" s="158">
        <f t="shared" si="6"/>
        <v>1.0936779464687218E-2</v>
      </c>
    </row>
    <row r="48" spans="1:9" s="128" customFormat="1" ht="14.25" customHeight="1">
      <c r="A48" s="154">
        <v>15</v>
      </c>
      <c r="B48" s="155" t="s">
        <v>156</v>
      </c>
      <c r="C48" s="156">
        <v>6069294</v>
      </c>
      <c r="D48" s="157">
        <v>4527273</v>
      </c>
      <c r="E48" s="144">
        <f t="shared" si="4"/>
        <v>-0.25406925418343551</v>
      </c>
      <c r="F48" s="156">
        <v>38482916</v>
      </c>
      <c r="G48" s="157">
        <v>35870647</v>
      </c>
      <c r="H48" s="144">
        <f t="shared" si="5"/>
        <v>-6.7881264507086758E-2</v>
      </c>
      <c r="I48" s="158">
        <f t="shared" si="6"/>
        <v>1.0931704405030308E-2</v>
      </c>
    </row>
    <row r="49" spans="1:9" s="128" customFormat="1" ht="14.25" customHeight="1">
      <c r="A49" s="154">
        <v>16</v>
      </c>
      <c r="B49" s="155" t="s">
        <v>157</v>
      </c>
      <c r="C49" s="156">
        <v>24728943</v>
      </c>
      <c r="D49" s="157">
        <v>6451947</v>
      </c>
      <c r="E49" s="144">
        <f t="shared" si="4"/>
        <v>-0.73909329646641186</v>
      </c>
      <c r="F49" s="156">
        <v>165517286</v>
      </c>
      <c r="G49" s="157">
        <v>32555664</v>
      </c>
      <c r="H49" s="144">
        <f t="shared" si="5"/>
        <v>-0.80330958302445821</v>
      </c>
      <c r="I49" s="158">
        <f t="shared" si="6"/>
        <v>9.9214518087027137E-3</v>
      </c>
    </row>
    <row r="50" spans="1:9" s="128" customFormat="1" ht="14.25" customHeight="1">
      <c r="A50" s="154">
        <v>17</v>
      </c>
      <c r="B50" s="155" t="s">
        <v>158</v>
      </c>
      <c r="C50" s="156">
        <v>11882572</v>
      </c>
      <c r="D50" s="157">
        <v>3515209</v>
      </c>
      <c r="E50" s="144">
        <f t="shared" si="4"/>
        <v>-0.70417103300531236</v>
      </c>
      <c r="F50" s="156">
        <v>112080623</v>
      </c>
      <c r="G50" s="157">
        <v>32235489</v>
      </c>
      <c r="H50" s="144">
        <f t="shared" si="5"/>
        <v>-0.71239016935157473</v>
      </c>
      <c r="I50" s="158">
        <f t="shared" si="6"/>
        <v>9.8238773641190803E-3</v>
      </c>
    </row>
    <row r="51" spans="1:9" s="128" customFormat="1" ht="14.25" customHeight="1">
      <c r="A51" s="154">
        <v>18</v>
      </c>
      <c r="B51" s="155" t="s">
        <v>159</v>
      </c>
      <c r="C51" s="156">
        <v>19878676</v>
      </c>
      <c r="D51" s="157">
        <v>3609022</v>
      </c>
      <c r="E51" s="144">
        <f t="shared" si="4"/>
        <v>-0.8184475666286829</v>
      </c>
      <c r="F51" s="156">
        <v>108038945</v>
      </c>
      <c r="G51" s="157">
        <v>30829707</v>
      </c>
      <c r="H51" s="144">
        <f t="shared" si="5"/>
        <v>-0.71464265038870933</v>
      </c>
      <c r="I51" s="158">
        <f t="shared" si="6"/>
        <v>9.3954604113411638E-3</v>
      </c>
    </row>
    <row r="52" spans="1:9" s="128" customFormat="1" ht="14.25" customHeight="1">
      <c r="A52" s="154">
        <v>19</v>
      </c>
      <c r="B52" s="155" t="s">
        <v>160</v>
      </c>
      <c r="C52" s="156">
        <v>3171656</v>
      </c>
      <c r="D52" s="157">
        <v>3038099</v>
      </c>
      <c r="E52" s="144">
        <f t="shared" si="4"/>
        <v>-4.2109547819814019E-2</v>
      </c>
      <c r="F52" s="156">
        <v>36794083</v>
      </c>
      <c r="G52" s="157">
        <v>27219884</v>
      </c>
      <c r="H52" s="144">
        <f t="shared" si="5"/>
        <v>-0.26021028979034477</v>
      </c>
      <c r="I52" s="158">
        <f t="shared" si="6"/>
        <v>8.2953542997764706E-3</v>
      </c>
    </row>
    <row r="53" spans="1:9" s="128" customFormat="1" ht="14.25" customHeight="1">
      <c r="A53" s="154">
        <v>20</v>
      </c>
      <c r="B53" s="155" t="s">
        <v>161</v>
      </c>
      <c r="C53" s="156">
        <v>5926669</v>
      </c>
      <c r="D53" s="157">
        <v>3906718</v>
      </c>
      <c r="E53" s="144">
        <f t="shared" si="4"/>
        <v>-0.34082399405129593</v>
      </c>
      <c r="F53" s="156">
        <v>63239653</v>
      </c>
      <c r="G53" s="157">
        <v>27013785</v>
      </c>
      <c r="H53" s="144">
        <f t="shared" si="5"/>
        <v>-0.57283470546557236</v>
      </c>
      <c r="I53" s="158">
        <f t="shared" si="6"/>
        <v>8.2325449128654304E-3</v>
      </c>
    </row>
    <row r="54" spans="1:9" s="128" customFormat="1" ht="14.25" customHeight="1">
      <c r="A54" s="154">
        <v>21</v>
      </c>
      <c r="B54" s="155" t="s">
        <v>162</v>
      </c>
      <c r="C54" s="156">
        <v>8105840</v>
      </c>
      <c r="D54" s="157">
        <v>5470496</v>
      </c>
      <c r="E54" s="144">
        <f t="shared" si="4"/>
        <v>-0.32511670597988607</v>
      </c>
      <c r="F54" s="156">
        <v>49873124</v>
      </c>
      <c r="G54" s="157">
        <v>23096885</v>
      </c>
      <c r="H54" s="144">
        <f t="shared" si="5"/>
        <v>-0.53688714186021314</v>
      </c>
      <c r="I54" s="158">
        <f t="shared" si="6"/>
        <v>7.0388560177623346E-3</v>
      </c>
    </row>
    <row r="55" spans="1:9" s="128" customFormat="1" ht="14.25" customHeight="1">
      <c r="A55" s="154">
        <v>22</v>
      </c>
      <c r="B55" s="155" t="s">
        <v>163</v>
      </c>
      <c r="C55" s="156">
        <v>4708676</v>
      </c>
      <c r="D55" s="157">
        <v>1931069</v>
      </c>
      <c r="E55" s="144">
        <f t="shared" si="4"/>
        <v>-0.58989129853062727</v>
      </c>
      <c r="F55" s="156">
        <v>31821783</v>
      </c>
      <c r="G55" s="157">
        <v>19104971</v>
      </c>
      <c r="H55" s="144">
        <f t="shared" si="5"/>
        <v>-0.39962600461451203</v>
      </c>
      <c r="I55" s="158">
        <f t="shared" si="6"/>
        <v>5.8223063453156079E-3</v>
      </c>
    </row>
    <row r="56" spans="1:9" s="128" customFormat="1" ht="14.25" customHeight="1">
      <c r="A56" s="154">
        <v>23</v>
      </c>
      <c r="B56" s="155" t="s">
        <v>164</v>
      </c>
      <c r="C56" s="156">
        <v>2764553</v>
      </c>
      <c r="D56" s="157">
        <v>2455593</v>
      </c>
      <c r="E56" s="144">
        <f t="shared" si="4"/>
        <v>-0.11175766932303344</v>
      </c>
      <c r="F56" s="156">
        <v>27582468</v>
      </c>
      <c r="G56" s="157">
        <v>16599153</v>
      </c>
      <c r="H56" s="144">
        <f t="shared" si="5"/>
        <v>-0.39819913867025969</v>
      </c>
      <c r="I56" s="158">
        <f t="shared" si="6"/>
        <v>5.0586495964199379E-3</v>
      </c>
    </row>
    <row r="57" spans="1:9" s="128" customFormat="1" ht="14.25" customHeight="1">
      <c r="A57" s="154">
        <v>24</v>
      </c>
      <c r="B57" s="155" t="s">
        <v>165</v>
      </c>
      <c r="C57" s="156">
        <v>5081027</v>
      </c>
      <c r="D57" s="157">
        <v>159955</v>
      </c>
      <c r="E57" s="144">
        <f t="shared" si="4"/>
        <v>-0.96851915961084245</v>
      </c>
      <c r="F57" s="156">
        <v>38103750</v>
      </c>
      <c r="G57" s="157">
        <v>15030293</v>
      </c>
      <c r="H57" s="144">
        <f t="shared" si="5"/>
        <v>-0.60554294524817109</v>
      </c>
      <c r="I57" s="158">
        <f t="shared" si="6"/>
        <v>4.5805340560764402E-3</v>
      </c>
    </row>
    <row r="58" spans="1:9" s="128" customFormat="1" ht="14.25" customHeight="1">
      <c r="A58" s="154">
        <v>25</v>
      </c>
      <c r="B58" s="155" t="s">
        <v>166</v>
      </c>
      <c r="C58" s="156">
        <v>1566801</v>
      </c>
      <c r="D58" s="157">
        <v>1131511</v>
      </c>
      <c r="E58" s="144">
        <f t="shared" si="4"/>
        <v>-0.27782085919015875</v>
      </c>
      <c r="F58" s="156">
        <v>16431891</v>
      </c>
      <c r="G58" s="157">
        <v>14596644</v>
      </c>
      <c r="H58" s="144">
        <f t="shared" si="5"/>
        <v>-0.11168811915804455</v>
      </c>
      <c r="I58" s="158">
        <f t="shared" si="6"/>
        <v>4.4483780154135275E-3</v>
      </c>
    </row>
    <row r="59" spans="1:9" s="128" customFormat="1" ht="14.25" customHeight="1">
      <c r="A59" s="154">
        <v>26</v>
      </c>
      <c r="B59" s="155" t="s">
        <v>167</v>
      </c>
      <c r="C59" s="156">
        <v>11196069</v>
      </c>
      <c r="D59" s="157">
        <v>1490718</v>
      </c>
      <c r="E59" s="144">
        <f t="shared" si="4"/>
        <v>-0.86685344650877016</v>
      </c>
      <c r="F59" s="156">
        <v>51619594</v>
      </c>
      <c r="G59" s="157">
        <v>13874778</v>
      </c>
      <c r="H59" s="144">
        <f t="shared" si="5"/>
        <v>-0.7312110203733877</v>
      </c>
      <c r="I59" s="158">
        <f t="shared" si="6"/>
        <v>4.2283868417934472E-3</v>
      </c>
    </row>
    <row r="60" spans="1:9" s="128" customFormat="1" ht="14.25" customHeight="1">
      <c r="A60" s="154">
        <v>27</v>
      </c>
      <c r="B60" s="155" t="s">
        <v>168</v>
      </c>
      <c r="C60" s="156">
        <v>3111387</v>
      </c>
      <c r="D60" s="157">
        <v>2364841</v>
      </c>
      <c r="E60" s="144">
        <f t="shared" si="4"/>
        <v>-0.23993993675489422</v>
      </c>
      <c r="F60" s="156">
        <v>24249490</v>
      </c>
      <c r="G60" s="157">
        <v>13266420</v>
      </c>
      <c r="H60" s="144">
        <f t="shared" si="5"/>
        <v>-0.45291962841280375</v>
      </c>
      <c r="I60" s="158">
        <f t="shared" si="6"/>
        <v>4.0429876258708738E-3</v>
      </c>
    </row>
    <row r="61" spans="1:9" s="128" customFormat="1" ht="14.25" customHeight="1">
      <c r="A61" s="154">
        <v>28</v>
      </c>
      <c r="B61" s="155" t="s">
        <v>169</v>
      </c>
      <c r="C61" s="156">
        <v>1026084</v>
      </c>
      <c r="D61" s="157">
        <v>2689131</v>
      </c>
      <c r="E61" s="144">
        <f t="shared" si="4"/>
        <v>1.6207708140853967</v>
      </c>
      <c r="F61" s="156">
        <v>7349096</v>
      </c>
      <c r="G61" s="157">
        <v>11681155</v>
      </c>
      <c r="H61" s="144">
        <f t="shared" si="5"/>
        <v>0.5894682829017337</v>
      </c>
      <c r="I61" s="158">
        <f t="shared" si="6"/>
        <v>3.559872604732828E-3</v>
      </c>
    </row>
    <row r="62" spans="1:9" s="128" customFormat="1" ht="14.25" customHeight="1">
      <c r="A62" s="154">
        <v>29</v>
      </c>
      <c r="B62" s="159" t="s">
        <v>170</v>
      </c>
      <c r="C62" s="156">
        <v>3877393</v>
      </c>
      <c r="D62" s="157">
        <v>1658551</v>
      </c>
      <c r="E62" s="144">
        <f t="shared" si="4"/>
        <v>-0.57225099441815674</v>
      </c>
      <c r="F62" s="156">
        <v>25803668</v>
      </c>
      <c r="G62" s="157">
        <v>11616371</v>
      </c>
      <c r="H62" s="144">
        <f t="shared" si="5"/>
        <v>-0.54981706476769121</v>
      </c>
      <c r="I62" s="158">
        <f t="shared" si="6"/>
        <v>3.5401294554616288E-3</v>
      </c>
    </row>
    <row r="63" spans="1:9" s="128" customFormat="1" ht="14.25" customHeight="1">
      <c r="A63" s="154">
        <v>30</v>
      </c>
      <c r="B63" s="155" t="s">
        <v>171</v>
      </c>
      <c r="C63" s="156">
        <v>3115789</v>
      </c>
      <c r="D63" s="157">
        <v>3071523</v>
      </c>
      <c r="E63" s="144">
        <f t="shared" si="4"/>
        <v>-1.4206995403090561E-2</v>
      </c>
      <c r="F63" s="156">
        <v>22911681</v>
      </c>
      <c r="G63" s="157">
        <v>11252003</v>
      </c>
      <c r="H63" s="144">
        <f t="shared" si="5"/>
        <v>-0.50889666279833423</v>
      </c>
      <c r="I63" s="158">
        <f t="shared" si="6"/>
        <v>3.4290870404571805E-3</v>
      </c>
    </row>
    <row r="64" spans="1:9" s="128" customFormat="1" ht="14.25" customHeight="1">
      <c r="A64" s="154">
        <v>31</v>
      </c>
      <c r="B64" s="155" t="s">
        <v>172</v>
      </c>
      <c r="C64" s="156">
        <v>1065730</v>
      </c>
      <c r="D64" s="157">
        <v>1565441</v>
      </c>
      <c r="E64" s="144">
        <f t="shared" si="4"/>
        <v>0.46889080724010768</v>
      </c>
      <c r="F64" s="156">
        <v>21024735</v>
      </c>
      <c r="G64" s="157">
        <v>10828528</v>
      </c>
      <c r="H64" s="144">
        <f t="shared" si="5"/>
        <v>-0.48496245018070383</v>
      </c>
      <c r="I64" s="158">
        <f t="shared" si="6"/>
        <v>3.3000315616719717E-3</v>
      </c>
    </row>
    <row r="65" spans="1:9" s="128" customFormat="1" ht="14.25" customHeight="1">
      <c r="A65" s="154">
        <v>32</v>
      </c>
      <c r="B65" s="155" t="s">
        <v>173</v>
      </c>
      <c r="C65" s="156">
        <v>774012</v>
      </c>
      <c r="D65" s="157">
        <v>1184894</v>
      </c>
      <c r="E65" s="144">
        <f t="shared" si="4"/>
        <v>0.53084706697053785</v>
      </c>
      <c r="F65" s="156">
        <v>10928980</v>
      </c>
      <c r="G65" s="157">
        <v>10752757</v>
      </c>
      <c r="H65" s="144">
        <f t="shared" si="5"/>
        <v>-1.6124377572289461E-2</v>
      </c>
      <c r="I65" s="158">
        <f t="shared" si="6"/>
        <v>3.2769400859460514E-3</v>
      </c>
    </row>
    <row r="66" spans="1:9" s="128" customFormat="1" ht="14.25" customHeight="1">
      <c r="A66" s="154">
        <v>33</v>
      </c>
      <c r="B66" s="155" t="s">
        <v>174</v>
      </c>
      <c r="C66" s="156">
        <v>68438</v>
      </c>
      <c r="D66" s="157">
        <v>880270</v>
      </c>
      <c r="E66" s="144" t="s">
        <v>138</v>
      </c>
      <c r="F66" s="156">
        <v>1209389</v>
      </c>
      <c r="G66" s="157">
        <v>10590204</v>
      </c>
      <c r="H66" s="144">
        <f t="shared" si="5"/>
        <v>7.7566564604110013</v>
      </c>
      <c r="I66" s="158">
        <f t="shared" si="6"/>
        <v>3.2274014939560353E-3</v>
      </c>
    </row>
    <row r="67" spans="1:9" s="128" customFormat="1" ht="14.25" customHeight="1">
      <c r="A67" s="154">
        <v>34</v>
      </c>
      <c r="B67" s="155" t="s">
        <v>175</v>
      </c>
      <c r="C67" s="156">
        <v>2414398</v>
      </c>
      <c r="D67" s="157">
        <v>1317971</v>
      </c>
      <c r="E67" s="144">
        <f t="shared" si="4"/>
        <v>-0.45412024032491738</v>
      </c>
      <c r="F67" s="156">
        <v>19941532</v>
      </c>
      <c r="G67" s="157">
        <v>9590621</v>
      </c>
      <c r="H67" s="144">
        <f t="shared" si="5"/>
        <v>-0.51906297871196649</v>
      </c>
      <c r="I67" s="158">
        <f t="shared" si="6"/>
        <v>2.9227750988900804E-3</v>
      </c>
    </row>
    <row r="68" spans="1:9" s="128" customFormat="1" ht="14.25" customHeight="1">
      <c r="A68" s="154">
        <v>35</v>
      </c>
      <c r="B68" s="155" t="s">
        <v>176</v>
      </c>
      <c r="C68" s="156">
        <v>2077383</v>
      </c>
      <c r="D68" s="157">
        <v>1860746</v>
      </c>
      <c r="E68" s="144">
        <f t="shared" si="4"/>
        <v>-0.1042836106774726</v>
      </c>
      <c r="F68" s="156">
        <v>24926447</v>
      </c>
      <c r="G68" s="157">
        <v>9402959</v>
      </c>
      <c r="H68" s="144">
        <f t="shared" si="5"/>
        <v>-0.62277178933684374</v>
      </c>
      <c r="I68" s="158">
        <f t="shared" si="6"/>
        <v>2.8655844518393932E-3</v>
      </c>
    </row>
    <row r="69" spans="1:9" s="128" customFormat="1" ht="14.25" customHeight="1">
      <c r="A69" s="154">
        <v>36</v>
      </c>
      <c r="B69" s="155" t="s">
        <v>177</v>
      </c>
      <c r="C69" s="156">
        <v>1229423</v>
      </c>
      <c r="D69" s="157">
        <v>723850</v>
      </c>
      <c r="E69" s="144">
        <f t="shared" si="4"/>
        <v>-0.4112278686831139</v>
      </c>
      <c r="F69" s="156">
        <v>10345409</v>
      </c>
      <c r="G69" s="157">
        <v>9270487</v>
      </c>
      <c r="H69" s="144">
        <f t="shared" si="5"/>
        <v>-0.10390328695559548</v>
      </c>
      <c r="I69" s="158">
        <f t="shared" si="6"/>
        <v>2.8252131491990152E-3</v>
      </c>
    </row>
    <row r="70" spans="1:9" s="128" customFormat="1" ht="14.25" customHeight="1">
      <c r="A70" s="154">
        <v>37</v>
      </c>
      <c r="B70" s="155" t="s">
        <v>178</v>
      </c>
      <c r="C70" s="156">
        <v>1872291</v>
      </c>
      <c r="D70" s="157">
        <v>601608</v>
      </c>
      <c r="E70" s="144">
        <f t="shared" si="4"/>
        <v>-0.67867815419718402</v>
      </c>
      <c r="F70" s="156">
        <v>10369013</v>
      </c>
      <c r="G70" s="157">
        <v>8424553</v>
      </c>
      <c r="H70" s="144">
        <f t="shared" si="5"/>
        <v>-0.18752604515010252</v>
      </c>
      <c r="I70" s="158">
        <f t="shared" si="6"/>
        <v>2.5674118211614998E-3</v>
      </c>
    </row>
    <row r="71" spans="1:9" s="128" customFormat="1" ht="14.25" customHeight="1">
      <c r="A71" s="154">
        <v>38</v>
      </c>
      <c r="B71" s="155" t="s">
        <v>179</v>
      </c>
      <c r="C71" s="156">
        <v>1836002</v>
      </c>
      <c r="D71" s="157">
        <v>1605900</v>
      </c>
      <c r="E71" s="144">
        <f t="shared" si="4"/>
        <v>-0.12532775018763598</v>
      </c>
      <c r="F71" s="156">
        <v>14656974</v>
      </c>
      <c r="G71" s="157">
        <v>7770233</v>
      </c>
      <c r="H71" s="144">
        <f t="shared" si="5"/>
        <v>-0.4698610368006384</v>
      </c>
      <c r="I71" s="158">
        <f t="shared" si="6"/>
        <v>2.3680055259168273E-3</v>
      </c>
    </row>
    <row r="72" spans="1:9" s="128" customFormat="1" ht="14.25" customHeight="1">
      <c r="A72" s="154">
        <v>39</v>
      </c>
      <c r="B72" s="155" t="s">
        <v>180</v>
      </c>
      <c r="C72" s="160">
        <v>0</v>
      </c>
      <c r="D72" s="157">
        <v>768376</v>
      </c>
      <c r="E72" s="144" t="s">
        <v>138</v>
      </c>
      <c r="F72" s="160">
        <v>0</v>
      </c>
      <c r="G72" s="157">
        <v>7181774</v>
      </c>
      <c r="H72" s="144" t="s">
        <v>138</v>
      </c>
      <c r="I72" s="158">
        <f t="shared" si="6"/>
        <v>2.1886705994383689E-3</v>
      </c>
    </row>
    <row r="73" spans="1:9" s="128" customFormat="1" ht="14.25" customHeight="1">
      <c r="A73" s="154">
        <v>40</v>
      </c>
      <c r="B73" s="155" t="s">
        <v>181</v>
      </c>
      <c r="C73" s="156">
        <v>1684544</v>
      </c>
      <c r="D73" s="157">
        <v>90884</v>
      </c>
      <c r="E73" s="144">
        <f t="shared" si="4"/>
        <v>-0.9460483074351278</v>
      </c>
      <c r="F73" s="156">
        <v>13823117</v>
      </c>
      <c r="G73" s="157">
        <v>7116375</v>
      </c>
      <c r="H73" s="144">
        <f t="shared" si="5"/>
        <v>-0.48518304518438204</v>
      </c>
      <c r="I73" s="158">
        <f t="shared" si="6"/>
        <v>2.1687400267786515E-3</v>
      </c>
    </row>
    <row r="74" spans="1:9" s="164" customFormat="1" ht="14.25" customHeight="1">
      <c r="A74" s="161">
        <v>41</v>
      </c>
      <c r="B74" s="159" t="s">
        <v>182</v>
      </c>
      <c r="C74" s="156">
        <v>1612354</v>
      </c>
      <c r="D74" s="157">
        <v>633632</v>
      </c>
      <c r="E74" s="144">
        <f t="shared" si="4"/>
        <v>-0.607014340523235</v>
      </c>
      <c r="F74" s="156">
        <v>20964673</v>
      </c>
      <c r="G74" s="162">
        <v>6249335</v>
      </c>
      <c r="H74" s="144">
        <f t="shared" si="5"/>
        <v>-0.70191116264966302</v>
      </c>
      <c r="I74" s="163">
        <f t="shared" si="6"/>
        <v>1.9045065718499607E-3</v>
      </c>
    </row>
    <row r="75" spans="1:9" s="128" customFormat="1" ht="14.25" customHeight="1">
      <c r="A75" s="154">
        <v>42</v>
      </c>
      <c r="B75" s="155" t="s">
        <v>183</v>
      </c>
      <c r="C75" s="156">
        <v>1115922</v>
      </c>
      <c r="D75" s="157">
        <v>742912</v>
      </c>
      <c r="E75" s="144">
        <f t="shared" si="4"/>
        <v>-0.33426171363231483</v>
      </c>
      <c r="F75" s="156">
        <v>9947659</v>
      </c>
      <c r="G75" s="157">
        <v>6239664</v>
      </c>
      <c r="H75" s="144">
        <f t="shared" si="5"/>
        <v>-0.3727505134625142</v>
      </c>
      <c r="I75" s="158">
        <f t="shared" si="6"/>
        <v>1.9015593009713214E-3</v>
      </c>
    </row>
    <row r="76" spans="1:9" s="128" customFormat="1" ht="14.25" customHeight="1">
      <c r="A76" s="154">
        <v>43</v>
      </c>
      <c r="B76" s="155" t="s">
        <v>184</v>
      </c>
      <c r="C76" s="156">
        <v>330414</v>
      </c>
      <c r="D76" s="157">
        <v>942228</v>
      </c>
      <c r="E76" s="144">
        <f t="shared" si="4"/>
        <v>1.8516588280157622</v>
      </c>
      <c r="F76" s="156">
        <v>5493616</v>
      </c>
      <c r="G76" s="157">
        <v>5587682</v>
      </c>
      <c r="H76" s="144">
        <f t="shared" si="5"/>
        <v>1.7122783973251954E-2</v>
      </c>
      <c r="I76" s="158">
        <f t="shared" si="6"/>
        <v>1.7028655193564966E-3</v>
      </c>
    </row>
    <row r="77" spans="1:9" s="128" customFormat="1" ht="14.25" customHeight="1">
      <c r="A77" s="154">
        <v>44</v>
      </c>
      <c r="B77" s="155" t="s">
        <v>185</v>
      </c>
      <c r="C77" s="156">
        <v>357578</v>
      </c>
      <c r="D77" s="157">
        <v>779038</v>
      </c>
      <c r="E77" s="144">
        <f t="shared" si="4"/>
        <v>1.1786519304878937</v>
      </c>
      <c r="F77" s="156">
        <v>3575780</v>
      </c>
      <c r="G77" s="157">
        <v>5551313</v>
      </c>
      <c r="H77" s="144">
        <f t="shared" si="5"/>
        <v>0.55247610311596351</v>
      </c>
      <c r="I77" s="158">
        <f t="shared" si="6"/>
        <v>1.6917819401418104E-3</v>
      </c>
    </row>
    <row r="78" spans="1:9" s="128" customFormat="1" ht="14.25" customHeight="1">
      <c r="A78" s="154">
        <v>45</v>
      </c>
      <c r="B78" s="155" t="s">
        <v>186</v>
      </c>
      <c r="C78" s="156">
        <v>1263839</v>
      </c>
      <c r="D78" s="157">
        <v>469635</v>
      </c>
      <c r="E78" s="144">
        <f t="shared" si="4"/>
        <v>-0.62840599158595367</v>
      </c>
      <c r="F78" s="156">
        <v>19961034</v>
      </c>
      <c r="G78" s="157">
        <v>5434624</v>
      </c>
      <c r="H78" s="144">
        <f t="shared" si="5"/>
        <v>-0.72773835263243369</v>
      </c>
      <c r="I78" s="158">
        <f t="shared" si="6"/>
        <v>1.656220561633121E-3</v>
      </c>
    </row>
    <row r="79" spans="1:9" s="128" customFormat="1" ht="14.25" customHeight="1">
      <c r="A79" s="154">
        <v>46</v>
      </c>
      <c r="B79" s="155" t="s">
        <v>187</v>
      </c>
      <c r="C79" s="156">
        <v>51680</v>
      </c>
      <c r="D79" s="165">
        <v>0</v>
      </c>
      <c r="E79" s="144" t="s">
        <v>137</v>
      </c>
      <c r="F79" s="156">
        <v>736517</v>
      </c>
      <c r="G79" s="157">
        <v>4524615</v>
      </c>
      <c r="H79" s="144">
        <f t="shared" si="5"/>
        <v>5.1432594223894359</v>
      </c>
      <c r="I79" s="158">
        <f t="shared" si="6"/>
        <v>1.3788921545397886E-3</v>
      </c>
    </row>
    <row r="80" spans="1:9" s="128" customFormat="1" ht="14.25" customHeight="1">
      <c r="A80" s="154">
        <v>47</v>
      </c>
      <c r="B80" s="155" t="s">
        <v>188</v>
      </c>
      <c r="C80" s="156">
        <v>619764</v>
      </c>
      <c r="D80" s="157">
        <v>117139</v>
      </c>
      <c r="E80" s="144">
        <f t="shared" si="4"/>
        <v>-0.81099418488327812</v>
      </c>
      <c r="F80" s="156">
        <v>14199923</v>
      </c>
      <c r="G80" s="157">
        <v>4466348</v>
      </c>
      <c r="H80" s="144">
        <f t="shared" si="5"/>
        <v>-0.68546674513657568</v>
      </c>
      <c r="I80" s="158">
        <f t="shared" si="6"/>
        <v>1.361135083679932E-3</v>
      </c>
    </row>
    <row r="81" spans="1:9" s="128" customFormat="1" ht="14.25" customHeight="1">
      <c r="A81" s="154">
        <v>48</v>
      </c>
      <c r="B81" s="155" t="s">
        <v>189</v>
      </c>
      <c r="C81" s="156">
        <v>590372</v>
      </c>
      <c r="D81" s="157">
        <v>996632</v>
      </c>
      <c r="E81" s="144">
        <f t="shared" si="4"/>
        <v>0.68814239157683632</v>
      </c>
      <c r="F81" s="156">
        <v>1553707</v>
      </c>
      <c r="G81" s="157">
        <v>4369555</v>
      </c>
      <c r="H81" s="144">
        <f t="shared" si="5"/>
        <v>1.8123417092154441</v>
      </c>
      <c r="I81" s="158">
        <f t="shared" si="6"/>
        <v>1.3316370803549266E-3</v>
      </c>
    </row>
    <row r="82" spans="1:9" s="128" customFormat="1" ht="14.25" customHeight="1">
      <c r="A82" s="154">
        <v>49</v>
      </c>
      <c r="B82" s="155" t="s">
        <v>190</v>
      </c>
      <c r="C82" s="156">
        <v>665335</v>
      </c>
      <c r="D82" s="157">
        <v>541085</v>
      </c>
      <c r="E82" s="144">
        <f t="shared" si="4"/>
        <v>-0.18674802918830369</v>
      </c>
      <c r="F82" s="156">
        <v>9188519</v>
      </c>
      <c r="G82" s="157">
        <v>3900580</v>
      </c>
      <c r="H82" s="144">
        <f t="shared" si="5"/>
        <v>-0.57549415743712351</v>
      </c>
      <c r="I82" s="158">
        <f t="shared" si="6"/>
        <v>1.188715318354116E-3</v>
      </c>
    </row>
    <row r="83" spans="1:9" s="128" customFormat="1" ht="14.25" customHeight="1">
      <c r="A83" s="154">
        <v>50</v>
      </c>
      <c r="B83" s="155" t="s">
        <v>191</v>
      </c>
      <c r="C83" s="156">
        <v>813995</v>
      </c>
      <c r="D83" s="157">
        <v>192961</v>
      </c>
      <c r="E83" s="144">
        <f t="shared" si="4"/>
        <v>-0.76294571833979319</v>
      </c>
      <c r="F83" s="156">
        <v>5695922</v>
      </c>
      <c r="G83" s="157">
        <v>3840600</v>
      </c>
      <c r="H83" s="144">
        <f t="shared" si="5"/>
        <v>-0.32572812619273928</v>
      </c>
      <c r="I83" s="158">
        <f t="shared" si="6"/>
        <v>1.1704362047877028E-3</v>
      </c>
    </row>
    <row r="84" spans="1:9" s="135" customFormat="1" ht="24.75" customHeight="1">
      <c r="A84" s="166"/>
      <c r="B84" s="167" t="s">
        <v>192</v>
      </c>
      <c r="C84" s="168">
        <v>26373319</v>
      </c>
      <c r="D84" s="157">
        <v>10698585</v>
      </c>
      <c r="E84" s="144">
        <f t="shared" si="4"/>
        <v>-0.59434059095861236</v>
      </c>
      <c r="F84" s="156">
        <v>240843673</v>
      </c>
      <c r="G84" s="157">
        <v>93715986</v>
      </c>
      <c r="H84" s="144">
        <f t="shared" si="5"/>
        <v>-0.6108845840430277</v>
      </c>
      <c r="I84" s="158">
        <f t="shared" si="6"/>
        <v>2.8560272608909414E-2</v>
      </c>
    </row>
    <row r="85" spans="1:9" s="57" customFormat="1" ht="13.5" thickBot="1">
      <c r="A85" s="169"/>
      <c r="B85" s="170" t="s">
        <v>193</v>
      </c>
      <c r="C85" s="171">
        <f>+SUM(C34:C84)</f>
        <v>623378409</v>
      </c>
      <c r="D85" s="171">
        <f>+SUM(D34:D84)</f>
        <v>380265456</v>
      </c>
      <c r="E85" s="172">
        <f>D85/C85-1</f>
        <v>-0.38999257832813394</v>
      </c>
      <c r="F85" s="171">
        <f>+SUM(F34:F84)</f>
        <v>4702419409</v>
      </c>
      <c r="G85" s="171">
        <f>+SUM(G34:G84)</f>
        <v>3281340738</v>
      </c>
      <c r="H85" s="172">
        <f>G85/F85-1</f>
        <v>-0.30220160036771404</v>
      </c>
      <c r="I85" s="173">
        <f t="shared" si="6"/>
        <v>1</v>
      </c>
    </row>
    <row r="86" spans="1:9" s="57" customFormat="1">
      <c r="C86" s="174"/>
      <c r="D86" s="174"/>
      <c r="E86" s="175"/>
      <c r="F86" s="174"/>
      <c r="G86" s="174"/>
      <c r="H86" s="175"/>
      <c r="I86" s="175"/>
    </row>
    <row r="87" spans="1:9" s="57" customFormat="1" ht="49.5" customHeight="1">
      <c r="A87" s="819" t="s">
        <v>129</v>
      </c>
      <c r="B87" s="819"/>
      <c r="C87" s="819"/>
      <c r="D87" s="819"/>
      <c r="E87" s="819"/>
      <c r="F87" s="127"/>
      <c r="G87" s="127"/>
      <c r="H87" s="176"/>
      <c r="I87" s="176"/>
    </row>
    <row r="88" spans="1:9" s="57" customFormat="1">
      <c r="C88" s="106"/>
      <c r="E88" s="175"/>
      <c r="F88" s="106"/>
      <c r="G88" s="106"/>
      <c r="H88" s="175"/>
      <c r="I88" s="175"/>
    </row>
    <row r="89" spans="1:9" s="57" customFormat="1">
      <c r="C89" s="177"/>
      <c r="D89" s="177"/>
      <c r="E89" s="175"/>
      <c r="F89" s="106"/>
      <c r="G89" s="106"/>
      <c r="H89" s="175"/>
      <c r="I89" s="175"/>
    </row>
    <row r="90" spans="1:9" s="57" customFormat="1">
      <c r="E90" s="175"/>
      <c r="H90" s="175"/>
      <c r="I90" s="175"/>
    </row>
    <row r="91" spans="1:9" s="57" customFormat="1">
      <c r="E91" s="175"/>
      <c r="H91" s="175"/>
      <c r="I91" s="175"/>
    </row>
    <row r="92" spans="1:9" s="57" customFormat="1" ht="15">
      <c r="A92"/>
      <c r="B92"/>
      <c r="C92"/>
      <c r="D92"/>
      <c r="E92"/>
      <c r="F92"/>
      <c r="G92"/>
      <c r="H92"/>
      <c r="I92"/>
    </row>
    <row r="93" spans="1:9" s="57" customFormat="1" ht="15">
      <c r="A93"/>
      <c r="B93"/>
      <c r="C93"/>
      <c r="D93"/>
      <c r="E93"/>
      <c r="F93"/>
      <c r="G93"/>
      <c r="H93"/>
      <c r="I93"/>
    </row>
    <row r="94" spans="1:9" s="57" customFormat="1" ht="15">
      <c r="A94"/>
      <c r="B94"/>
      <c r="C94"/>
      <c r="D94"/>
      <c r="E94"/>
      <c r="F94"/>
      <c r="G94"/>
      <c r="H94"/>
      <c r="I94"/>
    </row>
    <row r="95" spans="1:9" s="57" customFormat="1" ht="15">
      <c r="A95"/>
      <c r="B95"/>
      <c r="C95"/>
      <c r="D95"/>
      <c r="E95"/>
      <c r="F95"/>
      <c r="G95"/>
      <c r="H95"/>
      <c r="I95"/>
    </row>
    <row r="96" spans="1:9" s="57" customFormat="1" ht="15">
      <c r="A96"/>
      <c r="B96"/>
      <c r="C96"/>
      <c r="D96"/>
      <c r="E96"/>
      <c r="F96"/>
      <c r="G96"/>
      <c r="H96"/>
      <c r="I96"/>
    </row>
    <row r="97" spans="1:9" s="57" customFormat="1" ht="15">
      <c r="A97"/>
      <c r="B97"/>
      <c r="C97"/>
      <c r="D97"/>
      <c r="E97"/>
      <c r="F97"/>
      <c r="G97"/>
      <c r="H97"/>
      <c r="I97"/>
    </row>
    <row r="98" spans="1:9" s="57" customFormat="1" ht="15">
      <c r="A98"/>
      <c r="B98"/>
      <c r="C98"/>
      <c r="D98"/>
      <c r="E98"/>
      <c r="F98"/>
      <c r="G98"/>
      <c r="H98"/>
      <c r="I98"/>
    </row>
    <row r="99" spans="1:9" s="57" customFormat="1" ht="15">
      <c r="A99"/>
      <c r="B99"/>
      <c r="C99"/>
      <c r="D99"/>
      <c r="E99"/>
      <c r="F99"/>
      <c r="G99"/>
      <c r="H99"/>
      <c r="I99"/>
    </row>
    <row r="100" spans="1:9" s="57" customFormat="1" ht="15">
      <c r="A100"/>
      <c r="B100"/>
      <c r="C100"/>
      <c r="D100"/>
      <c r="E100"/>
      <c r="F100"/>
      <c r="G100"/>
      <c r="H100"/>
      <c r="I100"/>
    </row>
    <row r="101" spans="1:9" s="57" customFormat="1" ht="15">
      <c r="A101"/>
      <c r="B101"/>
      <c r="C101"/>
      <c r="D101"/>
      <c r="E101"/>
      <c r="F101"/>
      <c r="G101"/>
      <c r="H101"/>
      <c r="I101"/>
    </row>
    <row r="102" spans="1:9" s="57" customFormat="1" ht="15">
      <c r="A102"/>
      <c r="B102"/>
      <c r="C102"/>
      <c r="D102"/>
      <c r="E102"/>
      <c r="F102"/>
      <c r="G102"/>
      <c r="H102"/>
      <c r="I102"/>
    </row>
    <row r="103" spans="1:9" s="57" customFormat="1" ht="15">
      <c r="A103"/>
      <c r="B103"/>
      <c r="C103"/>
      <c r="D103"/>
      <c r="E103"/>
      <c r="F103"/>
      <c r="G103"/>
      <c r="H103"/>
      <c r="I103"/>
    </row>
    <row r="104" spans="1:9" s="57" customFormat="1" ht="15">
      <c r="A104"/>
      <c r="B104"/>
      <c r="C104"/>
      <c r="D104"/>
      <c r="E104"/>
      <c r="F104"/>
      <c r="G104"/>
      <c r="H104"/>
      <c r="I104"/>
    </row>
    <row r="105" spans="1:9" s="57" customFormat="1" ht="15">
      <c r="A105"/>
      <c r="B105"/>
      <c r="C105"/>
      <c r="D105"/>
      <c r="E105"/>
      <c r="F105"/>
      <c r="G105"/>
      <c r="H105"/>
      <c r="I105"/>
    </row>
    <row r="106" spans="1:9" s="57" customFormat="1" ht="15">
      <c r="A106"/>
      <c r="B106"/>
      <c r="C106"/>
      <c r="D106"/>
      <c r="E106"/>
      <c r="F106"/>
      <c r="G106"/>
      <c r="H106"/>
      <c r="I106"/>
    </row>
    <row r="107" spans="1:9" s="57" customFormat="1" ht="15">
      <c r="A107"/>
      <c r="B107"/>
      <c r="C107"/>
      <c r="D107"/>
      <c r="E107"/>
      <c r="F107"/>
      <c r="G107"/>
      <c r="H107"/>
      <c r="I107"/>
    </row>
    <row r="108" spans="1:9" s="57" customFormat="1" ht="15">
      <c r="A108"/>
      <c r="B108"/>
      <c r="C108"/>
      <c r="D108"/>
      <c r="E108"/>
      <c r="F108"/>
      <c r="G108"/>
      <c r="H108"/>
      <c r="I108"/>
    </row>
    <row r="109" spans="1:9" s="57" customFormat="1" ht="15">
      <c r="A109"/>
      <c r="B109"/>
      <c r="C109"/>
      <c r="D109"/>
      <c r="E109"/>
      <c r="F109"/>
      <c r="G109"/>
      <c r="H109"/>
      <c r="I109"/>
    </row>
    <row r="110" spans="1:9" s="57" customFormat="1" ht="15">
      <c r="A110"/>
      <c r="B110"/>
      <c r="C110"/>
      <c r="D110"/>
      <c r="E110"/>
      <c r="F110"/>
      <c r="G110"/>
      <c r="H110"/>
      <c r="I110"/>
    </row>
    <row r="111" spans="1:9" s="57" customFormat="1" ht="15">
      <c r="A111"/>
      <c r="B111"/>
      <c r="C111"/>
      <c r="D111"/>
      <c r="E111"/>
      <c r="F111"/>
      <c r="G111"/>
      <c r="H111"/>
      <c r="I111"/>
    </row>
    <row r="112" spans="1:9" s="57" customFormat="1" ht="15">
      <c r="A112"/>
      <c r="B112"/>
      <c r="C112"/>
      <c r="D112"/>
      <c r="E112"/>
      <c r="F112"/>
      <c r="G112"/>
      <c r="H112"/>
      <c r="I112"/>
    </row>
    <row r="113" spans="1:9" s="57" customFormat="1" ht="15">
      <c r="A113"/>
      <c r="B113"/>
      <c r="C113"/>
      <c r="D113"/>
      <c r="E113"/>
      <c r="F113"/>
      <c r="G113"/>
      <c r="H113"/>
      <c r="I113"/>
    </row>
    <row r="114" spans="1:9" s="57" customFormat="1" ht="15">
      <c r="A114"/>
      <c r="B114"/>
      <c r="C114"/>
      <c r="D114"/>
      <c r="E114"/>
      <c r="F114"/>
      <c r="G114"/>
      <c r="H114"/>
      <c r="I114"/>
    </row>
    <row r="115" spans="1:9" s="57" customFormat="1" ht="15">
      <c r="A115"/>
      <c r="B115"/>
      <c r="C115"/>
      <c r="D115"/>
      <c r="E115"/>
      <c r="F115"/>
      <c r="G115"/>
      <c r="H115"/>
      <c r="I115"/>
    </row>
    <row r="116" spans="1:9" s="57" customFormat="1" ht="15">
      <c r="A116"/>
      <c r="B116"/>
      <c r="C116"/>
      <c r="D116"/>
      <c r="E116"/>
      <c r="F116"/>
      <c r="G116"/>
      <c r="H116"/>
      <c r="I116"/>
    </row>
    <row r="117" spans="1:9" s="57" customFormat="1" ht="15">
      <c r="A117"/>
      <c r="B117"/>
      <c r="C117"/>
      <c r="D117"/>
      <c r="E117"/>
      <c r="F117"/>
      <c r="G117"/>
      <c r="H117"/>
      <c r="I117"/>
    </row>
    <row r="118" spans="1:9" s="57" customFormat="1" ht="15">
      <c r="A118"/>
      <c r="B118"/>
      <c r="C118"/>
      <c r="D118"/>
      <c r="E118"/>
      <c r="F118"/>
      <c r="G118"/>
      <c r="H118"/>
      <c r="I118"/>
    </row>
    <row r="119" spans="1:9" s="57" customFormat="1" ht="15">
      <c r="A119"/>
      <c r="B119"/>
      <c r="C119"/>
      <c r="D119"/>
      <c r="E119"/>
      <c r="F119"/>
      <c r="G119"/>
      <c r="H119"/>
      <c r="I119"/>
    </row>
    <row r="120" spans="1:9" s="57" customFormat="1" ht="15">
      <c r="E120" s="175"/>
      <c r="F120" s="175"/>
      <c r="H120"/>
      <c r="I120"/>
    </row>
    <row r="121" spans="1:9" s="57" customFormat="1" ht="15">
      <c r="E121" s="175"/>
      <c r="F121" s="175"/>
      <c r="H121"/>
      <c r="I121"/>
    </row>
    <row r="122" spans="1:9" s="57" customFormat="1" ht="15">
      <c r="E122" s="175"/>
      <c r="F122" s="175"/>
      <c r="H122"/>
      <c r="I122"/>
    </row>
    <row r="123" spans="1:9" s="57" customFormat="1" ht="15">
      <c r="E123" s="175"/>
      <c r="F123" s="175"/>
      <c r="H123"/>
      <c r="I123"/>
    </row>
    <row r="124" spans="1:9" s="57" customFormat="1" ht="15">
      <c r="E124" s="175"/>
      <c r="F124" s="175"/>
      <c r="H124"/>
      <c r="I124"/>
    </row>
    <row r="125" spans="1:9" s="57" customFormat="1" ht="15">
      <c r="E125" s="175"/>
      <c r="F125" s="175"/>
      <c r="H125"/>
      <c r="I125"/>
    </row>
    <row r="126" spans="1:9" s="57" customFormat="1" ht="15">
      <c r="E126" s="175"/>
      <c r="F126" s="175"/>
      <c r="H126"/>
      <c r="I126"/>
    </row>
    <row r="127" spans="1:9" s="57" customFormat="1" ht="15">
      <c r="E127" s="175"/>
      <c r="F127" s="175"/>
      <c r="H127"/>
      <c r="I127"/>
    </row>
    <row r="128" spans="1:9" s="57" customFormat="1" ht="15">
      <c r="E128" s="175"/>
      <c r="F128" s="175"/>
      <c r="H128"/>
      <c r="I128"/>
    </row>
    <row r="129" spans="5:9" s="57" customFormat="1" ht="15">
      <c r="E129" s="175"/>
      <c r="F129" s="175"/>
      <c r="H129"/>
      <c r="I129"/>
    </row>
    <row r="130" spans="5:9" s="57" customFormat="1" ht="15">
      <c r="E130" s="175"/>
      <c r="F130" s="175"/>
      <c r="H130"/>
      <c r="I130"/>
    </row>
    <row r="131" spans="5:9" s="57" customFormat="1" ht="15">
      <c r="E131" s="175"/>
      <c r="F131" s="175"/>
      <c r="H131"/>
      <c r="I131"/>
    </row>
    <row r="132" spans="5:9" s="57" customFormat="1" ht="15">
      <c r="E132" s="175"/>
      <c r="F132" s="175"/>
      <c r="H132"/>
      <c r="I132"/>
    </row>
    <row r="133" spans="5:9" s="57" customFormat="1" ht="15">
      <c r="E133" s="175"/>
      <c r="F133" s="175"/>
      <c r="H133"/>
      <c r="I133"/>
    </row>
    <row r="134" spans="5:9" s="57" customFormat="1" ht="15">
      <c r="E134" s="175"/>
      <c r="F134" s="175"/>
      <c r="H134"/>
      <c r="I134"/>
    </row>
    <row r="135" spans="5:9" s="57" customFormat="1" ht="15">
      <c r="E135" s="175"/>
      <c r="F135" s="175"/>
      <c r="H135"/>
      <c r="I135"/>
    </row>
    <row r="136" spans="5:9" s="57" customFormat="1" ht="15">
      <c r="E136" s="175"/>
      <c r="F136" s="175"/>
      <c r="H136"/>
      <c r="I136"/>
    </row>
    <row r="137" spans="5:9" s="57" customFormat="1" ht="15">
      <c r="E137" s="175"/>
      <c r="F137" s="175"/>
      <c r="H137"/>
      <c r="I137"/>
    </row>
    <row r="138" spans="5:9" s="57" customFormat="1" ht="15">
      <c r="E138" s="175"/>
      <c r="F138" s="175"/>
      <c r="H138"/>
      <c r="I138"/>
    </row>
    <row r="139" spans="5:9" s="57" customFormat="1" ht="15">
      <c r="E139" s="175"/>
      <c r="F139" s="175"/>
      <c r="H139"/>
      <c r="I139"/>
    </row>
    <row r="140" spans="5:9" s="57" customFormat="1" ht="15">
      <c r="E140" s="175"/>
      <c r="F140" s="175"/>
      <c r="H140"/>
      <c r="I140"/>
    </row>
    <row r="141" spans="5:9" s="57" customFormat="1" ht="15">
      <c r="E141" s="175"/>
      <c r="F141" s="175"/>
      <c r="H141"/>
      <c r="I141"/>
    </row>
    <row r="142" spans="5:9" s="57" customFormat="1" ht="15">
      <c r="E142" s="175"/>
      <c r="F142" s="175"/>
      <c r="H142"/>
      <c r="I142"/>
    </row>
    <row r="143" spans="5:9" s="57" customFormat="1" ht="15">
      <c r="E143" s="175"/>
      <c r="F143" s="175"/>
      <c r="H143"/>
      <c r="I143"/>
    </row>
    <row r="144" spans="5:9" s="57" customFormat="1" ht="15">
      <c r="E144" s="175"/>
      <c r="F144" s="175"/>
      <c r="H144"/>
      <c r="I144"/>
    </row>
    <row r="145" spans="5:9" s="57" customFormat="1" ht="15">
      <c r="E145" s="175"/>
      <c r="F145" s="175"/>
      <c r="H145"/>
      <c r="I145"/>
    </row>
    <row r="146" spans="5:9" s="57" customFormat="1" ht="15">
      <c r="E146" s="175"/>
      <c r="F146" s="175"/>
      <c r="H146"/>
      <c r="I146"/>
    </row>
    <row r="147" spans="5:9" s="57" customFormat="1" ht="15">
      <c r="E147" s="175"/>
      <c r="F147" s="175"/>
      <c r="H147"/>
      <c r="I147"/>
    </row>
    <row r="148" spans="5:9" s="57" customFormat="1" ht="15">
      <c r="E148" s="175"/>
      <c r="F148" s="175"/>
      <c r="H148"/>
      <c r="I148"/>
    </row>
    <row r="149" spans="5:9" s="57" customFormat="1" ht="15">
      <c r="E149" s="175"/>
      <c r="F149" s="175"/>
      <c r="H149"/>
      <c r="I149"/>
    </row>
    <row r="150" spans="5:9" s="57" customFormat="1" ht="15">
      <c r="E150" s="175"/>
      <c r="F150" s="175"/>
      <c r="H150"/>
      <c r="I150"/>
    </row>
    <row r="151" spans="5:9" s="57" customFormat="1" ht="15">
      <c r="E151" s="175"/>
      <c r="F151" s="175"/>
      <c r="H151"/>
      <c r="I151"/>
    </row>
    <row r="152" spans="5:9" s="57" customFormat="1" ht="15">
      <c r="E152" s="175"/>
      <c r="F152" s="175"/>
      <c r="H152"/>
      <c r="I152"/>
    </row>
    <row r="153" spans="5:9" s="57" customFormat="1" ht="15">
      <c r="E153" s="175"/>
      <c r="F153" s="175"/>
      <c r="H153"/>
      <c r="I153"/>
    </row>
    <row r="154" spans="5:9" s="57" customFormat="1" ht="15">
      <c r="E154" s="175"/>
      <c r="F154" s="175"/>
      <c r="H154"/>
      <c r="I154"/>
    </row>
    <row r="155" spans="5:9" s="57" customFormat="1" ht="15">
      <c r="E155" s="175"/>
      <c r="F155" s="175"/>
      <c r="H155"/>
      <c r="I155"/>
    </row>
    <row r="156" spans="5:9" s="57" customFormat="1" ht="15">
      <c r="E156" s="175"/>
      <c r="F156" s="175"/>
      <c r="H156"/>
      <c r="I156"/>
    </row>
    <row r="157" spans="5:9" s="57" customFormat="1" ht="15">
      <c r="E157" s="175"/>
      <c r="F157" s="175"/>
      <c r="H157"/>
      <c r="I157"/>
    </row>
    <row r="158" spans="5:9" s="57" customFormat="1" ht="15">
      <c r="E158" s="175"/>
      <c r="F158" s="175"/>
      <c r="H158"/>
      <c r="I158"/>
    </row>
    <row r="159" spans="5:9" s="57" customFormat="1" ht="15">
      <c r="E159" s="175"/>
      <c r="F159" s="175"/>
      <c r="H159"/>
      <c r="I159"/>
    </row>
    <row r="160" spans="5:9" s="57" customFormat="1" ht="15">
      <c r="E160" s="175"/>
      <c r="F160" s="175"/>
      <c r="H160"/>
      <c r="I160"/>
    </row>
    <row r="161" spans="5:9" s="57" customFormat="1" ht="15">
      <c r="E161" s="175"/>
      <c r="F161" s="175"/>
      <c r="H161"/>
      <c r="I161"/>
    </row>
    <row r="162" spans="5:9" s="57" customFormat="1" ht="15">
      <c r="E162" s="175"/>
      <c r="F162" s="175"/>
      <c r="H162"/>
      <c r="I162"/>
    </row>
    <row r="163" spans="5:9" s="57" customFormat="1" ht="15">
      <c r="E163" s="175"/>
      <c r="F163" s="175"/>
      <c r="H163"/>
      <c r="I163"/>
    </row>
    <row r="164" spans="5:9" s="57" customFormat="1" ht="15">
      <c r="E164" s="175"/>
      <c r="F164" s="175"/>
      <c r="H164"/>
      <c r="I164"/>
    </row>
    <row r="165" spans="5:9" s="57" customFormat="1" ht="15">
      <c r="E165" s="175"/>
      <c r="F165" s="175"/>
      <c r="H165"/>
      <c r="I165"/>
    </row>
    <row r="166" spans="5:9" s="57" customFormat="1" ht="15">
      <c r="E166" s="175"/>
      <c r="F166" s="175"/>
      <c r="H166"/>
      <c r="I166"/>
    </row>
    <row r="167" spans="5:9" s="57" customFormat="1" ht="15">
      <c r="E167" s="175"/>
      <c r="F167" s="175"/>
      <c r="H167"/>
      <c r="I167"/>
    </row>
    <row r="168" spans="5:9" s="57" customFormat="1" ht="15">
      <c r="E168" s="175"/>
      <c r="F168" s="175"/>
      <c r="H168"/>
      <c r="I168"/>
    </row>
    <row r="169" spans="5:9" s="57" customFormat="1" ht="15">
      <c r="E169" s="175"/>
      <c r="F169" s="175"/>
      <c r="H169"/>
      <c r="I169"/>
    </row>
    <row r="170" spans="5:9" s="57" customFormat="1" ht="15">
      <c r="E170" s="175"/>
      <c r="F170" s="175"/>
      <c r="H170"/>
      <c r="I170"/>
    </row>
    <row r="171" spans="5:9" s="57" customFormat="1" ht="15">
      <c r="E171" s="175"/>
      <c r="F171" s="175"/>
      <c r="H171"/>
      <c r="I171"/>
    </row>
    <row r="172" spans="5:9" s="57" customFormat="1" ht="15">
      <c r="E172" s="175"/>
      <c r="F172" s="175"/>
      <c r="H172"/>
      <c r="I172"/>
    </row>
    <row r="173" spans="5:9" s="57" customFormat="1" ht="15">
      <c r="E173" s="175"/>
      <c r="F173" s="175"/>
      <c r="H173"/>
      <c r="I173"/>
    </row>
    <row r="174" spans="5:9" s="57" customFormat="1" ht="15">
      <c r="E174" s="175"/>
      <c r="F174" s="175"/>
      <c r="H174"/>
      <c r="I174"/>
    </row>
    <row r="175" spans="5:9" s="57" customFormat="1" ht="15">
      <c r="E175" s="175"/>
      <c r="F175" s="175"/>
      <c r="H175"/>
      <c r="I175"/>
    </row>
    <row r="176" spans="5:9" s="57" customFormat="1" ht="15">
      <c r="E176" s="175"/>
      <c r="F176" s="175"/>
      <c r="H176"/>
      <c r="I176"/>
    </row>
    <row r="177" spans="5:9" s="57" customFormat="1" ht="15">
      <c r="E177" s="175"/>
      <c r="F177" s="175"/>
      <c r="H177"/>
      <c r="I177"/>
    </row>
    <row r="178" spans="5:9" s="57" customFormat="1" ht="15">
      <c r="E178" s="175"/>
      <c r="F178" s="175"/>
      <c r="H178"/>
      <c r="I178"/>
    </row>
    <row r="179" spans="5:9" s="57" customFormat="1" ht="15">
      <c r="E179" s="175"/>
      <c r="F179" s="175"/>
      <c r="H179"/>
      <c r="I179"/>
    </row>
    <row r="180" spans="5:9" s="57" customFormat="1" ht="15">
      <c r="E180" s="175"/>
      <c r="F180" s="175"/>
      <c r="H180"/>
      <c r="I180"/>
    </row>
    <row r="181" spans="5:9" s="57" customFormat="1" ht="15">
      <c r="E181" s="175"/>
      <c r="F181" s="175"/>
      <c r="H181"/>
      <c r="I181"/>
    </row>
    <row r="182" spans="5:9" s="57" customFormat="1" ht="15">
      <c r="E182" s="175"/>
      <c r="F182" s="175"/>
      <c r="H182"/>
      <c r="I182"/>
    </row>
    <row r="183" spans="5:9" s="57" customFormat="1" ht="15">
      <c r="E183" s="175"/>
      <c r="F183" s="175"/>
      <c r="H183"/>
      <c r="I183"/>
    </row>
    <row r="184" spans="5:9" s="57" customFormat="1" ht="15">
      <c r="E184" s="175"/>
      <c r="F184" s="175"/>
      <c r="H184"/>
      <c r="I184"/>
    </row>
    <row r="185" spans="5:9" s="57" customFormat="1" ht="15">
      <c r="E185" s="175"/>
      <c r="F185" s="175"/>
      <c r="H185"/>
      <c r="I185"/>
    </row>
    <row r="186" spans="5:9" s="57" customFormat="1" ht="15">
      <c r="E186" s="175"/>
      <c r="F186" s="175"/>
      <c r="H186"/>
      <c r="I186"/>
    </row>
    <row r="187" spans="5:9" s="57" customFormat="1" ht="15">
      <c r="E187" s="175"/>
      <c r="F187" s="175"/>
      <c r="H187"/>
      <c r="I187"/>
    </row>
    <row r="188" spans="5:9" s="57" customFormat="1" ht="15">
      <c r="E188" s="175"/>
      <c r="F188" s="175"/>
      <c r="H188"/>
      <c r="I188"/>
    </row>
    <row r="189" spans="5:9" s="57" customFormat="1" ht="15">
      <c r="E189" s="175"/>
      <c r="F189" s="175"/>
      <c r="H189"/>
      <c r="I189"/>
    </row>
    <row r="190" spans="5:9" s="57" customFormat="1" ht="15">
      <c r="E190" s="175"/>
      <c r="F190" s="175"/>
      <c r="H190"/>
      <c r="I190"/>
    </row>
    <row r="191" spans="5:9" s="57" customFormat="1" ht="15">
      <c r="E191" s="175"/>
      <c r="F191" s="175"/>
      <c r="H191"/>
      <c r="I191"/>
    </row>
    <row r="192" spans="5:9" s="57" customFormat="1" ht="15">
      <c r="E192" s="175"/>
      <c r="F192" s="175"/>
      <c r="H192"/>
      <c r="I192"/>
    </row>
    <row r="193" spans="5:9" s="57" customFormat="1" ht="15">
      <c r="E193" s="175"/>
      <c r="F193" s="175"/>
      <c r="H193"/>
      <c r="I193"/>
    </row>
    <row r="194" spans="5:9" s="57" customFormat="1" ht="15">
      <c r="E194" s="175"/>
      <c r="F194" s="175"/>
      <c r="H194"/>
      <c r="I194"/>
    </row>
    <row r="195" spans="5:9" s="57" customFormat="1" ht="15">
      <c r="E195" s="175"/>
      <c r="F195" s="175"/>
      <c r="H195"/>
      <c r="I195"/>
    </row>
    <row r="196" spans="5:9" s="57" customFormat="1" ht="15">
      <c r="E196" s="175"/>
      <c r="F196" s="175"/>
      <c r="H196"/>
      <c r="I196"/>
    </row>
    <row r="197" spans="5:9" s="57" customFormat="1" ht="15">
      <c r="E197" s="175"/>
      <c r="F197" s="175"/>
      <c r="H197"/>
      <c r="I197"/>
    </row>
    <row r="198" spans="5:9" s="57" customFormat="1" ht="15">
      <c r="E198" s="175"/>
      <c r="F198" s="175"/>
      <c r="H198"/>
      <c r="I198"/>
    </row>
    <row r="199" spans="5:9" s="57" customFormat="1" ht="15">
      <c r="E199" s="175"/>
      <c r="F199" s="175"/>
      <c r="H199"/>
      <c r="I199"/>
    </row>
    <row r="200" spans="5:9" s="57" customFormat="1" ht="15">
      <c r="E200" s="175"/>
      <c r="F200" s="175"/>
      <c r="H200"/>
      <c r="I200"/>
    </row>
    <row r="201" spans="5:9" s="57" customFormat="1" ht="15">
      <c r="E201" s="175"/>
      <c r="F201" s="175"/>
      <c r="H201"/>
      <c r="I201"/>
    </row>
    <row r="202" spans="5:9" s="57" customFormat="1" ht="15">
      <c r="E202" s="175"/>
      <c r="F202" s="175"/>
      <c r="H202"/>
      <c r="I202"/>
    </row>
    <row r="203" spans="5:9" s="57" customFormat="1" ht="15">
      <c r="E203" s="175"/>
      <c r="F203" s="175"/>
      <c r="H203"/>
      <c r="I203"/>
    </row>
    <row r="204" spans="5:9" s="57" customFormat="1" ht="15">
      <c r="E204" s="175"/>
      <c r="F204" s="175"/>
      <c r="H204"/>
      <c r="I204"/>
    </row>
    <row r="205" spans="5:9" s="57" customFormat="1" ht="15">
      <c r="E205" s="175"/>
      <c r="F205" s="175"/>
      <c r="H205"/>
      <c r="I205"/>
    </row>
    <row r="206" spans="5:9" s="57" customFormat="1" ht="15">
      <c r="E206" s="175"/>
      <c r="F206" s="175"/>
      <c r="H206"/>
      <c r="I206"/>
    </row>
    <row r="207" spans="5:9" s="57" customFormat="1" ht="15">
      <c r="E207" s="175"/>
      <c r="F207" s="175"/>
      <c r="H207"/>
      <c r="I207"/>
    </row>
    <row r="208" spans="5:9" s="57" customFormat="1" ht="15">
      <c r="E208" s="175"/>
      <c r="F208" s="175"/>
      <c r="H208"/>
      <c r="I208"/>
    </row>
    <row r="209" spans="5:9" s="57" customFormat="1" ht="15">
      <c r="E209" s="175"/>
      <c r="F209" s="175"/>
      <c r="H209"/>
      <c r="I209"/>
    </row>
    <row r="210" spans="5:9" s="57" customFormat="1" ht="15">
      <c r="E210" s="175"/>
      <c r="F210" s="175"/>
      <c r="H210"/>
      <c r="I210"/>
    </row>
    <row r="211" spans="5:9" s="57" customFormat="1" ht="15">
      <c r="E211" s="175"/>
      <c r="F211" s="175"/>
      <c r="H211"/>
      <c r="I211"/>
    </row>
    <row r="212" spans="5:9" s="57" customFormat="1" ht="15">
      <c r="E212" s="175"/>
      <c r="F212" s="175"/>
      <c r="H212"/>
      <c r="I212"/>
    </row>
    <row r="213" spans="5:9" s="57" customFormat="1" ht="15">
      <c r="E213" s="175"/>
      <c r="F213" s="175"/>
      <c r="H213"/>
      <c r="I213"/>
    </row>
    <row r="214" spans="5:9" s="57" customFormat="1" ht="15">
      <c r="E214" s="175"/>
      <c r="F214" s="175"/>
      <c r="H214"/>
      <c r="I214"/>
    </row>
    <row r="215" spans="5:9" s="57" customFormat="1" ht="15">
      <c r="E215" s="175"/>
      <c r="F215" s="175"/>
      <c r="H215"/>
      <c r="I215"/>
    </row>
    <row r="216" spans="5:9" s="57" customFormat="1" ht="15">
      <c r="E216" s="175"/>
      <c r="F216" s="175"/>
      <c r="H216"/>
      <c r="I216"/>
    </row>
    <row r="217" spans="5:9" s="57" customFormat="1" ht="15">
      <c r="E217" s="175"/>
      <c r="F217" s="175"/>
      <c r="H217"/>
      <c r="I217"/>
    </row>
    <row r="218" spans="5:9" s="57" customFormat="1" ht="15">
      <c r="E218" s="175"/>
      <c r="F218" s="175"/>
      <c r="H218"/>
      <c r="I218"/>
    </row>
    <row r="219" spans="5:9" s="57" customFormat="1" ht="15">
      <c r="E219" s="175"/>
      <c r="F219" s="175"/>
      <c r="H219"/>
      <c r="I219"/>
    </row>
    <row r="220" spans="5:9" s="57" customFormat="1" ht="15">
      <c r="E220" s="175"/>
      <c r="F220" s="175"/>
      <c r="H220"/>
      <c r="I220"/>
    </row>
    <row r="221" spans="5:9" s="57" customFormat="1" ht="15">
      <c r="E221" s="175"/>
      <c r="F221" s="175"/>
      <c r="H221"/>
      <c r="I221"/>
    </row>
    <row r="222" spans="5:9" s="57" customFormat="1" ht="15">
      <c r="E222" s="175"/>
      <c r="F222" s="175"/>
      <c r="H222"/>
      <c r="I222"/>
    </row>
    <row r="223" spans="5:9" s="57" customFormat="1" ht="15">
      <c r="E223" s="175"/>
      <c r="F223" s="175"/>
      <c r="H223"/>
      <c r="I223"/>
    </row>
    <row r="224" spans="5:9" s="57" customFormat="1" ht="15">
      <c r="E224" s="175"/>
      <c r="F224" s="175"/>
      <c r="H224"/>
      <c r="I224"/>
    </row>
    <row r="225" spans="5:9" s="57" customFormat="1" ht="15">
      <c r="E225" s="175"/>
      <c r="F225" s="175"/>
      <c r="H225"/>
      <c r="I225"/>
    </row>
    <row r="226" spans="5:9" s="57" customFormat="1" ht="15">
      <c r="E226" s="175"/>
      <c r="F226" s="175"/>
      <c r="H226"/>
      <c r="I226"/>
    </row>
    <row r="227" spans="5:9" s="57" customFormat="1" ht="15">
      <c r="E227" s="175"/>
      <c r="F227" s="175"/>
      <c r="H227"/>
      <c r="I227"/>
    </row>
    <row r="228" spans="5:9" s="57" customFormat="1" ht="15">
      <c r="E228" s="175"/>
      <c r="F228" s="175"/>
      <c r="H228"/>
      <c r="I228"/>
    </row>
    <row r="229" spans="5:9" s="57" customFormat="1" ht="15">
      <c r="E229" s="175"/>
      <c r="F229" s="175"/>
      <c r="H229"/>
      <c r="I229"/>
    </row>
    <row r="230" spans="5:9" s="57" customFormat="1" ht="15">
      <c r="E230" s="175"/>
      <c r="F230" s="175"/>
      <c r="H230"/>
      <c r="I230"/>
    </row>
    <row r="231" spans="5:9" s="57" customFormat="1" ht="15">
      <c r="E231" s="175"/>
      <c r="F231" s="175"/>
      <c r="H231"/>
      <c r="I231"/>
    </row>
    <row r="232" spans="5:9" s="57" customFormat="1" ht="15">
      <c r="E232" s="175"/>
      <c r="F232" s="175"/>
      <c r="H232"/>
      <c r="I232"/>
    </row>
    <row r="233" spans="5:9" s="57" customFormat="1" ht="15">
      <c r="E233" s="175"/>
      <c r="F233" s="175"/>
      <c r="H233"/>
      <c r="I233"/>
    </row>
    <row r="234" spans="5:9" s="57" customFormat="1" ht="15">
      <c r="E234" s="175"/>
      <c r="F234" s="175"/>
      <c r="H234"/>
      <c r="I234"/>
    </row>
    <row r="235" spans="5:9" s="57" customFormat="1" ht="15">
      <c r="E235" s="175"/>
      <c r="F235" s="175"/>
      <c r="H235"/>
      <c r="I235"/>
    </row>
    <row r="236" spans="5:9" s="57" customFormat="1" ht="15">
      <c r="E236" s="175"/>
      <c r="F236" s="175"/>
      <c r="H236"/>
      <c r="I236"/>
    </row>
    <row r="237" spans="5:9" s="57" customFormat="1" ht="15">
      <c r="E237" s="175"/>
      <c r="F237" s="175"/>
      <c r="H237"/>
      <c r="I237"/>
    </row>
    <row r="238" spans="5:9" s="57" customFormat="1" ht="15">
      <c r="E238" s="175"/>
      <c r="F238" s="175"/>
      <c r="H238"/>
      <c r="I238"/>
    </row>
    <row r="239" spans="5:9" s="57" customFormat="1" ht="15">
      <c r="E239" s="175"/>
      <c r="F239" s="175"/>
      <c r="H239"/>
      <c r="I239"/>
    </row>
    <row r="240" spans="5:9" s="57" customFormat="1" ht="15">
      <c r="E240" s="175"/>
      <c r="F240" s="175"/>
      <c r="H240"/>
      <c r="I240"/>
    </row>
    <row r="241" spans="5:9" s="57" customFormat="1" ht="15">
      <c r="E241" s="175"/>
      <c r="F241" s="175"/>
      <c r="H241"/>
      <c r="I241"/>
    </row>
    <row r="242" spans="5:9" s="57" customFormat="1" ht="15">
      <c r="E242" s="175"/>
      <c r="F242" s="175"/>
      <c r="H242"/>
      <c r="I242"/>
    </row>
    <row r="243" spans="5:9" s="57" customFormat="1" ht="15">
      <c r="E243" s="175"/>
      <c r="F243" s="175"/>
      <c r="H243"/>
      <c r="I243"/>
    </row>
    <row r="244" spans="5:9" s="57" customFormat="1" ht="15">
      <c r="E244" s="175"/>
      <c r="F244" s="175"/>
      <c r="H244"/>
      <c r="I244"/>
    </row>
    <row r="245" spans="5:9" s="57" customFormat="1" ht="15">
      <c r="E245" s="175"/>
      <c r="F245" s="175"/>
      <c r="H245"/>
      <c r="I245"/>
    </row>
    <row r="246" spans="5:9" s="57" customFormat="1" ht="15">
      <c r="E246" s="175"/>
      <c r="F246" s="175"/>
      <c r="H246"/>
      <c r="I246"/>
    </row>
    <row r="247" spans="5:9" s="57" customFormat="1" ht="15">
      <c r="E247" s="175"/>
      <c r="F247" s="175"/>
      <c r="H247"/>
      <c r="I247"/>
    </row>
    <row r="248" spans="5:9" s="57" customFormat="1" ht="15">
      <c r="E248" s="175"/>
      <c r="F248" s="175"/>
      <c r="H248"/>
      <c r="I248"/>
    </row>
    <row r="249" spans="5:9" s="57" customFormat="1" ht="15">
      <c r="E249" s="175"/>
      <c r="F249" s="175"/>
      <c r="H249"/>
      <c r="I249"/>
    </row>
    <row r="250" spans="5:9" s="57" customFormat="1" ht="15">
      <c r="E250" s="175"/>
      <c r="F250" s="175"/>
      <c r="H250"/>
      <c r="I250"/>
    </row>
    <row r="251" spans="5:9" s="57" customFormat="1" ht="15">
      <c r="E251" s="175"/>
      <c r="F251" s="175"/>
      <c r="H251"/>
      <c r="I251"/>
    </row>
    <row r="252" spans="5:9" s="57" customFormat="1" ht="15">
      <c r="E252" s="175"/>
      <c r="F252" s="175"/>
      <c r="H252"/>
      <c r="I252"/>
    </row>
    <row r="253" spans="5:9" s="57" customFormat="1" ht="15">
      <c r="E253" s="175"/>
      <c r="F253" s="175"/>
      <c r="H253"/>
      <c r="I253"/>
    </row>
    <row r="254" spans="5:9" s="57" customFormat="1" ht="15">
      <c r="E254" s="175"/>
      <c r="F254" s="175"/>
      <c r="H254"/>
      <c r="I254"/>
    </row>
    <row r="255" spans="5:9" s="57" customFormat="1" ht="15">
      <c r="E255" s="175"/>
      <c r="F255" s="175"/>
      <c r="H255"/>
      <c r="I255"/>
    </row>
    <row r="256" spans="5:9" s="57" customFormat="1" ht="15">
      <c r="E256" s="175"/>
      <c r="F256" s="175"/>
      <c r="H256"/>
      <c r="I256"/>
    </row>
    <row r="257" spans="5:9" s="57" customFormat="1" ht="15">
      <c r="E257" s="175"/>
      <c r="F257" s="175"/>
      <c r="H257"/>
      <c r="I257"/>
    </row>
    <row r="258" spans="5:9" s="57" customFormat="1" ht="15">
      <c r="E258" s="175"/>
      <c r="F258" s="175"/>
      <c r="H258"/>
      <c r="I258"/>
    </row>
    <row r="259" spans="5:9" s="57" customFormat="1" ht="15">
      <c r="E259" s="175"/>
      <c r="F259" s="175"/>
      <c r="H259"/>
      <c r="I259"/>
    </row>
    <row r="260" spans="5:9" s="57" customFormat="1" ht="15">
      <c r="E260" s="175"/>
      <c r="F260" s="175"/>
      <c r="H260"/>
      <c r="I260"/>
    </row>
    <row r="261" spans="5:9" s="57" customFormat="1" ht="15">
      <c r="E261" s="175"/>
      <c r="F261" s="175"/>
      <c r="H261"/>
      <c r="I261"/>
    </row>
    <row r="262" spans="5:9" s="57" customFormat="1" ht="15">
      <c r="E262" s="175"/>
      <c r="F262" s="175"/>
      <c r="H262"/>
      <c r="I262"/>
    </row>
    <row r="263" spans="5:9" s="57" customFormat="1" ht="15">
      <c r="E263" s="175"/>
      <c r="F263" s="175"/>
      <c r="H263"/>
      <c r="I263"/>
    </row>
    <row r="264" spans="5:9" s="57" customFormat="1" ht="15">
      <c r="E264" s="175"/>
      <c r="F264" s="175"/>
      <c r="H264"/>
      <c r="I264"/>
    </row>
    <row r="265" spans="5:9" s="57" customFormat="1" ht="15">
      <c r="E265" s="175"/>
      <c r="F265" s="175"/>
      <c r="H265"/>
      <c r="I265"/>
    </row>
    <row r="266" spans="5:9" s="57" customFormat="1" ht="15">
      <c r="E266" s="175"/>
      <c r="F266" s="175"/>
      <c r="H266"/>
      <c r="I266"/>
    </row>
    <row r="267" spans="5:9" s="57" customFormat="1" ht="15">
      <c r="E267" s="175"/>
      <c r="F267" s="175"/>
      <c r="H267"/>
      <c r="I267"/>
    </row>
    <row r="268" spans="5:9" s="57" customFormat="1" ht="15">
      <c r="E268" s="175"/>
      <c r="F268" s="175"/>
      <c r="H268"/>
      <c r="I268"/>
    </row>
    <row r="269" spans="5:9" s="57" customFormat="1" ht="15">
      <c r="E269" s="175"/>
      <c r="F269" s="175"/>
      <c r="H269"/>
      <c r="I269"/>
    </row>
    <row r="270" spans="5:9" s="57" customFormat="1" ht="15">
      <c r="E270" s="175"/>
      <c r="F270" s="175"/>
      <c r="H270"/>
      <c r="I270"/>
    </row>
    <row r="271" spans="5:9" s="57" customFormat="1" ht="15">
      <c r="E271" s="175"/>
      <c r="F271" s="175"/>
      <c r="H271"/>
      <c r="I271"/>
    </row>
    <row r="272" spans="5:9" s="57" customFormat="1" ht="15">
      <c r="E272" s="175"/>
      <c r="F272" s="175"/>
      <c r="H272"/>
      <c r="I272"/>
    </row>
    <row r="273" spans="5:9" s="57" customFormat="1" ht="15">
      <c r="E273" s="175"/>
      <c r="F273" s="175"/>
      <c r="H273"/>
      <c r="I273"/>
    </row>
    <row r="274" spans="5:9" s="57" customFormat="1" ht="15">
      <c r="E274" s="175"/>
      <c r="F274" s="175"/>
      <c r="H274"/>
      <c r="I274"/>
    </row>
    <row r="275" spans="5:9" s="57" customFormat="1" ht="15">
      <c r="E275" s="175"/>
      <c r="F275" s="175"/>
      <c r="H275"/>
      <c r="I275"/>
    </row>
    <row r="276" spans="5:9" s="57" customFormat="1" ht="15">
      <c r="E276" s="175"/>
      <c r="F276" s="175"/>
      <c r="H276"/>
      <c r="I276"/>
    </row>
    <row r="277" spans="5:9" s="57" customFormat="1" ht="15">
      <c r="E277" s="175"/>
      <c r="F277" s="175"/>
      <c r="H277"/>
      <c r="I277"/>
    </row>
    <row r="278" spans="5:9" s="57" customFormat="1" ht="15">
      <c r="E278" s="175"/>
      <c r="F278" s="175"/>
      <c r="H278"/>
      <c r="I278"/>
    </row>
    <row r="279" spans="5:9" s="57" customFormat="1" ht="15">
      <c r="E279" s="175"/>
      <c r="F279" s="175"/>
      <c r="H279"/>
      <c r="I279"/>
    </row>
    <row r="280" spans="5:9" s="57" customFormat="1" ht="15">
      <c r="E280" s="175"/>
      <c r="F280" s="175"/>
      <c r="H280"/>
      <c r="I280"/>
    </row>
    <row r="281" spans="5:9" s="57" customFormat="1" ht="15">
      <c r="E281" s="175"/>
      <c r="F281" s="175"/>
      <c r="H281"/>
      <c r="I281"/>
    </row>
    <row r="282" spans="5:9" s="57" customFormat="1" ht="15">
      <c r="E282" s="175"/>
      <c r="F282" s="175"/>
      <c r="H282"/>
      <c r="I282"/>
    </row>
    <row r="283" spans="5:9" s="57" customFormat="1" ht="15">
      <c r="E283" s="175"/>
      <c r="F283" s="175"/>
      <c r="H283"/>
      <c r="I283"/>
    </row>
    <row r="284" spans="5:9" s="57" customFormat="1" ht="15">
      <c r="E284" s="175"/>
      <c r="F284" s="175"/>
      <c r="H284"/>
      <c r="I284"/>
    </row>
    <row r="285" spans="5:9" ht="15">
      <c r="H285"/>
      <c r="I285"/>
    </row>
    <row r="286" spans="5:9" ht="15">
      <c r="H286"/>
      <c r="I286"/>
    </row>
    <row r="287" spans="5:9" ht="15">
      <c r="H287"/>
      <c r="I287"/>
    </row>
    <row r="288" spans="5:9" ht="15">
      <c r="H288"/>
      <c r="I288"/>
    </row>
    <row r="289" spans="8:9" ht="15">
      <c r="H289"/>
      <c r="I289"/>
    </row>
    <row r="290" spans="8:9" ht="15">
      <c r="H290"/>
      <c r="I290"/>
    </row>
    <row r="291" spans="8:9" ht="15">
      <c r="H291"/>
      <c r="I291"/>
    </row>
    <row r="292" spans="8:9" ht="15">
      <c r="H292"/>
      <c r="I292"/>
    </row>
    <row r="293" spans="8:9" ht="15">
      <c r="H293"/>
      <c r="I293"/>
    </row>
    <row r="294" spans="8:9" ht="15">
      <c r="H294"/>
      <c r="I294"/>
    </row>
    <row r="295" spans="8:9" ht="15">
      <c r="H295"/>
      <c r="I295"/>
    </row>
    <row r="296" spans="8:9" ht="15">
      <c r="H296"/>
      <c r="I296"/>
    </row>
    <row r="297" spans="8:9" ht="15">
      <c r="H297"/>
      <c r="I297"/>
    </row>
    <row r="298" spans="8:9" ht="15">
      <c r="H298"/>
      <c r="I298"/>
    </row>
    <row r="299" spans="8:9" ht="15">
      <c r="H299"/>
      <c r="I299"/>
    </row>
    <row r="300" spans="8:9" ht="15">
      <c r="H300"/>
      <c r="I300"/>
    </row>
    <row r="301" spans="8:9" ht="15">
      <c r="H301"/>
      <c r="I301"/>
    </row>
    <row r="302" spans="8:9" ht="15">
      <c r="H302"/>
      <c r="I302"/>
    </row>
    <row r="303" spans="8:9" ht="15">
      <c r="H303"/>
      <c r="I303"/>
    </row>
    <row r="304" spans="8:9" ht="15">
      <c r="H304"/>
      <c r="I304"/>
    </row>
    <row r="305" spans="8:9" ht="15">
      <c r="H305"/>
      <c r="I305"/>
    </row>
    <row r="306" spans="8:9" ht="15">
      <c r="H306"/>
      <c r="I306"/>
    </row>
    <row r="307" spans="8:9" ht="15">
      <c r="H307"/>
      <c r="I307"/>
    </row>
    <row r="308" spans="8:9" ht="15">
      <c r="H308"/>
      <c r="I308"/>
    </row>
    <row r="309" spans="8:9" ht="15">
      <c r="H309"/>
      <c r="I309"/>
    </row>
    <row r="310" spans="8:9" ht="15">
      <c r="H310"/>
      <c r="I310"/>
    </row>
    <row r="311" spans="8:9" ht="15">
      <c r="H311"/>
      <c r="I311"/>
    </row>
    <row r="312" spans="8:9" ht="15">
      <c r="H312"/>
      <c r="I312"/>
    </row>
    <row r="313" spans="8:9" ht="15">
      <c r="H313"/>
      <c r="I313"/>
    </row>
    <row r="314" spans="8:9" ht="15">
      <c r="H314"/>
      <c r="I314"/>
    </row>
    <row r="315" spans="8:9" ht="15">
      <c r="H315"/>
      <c r="I315"/>
    </row>
    <row r="316" spans="8:9" ht="15">
      <c r="H316"/>
      <c r="I316"/>
    </row>
    <row r="317" spans="8:9" ht="15">
      <c r="H317"/>
      <c r="I317"/>
    </row>
    <row r="318" spans="8:9" ht="15">
      <c r="H318"/>
      <c r="I318"/>
    </row>
    <row r="319" spans="8:9" ht="15">
      <c r="H319"/>
      <c r="I319"/>
    </row>
    <row r="320" spans="8:9" ht="15">
      <c r="H320"/>
      <c r="I320"/>
    </row>
    <row r="321" spans="8:9" ht="15">
      <c r="H321"/>
      <c r="I321"/>
    </row>
    <row r="322" spans="8:9" ht="15">
      <c r="H322"/>
      <c r="I322"/>
    </row>
    <row r="323" spans="8:9" ht="15">
      <c r="H323"/>
      <c r="I323"/>
    </row>
    <row r="324" spans="8:9" ht="15">
      <c r="H324"/>
      <c r="I324"/>
    </row>
    <row r="325" spans="8:9" ht="15">
      <c r="H325"/>
      <c r="I325"/>
    </row>
    <row r="326" spans="8:9" ht="15">
      <c r="H326"/>
      <c r="I326"/>
    </row>
    <row r="327" spans="8:9" ht="15">
      <c r="H327"/>
      <c r="I327"/>
    </row>
    <row r="328" spans="8:9" ht="15">
      <c r="H328"/>
      <c r="I328"/>
    </row>
    <row r="329" spans="8:9" ht="15">
      <c r="H329"/>
      <c r="I329"/>
    </row>
    <row r="330" spans="8:9" ht="15">
      <c r="H330"/>
      <c r="I330"/>
    </row>
    <row r="331" spans="8:9" ht="15">
      <c r="H331"/>
      <c r="I331"/>
    </row>
    <row r="332" spans="8:9" ht="15">
      <c r="H332"/>
      <c r="I332"/>
    </row>
    <row r="333" spans="8:9" ht="15">
      <c r="H333"/>
      <c r="I333"/>
    </row>
    <row r="334" spans="8:9" ht="15">
      <c r="H334"/>
      <c r="I334"/>
    </row>
    <row r="335" spans="8:9" ht="15">
      <c r="H335"/>
      <c r="I335"/>
    </row>
    <row r="336" spans="8:9" ht="15">
      <c r="H336"/>
      <c r="I336"/>
    </row>
    <row r="337" spans="8:9" ht="15">
      <c r="H337"/>
      <c r="I337"/>
    </row>
    <row r="338" spans="8:9" ht="15">
      <c r="H338"/>
      <c r="I338"/>
    </row>
    <row r="339" spans="8:9" ht="15">
      <c r="H339"/>
      <c r="I339"/>
    </row>
    <row r="340" spans="8:9" ht="15">
      <c r="H340"/>
      <c r="I340"/>
    </row>
    <row r="341" spans="8:9" ht="15">
      <c r="H341"/>
      <c r="I341"/>
    </row>
    <row r="342" spans="8:9" ht="15">
      <c r="H342"/>
      <c r="I342"/>
    </row>
    <row r="343" spans="8:9" ht="15">
      <c r="H343"/>
      <c r="I343"/>
    </row>
    <row r="344" spans="8:9" ht="15">
      <c r="H344"/>
      <c r="I344"/>
    </row>
    <row r="345" spans="8:9" ht="15">
      <c r="H345"/>
      <c r="I345"/>
    </row>
    <row r="346" spans="8:9" ht="15">
      <c r="H346"/>
      <c r="I346"/>
    </row>
    <row r="347" spans="8:9" ht="15">
      <c r="H347"/>
      <c r="I347"/>
    </row>
    <row r="348" spans="8:9" ht="15">
      <c r="H348"/>
      <c r="I348"/>
    </row>
    <row r="349" spans="8:9" ht="15">
      <c r="H349"/>
      <c r="I349"/>
    </row>
    <row r="350" spans="8:9" ht="15">
      <c r="H350"/>
      <c r="I350"/>
    </row>
    <row r="351" spans="8:9" ht="15">
      <c r="H351"/>
      <c r="I351"/>
    </row>
    <row r="352" spans="8:9" ht="15">
      <c r="H352"/>
      <c r="I352"/>
    </row>
    <row r="353" spans="8:9" ht="15">
      <c r="H353"/>
      <c r="I353"/>
    </row>
    <row r="354" spans="8:9" ht="15">
      <c r="H354"/>
      <c r="I354"/>
    </row>
    <row r="355" spans="8:9" ht="15">
      <c r="H355"/>
      <c r="I355"/>
    </row>
    <row r="356" spans="8:9" ht="15">
      <c r="H356"/>
      <c r="I356"/>
    </row>
    <row r="357" spans="8:9" ht="15">
      <c r="H357"/>
      <c r="I357"/>
    </row>
    <row r="358" spans="8:9" ht="15">
      <c r="H358"/>
      <c r="I358"/>
    </row>
    <row r="359" spans="8:9" ht="15">
      <c r="H359"/>
      <c r="I359"/>
    </row>
    <row r="360" spans="8:9" ht="15">
      <c r="H360"/>
      <c r="I360"/>
    </row>
    <row r="361" spans="8:9" ht="15">
      <c r="H361"/>
      <c r="I361"/>
    </row>
    <row r="362" spans="8:9" ht="15">
      <c r="H362"/>
      <c r="I362"/>
    </row>
    <row r="363" spans="8:9" ht="15">
      <c r="H363"/>
      <c r="I363"/>
    </row>
    <row r="364" spans="8:9" ht="15">
      <c r="H364"/>
      <c r="I364"/>
    </row>
    <row r="365" spans="8:9" ht="15">
      <c r="H365"/>
      <c r="I365"/>
    </row>
    <row r="366" spans="8:9" ht="15">
      <c r="H366"/>
      <c r="I366"/>
    </row>
    <row r="367" spans="8:9" ht="15">
      <c r="H367"/>
      <c r="I367"/>
    </row>
    <row r="368" spans="8:9" ht="15">
      <c r="H368"/>
      <c r="I368"/>
    </row>
    <row r="369" spans="8:9" ht="15">
      <c r="H369"/>
      <c r="I369"/>
    </row>
    <row r="370" spans="8:9" ht="15">
      <c r="H370"/>
      <c r="I370"/>
    </row>
    <row r="371" spans="8:9" ht="15">
      <c r="H371"/>
      <c r="I371"/>
    </row>
    <row r="372" spans="8:9" ht="15">
      <c r="H372"/>
      <c r="I372"/>
    </row>
    <row r="373" spans="8:9" ht="15">
      <c r="H373"/>
      <c r="I373"/>
    </row>
    <row r="374" spans="8:9" ht="15">
      <c r="H374"/>
      <c r="I374"/>
    </row>
    <row r="375" spans="8:9" ht="15">
      <c r="H375"/>
      <c r="I375"/>
    </row>
    <row r="376" spans="8:9" ht="15">
      <c r="H376"/>
      <c r="I376"/>
    </row>
    <row r="377" spans="8:9" ht="15">
      <c r="H377"/>
      <c r="I377"/>
    </row>
    <row r="378" spans="8:9" ht="15">
      <c r="H378"/>
      <c r="I378"/>
    </row>
    <row r="379" spans="8:9" ht="15">
      <c r="H379"/>
      <c r="I379"/>
    </row>
    <row r="380" spans="8:9" ht="15">
      <c r="H380"/>
      <c r="I380"/>
    </row>
    <row r="381" spans="8:9" ht="15">
      <c r="H381"/>
      <c r="I381"/>
    </row>
    <row r="382" spans="8:9" ht="15">
      <c r="H382"/>
      <c r="I382"/>
    </row>
    <row r="383" spans="8:9" ht="15">
      <c r="H383"/>
      <c r="I383"/>
    </row>
    <row r="384" spans="8:9" ht="15">
      <c r="H384"/>
      <c r="I384"/>
    </row>
    <row r="385" spans="8:9" ht="15">
      <c r="H385"/>
      <c r="I385"/>
    </row>
    <row r="386" spans="8:9" ht="15">
      <c r="H386"/>
      <c r="I386"/>
    </row>
    <row r="387" spans="8:9" ht="15">
      <c r="H387"/>
      <c r="I387"/>
    </row>
    <row r="388" spans="8:9" ht="15">
      <c r="H388"/>
      <c r="I388"/>
    </row>
    <row r="389" spans="8:9" ht="15">
      <c r="H389"/>
      <c r="I389"/>
    </row>
    <row r="390" spans="8:9" ht="15">
      <c r="H390"/>
      <c r="I390"/>
    </row>
    <row r="391" spans="8:9" ht="15">
      <c r="H391"/>
      <c r="I391"/>
    </row>
    <row r="392" spans="8:9" ht="15">
      <c r="H392"/>
      <c r="I392"/>
    </row>
    <row r="393" spans="8:9" ht="15">
      <c r="H393"/>
      <c r="I393"/>
    </row>
    <row r="394" spans="8:9" ht="15">
      <c r="H394"/>
      <c r="I394"/>
    </row>
    <row r="395" spans="8:9" ht="15">
      <c r="H395"/>
      <c r="I395"/>
    </row>
    <row r="396" spans="8:9" ht="15">
      <c r="H396"/>
      <c r="I396"/>
    </row>
    <row r="397" spans="8:9" ht="15">
      <c r="H397"/>
      <c r="I397"/>
    </row>
    <row r="398" spans="8:9" ht="15">
      <c r="H398"/>
      <c r="I398"/>
    </row>
    <row r="399" spans="8:9" ht="15">
      <c r="H399"/>
      <c r="I399"/>
    </row>
    <row r="400" spans="8:9" ht="15">
      <c r="H400"/>
      <c r="I400"/>
    </row>
    <row r="401" spans="8:9" ht="15">
      <c r="H401"/>
      <c r="I401"/>
    </row>
    <row r="402" spans="8:9" ht="15">
      <c r="H402"/>
      <c r="I402"/>
    </row>
    <row r="403" spans="8:9" ht="15">
      <c r="H403"/>
      <c r="I403"/>
    </row>
    <row r="404" spans="8:9" ht="15">
      <c r="H404"/>
      <c r="I404"/>
    </row>
    <row r="405" spans="8:9" ht="15">
      <c r="H405"/>
      <c r="I405"/>
    </row>
    <row r="406" spans="8:9" ht="15">
      <c r="H406"/>
      <c r="I406"/>
    </row>
    <row r="407" spans="8:9" ht="15">
      <c r="H407"/>
      <c r="I407"/>
    </row>
    <row r="408" spans="8:9" ht="15">
      <c r="H408"/>
      <c r="I408"/>
    </row>
    <row r="409" spans="8:9" ht="15">
      <c r="H409"/>
      <c r="I409"/>
    </row>
    <row r="410" spans="8:9" ht="15">
      <c r="H410"/>
      <c r="I410"/>
    </row>
    <row r="411" spans="8:9" ht="15">
      <c r="H411"/>
      <c r="I411"/>
    </row>
    <row r="412" spans="8:9" ht="15">
      <c r="H412"/>
      <c r="I412"/>
    </row>
    <row r="413" spans="8:9" ht="15">
      <c r="H413"/>
      <c r="I413"/>
    </row>
    <row r="414" spans="8:9" ht="15">
      <c r="H414"/>
      <c r="I414"/>
    </row>
    <row r="415" spans="8:9" ht="15">
      <c r="H415"/>
      <c r="I415"/>
    </row>
    <row r="416" spans="8:9" ht="15">
      <c r="H416"/>
      <c r="I416"/>
    </row>
    <row r="417" spans="8:9" ht="15">
      <c r="H417"/>
      <c r="I417"/>
    </row>
    <row r="418" spans="8:9" ht="15">
      <c r="H418"/>
      <c r="I418"/>
    </row>
    <row r="419" spans="8:9" ht="15">
      <c r="H419"/>
      <c r="I419"/>
    </row>
    <row r="420" spans="8:9" ht="15">
      <c r="H420"/>
      <c r="I420"/>
    </row>
    <row r="421" spans="8:9" ht="15">
      <c r="H421"/>
      <c r="I421"/>
    </row>
    <row r="422" spans="8:9" ht="15">
      <c r="H422"/>
      <c r="I422"/>
    </row>
    <row r="423" spans="8:9" ht="15">
      <c r="H423"/>
      <c r="I423"/>
    </row>
    <row r="424" spans="8:9" ht="15">
      <c r="H424"/>
      <c r="I424"/>
    </row>
    <row r="425" spans="8:9" ht="15">
      <c r="H425"/>
      <c r="I425"/>
    </row>
    <row r="426" spans="8:9" ht="15">
      <c r="H426"/>
      <c r="I426"/>
    </row>
    <row r="427" spans="8:9" ht="15">
      <c r="H427"/>
      <c r="I427"/>
    </row>
    <row r="428" spans="8:9" ht="15">
      <c r="H428"/>
      <c r="I428"/>
    </row>
    <row r="429" spans="8:9" ht="15">
      <c r="H429"/>
      <c r="I429"/>
    </row>
    <row r="430" spans="8:9" ht="15">
      <c r="H430"/>
      <c r="I430"/>
    </row>
    <row r="431" spans="8:9" ht="15">
      <c r="H431"/>
      <c r="I431"/>
    </row>
    <row r="432" spans="8:9" ht="15">
      <c r="H432"/>
      <c r="I432"/>
    </row>
    <row r="433" spans="8:9" ht="15">
      <c r="H433"/>
      <c r="I433"/>
    </row>
    <row r="434" spans="8:9" ht="15">
      <c r="H434"/>
      <c r="I434"/>
    </row>
    <row r="435" spans="8:9" ht="15">
      <c r="H435"/>
      <c r="I435"/>
    </row>
    <row r="436" spans="8:9" ht="15">
      <c r="H436"/>
      <c r="I436"/>
    </row>
    <row r="437" spans="8:9" ht="15">
      <c r="H437"/>
      <c r="I437"/>
    </row>
    <row r="438" spans="8:9" ht="15">
      <c r="H438"/>
      <c r="I438"/>
    </row>
    <row r="439" spans="8:9" ht="15">
      <c r="H439"/>
      <c r="I439"/>
    </row>
    <row r="440" spans="8:9" ht="15">
      <c r="H440"/>
      <c r="I440"/>
    </row>
    <row r="441" spans="8:9" ht="15">
      <c r="H441"/>
      <c r="I441"/>
    </row>
    <row r="442" spans="8:9" ht="15">
      <c r="H442"/>
      <c r="I442"/>
    </row>
    <row r="443" spans="8:9" ht="15">
      <c r="H443"/>
      <c r="I443"/>
    </row>
    <row r="444" spans="8:9" ht="15">
      <c r="H444"/>
      <c r="I444"/>
    </row>
    <row r="445" spans="8:9" ht="15">
      <c r="H445"/>
      <c r="I445"/>
    </row>
    <row r="446" spans="8:9" ht="15">
      <c r="H446"/>
      <c r="I446"/>
    </row>
    <row r="447" spans="8:9" ht="15">
      <c r="H447"/>
      <c r="I447"/>
    </row>
    <row r="448" spans="8:9" ht="15">
      <c r="H448"/>
      <c r="I448"/>
    </row>
    <row r="449" spans="8:9" ht="15">
      <c r="H449"/>
      <c r="I449"/>
    </row>
    <row r="450" spans="8:9" ht="15">
      <c r="H450"/>
      <c r="I450"/>
    </row>
    <row r="451" spans="8:9" ht="15">
      <c r="H451"/>
      <c r="I451"/>
    </row>
    <row r="452" spans="8:9" ht="15">
      <c r="H452"/>
      <c r="I452"/>
    </row>
    <row r="453" spans="8:9" ht="15">
      <c r="H453"/>
      <c r="I453"/>
    </row>
    <row r="454" spans="8:9" ht="15">
      <c r="H454"/>
      <c r="I454"/>
    </row>
    <row r="455" spans="8:9" ht="15">
      <c r="H455"/>
      <c r="I455"/>
    </row>
    <row r="456" spans="8:9" ht="15">
      <c r="H456"/>
      <c r="I456"/>
    </row>
    <row r="457" spans="8:9" ht="15">
      <c r="H457"/>
      <c r="I457"/>
    </row>
    <row r="458" spans="8:9" ht="15">
      <c r="H458"/>
      <c r="I458"/>
    </row>
    <row r="459" spans="8:9" ht="15">
      <c r="H459"/>
      <c r="I459"/>
    </row>
    <row r="460" spans="8:9" ht="15">
      <c r="H460"/>
      <c r="I460"/>
    </row>
    <row r="461" spans="8:9" ht="15">
      <c r="H461"/>
      <c r="I461"/>
    </row>
    <row r="462" spans="8:9" ht="15">
      <c r="H462"/>
      <c r="I462"/>
    </row>
    <row r="463" spans="8:9" ht="15">
      <c r="H463"/>
      <c r="I463"/>
    </row>
    <row r="464" spans="8:9" ht="15">
      <c r="H464"/>
      <c r="I464"/>
    </row>
    <row r="465" spans="8:9" ht="15">
      <c r="H465"/>
      <c r="I465"/>
    </row>
    <row r="466" spans="8:9" ht="15">
      <c r="H466"/>
      <c r="I466"/>
    </row>
    <row r="467" spans="8:9" ht="15">
      <c r="H467"/>
      <c r="I467"/>
    </row>
    <row r="468" spans="8:9" ht="15">
      <c r="H468"/>
      <c r="I468"/>
    </row>
    <row r="469" spans="8:9" ht="15">
      <c r="H469"/>
      <c r="I469"/>
    </row>
    <row r="470" spans="8:9" ht="15">
      <c r="H470"/>
      <c r="I470"/>
    </row>
    <row r="471" spans="8:9" ht="15">
      <c r="H471"/>
      <c r="I471"/>
    </row>
    <row r="472" spans="8:9" ht="15">
      <c r="H472"/>
      <c r="I472"/>
    </row>
    <row r="473" spans="8:9" ht="15">
      <c r="H473"/>
      <c r="I473"/>
    </row>
    <row r="474" spans="8:9" ht="15">
      <c r="H474"/>
      <c r="I474"/>
    </row>
    <row r="475" spans="8:9" ht="15">
      <c r="H475"/>
      <c r="I475"/>
    </row>
    <row r="476" spans="8:9" ht="15">
      <c r="H476"/>
      <c r="I476"/>
    </row>
    <row r="477" spans="8:9" ht="15">
      <c r="H477"/>
      <c r="I477"/>
    </row>
    <row r="478" spans="8:9" ht="15">
      <c r="H478"/>
      <c r="I478"/>
    </row>
    <row r="479" spans="8:9" ht="15">
      <c r="H479"/>
      <c r="I479"/>
    </row>
    <row r="480" spans="8:9" ht="15">
      <c r="H480"/>
      <c r="I480"/>
    </row>
    <row r="481" spans="8:9" ht="15">
      <c r="H481"/>
      <c r="I481"/>
    </row>
    <row r="482" spans="8:9" ht="15">
      <c r="H482"/>
      <c r="I482"/>
    </row>
    <row r="483" spans="8:9" ht="15">
      <c r="H483"/>
      <c r="I483"/>
    </row>
    <row r="484" spans="8:9" ht="15">
      <c r="H484"/>
      <c r="I484"/>
    </row>
    <row r="485" spans="8:9" ht="15">
      <c r="H485"/>
      <c r="I485"/>
    </row>
    <row r="486" spans="8:9" ht="15">
      <c r="H486"/>
      <c r="I486"/>
    </row>
    <row r="487" spans="8:9" ht="15">
      <c r="H487"/>
      <c r="I487"/>
    </row>
    <row r="488" spans="8:9" ht="15">
      <c r="H488"/>
      <c r="I488"/>
    </row>
    <row r="489" spans="8:9" ht="15">
      <c r="H489"/>
      <c r="I489"/>
    </row>
    <row r="490" spans="8:9" ht="15">
      <c r="H490"/>
      <c r="I490"/>
    </row>
    <row r="491" spans="8:9" ht="15">
      <c r="H491"/>
      <c r="I491"/>
    </row>
    <row r="492" spans="8:9" ht="15">
      <c r="H492"/>
      <c r="I492"/>
    </row>
    <row r="493" spans="8:9" ht="15">
      <c r="H493"/>
      <c r="I493"/>
    </row>
    <row r="494" spans="8:9" ht="15">
      <c r="H494"/>
      <c r="I494"/>
    </row>
    <row r="495" spans="8:9" ht="15">
      <c r="H495"/>
      <c r="I495"/>
    </row>
    <row r="496" spans="8:9" ht="15">
      <c r="H496"/>
      <c r="I496"/>
    </row>
    <row r="497" spans="8:9" ht="15">
      <c r="H497"/>
      <c r="I497"/>
    </row>
    <row r="498" spans="8:9" ht="15">
      <c r="H498"/>
      <c r="I498"/>
    </row>
    <row r="499" spans="8:9" ht="15">
      <c r="H499"/>
      <c r="I499"/>
    </row>
    <row r="500" spans="8:9" ht="15">
      <c r="H500"/>
      <c r="I500"/>
    </row>
    <row r="501" spans="8:9" ht="15">
      <c r="H501"/>
      <c r="I501"/>
    </row>
    <row r="502" spans="8:9" ht="15">
      <c r="H502"/>
      <c r="I502"/>
    </row>
    <row r="503" spans="8:9" ht="15">
      <c r="H503"/>
      <c r="I503"/>
    </row>
    <row r="504" spans="8:9" ht="15">
      <c r="H504"/>
      <c r="I504"/>
    </row>
    <row r="505" spans="8:9" ht="15">
      <c r="H505"/>
      <c r="I505"/>
    </row>
    <row r="506" spans="8:9" ht="15">
      <c r="H506"/>
      <c r="I506"/>
    </row>
    <row r="507" spans="8:9" ht="15">
      <c r="H507"/>
      <c r="I507"/>
    </row>
    <row r="508" spans="8:9" ht="15">
      <c r="H508"/>
      <c r="I508"/>
    </row>
    <row r="509" spans="8:9" ht="15">
      <c r="H509"/>
      <c r="I509"/>
    </row>
    <row r="510" spans="8:9" ht="15">
      <c r="H510"/>
      <c r="I510"/>
    </row>
    <row r="511" spans="8:9" ht="15">
      <c r="H511"/>
      <c r="I511"/>
    </row>
    <row r="512" spans="8:9" ht="15">
      <c r="H512"/>
      <c r="I512"/>
    </row>
    <row r="513" spans="8:9" ht="15">
      <c r="H513"/>
      <c r="I513"/>
    </row>
    <row r="514" spans="8:9" ht="15">
      <c r="H514"/>
      <c r="I514"/>
    </row>
    <row r="515" spans="8:9" ht="15">
      <c r="H515"/>
      <c r="I515"/>
    </row>
    <row r="516" spans="8:9" ht="15">
      <c r="H516"/>
      <c r="I516"/>
    </row>
    <row r="517" spans="8:9" ht="15">
      <c r="H517"/>
      <c r="I517"/>
    </row>
    <row r="518" spans="8:9" ht="15">
      <c r="H518"/>
      <c r="I518"/>
    </row>
    <row r="519" spans="8:9" ht="15">
      <c r="H519"/>
      <c r="I519"/>
    </row>
    <row r="520" spans="8:9" ht="15">
      <c r="H520"/>
      <c r="I520"/>
    </row>
    <row r="521" spans="8:9" ht="15">
      <c r="H521"/>
      <c r="I521"/>
    </row>
    <row r="522" spans="8:9" ht="15">
      <c r="H522"/>
      <c r="I522"/>
    </row>
    <row r="523" spans="8:9" ht="15">
      <c r="H523"/>
      <c r="I523"/>
    </row>
    <row r="524" spans="8:9" ht="15">
      <c r="H524"/>
      <c r="I524"/>
    </row>
    <row r="525" spans="8:9" ht="15">
      <c r="H525"/>
      <c r="I525"/>
    </row>
    <row r="526" spans="8:9" ht="15">
      <c r="H526"/>
      <c r="I526"/>
    </row>
    <row r="527" spans="8:9" ht="15">
      <c r="H527"/>
      <c r="I527"/>
    </row>
    <row r="528" spans="8:9" ht="15">
      <c r="H528"/>
      <c r="I528"/>
    </row>
    <row r="529" spans="8:9" ht="15">
      <c r="H529"/>
      <c r="I529"/>
    </row>
    <row r="530" spans="8:9" ht="15">
      <c r="H530"/>
      <c r="I530"/>
    </row>
    <row r="531" spans="8:9" ht="15">
      <c r="H531"/>
      <c r="I531"/>
    </row>
    <row r="532" spans="8:9" ht="15">
      <c r="H532"/>
      <c r="I532"/>
    </row>
    <row r="533" spans="8:9" ht="15">
      <c r="H533"/>
      <c r="I533"/>
    </row>
    <row r="534" spans="8:9" ht="15">
      <c r="H534"/>
      <c r="I534"/>
    </row>
    <row r="535" spans="8:9" ht="15">
      <c r="H535"/>
      <c r="I535"/>
    </row>
    <row r="536" spans="8:9" ht="15">
      <c r="H536"/>
      <c r="I536"/>
    </row>
    <row r="537" spans="8:9" ht="15">
      <c r="H537"/>
      <c r="I537"/>
    </row>
    <row r="538" spans="8:9" ht="15">
      <c r="H538"/>
      <c r="I538"/>
    </row>
    <row r="539" spans="8:9" ht="15">
      <c r="H539"/>
      <c r="I539"/>
    </row>
    <row r="540" spans="8:9" ht="15">
      <c r="H540"/>
      <c r="I540"/>
    </row>
    <row r="541" spans="8:9" ht="15">
      <c r="H541"/>
      <c r="I541"/>
    </row>
    <row r="542" spans="8:9" ht="15">
      <c r="H542"/>
      <c r="I542"/>
    </row>
    <row r="543" spans="8:9" ht="15">
      <c r="H543"/>
      <c r="I543"/>
    </row>
    <row r="544" spans="8:9" ht="15">
      <c r="H544"/>
      <c r="I544"/>
    </row>
    <row r="545" spans="8:9" ht="15">
      <c r="H545"/>
      <c r="I545"/>
    </row>
    <row r="546" spans="8:9" ht="15">
      <c r="H546"/>
      <c r="I546"/>
    </row>
    <row r="547" spans="8:9" ht="15">
      <c r="H547"/>
      <c r="I547"/>
    </row>
    <row r="548" spans="8:9" ht="15">
      <c r="H548"/>
      <c r="I548"/>
    </row>
    <row r="549" spans="8:9" ht="15">
      <c r="H549"/>
      <c r="I549"/>
    </row>
    <row r="550" spans="8:9" ht="15">
      <c r="H550"/>
      <c r="I550"/>
    </row>
    <row r="551" spans="8:9" ht="15">
      <c r="H551"/>
      <c r="I551"/>
    </row>
    <row r="552" spans="8:9" ht="15">
      <c r="H552"/>
      <c r="I552"/>
    </row>
    <row r="553" spans="8:9" ht="15">
      <c r="H553"/>
      <c r="I553"/>
    </row>
    <row r="554" spans="8:9" ht="15">
      <c r="H554"/>
      <c r="I554"/>
    </row>
    <row r="555" spans="8:9" ht="15">
      <c r="H555"/>
      <c r="I555"/>
    </row>
    <row r="556" spans="8:9" ht="15">
      <c r="H556"/>
      <c r="I556"/>
    </row>
    <row r="557" spans="8:9" ht="15">
      <c r="H557"/>
      <c r="I557"/>
    </row>
    <row r="558" spans="8:9" ht="15">
      <c r="H558"/>
      <c r="I558"/>
    </row>
    <row r="559" spans="8:9" ht="15">
      <c r="H559"/>
      <c r="I559"/>
    </row>
    <row r="560" spans="8:9" ht="15">
      <c r="H560"/>
      <c r="I560"/>
    </row>
    <row r="561" spans="8:9" ht="15">
      <c r="H561"/>
      <c r="I561"/>
    </row>
    <row r="562" spans="8:9" ht="15">
      <c r="H562"/>
      <c r="I562"/>
    </row>
    <row r="563" spans="8:9" ht="15">
      <c r="H563"/>
      <c r="I563"/>
    </row>
    <row r="564" spans="8:9" ht="15">
      <c r="H564"/>
      <c r="I564"/>
    </row>
    <row r="565" spans="8:9" ht="15">
      <c r="H565"/>
      <c r="I565"/>
    </row>
    <row r="566" spans="8:9" ht="15">
      <c r="H566"/>
      <c r="I566"/>
    </row>
    <row r="567" spans="8:9" ht="15">
      <c r="H567"/>
      <c r="I567"/>
    </row>
    <row r="568" spans="8:9" ht="15">
      <c r="H568"/>
      <c r="I568"/>
    </row>
    <row r="569" spans="8:9" ht="15">
      <c r="H569"/>
      <c r="I569"/>
    </row>
    <row r="570" spans="8:9" ht="15">
      <c r="H570"/>
      <c r="I570"/>
    </row>
    <row r="571" spans="8:9" ht="15">
      <c r="H571"/>
      <c r="I571"/>
    </row>
    <row r="572" spans="8:9" ht="15">
      <c r="H572"/>
      <c r="I572"/>
    </row>
    <row r="573" spans="8:9" ht="15">
      <c r="H573"/>
      <c r="I573"/>
    </row>
    <row r="574" spans="8:9" ht="15">
      <c r="H574"/>
      <c r="I574"/>
    </row>
    <row r="575" spans="8:9" ht="15">
      <c r="H575"/>
      <c r="I575"/>
    </row>
    <row r="576" spans="8:9" ht="15">
      <c r="H576"/>
      <c r="I576"/>
    </row>
    <row r="577" spans="8:9" ht="15">
      <c r="H577"/>
      <c r="I577"/>
    </row>
    <row r="578" spans="8:9" ht="15">
      <c r="H578"/>
      <c r="I578"/>
    </row>
    <row r="579" spans="8:9" ht="15">
      <c r="H579"/>
      <c r="I579"/>
    </row>
    <row r="580" spans="8:9" ht="15">
      <c r="H580"/>
      <c r="I580"/>
    </row>
    <row r="581" spans="8:9" ht="15">
      <c r="H581"/>
      <c r="I581"/>
    </row>
    <row r="582" spans="8:9" ht="15">
      <c r="H582"/>
      <c r="I582"/>
    </row>
    <row r="583" spans="8:9" ht="15">
      <c r="H583"/>
      <c r="I583"/>
    </row>
    <row r="584" spans="8:9" ht="15">
      <c r="H584"/>
      <c r="I584"/>
    </row>
    <row r="585" spans="8:9" ht="15">
      <c r="H585"/>
      <c r="I585"/>
    </row>
    <row r="586" spans="8:9" ht="15">
      <c r="H586"/>
      <c r="I586"/>
    </row>
    <row r="587" spans="8:9" ht="15">
      <c r="H587"/>
      <c r="I587"/>
    </row>
    <row r="588" spans="8:9" ht="15">
      <c r="H588"/>
      <c r="I588"/>
    </row>
    <row r="589" spans="8:9" ht="15">
      <c r="H589"/>
      <c r="I589"/>
    </row>
    <row r="590" spans="8:9" ht="15">
      <c r="H590"/>
      <c r="I590"/>
    </row>
    <row r="591" spans="8:9" ht="15">
      <c r="H591"/>
      <c r="I591"/>
    </row>
    <row r="592" spans="8:9" ht="15">
      <c r="H592"/>
      <c r="I592"/>
    </row>
    <row r="593" spans="8:9" ht="15">
      <c r="H593"/>
      <c r="I593"/>
    </row>
    <row r="594" spans="8:9" ht="15">
      <c r="H594"/>
      <c r="I594"/>
    </row>
    <row r="595" spans="8:9" ht="15">
      <c r="H595"/>
      <c r="I595"/>
    </row>
    <row r="596" spans="8:9" ht="15">
      <c r="H596"/>
      <c r="I596"/>
    </row>
    <row r="597" spans="8:9" ht="15">
      <c r="H597"/>
      <c r="I597"/>
    </row>
    <row r="598" spans="8:9" ht="15">
      <c r="H598"/>
      <c r="I598"/>
    </row>
    <row r="599" spans="8:9" ht="15">
      <c r="H599"/>
      <c r="I599"/>
    </row>
    <row r="600" spans="8:9" ht="15">
      <c r="H600"/>
      <c r="I600"/>
    </row>
    <row r="601" spans="8:9" ht="15">
      <c r="H601"/>
      <c r="I601"/>
    </row>
    <row r="602" spans="8:9" ht="15">
      <c r="H602"/>
      <c r="I602"/>
    </row>
    <row r="603" spans="8:9" ht="15">
      <c r="H603"/>
      <c r="I603"/>
    </row>
    <row r="604" spans="8:9" ht="15">
      <c r="H604"/>
      <c r="I604"/>
    </row>
    <row r="605" spans="8:9" ht="15">
      <c r="H605"/>
      <c r="I605"/>
    </row>
    <row r="606" spans="8:9" ht="15">
      <c r="H606"/>
      <c r="I606"/>
    </row>
    <row r="607" spans="8:9" ht="15">
      <c r="H607"/>
      <c r="I607"/>
    </row>
    <row r="608" spans="8:9" ht="15">
      <c r="H608"/>
      <c r="I608"/>
    </row>
    <row r="609" spans="8:9" ht="15">
      <c r="H609"/>
      <c r="I609"/>
    </row>
  </sheetData>
  <mergeCells count="6">
    <mergeCell ref="A87:E87"/>
    <mergeCell ref="C5:E5"/>
    <mergeCell ref="F5:I5"/>
    <mergeCell ref="C32:E32"/>
    <mergeCell ref="F32:I32"/>
    <mergeCell ref="A33:B33"/>
  </mergeCells>
  <printOptions horizontalCentered="1" verticalCentered="1"/>
  <pageMargins left="0.7" right="0.7" top="0.75" bottom="0.75" header="0.3" footer="0.3"/>
  <pageSetup paperSize="9"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H258"/>
  <sheetViews>
    <sheetView showGridLines="0" view="pageBreakPreview" zoomScale="85" zoomScaleNormal="85" zoomScaleSheetLayoutView="85" workbookViewId="0">
      <pane ySplit="6" topLeftCell="A7" activePane="bottomLeft" state="frozen"/>
      <selection activeCell="I12" sqref="I12"/>
      <selection pane="bottomLeft" activeCell="E1" sqref="E1"/>
    </sheetView>
  </sheetViews>
  <sheetFormatPr baseColWidth="10" defaultColWidth="11.5703125" defaultRowHeight="15"/>
  <cols>
    <col min="1" max="1" width="58.28515625" style="181" bestFit="1" customWidth="1"/>
    <col min="2" max="2" width="16.85546875" style="181" customWidth="1"/>
    <col min="3" max="3" width="14" style="181" customWidth="1"/>
    <col min="4" max="4" width="10.5703125" style="181" bestFit="1" customWidth="1"/>
    <col min="5" max="5" width="14.28515625" style="181" bestFit="1" customWidth="1"/>
    <col min="6" max="6" width="14.28515625" bestFit="1" customWidth="1"/>
    <col min="7" max="8" width="7.7109375" bestFit="1" customWidth="1"/>
  </cols>
  <sheetData>
    <row r="1" spans="1:8">
      <c r="A1" s="179" t="s">
        <v>194</v>
      </c>
      <c r="B1" s="180"/>
      <c r="C1" s="180"/>
      <c r="D1" s="180"/>
      <c r="E1" s="180"/>
      <c r="F1" s="180"/>
      <c r="G1" s="180"/>
      <c r="H1" s="180"/>
    </row>
    <row r="2" spans="1:8" ht="15.75">
      <c r="A2" s="131" t="s">
        <v>103</v>
      </c>
      <c r="B2" s="180"/>
      <c r="D2" s="180"/>
      <c r="E2" s="180"/>
      <c r="F2" s="180"/>
      <c r="G2" s="180"/>
      <c r="H2" s="180"/>
    </row>
    <row r="3" spans="1:8">
      <c r="A3" s="132"/>
      <c r="B3" s="182"/>
      <c r="C3" s="183"/>
      <c r="D3" s="180"/>
      <c r="E3" s="180"/>
      <c r="F3" s="180"/>
      <c r="G3" s="180"/>
      <c r="H3" s="180"/>
    </row>
    <row r="4" spans="1:8" ht="15.75" thickBot="1">
      <c r="A4" s="184" t="s">
        <v>195</v>
      </c>
      <c r="B4" s="182"/>
      <c r="C4" s="182"/>
      <c r="D4" s="180"/>
      <c r="E4" s="182"/>
      <c r="F4" s="182"/>
      <c r="G4" s="180"/>
      <c r="H4" s="180"/>
    </row>
    <row r="5" spans="1:8" ht="15.75" thickBot="1">
      <c r="B5" s="820" t="s">
        <v>118</v>
      </c>
      <c r="C5" s="821"/>
      <c r="D5" s="822"/>
      <c r="E5" s="823" t="s">
        <v>132</v>
      </c>
      <c r="F5" s="824"/>
      <c r="G5" s="824"/>
      <c r="H5" s="825"/>
    </row>
    <row r="6" spans="1:8" ht="15.75" thickBot="1">
      <c r="A6" s="185" t="s">
        <v>196</v>
      </c>
      <c r="B6" s="137">
        <v>2019</v>
      </c>
      <c r="C6" s="138">
        <v>2020</v>
      </c>
      <c r="D6" s="139" t="s">
        <v>125</v>
      </c>
      <c r="E6" s="137">
        <v>2019</v>
      </c>
      <c r="F6" s="138">
        <v>2020</v>
      </c>
      <c r="G6" s="139" t="s">
        <v>125</v>
      </c>
      <c r="H6" s="140" t="s">
        <v>133</v>
      </c>
    </row>
    <row r="7" spans="1:8">
      <c r="A7" s="186" t="s">
        <v>104</v>
      </c>
      <c r="B7" s="187">
        <f>+SUM(B8:B18)</f>
        <v>211865234</v>
      </c>
      <c r="C7" s="187">
        <f>+SUM(C8:C18)</f>
        <v>123458588</v>
      </c>
      <c r="D7" s="188">
        <f>+C7/B7-1</f>
        <v>-0.41727773986741024</v>
      </c>
      <c r="E7" s="187">
        <f>+SUM(E8:E18)</f>
        <v>1102129990</v>
      </c>
      <c r="F7" s="187">
        <f>+SUM(F8:F18)</f>
        <v>1095959214</v>
      </c>
      <c r="G7" s="188">
        <f>+F7/E7-1</f>
        <v>-5.5989548020556335E-3</v>
      </c>
      <c r="H7" s="189">
        <f>F7/F7</f>
        <v>1</v>
      </c>
    </row>
    <row r="8" spans="1:8">
      <c r="A8" s="190" t="s">
        <v>142</v>
      </c>
      <c r="B8" s="191">
        <v>72464696</v>
      </c>
      <c r="C8" s="192">
        <v>28033307</v>
      </c>
      <c r="D8" s="193">
        <f t="shared" ref="D8:D71" si="0">+C8/B8-1</f>
        <v>-0.61314531699684494</v>
      </c>
      <c r="E8" s="194">
        <v>132824301</v>
      </c>
      <c r="F8" s="195">
        <v>322299884</v>
      </c>
      <c r="G8" s="196">
        <f t="shared" ref="G8:G71" si="1">+F8/E8-1</f>
        <v>1.4265129315455609</v>
      </c>
      <c r="H8" s="196">
        <f>+F8/$F$7</f>
        <v>0.29408018098016558</v>
      </c>
    </row>
    <row r="9" spans="1:8">
      <c r="A9" s="190" t="s">
        <v>143</v>
      </c>
      <c r="B9" s="191">
        <v>0</v>
      </c>
      <c r="C9" s="192">
        <v>21485222</v>
      </c>
      <c r="D9" s="193" t="s">
        <v>138</v>
      </c>
      <c r="E9" s="194">
        <v>0</v>
      </c>
      <c r="F9" s="195">
        <v>201767480</v>
      </c>
      <c r="G9" s="196" t="s">
        <v>138</v>
      </c>
      <c r="H9" s="196">
        <f t="shared" ref="H9:H18" si="2">+F9/$F$7</f>
        <v>0.18410126711156971</v>
      </c>
    </row>
    <row r="10" spans="1:8">
      <c r="A10" s="190" t="s">
        <v>144</v>
      </c>
      <c r="B10" s="191">
        <v>44411724</v>
      </c>
      <c r="C10" s="192">
        <v>12749642</v>
      </c>
      <c r="D10" s="193">
        <f t="shared" si="0"/>
        <v>-0.71292170508850328</v>
      </c>
      <c r="E10" s="194">
        <v>255729453</v>
      </c>
      <c r="F10" s="195">
        <v>163509829</v>
      </c>
      <c r="G10" s="196">
        <f t="shared" si="1"/>
        <v>-0.36061401187136621</v>
      </c>
      <c r="H10" s="196">
        <f t="shared" si="2"/>
        <v>0.14919335218983798</v>
      </c>
    </row>
    <row r="11" spans="1:8">
      <c r="A11" s="197" t="s">
        <v>145</v>
      </c>
      <c r="B11" s="191">
        <v>17924210</v>
      </c>
      <c r="C11" s="192">
        <v>24681996</v>
      </c>
      <c r="D11" s="193">
        <f t="shared" si="0"/>
        <v>0.37702001929234252</v>
      </c>
      <c r="E11" s="194">
        <v>122950800</v>
      </c>
      <c r="F11" s="195">
        <v>140322151</v>
      </c>
      <c r="G11" s="196">
        <f t="shared" si="1"/>
        <v>0.14128701073925498</v>
      </c>
      <c r="H11" s="196">
        <f t="shared" si="2"/>
        <v>0.12803592433687044</v>
      </c>
    </row>
    <row r="12" spans="1:8">
      <c r="A12" s="197" t="s">
        <v>147</v>
      </c>
      <c r="B12" s="191">
        <v>8147220</v>
      </c>
      <c r="C12" s="192">
        <v>4098543</v>
      </c>
      <c r="D12" s="193">
        <f t="shared" si="0"/>
        <v>-0.49693969231222435</v>
      </c>
      <c r="E12" s="194">
        <v>80193813</v>
      </c>
      <c r="F12" s="195">
        <v>52981780</v>
      </c>
      <c r="G12" s="196">
        <f t="shared" si="1"/>
        <v>-0.33932833446889477</v>
      </c>
      <c r="H12" s="196">
        <f t="shared" si="2"/>
        <v>4.8342839152406634E-2</v>
      </c>
    </row>
    <row r="13" spans="1:8">
      <c r="A13" s="197" t="s">
        <v>146</v>
      </c>
      <c r="B13" s="191">
        <v>10784422</v>
      </c>
      <c r="C13" s="192">
        <v>5559498</v>
      </c>
      <c r="D13" s="193">
        <f>+C13/B13-1</f>
        <v>-0.48448808846686453</v>
      </c>
      <c r="E13" s="194">
        <v>166989167</v>
      </c>
      <c r="F13" s="195">
        <v>48304228</v>
      </c>
      <c r="G13" s="196">
        <f t="shared" si="1"/>
        <v>-0.71073436158885683</v>
      </c>
      <c r="H13" s="196">
        <f t="shared" si="2"/>
        <v>4.4074840909180041E-2</v>
      </c>
    </row>
    <row r="14" spans="1:8">
      <c r="A14" s="197" t="s">
        <v>151</v>
      </c>
      <c r="B14" s="191">
        <v>4749614</v>
      </c>
      <c r="C14" s="192">
        <v>5122109</v>
      </c>
      <c r="D14" s="193">
        <f t="shared" si="0"/>
        <v>7.8426373174746322E-2</v>
      </c>
      <c r="E14" s="194">
        <v>34478263</v>
      </c>
      <c r="F14" s="195">
        <v>32786891</v>
      </c>
      <c r="G14" s="196">
        <f t="shared" si="1"/>
        <v>-4.9056183601824732E-2</v>
      </c>
      <c r="H14" s="196">
        <f t="shared" si="2"/>
        <v>2.9916159817969284E-2</v>
      </c>
    </row>
    <row r="15" spans="1:8">
      <c r="A15" s="197" t="s">
        <v>148</v>
      </c>
      <c r="B15" s="191">
        <v>9159241</v>
      </c>
      <c r="C15" s="192">
        <v>3182665</v>
      </c>
      <c r="D15" s="193">
        <f t="shared" si="0"/>
        <v>-0.65251869669113405</v>
      </c>
      <c r="E15" s="194">
        <v>64899113</v>
      </c>
      <c r="F15" s="195">
        <v>27833222</v>
      </c>
      <c r="G15" s="196">
        <f t="shared" si="1"/>
        <v>-0.5711309336384921</v>
      </c>
      <c r="H15" s="196">
        <f t="shared" si="2"/>
        <v>2.5396220629794349E-2</v>
      </c>
    </row>
    <row r="16" spans="1:8">
      <c r="A16" s="197" t="s">
        <v>152</v>
      </c>
      <c r="B16" s="191">
        <v>4814201</v>
      </c>
      <c r="C16" s="192">
        <v>4677312</v>
      </c>
      <c r="D16" s="193">
        <f t="shared" si="0"/>
        <v>-2.8434417258440203E-2</v>
      </c>
      <c r="E16" s="194">
        <v>28582124</v>
      </c>
      <c r="F16" s="195">
        <v>15429934</v>
      </c>
      <c r="G16" s="196">
        <f t="shared" si="1"/>
        <v>-0.46015439580347495</v>
      </c>
      <c r="H16" s="196">
        <f t="shared" si="2"/>
        <v>1.4078930860651534E-2</v>
      </c>
    </row>
    <row r="17" spans="1:8">
      <c r="A17" s="197" t="s">
        <v>164</v>
      </c>
      <c r="B17" s="191">
        <v>2552490</v>
      </c>
      <c r="C17" s="192">
        <v>1684533</v>
      </c>
      <c r="D17" s="193">
        <f t="shared" si="0"/>
        <v>-0.34004325188345497</v>
      </c>
      <c r="E17" s="194">
        <v>18953291</v>
      </c>
      <c r="F17" s="195">
        <v>13333661</v>
      </c>
      <c r="G17" s="196">
        <f t="shared" si="1"/>
        <v>-0.29649890354134278</v>
      </c>
      <c r="H17" s="196">
        <f t="shared" si="2"/>
        <v>1.2166201834587614E-2</v>
      </c>
    </row>
    <row r="18" spans="1:8">
      <c r="A18" s="198" t="s">
        <v>197</v>
      </c>
      <c r="B18" s="194">
        <v>36857416</v>
      </c>
      <c r="C18" s="195">
        <v>12183761</v>
      </c>
      <c r="D18" s="196">
        <f t="shared" si="0"/>
        <v>-0.66943529085164299</v>
      </c>
      <c r="E18" s="195">
        <v>196529665</v>
      </c>
      <c r="F18" s="195">
        <v>77390154</v>
      </c>
      <c r="G18" s="196">
        <f t="shared" si="1"/>
        <v>-0.60621642539308251</v>
      </c>
      <c r="H18" s="196">
        <f t="shared" si="2"/>
        <v>7.0614082176966853E-2</v>
      </c>
    </row>
    <row r="19" spans="1:8">
      <c r="A19" s="199" t="s">
        <v>105</v>
      </c>
      <c r="B19" s="200">
        <f>+SUM(B20:B30)</f>
        <v>98566548</v>
      </c>
      <c r="C19" s="200">
        <f>+SUM(C20:C30)</f>
        <v>41816259</v>
      </c>
      <c r="D19" s="201">
        <f>+C19/B19-1</f>
        <v>-0.57575607700089082</v>
      </c>
      <c r="E19" s="200">
        <f>+SUM(E20:E30)</f>
        <v>810697363</v>
      </c>
      <c r="F19" s="200">
        <f>+SUM(F20:F30)</f>
        <v>616816665</v>
      </c>
      <c r="G19" s="201">
        <f>+F19/E19-1</f>
        <v>-0.23915298957250952</v>
      </c>
      <c r="H19" s="202">
        <f>F19/F19</f>
        <v>1</v>
      </c>
    </row>
    <row r="20" spans="1:8">
      <c r="A20" s="203" t="s">
        <v>142</v>
      </c>
      <c r="B20" s="194">
        <v>6664695</v>
      </c>
      <c r="C20" s="195">
        <v>3344448</v>
      </c>
      <c r="D20" s="196">
        <f t="shared" si="0"/>
        <v>-0.49818438803276066</v>
      </c>
      <c r="E20" s="194">
        <v>140094517</v>
      </c>
      <c r="F20" s="195">
        <v>287119818</v>
      </c>
      <c r="G20" s="196">
        <f t="shared" si="1"/>
        <v>1.0494722002574877</v>
      </c>
      <c r="H20" s="196">
        <f t="shared" ref="H20:H30" si="3">+F20/$F$19</f>
        <v>0.46548647968193274</v>
      </c>
    </row>
    <row r="21" spans="1:8">
      <c r="A21" s="203" t="s">
        <v>147</v>
      </c>
      <c r="B21" s="194">
        <v>11372832</v>
      </c>
      <c r="C21" s="195">
        <v>6684902</v>
      </c>
      <c r="D21" s="196">
        <f t="shared" si="0"/>
        <v>-0.41220427770321411</v>
      </c>
      <c r="E21" s="194">
        <v>59229512</v>
      </c>
      <c r="F21" s="195">
        <v>67670783</v>
      </c>
      <c r="G21" s="196">
        <f t="shared" si="1"/>
        <v>0.14251799001821919</v>
      </c>
      <c r="H21" s="196">
        <f t="shared" si="3"/>
        <v>0.10970971901350947</v>
      </c>
    </row>
    <row r="22" spans="1:8">
      <c r="A22" s="190" t="s">
        <v>148</v>
      </c>
      <c r="B22" s="194">
        <v>9034956</v>
      </c>
      <c r="C22" s="192">
        <v>3531696</v>
      </c>
      <c r="D22" s="193">
        <f t="shared" si="0"/>
        <v>-0.60910755957195584</v>
      </c>
      <c r="E22" s="194">
        <v>59043159</v>
      </c>
      <c r="F22" s="195">
        <v>56958234</v>
      </c>
      <c r="G22" s="196">
        <f t="shared" si="1"/>
        <v>-3.5311880924257411E-2</v>
      </c>
      <c r="H22" s="196">
        <f t="shared" si="3"/>
        <v>9.2342242406826022E-2</v>
      </c>
    </row>
    <row r="23" spans="1:8">
      <c r="A23" s="197" t="s">
        <v>146</v>
      </c>
      <c r="B23" s="194">
        <v>12952420</v>
      </c>
      <c r="C23" s="192">
        <v>7857491</v>
      </c>
      <c r="D23" s="196">
        <f t="shared" si="0"/>
        <v>-0.39335730311401262</v>
      </c>
      <c r="E23" s="194">
        <v>95460168</v>
      </c>
      <c r="F23" s="195">
        <v>46179554</v>
      </c>
      <c r="G23" s="196">
        <f t="shared" si="1"/>
        <v>-0.51624269087814723</v>
      </c>
      <c r="H23" s="196">
        <f t="shared" si="3"/>
        <v>7.4867552419323816E-2</v>
      </c>
    </row>
    <row r="24" spans="1:8">
      <c r="A24" s="197" t="s">
        <v>143</v>
      </c>
      <c r="B24" s="194">
        <v>12403462</v>
      </c>
      <c r="C24" s="192">
        <v>1871038</v>
      </c>
      <c r="D24" s="196">
        <f t="shared" si="0"/>
        <v>-0.84915195451076486</v>
      </c>
      <c r="E24" s="194">
        <v>186581103</v>
      </c>
      <c r="F24" s="195">
        <v>29627209</v>
      </c>
      <c r="G24" s="196">
        <f t="shared" si="1"/>
        <v>-0.84121002328944317</v>
      </c>
      <c r="H24" s="196">
        <f t="shared" si="3"/>
        <v>4.8032439266212111E-2</v>
      </c>
    </row>
    <row r="25" spans="1:8">
      <c r="A25" s="197" t="s">
        <v>145</v>
      </c>
      <c r="B25" s="194">
        <v>13490315</v>
      </c>
      <c r="C25" s="192">
        <v>5659601</v>
      </c>
      <c r="D25" s="193">
        <f t="shared" si="0"/>
        <v>-0.58046932188017841</v>
      </c>
      <c r="E25" s="194">
        <v>47340208</v>
      </c>
      <c r="F25" s="195">
        <v>27564735</v>
      </c>
      <c r="G25" s="196">
        <f t="shared" si="1"/>
        <v>-0.41773101208173824</v>
      </c>
      <c r="H25" s="196">
        <f t="shared" si="3"/>
        <v>4.468870016668567E-2</v>
      </c>
    </row>
    <row r="26" spans="1:8">
      <c r="A26" s="198" t="s">
        <v>144</v>
      </c>
      <c r="B26" s="194">
        <v>7306391</v>
      </c>
      <c r="C26" s="195">
        <v>2138650</v>
      </c>
      <c r="D26" s="196">
        <f t="shared" si="0"/>
        <v>-0.7072905077212539</v>
      </c>
      <c r="E26" s="194">
        <v>26364647</v>
      </c>
      <c r="F26" s="195">
        <v>19997534</v>
      </c>
      <c r="G26" s="196">
        <f t="shared" si="1"/>
        <v>-0.2415019249072442</v>
      </c>
      <c r="H26" s="196">
        <f t="shared" si="3"/>
        <v>3.2420547522009638E-2</v>
      </c>
    </row>
    <row r="27" spans="1:8">
      <c r="A27" s="198" t="s">
        <v>151</v>
      </c>
      <c r="B27" s="194">
        <v>1456352</v>
      </c>
      <c r="C27" s="195">
        <v>2607710</v>
      </c>
      <c r="D27" s="196">
        <f t="shared" si="0"/>
        <v>0.79057672870295104</v>
      </c>
      <c r="E27" s="194">
        <v>12077485</v>
      </c>
      <c r="F27" s="195">
        <v>14491415</v>
      </c>
      <c r="G27" s="196">
        <f t="shared" si="1"/>
        <v>0.19987025444453055</v>
      </c>
      <c r="H27" s="196">
        <f t="shared" si="3"/>
        <v>2.3493877228495441E-2</v>
      </c>
    </row>
    <row r="28" spans="1:8">
      <c r="A28" s="198" t="s">
        <v>149</v>
      </c>
      <c r="B28" s="194">
        <v>1237103</v>
      </c>
      <c r="C28" s="195">
        <v>1730863</v>
      </c>
      <c r="D28" s="193">
        <f t="shared" si="0"/>
        <v>0.39912602265130714</v>
      </c>
      <c r="E28" s="194">
        <v>10274237</v>
      </c>
      <c r="F28" s="195">
        <v>10066348</v>
      </c>
      <c r="G28" s="196">
        <f t="shared" si="1"/>
        <v>-2.0234008617866173E-2</v>
      </c>
      <c r="H28" s="196">
        <f t="shared" si="3"/>
        <v>1.631983792137004E-2</v>
      </c>
    </row>
    <row r="29" spans="1:8">
      <c r="A29" s="198" t="s">
        <v>150</v>
      </c>
      <c r="B29" s="194">
        <v>541163</v>
      </c>
      <c r="C29" s="195">
        <v>720239</v>
      </c>
      <c r="D29" s="196">
        <f t="shared" si="0"/>
        <v>0.3309095411179257</v>
      </c>
      <c r="E29" s="194">
        <v>3676810</v>
      </c>
      <c r="F29" s="195">
        <v>5444342</v>
      </c>
      <c r="G29" s="196">
        <f t="shared" si="1"/>
        <v>0.48072432353045169</v>
      </c>
      <c r="H29" s="196">
        <f t="shared" si="3"/>
        <v>8.8265157362439287E-3</v>
      </c>
    </row>
    <row r="30" spans="1:8">
      <c r="A30" s="198" t="s">
        <v>198</v>
      </c>
      <c r="B30" s="194">
        <v>22106859</v>
      </c>
      <c r="C30" s="195">
        <v>5669621</v>
      </c>
      <c r="D30" s="196">
        <f t="shared" si="0"/>
        <v>-0.74353566013154559</v>
      </c>
      <c r="E30" s="195">
        <v>170555517</v>
      </c>
      <c r="F30" s="195">
        <v>51696693</v>
      </c>
      <c r="G30" s="196">
        <f t="shared" si="1"/>
        <v>-0.69689228522581304</v>
      </c>
      <c r="H30" s="196">
        <f t="shared" si="3"/>
        <v>8.3812088637391147E-2</v>
      </c>
    </row>
    <row r="31" spans="1:8">
      <c r="A31" s="199" t="s">
        <v>92</v>
      </c>
      <c r="B31" s="200">
        <f>+SUM(B32:B42)</f>
        <v>31222893</v>
      </c>
      <c r="C31" s="200">
        <f>+SUM(C32:C42)</f>
        <v>21022837</v>
      </c>
      <c r="D31" s="201">
        <f>+C31/B31-1</f>
        <v>-0.32668516655391289</v>
      </c>
      <c r="E31" s="200">
        <f>+SUM(E32:E42)</f>
        <v>288153384</v>
      </c>
      <c r="F31" s="200">
        <f>+SUM(F32:F42)</f>
        <v>172979974</v>
      </c>
      <c r="G31" s="201">
        <f>+F31/E31-1</f>
        <v>-0.39969480282070879</v>
      </c>
      <c r="H31" s="202">
        <f>F31/F31</f>
        <v>1</v>
      </c>
    </row>
    <row r="32" spans="1:8">
      <c r="A32" s="203" t="s">
        <v>150</v>
      </c>
      <c r="B32" s="194">
        <v>3053192</v>
      </c>
      <c r="C32" s="195">
        <v>2342616</v>
      </c>
      <c r="D32" s="196">
        <f t="shared" si="0"/>
        <v>-0.23273217013538616</v>
      </c>
      <c r="E32" s="194">
        <v>33908900</v>
      </c>
      <c r="F32" s="195">
        <v>27506355</v>
      </c>
      <c r="G32" s="196">
        <f t="shared" si="1"/>
        <v>-0.18881606303949705</v>
      </c>
      <c r="H32" s="196">
        <f t="shared" ref="H32:H42" si="4">+F32/$F$31</f>
        <v>0.15901467877431869</v>
      </c>
    </row>
    <row r="33" spans="1:8">
      <c r="A33" s="203" t="s">
        <v>155</v>
      </c>
      <c r="B33" s="194">
        <v>2382750</v>
      </c>
      <c r="C33" s="195">
        <v>3395701</v>
      </c>
      <c r="D33" s="196">
        <f t="shared" si="0"/>
        <v>0.42511845556604766</v>
      </c>
      <c r="E33" s="194">
        <v>19847468</v>
      </c>
      <c r="F33" s="195">
        <v>17989162</v>
      </c>
      <c r="G33" s="196">
        <f t="shared" si="1"/>
        <v>-9.3629373782086467E-2</v>
      </c>
      <c r="H33" s="196">
        <f t="shared" si="4"/>
        <v>0.1039956336217278</v>
      </c>
    </row>
    <row r="34" spans="1:8">
      <c r="A34" s="198" t="s">
        <v>160</v>
      </c>
      <c r="B34" s="194">
        <v>1495477</v>
      </c>
      <c r="C34" s="192">
        <v>1472626</v>
      </c>
      <c r="D34" s="196">
        <f t="shared" si="0"/>
        <v>-1.528007451803004E-2</v>
      </c>
      <c r="E34" s="194">
        <v>15568987</v>
      </c>
      <c r="F34" s="195">
        <v>11117422</v>
      </c>
      <c r="G34" s="196">
        <f t="shared" si="1"/>
        <v>-0.28592515364037496</v>
      </c>
      <c r="H34" s="196">
        <f t="shared" si="4"/>
        <v>6.4269994629551741E-2</v>
      </c>
    </row>
    <row r="35" spans="1:8">
      <c r="A35" s="198" t="s">
        <v>174</v>
      </c>
      <c r="B35" s="194">
        <v>68438</v>
      </c>
      <c r="C35" s="195">
        <v>880270</v>
      </c>
      <c r="D35" s="196" t="s">
        <v>138</v>
      </c>
      <c r="E35" s="194">
        <v>366280</v>
      </c>
      <c r="F35" s="195">
        <v>10590204</v>
      </c>
      <c r="G35" s="196" t="s">
        <v>138</v>
      </c>
      <c r="H35" s="196">
        <f t="shared" si="4"/>
        <v>6.1222138928058806E-2</v>
      </c>
    </row>
    <row r="36" spans="1:8">
      <c r="A36" s="203" t="s">
        <v>158</v>
      </c>
      <c r="B36" s="194">
        <v>2303160</v>
      </c>
      <c r="C36" s="195">
        <v>1337091</v>
      </c>
      <c r="D36" s="196">
        <f t="shared" si="0"/>
        <v>-0.41945370708070651</v>
      </c>
      <c r="E36" s="194">
        <v>20620196</v>
      </c>
      <c r="F36" s="195">
        <v>7255198</v>
      </c>
      <c r="G36" s="196">
        <f t="shared" si="1"/>
        <v>-0.648150871116841</v>
      </c>
      <c r="H36" s="196">
        <f t="shared" si="4"/>
        <v>4.1942415831326234E-2</v>
      </c>
    </row>
    <row r="37" spans="1:8">
      <c r="A37" s="198" t="s">
        <v>182</v>
      </c>
      <c r="B37" s="194">
        <v>1612354</v>
      </c>
      <c r="C37" s="195">
        <v>633632</v>
      </c>
      <c r="D37" s="196">
        <f t="shared" si="0"/>
        <v>-0.607014340523235</v>
      </c>
      <c r="E37" s="194">
        <v>20964673</v>
      </c>
      <c r="F37" s="195">
        <v>6249335</v>
      </c>
      <c r="G37" s="196">
        <f t="shared" si="1"/>
        <v>-0.70191116264966302</v>
      </c>
      <c r="H37" s="196">
        <f t="shared" si="4"/>
        <v>3.6127505719245862E-2</v>
      </c>
    </row>
    <row r="38" spans="1:8">
      <c r="A38" s="198" t="s">
        <v>145</v>
      </c>
      <c r="B38" s="194">
        <v>1410979</v>
      </c>
      <c r="C38" s="195">
        <v>667371</v>
      </c>
      <c r="D38" s="196">
        <f t="shared" si="0"/>
        <v>-0.52701563949569774</v>
      </c>
      <c r="E38" s="194">
        <v>11955643</v>
      </c>
      <c r="F38" s="195">
        <v>5812663</v>
      </c>
      <c r="G38" s="196">
        <f t="shared" si="1"/>
        <v>-0.51381427163725113</v>
      </c>
      <c r="H38" s="196">
        <f t="shared" si="4"/>
        <v>3.3603097893863711E-2</v>
      </c>
    </row>
    <row r="39" spans="1:8">
      <c r="A39" s="198" t="s">
        <v>161</v>
      </c>
      <c r="B39" s="194">
        <v>2101761</v>
      </c>
      <c r="C39" s="195">
        <v>378212</v>
      </c>
      <c r="D39" s="196">
        <f t="shared" si="0"/>
        <v>-0.82004994859072933</v>
      </c>
      <c r="E39" s="194">
        <v>21809014</v>
      </c>
      <c r="F39" s="195">
        <v>5106579</v>
      </c>
      <c r="G39" s="196">
        <f t="shared" si="1"/>
        <v>-0.76585007465261845</v>
      </c>
      <c r="H39" s="196">
        <f t="shared" si="4"/>
        <v>2.952121498179899E-2</v>
      </c>
    </row>
    <row r="40" spans="1:8">
      <c r="A40" s="198" t="s">
        <v>146</v>
      </c>
      <c r="B40" s="194">
        <v>339612</v>
      </c>
      <c r="C40" s="195">
        <v>517006</v>
      </c>
      <c r="D40" s="196">
        <f t="shared" si="0"/>
        <v>0.52234314452963981</v>
      </c>
      <c r="E40" s="194">
        <v>2226291</v>
      </c>
      <c r="F40" s="195">
        <v>4642623</v>
      </c>
      <c r="G40" s="196">
        <f t="shared" si="1"/>
        <v>1.0853621561601785</v>
      </c>
      <c r="H40" s="196">
        <f t="shared" si="4"/>
        <v>2.6839077915458583E-2</v>
      </c>
    </row>
    <row r="41" spans="1:8">
      <c r="A41" s="198" t="s">
        <v>143</v>
      </c>
      <c r="B41" s="194">
        <v>0</v>
      </c>
      <c r="C41" s="195">
        <v>1129293</v>
      </c>
      <c r="D41" s="196" t="s">
        <v>138</v>
      </c>
      <c r="E41" s="194">
        <v>0</v>
      </c>
      <c r="F41" s="195">
        <v>4374170</v>
      </c>
      <c r="G41" s="196" t="s">
        <v>138</v>
      </c>
      <c r="H41" s="196">
        <f t="shared" si="4"/>
        <v>2.5287146823134567E-2</v>
      </c>
    </row>
    <row r="42" spans="1:8">
      <c r="A42" s="198" t="s">
        <v>199</v>
      </c>
      <c r="B42" s="194">
        <v>16455170</v>
      </c>
      <c r="C42" s="195">
        <v>8269019</v>
      </c>
      <c r="D42" s="196">
        <f t="shared" si="0"/>
        <v>-0.49748200717464486</v>
      </c>
      <c r="E42" s="195">
        <v>140885932</v>
      </c>
      <c r="F42" s="195">
        <v>72336263</v>
      </c>
      <c r="G42" s="196">
        <f t="shared" si="1"/>
        <v>-0.48656149004288096</v>
      </c>
      <c r="H42" s="196">
        <f t="shared" si="4"/>
        <v>0.418177094881515</v>
      </c>
    </row>
    <row r="43" spans="1:8">
      <c r="A43" s="199" t="s">
        <v>106</v>
      </c>
      <c r="B43" s="200">
        <f>+SUM(B44:B54)</f>
        <v>125099196</v>
      </c>
      <c r="C43" s="200">
        <f>+SUM(C44:C54)</f>
        <v>92734963</v>
      </c>
      <c r="D43" s="201">
        <f t="shared" si="0"/>
        <v>-0.25870856116453378</v>
      </c>
      <c r="E43" s="200">
        <f>+SUM(E44:E54)</f>
        <v>930122171</v>
      </c>
      <c r="F43" s="200">
        <f>+SUM(F44:F54)</f>
        <v>601713578</v>
      </c>
      <c r="G43" s="201">
        <f t="shared" si="1"/>
        <v>-0.35308113626290494</v>
      </c>
      <c r="H43" s="202">
        <f>F43/F43</f>
        <v>1</v>
      </c>
    </row>
    <row r="44" spans="1:8">
      <c r="A44" s="203" t="s">
        <v>142</v>
      </c>
      <c r="B44" s="194">
        <v>50447039</v>
      </c>
      <c r="C44" s="195">
        <v>35158434</v>
      </c>
      <c r="D44" s="196">
        <f t="shared" si="0"/>
        <v>-0.30306248499540278</v>
      </c>
      <c r="E44" s="194">
        <v>304548027</v>
      </c>
      <c r="F44" s="195">
        <v>236110036</v>
      </c>
      <c r="G44" s="196">
        <f t="shared" si="1"/>
        <v>-0.22471986331403815</v>
      </c>
      <c r="H44" s="196">
        <f>+F44/$F$43</f>
        <v>0.39239605791312226</v>
      </c>
    </row>
    <row r="45" spans="1:8">
      <c r="A45" s="203" t="s">
        <v>146</v>
      </c>
      <c r="B45" s="194">
        <v>4936000</v>
      </c>
      <c r="C45" s="195">
        <v>7738250</v>
      </c>
      <c r="D45" s="196">
        <f t="shared" si="0"/>
        <v>0.56771677471636961</v>
      </c>
      <c r="E45" s="194">
        <v>47041902</v>
      </c>
      <c r="F45" s="195">
        <v>57959093</v>
      </c>
      <c r="G45" s="196">
        <f t="shared" si="1"/>
        <v>0.23207375841223432</v>
      </c>
      <c r="H45" s="196">
        <f t="shared" ref="H45:H54" si="5">+F45/$F$43</f>
        <v>9.6323392256905324E-2</v>
      </c>
    </row>
    <row r="46" spans="1:8">
      <c r="A46" s="203" t="s">
        <v>144</v>
      </c>
      <c r="B46" s="194">
        <v>6564705</v>
      </c>
      <c r="C46" s="195">
        <v>4279355</v>
      </c>
      <c r="D46" s="196">
        <f t="shared" si="0"/>
        <v>-0.3481268389059371</v>
      </c>
      <c r="E46" s="194">
        <v>39682056</v>
      </c>
      <c r="F46" s="195">
        <v>39887200</v>
      </c>
      <c r="G46" s="196">
        <f t="shared" si="1"/>
        <v>5.1696918123396163E-3</v>
      </c>
      <c r="H46" s="196">
        <f t="shared" si="5"/>
        <v>6.6289346723035061E-2</v>
      </c>
    </row>
    <row r="47" spans="1:8">
      <c r="A47" s="198" t="s">
        <v>156</v>
      </c>
      <c r="B47" s="194">
        <v>5610321</v>
      </c>
      <c r="C47" s="195">
        <v>4527273</v>
      </c>
      <c r="D47" s="196">
        <f t="shared" si="0"/>
        <v>-0.19304563856506607</v>
      </c>
      <c r="E47" s="194">
        <v>37273241</v>
      </c>
      <c r="F47" s="195">
        <v>33174108</v>
      </c>
      <c r="G47" s="196">
        <f t="shared" si="1"/>
        <v>-0.10997522324393527</v>
      </c>
      <c r="H47" s="196">
        <f t="shared" si="5"/>
        <v>5.5132722964745862E-2</v>
      </c>
    </row>
    <row r="48" spans="1:8">
      <c r="A48" s="198" t="s">
        <v>159</v>
      </c>
      <c r="B48" s="194">
        <v>10360951</v>
      </c>
      <c r="C48" s="195">
        <v>3216717</v>
      </c>
      <c r="D48" s="196">
        <f t="shared" si="0"/>
        <v>-0.6895345803681534</v>
      </c>
      <c r="E48" s="194">
        <v>62817582</v>
      </c>
      <c r="F48" s="195">
        <v>27048989</v>
      </c>
      <c r="G48" s="196">
        <f t="shared" si="1"/>
        <v>-0.56940416776946301</v>
      </c>
      <c r="H48" s="196">
        <f t="shared" si="5"/>
        <v>4.4953263461174543E-2</v>
      </c>
    </row>
    <row r="49" spans="1:8">
      <c r="A49" s="198" t="s">
        <v>145</v>
      </c>
      <c r="B49" s="194">
        <v>3581459</v>
      </c>
      <c r="C49" s="195">
        <v>3481809</v>
      </c>
      <c r="D49" s="196">
        <f t="shared" si="0"/>
        <v>-2.7823856143543768E-2</v>
      </c>
      <c r="E49" s="194">
        <v>22931043</v>
      </c>
      <c r="F49" s="195">
        <v>23900841</v>
      </c>
      <c r="G49" s="196">
        <f t="shared" si="1"/>
        <v>4.2291927148712771E-2</v>
      </c>
      <c r="H49" s="196">
        <f t="shared" si="5"/>
        <v>3.9721292445223828E-2</v>
      </c>
    </row>
    <row r="50" spans="1:8">
      <c r="A50" s="198" t="s">
        <v>162</v>
      </c>
      <c r="B50" s="194">
        <v>1115264</v>
      </c>
      <c r="C50" s="195">
        <v>5470496</v>
      </c>
      <c r="D50" s="196">
        <f t="shared" si="0"/>
        <v>3.9051130494663147</v>
      </c>
      <c r="E50" s="194">
        <v>9546532</v>
      </c>
      <c r="F50" s="195">
        <v>23096885</v>
      </c>
      <c r="G50" s="196">
        <f t="shared" si="1"/>
        <v>1.4194005739466435</v>
      </c>
      <c r="H50" s="196">
        <f t="shared" si="5"/>
        <v>3.8385181661963426E-2</v>
      </c>
    </row>
    <row r="51" spans="1:8">
      <c r="A51" s="198" t="s">
        <v>148</v>
      </c>
      <c r="B51" s="194">
        <v>6638651</v>
      </c>
      <c r="C51" s="195">
        <v>246121</v>
      </c>
      <c r="D51" s="196">
        <f t="shared" si="0"/>
        <v>-0.96292605229586559</v>
      </c>
      <c r="E51" s="194">
        <v>72887047</v>
      </c>
      <c r="F51" s="195">
        <v>19282159</v>
      </c>
      <c r="G51" s="196">
        <f t="shared" si="1"/>
        <v>-0.73545149935900134</v>
      </c>
      <c r="H51" s="196">
        <f t="shared" si="5"/>
        <v>3.2045411147428024E-2</v>
      </c>
    </row>
    <row r="52" spans="1:8">
      <c r="A52" s="198" t="s">
        <v>152</v>
      </c>
      <c r="B52" s="194">
        <v>1949647</v>
      </c>
      <c r="C52" s="195">
        <v>5689248</v>
      </c>
      <c r="D52" s="196">
        <f t="shared" si="0"/>
        <v>1.9180913262759876</v>
      </c>
      <c r="E52" s="194">
        <v>33081301</v>
      </c>
      <c r="F52" s="195">
        <v>16195133</v>
      </c>
      <c r="G52" s="196">
        <f t="shared" si="1"/>
        <v>-0.51044449551727122</v>
      </c>
      <c r="H52" s="196">
        <f t="shared" si="5"/>
        <v>2.6915020023031623E-2</v>
      </c>
    </row>
    <row r="53" spans="1:8">
      <c r="A53" s="198" t="s">
        <v>166</v>
      </c>
      <c r="B53" s="194">
        <v>1566801</v>
      </c>
      <c r="C53" s="195">
        <v>1131511</v>
      </c>
      <c r="D53" s="196">
        <f t="shared" si="0"/>
        <v>-0.27782085919015875</v>
      </c>
      <c r="E53" s="194">
        <v>16431891</v>
      </c>
      <c r="F53" s="195">
        <v>14596644</v>
      </c>
      <c r="G53" s="196">
        <f t="shared" si="1"/>
        <v>-0.11168811915804455</v>
      </c>
      <c r="H53" s="196">
        <f t="shared" si="5"/>
        <v>2.4258458731340114E-2</v>
      </c>
    </row>
    <row r="54" spans="1:8">
      <c r="A54" s="198" t="s">
        <v>200</v>
      </c>
      <c r="B54" s="194">
        <v>32328358</v>
      </c>
      <c r="C54" s="195">
        <v>21795749</v>
      </c>
      <c r="D54" s="196">
        <f t="shared" si="0"/>
        <v>-0.32580092685189888</v>
      </c>
      <c r="E54" s="194">
        <v>283881549</v>
      </c>
      <c r="F54" s="195">
        <v>110462490</v>
      </c>
      <c r="G54" s="196">
        <f t="shared" si="1"/>
        <v>-0.61088527807067872</v>
      </c>
      <c r="H54" s="196">
        <f t="shared" si="5"/>
        <v>0.18357985267202995</v>
      </c>
    </row>
    <row r="55" spans="1:8">
      <c r="A55" s="199" t="s">
        <v>107</v>
      </c>
      <c r="B55" s="200">
        <f>+SUM(B56:B66)</f>
        <v>98219273</v>
      </c>
      <c r="C55" s="200">
        <f>+SUM(C56:C66)</f>
        <v>40352956</v>
      </c>
      <c r="D55" s="201">
        <f t="shared" si="0"/>
        <v>-0.5891544014991843</v>
      </c>
      <c r="E55" s="200">
        <f>+SUM(E56:E66)</f>
        <v>962628910</v>
      </c>
      <c r="F55" s="200">
        <f>+SUM(F56:F66)</f>
        <v>286495696</v>
      </c>
      <c r="G55" s="201">
        <f t="shared" si="1"/>
        <v>-0.70238199473980067</v>
      </c>
      <c r="H55" s="204">
        <f>F55/F55</f>
        <v>1</v>
      </c>
    </row>
    <row r="56" spans="1:8">
      <c r="A56" s="203" t="s">
        <v>149</v>
      </c>
      <c r="B56" s="194">
        <v>8774588</v>
      </c>
      <c r="C56" s="195">
        <v>10622797</v>
      </c>
      <c r="D56" s="196">
        <f t="shared" si="0"/>
        <v>0.21063199776445352</v>
      </c>
      <c r="E56" s="194">
        <v>110987729</v>
      </c>
      <c r="F56" s="195">
        <v>56020547</v>
      </c>
      <c r="G56" s="196">
        <f t="shared" si="1"/>
        <v>-0.49525458800945465</v>
      </c>
      <c r="H56" s="196">
        <f t="shared" ref="H56:H66" si="6">+F56/$F$55</f>
        <v>0.19553713295574254</v>
      </c>
    </row>
    <row r="57" spans="1:8">
      <c r="A57" s="203" t="s">
        <v>143</v>
      </c>
      <c r="B57" s="194">
        <v>32854030</v>
      </c>
      <c r="C57" s="195">
        <v>6995686</v>
      </c>
      <c r="D57" s="196">
        <f t="shared" si="0"/>
        <v>-0.78706764436509014</v>
      </c>
      <c r="E57" s="194">
        <v>381536157</v>
      </c>
      <c r="F57" s="195">
        <v>48353446</v>
      </c>
      <c r="G57" s="196">
        <f t="shared" si="1"/>
        <v>-0.87326641233638047</v>
      </c>
      <c r="H57" s="196">
        <f t="shared" si="6"/>
        <v>0.16877547088874942</v>
      </c>
    </row>
    <row r="58" spans="1:8">
      <c r="A58" s="198" t="s">
        <v>153</v>
      </c>
      <c r="B58" s="194">
        <v>4393428</v>
      </c>
      <c r="C58" s="195">
        <v>3377473</v>
      </c>
      <c r="D58" s="196">
        <f t="shared" si="0"/>
        <v>-0.2312442584696961</v>
      </c>
      <c r="E58" s="194">
        <v>48196448</v>
      </c>
      <c r="F58" s="195">
        <v>20885610</v>
      </c>
      <c r="G58" s="196">
        <f t="shared" si="1"/>
        <v>-0.56665665486386052</v>
      </c>
      <c r="H58" s="196">
        <f t="shared" si="6"/>
        <v>7.2900257461459381E-2</v>
      </c>
    </row>
    <row r="59" spans="1:8">
      <c r="A59" s="203" t="s">
        <v>154</v>
      </c>
      <c r="B59" s="194">
        <v>4584797</v>
      </c>
      <c r="C59" s="195">
        <v>2599361</v>
      </c>
      <c r="D59" s="196">
        <f t="shared" si="0"/>
        <v>-0.43304774453481798</v>
      </c>
      <c r="E59" s="194">
        <v>39956387</v>
      </c>
      <c r="F59" s="195">
        <v>19856259</v>
      </c>
      <c r="G59" s="196">
        <f t="shared" si="1"/>
        <v>-0.50305168983371795</v>
      </c>
      <c r="H59" s="196">
        <f t="shared" si="6"/>
        <v>6.9307355318873623E-2</v>
      </c>
    </row>
    <row r="60" spans="1:8">
      <c r="A60" s="198" t="s">
        <v>157</v>
      </c>
      <c r="B60" s="194">
        <v>9677805</v>
      </c>
      <c r="C60" s="195">
        <v>1300534</v>
      </c>
      <c r="D60" s="196">
        <f t="shared" si="0"/>
        <v>-0.86561684183551946</v>
      </c>
      <c r="E60" s="194">
        <v>102103880</v>
      </c>
      <c r="F60" s="195">
        <v>14941848</v>
      </c>
      <c r="G60" s="196">
        <f t="shared" si="1"/>
        <v>-0.85366033102757699</v>
      </c>
      <c r="H60" s="196">
        <f t="shared" si="6"/>
        <v>5.2153830611123733E-2</v>
      </c>
    </row>
    <row r="61" spans="1:8">
      <c r="A61" s="198" t="s">
        <v>158</v>
      </c>
      <c r="B61" s="194">
        <v>3513102</v>
      </c>
      <c r="C61" s="195">
        <v>1435149</v>
      </c>
      <c r="D61" s="196">
        <f t="shared" si="0"/>
        <v>-0.59148666904633007</v>
      </c>
      <c r="E61" s="194">
        <v>27731321</v>
      </c>
      <c r="F61" s="195">
        <v>12123640</v>
      </c>
      <c r="G61" s="196">
        <f t="shared" si="1"/>
        <v>-0.56281779724810077</v>
      </c>
      <c r="H61" s="196">
        <f t="shared" si="6"/>
        <v>4.2317005697705141E-2</v>
      </c>
    </row>
    <row r="62" spans="1:8">
      <c r="A62" s="198" t="s">
        <v>150</v>
      </c>
      <c r="B62" s="194">
        <v>5870523</v>
      </c>
      <c r="C62" s="195">
        <v>1328830</v>
      </c>
      <c r="D62" s="196">
        <f t="shared" si="0"/>
        <v>-0.7736436770625037</v>
      </c>
      <c r="E62" s="194">
        <v>25572680</v>
      </c>
      <c r="F62" s="195">
        <v>11595495</v>
      </c>
      <c r="G62" s="196">
        <f t="shared" si="1"/>
        <v>-0.54656707861671128</v>
      </c>
      <c r="H62" s="196">
        <f t="shared" si="6"/>
        <v>4.0473539958520002E-2</v>
      </c>
    </row>
    <row r="63" spans="1:8">
      <c r="A63" s="198" t="s">
        <v>160</v>
      </c>
      <c r="B63" s="194">
        <v>1447537</v>
      </c>
      <c r="C63" s="195">
        <v>969018</v>
      </c>
      <c r="D63" s="196">
        <f t="shared" si="0"/>
        <v>-0.33057462434466267</v>
      </c>
      <c r="E63" s="194">
        <v>16428452</v>
      </c>
      <c r="F63" s="195">
        <v>10550200</v>
      </c>
      <c r="G63" s="196">
        <f t="shared" si="1"/>
        <v>-0.3578092445958998</v>
      </c>
      <c r="H63" s="196">
        <f t="shared" si="6"/>
        <v>3.6824986020034312E-2</v>
      </c>
    </row>
    <row r="64" spans="1:8">
      <c r="A64" s="198" t="s">
        <v>161</v>
      </c>
      <c r="B64" s="194">
        <v>1803924</v>
      </c>
      <c r="C64" s="195">
        <v>1687976</v>
      </c>
      <c r="D64" s="196">
        <f t="shared" si="0"/>
        <v>-6.4275435107022272E-2</v>
      </c>
      <c r="E64" s="194">
        <v>20067111</v>
      </c>
      <c r="F64" s="195">
        <v>10070071</v>
      </c>
      <c r="G64" s="196">
        <f t="shared" si="1"/>
        <v>-0.49818033099034531</v>
      </c>
      <c r="H64" s="196">
        <f t="shared" si="6"/>
        <v>3.5149117912054079E-2</v>
      </c>
    </row>
    <row r="65" spans="1:8">
      <c r="A65" s="198" t="s">
        <v>155</v>
      </c>
      <c r="B65" s="194">
        <v>961969</v>
      </c>
      <c r="C65" s="195">
        <v>320848</v>
      </c>
      <c r="D65" s="196">
        <f t="shared" si="0"/>
        <v>-0.66646742254688041</v>
      </c>
      <c r="E65" s="194">
        <v>5023224</v>
      </c>
      <c r="F65" s="195">
        <v>8058509</v>
      </c>
      <c r="G65" s="196">
        <f t="shared" si="1"/>
        <v>0.6042503778449857</v>
      </c>
      <c r="H65" s="196">
        <f t="shared" si="6"/>
        <v>2.8127853620530482E-2</v>
      </c>
    </row>
    <row r="66" spans="1:8">
      <c r="A66" s="198" t="s">
        <v>201</v>
      </c>
      <c r="B66" s="194">
        <v>24337570</v>
      </c>
      <c r="C66" s="195">
        <v>9715284</v>
      </c>
      <c r="D66" s="196">
        <f t="shared" si="0"/>
        <v>-0.60081125601282293</v>
      </c>
      <c r="E66" s="195">
        <v>185025521</v>
      </c>
      <c r="F66" s="195">
        <v>74040071</v>
      </c>
      <c r="G66" s="196">
        <f t="shared" si="1"/>
        <v>-0.59983860280550161</v>
      </c>
      <c r="H66" s="196">
        <f t="shared" si="6"/>
        <v>0.25843344955520731</v>
      </c>
    </row>
    <row r="67" spans="1:8">
      <c r="A67" s="199" t="s">
        <v>108</v>
      </c>
      <c r="B67" s="200">
        <f>+SUM(B68:B78)</f>
        <v>58405265</v>
      </c>
      <c r="C67" s="200">
        <f>+SUM(C68:C78)</f>
        <v>60879853</v>
      </c>
      <c r="D67" s="201">
        <f t="shared" si="0"/>
        <v>4.2369262428652688E-2</v>
      </c>
      <c r="E67" s="200">
        <f>+SUM(E68:E78)</f>
        <v>608687591</v>
      </c>
      <c r="F67" s="200">
        <f>+SUM(F68:F78)</f>
        <v>507375611</v>
      </c>
      <c r="G67" s="201">
        <f t="shared" si="1"/>
        <v>-0.16644331426825487</v>
      </c>
      <c r="H67" s="202">
        <f>F67/F67</f>
        <v>1</v>
      </c>
    </row>
    <row r="68" spans="1:8">
      <c r="A68" s="203" t="s">
        <v>142</v>
      </c>
      <c r="B68" s="194">
        <v>32140279</v>
      </c>
      <c r="C68" s="195">
        <v>32926613</v>
      </c>
      <c r="D68" s="196">
        <f t="shared" si="0"/>
        <v>2.4465686809999276E-2</v>
      </c>
      <c r="E68" s="194">
        <v>359874736</v>
      </c>
      <c r="F68" s="195">
        <v>261888649</v>
      </c>
      <c r="G68" s="196">
        <f t="shared" si="1"/>
        <v>-0.2722783157526234</v>
      </c>
      <c r="H68" s="196">
        <f t="shared" ref="H68:H78" si="7">+F68/$F$67</f>
        <v>0.51616325917565631</v>
      </c>
    </row>
    <row r="69" spans="1:8">
      <c r="A69" s="203" t="s">
        <v>143</v>
      </c>
      <c r="B69" s="194">
        <v>0</v>
      </c>
      <c r="C69" s="195">
        <v>12662779</v>
      </c>
      <c r="D69" s="196" t="s">
        <v>138</v>
      </c>
      <c r="E69" s="194">
        <v>0</v>
      </c>
      <c r="F69" s="195">
        <v>115462311</v>
      </c>
      <c r="G69" s="196" t="s">
        <v>138</v>
      </c>
      <c r="H69" s="196">
        <f t="shared" si="7"/>
        <v>0.22756772004163203</v>
      </c>
    </row>
    <row r="70" spans="1:8">
      <c r="A70" s="203" t="s">
        <v>147</v>
      </c>
      <c r="B70" s="194">
        <v>3969523</v>
      </c>
      <c r="C70" s="195">
        <v>3865592</v>
      </c>
      <c r="D70" s="196">
        <f t="shared" si="0"/>
        <v>-2.6182239024688858E-2</v>
      </c>
      <c r="E70" s="194">
        <v>25478987</v>
      </c>
      <c r="F70" s="195">
        <v>24261255</v>
      </c>
      <c r="G70" s="196">
        <f t="shared" si="1"/>
        <v>-4.7793579862496105E-2</v>
      </c>
      <c r="H70" s="196">
        <f t="shared" si="7"/>
        <v>4.781714862522235E-2</v>
      </c>
    </row>
    <row r="71" spans="1:8">
      <c r="A71" s="198" t="s">
        <v>148</v>
      </c>
      <c r="B71" s="194">
        <v>1954064</v>
      </c>
      <c r="C71" s="195">
        <v>1988724</v>
      </c>
      <c r="D71" s="196">
        <f t="shared" si="0"/>
        <v>1.773739242931649E-2</v>
      </c>
      <c r="E71" s="194">
        <v>16928051</v>
      </c>
      <c r="F71" s="195">
        <v>17142624</v>
      </c>
      <c r="G71" s="196">
        <f t="shared" si="1"/>
        <v>1.2675587992970971E-2</v>
      </c>
      <c r="H71" s="196">
        <f t="shared" si="7"/>
        <v>3.3786850665157415E-2</v>
      </c>
    </row>
    <row r="72" spans="1:8">
      <c r="A72" s="198" t="s">
        <v>145</v>
      </c>
      <c r="B72" s="194">
        <v>1601122</v>
      </c>
      <c r="C72" s="195">
        <v>2481231</v>
      </c>
      <c r="D72" s="196">
        <f t="shared" ref="D72:D78" si="8">+C72/B72-1</f>
        <v>0.54968266003465072</v>
      </c>
      <c r="E72" s="194">
        <v>11538301</v>
      </c>
      <c r="F72" s="195">
        <v>11854330</v>
      </c>
      <c r="G72" s="196">
        <f t="shared" ref="G72:G78" si="9">+F72/E72-1</f>
        <v>2.7389561080093161E-2</v>
      </c>
      <c r="H72" s="196">
        <f t="shared" si="7"/>
        <v>2.3364012268220751E-2</v>
      </c>
    </row>
    <row r="73" spans="1:8">
      <c r="A73" s="198" t="s">
        <v>175</v>
      </c>
      <c r="B73" s="194">
        <v>2414398</v>
      </c>
      <c r="C73" s="195">
        <v>1317971</v>
      </c>
      <c r="D73" s="196">
        <f t="shared" si="8"/>
        <v>-0.45412024032491738</v>
      </c>
      <c r="E73" s="194">
        <v>19941532</v>
      </c>
      <c r="F73" s="195">
        <v>9590621</v>
      </c>
      <c r="G73" s="196">
        <f t="shared" si="9"/>
        <v>-0.51906297871196649</v>
      </c>
      <c r="H73" s="196">
        <f t="shared" si="7"/>
        <v>1.8902408377686093E-2</v>
      </c>
    </row>
    <row r="74" spans="1:8">
      <c r="A74" s="198" t="s">
        <v>163</v>
      </c>
      <c r="B74" s="194">
        <v>744549</v>
      </c>
      <c r="C74" s="195">
        <v>687373</v>
      </c>
      <c r="D74" s="196">
        <f t="shared" si="8"/>
        <v>-7.6792796713178069E-2</v>
      </c>
      <c r="E74" s="194">
        <v>9412779</v>
      </c>
      <c r="F74" s="195">
        <v>6178478</v>
      </c>
      <c r="G74" s="196">
        <f t="shared" si="9"/>
        <v>-0.34360745110450375</v>
      </c>
      <c r="H74" s="196">
        <f t="shared" si="7"/>
        <v>1.2177325567192074E-2</v>
      </c>
    </row>
    <row r="75" spans="1:8">
      <c r="A75" s="198" t="s">
        <v>152</v>
      </c>
      <c r="B75" s="194">
        <v>2743979</v>
      </c>
      <c r="C75" s="195">
        <v>116880</v>
      </c>
      <c r="D75" s="196">
        <f t="shared" si="8"/>
        <v>-0.95740492183066994</v>
      </c>
      <c r="E75" s="194">
        <v>45580151</v>
      </c>
      <c r="F75" s="195">
        <v>5550259</v>
      </c>
      <c r="G75" s="196">
        <f t="shared" si="9"/>
        <v>-0.87823078953819178</v>
      </c>
      <c r="H75" s="196">
        <f t="shared" si="7"/>
        <v>1.0939152138315927E-2</v>
      </c>
    </row>
    <row r="76" spans="1:8">
      <c r="A76" s="198" t="s">
        <v>149</v>
      </c>
      <c r="B76" s="194">
        <v>1867953</v>
      </c>
      <c r="C76" s="195">
        <v>490695</v>
      </c>
      <c r="D76" s="196">
        <f t="shared" si="8"/>
        <v>-0.73730870102192081</v>
      </c>
      <c r="E76" s="194">
        <v>20747276</v>
      </c>
      <c r="F76" s="195">
        <v>5340721</v>
      </c>
      <c r="G76" s="196">
        <f t="shared" si="9"/>
        <v>-0.74258206233917168</v>
      </c>
      <c r="H76" s="196">
        <f t="shared" si="7"/>
        <v>1.0526168156711025E-2</v>
      </c>
    </row>
    <row r="77" spans="1:8">
      <c r="A77" s="198" t="s">
        <v>178</v>
      </c>
      <c r="B77" s="194">
        <v>60186</v>
      </c>
      <c r="C77" s="195">
        <v>444945</v>
      </c>
      <c r="D77" s="196">
        <f t="shared" si="8"/>
        <v>6.3928322201176355</v>
      </c>
      <c r="E77" s="194">
        <v>2426335</v>
      </c>
      <c r="F77" s="195">
        <v>4265450</v>
      </c>
      <c r="G77" s="196">
        <f t="shared" si="9"/>
        <v>0.75798065807071158</v>
      </c>
      <c r="H77" s="196">
        <f t="shared" si="7"/>
        <v>8.4068881269107748E-3</v>
      </c>
    </row>
    <row r="78" spans="1:8">
      <c r="A78" s="198" t="s">
        <v>202</v>
      </c>
      <c r="B78" s="194">
        <v>10909212</v>
      </c>
      <c r="C78" s="195">
        <v>3897050</v>
      </c>
      <c r="D78" s="196">
        <f t="shared" si="8"/>
        <v>-0.64277438187102787</v>
      </c>
      <c r="E78" s="195">
        <v>96759443</v>
      </c>
      <c r="F78" s="195">
        <v>45840913</v>
      </c>
      <c r="G78" s="196">
        <f t="shared" si="9"/>
        <v>-0.52623835381111073</v>
      </c>
      <c r="H78" s="196">
        <f t="shared" si="7"/>
        <v>9.0349066857295199E-2</v>
      </c>
    </row>
    <row r="79" spans="1:8" s="181" customFormat="1" ht="16.5" customHeight="1">
      <c r="A79" s="199" t="s">
        <v>28</v>
      </c>
      <c r="B79" s="200">
        <f>+B67+B55+B43+B31+B19+B7</f>
        <v>623378409</v>
      </c>
      <c r="C79" s="200">
        <f>+C67+C55+C43+C31+C19+C7</f>
        <v>380265456</v>
      </c>
      <c r="D79" s="201">
        <f>C79/B79-1</f>
        <v>-0.38999257832813394</v>
      </c>
      <c r="E79" s="200">
        <f>+E67+E55+E43+E31+E19+E7</f>
        <v>4702419409</v>
      </c>
      <c r="F79" s="200">
        <f>+F67+F55+F43+F31+F19+F7</f>
        <v>3281340738</v>
      </c>
      <c r="G79" s="201">
        <f>F79/E79-1</f>
        <v>-0.30220160036771404</v>
      </c>
      <c r="H79" s="202">
        <f>F79/F79</f>
        <v>1</v>
      </c>
    </row>
    <row r="80" spans="1:8" s="181" customFormat="1">
      <c r="B80" s="180"/>
      <c r="C80" s="180"/>
      <c r="D80" s="180"/>
      <c r="E80" s="180"/>
      <c r="F80" s="180"/>
      <c r="G80" s="180"/>
      <c r="H80" s="180"/>
    </row>
    <row r="81" spans="1:8" s="181" customFormat="1" ht="45.75" customHeight="1">
      <c r="A81" s="819" t="s">
        <v>129</v>
      </c>
      <c r="B81" s="819"/>
      <c r="C81" s="819"/>
      <c r="D81" s="819"/>
      <c r="E81" s="819"/>
      <c r="F81" s="205"/>
      <c r="G81" s="205"/>
      <c r="H81" s="205"/>
    </row>
    <row r="82" spans="1:8" s="181" customFormat="1">
      <c r="B82" s="206"/>
      <c r="C82" s="206"/>
      <c r="D82" s="206"/>
      <c r="E82" s="206"/>
      <c r="F82" s="206"/>
      <c r="G82" s="206"/>
      <c r="H82" s="206"/>
    </row>
    <row r="83" spans="1:8" s="181" customFormat="1"/>
    <row r="84" spans="1:8" s="181" customFormat="1"/>
    <row r="85" spans="1:8" s="181" customFormat="1"/>
    <row r="86" spans="1:8" s="181" customFormat="1"/>
    <row r="87" spans="1:8" s="181" customFormat="1"/>
    <row r="88" spans="1:8" s="181" customFormat="1"/>
    <row r="89" spans="1:8" s="181" customFormat="1"/>
    <row r="90" spans="1:8" s="181" customFormat="1"/>
    <row r="91" spans="1:8" s="181" customFormat="1"/>
    <row r="92" spans="1:8" s="181" customFormat="1"/>
    <row r="93" spans="1:8" s="181" customFormat="1"/>
    <row r="94" spans="1:8" s="181" customFormat="1"/>
    <row r="95" spans="1:8" s="181" customFormat="1"/>
    <row r="96" spans="1:8" s="181" customFormat="1"/>
    <row r="97" s="181" customFormat="1"/>
    <row r="98" s="181" customFormat="1"/>
    <row r="99" s="181" customFormat="1"/>
    <row r="100" s="181" customFormat="1"/>
    <row r="101" s="181" customFormat="1"/>
    <row r="102" s="181" customFormat="1"/>
    <row r="103" s="181" customFormat="1"/>
    <row r="104" s="181" customFormat="1"/>
    <row r="105" s="181" customFormat="1"/>
    <row r="106" s="181" customFormat="1"/>
    <row r="107" s="181" customFormat="1"/>
    <row r="108" s="181" customFormat="1"/>
    <row r="109" s="181" customFormat="1"/>
    <row r="110" s="181" customFormat="1"/>
    <row r="111" s="181" customFormat="1"/>
    <row r="112" s="181" customFormat="1"/>
    <row r="113" s="181" customFormat="1"/>
    <row r="114" s="181" customFormat="1"/>
    <row r="115" s="181" customFormat="1"/>
    <row r="116" s="181" customFormat="1"/>
    <row r="117" s="181" customFormat="1"/>
    <row r="118" s="181" customFormat="1"/>
    <row r="119" s="181" customFormat="1"/>
    <row r="120" s="181" customFormat="1"/>
    <row r="121" s="181" customFormat="1"/>
    <row r="122" s="181" customFormat="1"/>
    <row r="123" s="181" customFormat="1"/>
    <row r="124" s="181" customFormat="1"/>
    <row r="125" s="181" customFormat="1"/>
    <row r="126" s="181" customFormat="1"/>
    <row r="127" s="181" customFormat="1"/>
    <row r="128" s="181" customFormat="1"/>
    <row r="129" s="181" customFormat="1"/>
    <row r="130" s="181" customFormat="1"/>
    <row r="131" s="181" customFormat="1"/>
    <row r="132" s="181" customFormat="1"/>
    <row r="133" s="181" customFormat="1"/>
    <row r="134" s="181" customFormat="1"/>
    <row r="135" s="181" customFormat="1"/>
    <row r="136" s="181" customFormat="1"/>
    <row r="137" s="181" customFormat="1"/>
    <row r="138" s="181" customFormat="1"/>
    <row r="139" s="181" customFormat="1"/>
    <row r="140" s="181" customFormat="1"/>
    <row r="141" s="181" customFormat="1"/>
    <row r="142" s="181" customFormat="1"/>
    <row r="143" s="181" customFormat="1"/>
    <row r="144" s="181" customFormat="1"/>
    <row r="145" s="181" customFormat="1"/>
    <row r="146" s="181" customFormat="1"/>
    <row r="147" s="181" customFormat="1"/>
    <row r="148" s="181" customFormat="1"/>
    <row r="149" s="181" customFormat="1"/>
    <row r="150" s="181" customFormat="1"/>
    <row r="151" s="181" customFormat="1"/>
    <row r="152" s="181" customFormat="1"/>
    <row r="153" s="181" customFormat="1"/>
    <row r="154" s="181" customFormat="1"/>
    <row r="155" s="181" customFormat="1"/>
    <row r="156" s="181" customFormat="1"/>
    <row r="157" s="181" customFormat="1"/>
    <row r="158" s="181" customFormat="1"/>
    <row r="159" s="181" customFormat="1"/>
    <row r="160" s="181" customFormat="1"/>
    <row r="161" spans="6:7" s="181" customFormat="1"/>
    <row r="162" spans="6:7" s="181" customFormat="1"/>
    <row r="163" spans="6:7" s="181" customFormat="1"/>
    <row r="164" spans="6:7" s="181" customFormat="1"/>
    <row r="165" spans="6:7" s="181" customFormat="1"/>
    <row r="166" spans="6:7" s="181" customFormat="1"/>
    <row r="167" spans="6:7" s="181" customFormat="1"/>
    <row r="168" spans="6:7" s="181" customFormat="1"/>
    <row r="169" spans="6:7" s="181" customFormat="1"/>
    <row r="170" spans="6:7" s="181" customFormat="1"/>
    <row r="171" spans="6:7" s="181" customFormat="1"/>
    <row r="172" spans="6:7" s="181" customFormat="1"/>
    <row r="173" spans="6:7" s="181" customFormat="1">
      <c r="F173"/>
      <c r="G173"/>
    </row>
    <row r="174" spans="6:7" s="181" customFormat="1">
      <c r="F174"/>
      <c r="G174"/>
    </row>
    <row r="175" spans="6:7" s="181" customFormat="1">
      <c r="F175"/>
      <c r="G175"/>
    </row>
    <row r="176" spans="6:7" s="181" customFormat="1">
      <c r="F176"/>
      <c r="G176"/>
    </row>
    <row r="177" spans="6:7" s="181" customFormat="1">
      <c r="F177"/>
      <c r="G177"/>
    </row>
    <row r="178" spans="6:7" s="181" customFormat="1">
      <c r="F178"/>
      <c r="G178"/>
    </row>
    <row r="179" spans="6:7" s="181" customFormat="1">
      <c r="F179"/>
      <c r="G179"/>
    </row>
    <row r="180" spans="6:7" s="181" customFormat="1">
      <c r="F180"/>
      <c r="G180"/>
    </row>
    <row r="181" spans="6:7" s="181" customFormat="1">
      <c r="F181"/>
      <c r="G181"/>
    </row>
    <row r="182" spans="6:7" s="181" customFormat="1">
      <c r="F182"/>
      <c r="G182"/>
    </row>
    <row r="183" spans="6:7" s="181" customFormat="1">
      <c r="F183"/>
      <c r="G183"/>
    </row>
    <row r="184" spans="6:7" s="181" customFormat="1">
      <c r="F184"/>
      <c r="G184"/>
    </row>
    <row r="185" spans="6:7" s="181" customFormat="1">
      <c r="F185"/>
      <c r="G185"/>
    </row>
    <row r="186" spans="6:7" s="181" customFormat="1">
      <c r="F186"/>
      <c r="G186"/>
    </row>
    <row r="187" spans="6:7" s="181" customFormat="1">
      <c r="F187"/>
      <c r="G187"/>
    </row>
    <row r="188" spans="6:7" s="181" customFormat="1">
      <c r="F188"/>
      <c r="G188"/>
    </row>
    <row r="189" spans="6:7" s="181" customFormat="1">
      <c r="F189"/>
      <c r="G189"/>
    </row>
    <row r="190" spans="6:7" s="181" customFormat="1">
      <c r="F190"/>
      <c r="G190"/>
    </row>
    <row r="191" spans="6:7" s="181" customFormat="1">
      <c r="F191"/>
      <c r="G191"/>
    </row>
    <row r="192" spans="6:7" s="181" customFormat="1">
      <c r="F192"/>
      <c r="G192"/>
    </row>
    <row r="193" spans="6:7" s="181" customFormat="1">
      <c r="F193"/>
      <c r="G193"/>
    </row>
    <row r="194" spans="6:7" s="181" customFormat="1">
      <c r="F194"/>
      <c r="G194"/>
    </row>
    <row r="195" spans="6:7" s="181" customFormat="1">
      <c r="F195"/>
      <c r="G195"/>
    </row>
    <row r="196" spans="6:7" s="181" customFormat="1">
      <c r="F196"/>
      <c r="G196"/>
    </row>
    <row r="197" spans="6:7" s="181" customFormat="1">
      <c r="F197"/>
      <c r="G197"/>
    </row>
    <row r="198" spans="6:7" s="181" customFormat="1">
      <c r="F198"/>
      <c r="G198"/>
    </row>
    <row r="199" spans="6:7" s="181" customFormat="1">
      <c r="F199"/>
      <c r="G199"/>
    </row>
    <row r="200" spans="6:7" s="181" customFormat="1">
      <c r="F200"/>
      <c r="G200"/>
    </row>
    <row r="201" spans="6:7" s="181" customFormat="1">
      <c r="F201"/>
      <c r="G201"/>
    </row>
    <row r="202" spans="6:7" s="181" customFormat="1">
      <c r="F202"/>
      <c r="G202"/>
    </row>
    <row r="203" spans="6:7" s="181" customFormat="1">
      <c r="F203"/>
      <c r="G203"/>
    </row>
    <row r="204" spans="6:7" s="181" customFormat="1">
      <c r="F204"/>
      <c r="G204"/>
    </row>
    <row r="205" spans="6:7" s="181" customFormat="1">
      <c r="F205"/>
      <c r="G205"/>
    </row>
    <row r="206" spans="6:7" s="181" customFormat="1">
      <c r="F206"/>
      <c r="G206"/>
    </row>
    <row r="207" spans="6:7" s="181" customFormat="1">
      <c r="F207"/>
      <c r="G207"/>
    </row>
    <row r="208" spans="6:7" s="181" customFormat="1">
      <c r="F208"/>
      <c r="G208"/>
    </row>
    <row r="209" spans="6:7" s="181" customFormat="1">
      <c r="F209"/>
      <c r="G209"/>
    </row>
    <row r="210" spans="6:7" s="181" customFormat="1">
      <c r="F210"/>
      <c r="G210"/>
    </row>
    <row r="211" spans="6:7" s="181" customFormat="1">
      <c r="F211"/>
      <c r="G211"/>
    </row>
    <row r="212" spans="6:7" s="181" customFormat="1">
      <c r="F212"/>
      <c r="G212"/>
    </row>
    <row r="213" spans="6:7" s="181" customFormat="1">
      <c r="F213"/>
      <c r="G213"/>
    </row>
    <row r="214" spans="6:7" s="181" customFormat="1">
      <c r="F214"/>
      <c r="G214"/>
    </row>
    <row r="215" spans="6:7" s="181" customFormat="1">
      <c r="F215"/>
      <c r="G215"/>
    </row>
    <row r="216" spans="6:7" s="181" customFormat="1">
      <c r="F216"/>
      <c r="G216"/>
    </row>
    <row r="217" spans="6:7" s="181" customFormat="1">
      <c r="F217"/>
      <c r="G217"/>
    </row>
    <row r="218" spans="6:7" s="181" customFormat="1">
      <c r="F218"/>
      <c r="G218"/>
    </row>
    <row r="219" spans="6:7" s="181" customFormat="1">
      <c r="F219"/>
      <c r="G219"/>
    </row>
    <row r="220" spans="6:7" s="181" customFormat="1">
      <c r="F220"/>
      <c r="G220"/>
    </row>
    <row r="221" spans="6:7" s="181" customFormat="1">
      <c r="F221"/>
      <c r="G221"/>
    </row>
    <row r="222" spans="6:7" s="181" customFormat="1">
      <c r="F222"/>
      <c r="G222"/>
    </row>
    <row r="223" spans="6:7" s="181" customFormat="1">
      <c r="F223"/>
      <c r="G223"/>
    </row>
    <row r="224" spans="6:7" s="181" customFormat="1">
      <c r="F224"/>
      <c r="G224"/>
    </row>
    <row r="225" spans="6:7" s="181" customFormat="1">
      <c r="F225"/>
      <c r="G225"/>
    </row>
    <row r="226" spans="6:7" s="181" customFormat="1">
      <c r="F226"/>
      <c r="G226"/>
    </row>
    <row r="227" spans="6:7" s="181" customFormat="1">
      <c r="F227"/>
      <c r="G227"/>
    </row>
    <row r="228" spans="6:7" s="181" customFormat="1">
      <c r="F228"/>
      <c r="G228"/>
    </row>
    <row r="229" spans="6:7" s="181" customFormat="1">
      <c r="F229"/>
      <c r="G229"/>
    </row>
    <row r="230" spans="6:7" s="181" customFormat="1">
      <c r="F230"/>
      <c r="G230"/>
    </row>
    <row r="231" spans="6:7" s="181" customFormat="1">
      <c r="F231"/>
      <c r="G231"/>
    </row>
    <row r="232" spans="6:7" s="181" customFormat="1">
      <c r="F232"/>
      <c r="G232"/>
    </row>
    <row r="233" spans="6:7" s="181" customFormat="1">
      <c r="F233"/>
      <c r="G233"/>
    </row>
    <row r="234" spans="6:7" s="181" customFormat="1">
      <c r="F234"/>
      <c r="G234"/>
    </row>
    <row r="235" spans="6:7" s="181" customFormat="1">
      <c r="F235"/>
      <c r="G235"/>
    </row>
    <row r="236" spans="6:7" s="181" customFormat="1">
      <c r="F236"/>
      <c r="G236"/>
    </row>
    <row r="237" spans="6:7" s="181" customFormat="1">
      <c r="F237"/>
      <c r="G237"/>
    </row>
    <row r="238" spans="6:7" s="181" customFormat="1">
      <c r="F238"/>
      <c r="G238"/>
    </row>
    <row r="239" spans="6:7" s="181" customFormat="1">
      <c r="F239"/>
      <c r="G239"/>
    </row>
    <row r="240" spans="6:7" s="181" customFormat="1">
      <c r="F240"/>
      <c r="G240"/>
    </row>
    <row r="241" spans="6:7" s="181" customFormat="1">
      <c r="F241"/>
      <c r="G241"/>
    </row>
    <row r="242" spans="6:7" s="181" customFormat="1">
      <c r="F242"/>
      <c r="G242"/>
    </row>
    <row r="243" spans="6:7" s="181" customFormat="1">
      <c r="F243"/>
      <c r="G243"/>
    </row>
    <row r="244" spans="6:7" s="181" customFormat="1">
      <c r="F244"/>
      <c r="G244"/>
    </row>
    <row r="245" spans="6:7" s="181" customFormat="1">
      <c r="F245"/>
      <c r="G245"/>
    </row>
    <row r="246" spans="6:7" s="181" customFormat="1">
      <c r="F246"/>
      <c r="G246"/>
    </row>
    <row r="247" spans="6:7" s="181" customFormat="1">
      <c r="F247"/>
      <c r="G247"/>
    </row>
    <row r="248" spans="6:7" s="181" customFormat="1">
      <c r="F248"/>
      <c r="G248"/>
    </row>
    <row r="249" spans="6:7" s="181" customFormat="1">
      <c r="F249"/>
      <c r="G249"/>
    </row>
    <row r="250" spans="6:7" s="181" customFormat="1">
      <c r="F250"/>
      <c r="G250"/>
    </row>
    <row r="251" spans="6:7" s="181" customFormat="1">
      <c r="F251"/>
      <c r="G251"/>
    </row>
    <row r="252" spans="6:7" s="181" customFormat="1">
      <c r="F252"/>
      <c r="G252"/>
    </row>
    <row r="253" spans="6:7" s="181" customFormat="1">
      <c r="F253"/>
      <c r="G253"/>
    </row>
    <row r="254" spans="6:7" s="181" customFormat="1">
      <c r="F254"/>
      <c r="G254"/>
    </row>
    <row r="255" spans="6:7" s="181" customFormat="1">
      <c r="F255"/>
      <c r="G255"/>
    </row>
    <row r="256" spans="6:7" s="181" customFormat="1">
      <c r="F256"/>
      <c r="G256"/>
    </row>
    <row r="257" spans="6:7" s="181" customFormat="1">
      <c r="F257"/>
      <c r="G257"/>
    </row>
    <row r="258" spans="6:7" s="181" customFormat="1">
      <c r="F258"/>
      <c r="G258"/>
    </row>
  </sheetData>
  <mergeCells count="3">
    <mergeCell ref="B5:D5"/>
    <mergeCell ref="E5:H5"/>
    <mergeCell ref="A81:E81"/>
  </mergeCells>
  <printOptions horizontalCentered="1" verticalCentered="1"/>
  <pageMargins left="0.7" right="0.7" top="0.75" bottom="0.75" header="0.3" footer="0.3"/>
  <pageSetup paperSize="9" scale="6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O61"/>
  <sheetViews>
    <sheetView showGridLines="0" zoomScale="80" zoomScaleNormal="80" workbookViewId="0">
      <selection activeCell="N60" sqref="N60"/>
    </sheetView>
  </sheetViews>
  <sheetFormatPr baseColWidth="10" defaultColWidth="11.42578125" defaultRowHeight="12.75"/>
  <cols>
    <col min="1" max="2" width="13.85546875" style="30" customWidth="1"/>
    <col min="3" max="5" width="13.5703125" style="30" customWidth="1"/>
    <col min="6" max="6" width="21.28515625" style="30" bestFit="1" customWidth="1"/>
    <col min="7" max="9" width="13.5703125" style="30" customWidth="1"/>
    <col min="10" max="13" width="9.140625" style="30" customWidth="1"/>
    <col min="14" max="16384" width="11.42578125" style="30"/>
  </cols>
  <sheetData>
    <row r="1" spans="1:15">
      <c r="A1" s="24" t="s">
        <v>22</v>
      </c>
      <c r="B1" s="25"/>
      <c r="C1" s="25"/>
      <c r="D1" s="26"/>
      <c r="E1" s="27"/>
      <c r="F1" s="28"/>
      <c r="G1" s="29"/>
      <c r="H1" s="29"/>
    </row>
    <row r="2" spans="1:15" ht="15.75">
      <c r="A2" s="829" t="s">
        <v>23</v>
      </c>
      <c r="B2" s="829"/>
      <c r="C2" s="829"/>
      <c r="D2" s="829"/>
      <c r="E2" s="27"/>
      <c r="F2" s="28"/>
      <c r="G2" s="29"/>
      <c r="H2" s="29"/>
    </row>
    <row r="3" spans="1:15">
      <c r="A3" s="31"/>
      <c r="B3" s="31"/>
      <c r="C3" s="31"/>
      <c r="D3" s="31"/>
      <c r="E3" s="27"/>
      <c r="F3" s="28"/>
      <c r="G3" s="29"/>
      <c r="H3" s="29"/>
    </row>
    <row r="4" spans="1:15" ht="15" customHeight="1">
      <c r="A4" s="830" t="s">
        <v>24</v>
      </c>
      <c r="B4" s="830"/>
      <c r="C4" s="830"/>
      <c r="D4" s="830"/>
      <c r="F4" s="830" t="s">
        <v>25</v>
      </c>
      <c r="G4" s="830"/>
      <c r="H4" s="830"/>
      <c r="L4"/>
      <c r="M4"/>
      <c r="N4"/>
      <c r="O4"/>
    </row>
    <row r="5" spans="1:15" ht="15">
      <c r="A5" s="32" t="s">
        <v>2</v>
      </c>
      <c r="B5" s="32" t="s">
        <v>26</v>
      </c>
      <c r="C5" s="32" t="s">
        <v>27</v>
      </c>
      <c r="D5" s="32" t="s">
        <v>28</v>
      </c>
      <c r="F5" s="33" t="s">
        <v>29</v>
      </c>
      <c r="G5" s="34" t="s">
        <v>30</v>
      </c>
      <c r="H5" s="34" t="s">
        <v>31</v>
      </c>
      <c r="I5" s="35"/>
      <c r="L5"/>
      <c r="M5"/>
      <c r="N5"/>
      <c r="O5"/>
    </row>
    <row r="6" spans="1:15" ht="15">
      <c r="A6" s="36">
        <v>2010</v>
      </c>
      <c r="B6" s="37">
        <v>67570</v>
      </c>
      <c r="C6" s="37">
        <v>92309</v>
      </c>
      <c r="D6" s="37">
        <v>159879</v>
      </c>
      <c r="E6" s="38"/>
      <c r="F6" s="30" t="s">
        <v>32</v>
      </c>
      <c r="G6" s="35">
        <v>23797</v>
      </c>
      <c r="H6" s="39">
        <f t="shared" ref="H6:H29" si="0">G6/$G$31</f>
        <v>0.12585877711197024</v>
      </c>
      <c r="I6" s="40"/>
      <c r="L6"/>
      <c r="M6"/>
      <c r="N6"/>
      <c r="O6"/>
    </row>
    <row r="7" spans="1:15" ht="15">
      <c r="A7" s="36">
        <v>2011</v>
      </c>
      <c r="B7" s="37">
        <v>73672</v>
      </c>
      <c r="C7" s="37">
        <v>96564</v>
      </c>
      <c r="D7" s="37">
        <v>170236</v>
      </c>
      <c r="E7" s="38"/>
      <c r="F7" s="30" t="s">
        <v>33</v>
      </c>
      <c r="G7" s="35">
        <v>19390</v>
      </c>
      <c r="H7" s="39">
        <f t="shared" si="0"/>
        <v>0.10255081263189071</v>
      </c>
      <c r="I7" s="40"/>
      <c r="L7"/>
      <c r="M7"/>
      <c r="N7"/>
      <c r="O7"/>
    </row>
    <row r="8" spans="1:15" ht="15">
      <c r="A8" s="36">
        <v>2012</v>
      </c>
      <c r="B8" s="37">
        <v>85569</v>
      </c>
      <c r="C8" s="37">
        <v>128437</v>
      </c>
      <c r="D8" s="37">
        <v>214006</v>
      </c>
      <c r="E8" s="38"/>
      <c r="F8" s="30" t="s">
        <v>34</v>
      </c>
      <c r="G8" s="35">
        <v>18816</v>
      </c>
      <c r="H8" s="39">
        <f t="shared" si="0"/>
        <v>9.9515012402354594E-2</v>
      </c>
      <c r="I8" s="40"/>
      <c r="L8"/>
      <c r="M8"/>
      <c r="N8"/>
      <c r="O8"/>
    </row>
    <row r="9" spans="1:15" ht="15">
      <c r="A9" s="36">
        <v>2013</v>
      </c>
      <c r="B9" s="37">
        <v>81643</v>
      </c>
      <c r="C9" s="37">
        <v>101659</v>
      </c>
      <c r="D9" s="37">
        <v>183302</v>
      </c>
      <c r="E9" s="38"/>
      <c r="F9" s="30" t="s">
        <v>35</v>
      </c>
      <c r="G9" s="35">
        <v>17587</v>
      </c>
      <c r="H9" s="39">
        <f t="shared" si="0"/>
        <v>9.3015015046779878E-2</v>
      </c>
      <c r="I9" s="40"/>
      <c r="L9"/>
      <c r="M9"/>
      <c r="N9"/>
      <c r="O9"/>
    </row>
    <row r="10" spans="1:15" ht="15">
      <c r="A10" s="36">
        <v>2014</v>
      </c>
      <c r="B10" s="37">
        <v>81086</v>
      </c>
      <c r="C10" s="37">
        <v>93151</v>
      </c>
      <c r="D10" s="37">
        <v>174237</v>
      </c>
      <c r="E10" s="38"/>
      <c r="F10" s="30" t="s">
        <v>36</v>
      </c>
      <c r="G10" s="35">
        <v>14020</v>
      </c>
      <c r="H10" s="39">
        <f t="shared" si="0"/>
        <v>7.4149685048948311E-2</v>
      </c>
      <c r="I10" s="40"/>
      <c r="L10"/>
      <c r="M10"/>
      <c r="N10"/>
      <c r="O10"/>
    </row>
    <row r="11" spans="1:15" ht="15">
      <c r="A11" s="36">
        <v>2015</v>
      </c>
      <c r="B11" s="37">
        <v>74677</v>
      </c>
      <c r="C11" s="37">
        <v>109359</v>
      </c>
      <c r="D11" s="37">
        <v>184036</v>
      </c>
      <c r="E11" s="38"/>
      <c r="F11" s="30" t="s">
        <v>37</v>
      </c>
      <c r="G11" s="35">
        <v>13940</v>
      </c>
      <c r="H11" s="39">
        <f t="shared" si="0"/>
        <v>7.3726577003019933E-2</v>
      </c>
      <c r="I11" s="40"/>
      <c r="L11"/>
      <c r="M11"/>
      <c r="N11"/>
      <c r="O11"/>
    </row>
    <row r="12" spans="1:15" ht="15">
      <c r="A12" s="36">
        <v>2016</v>
      </c>
      <c r="B12" s="37">
        <v>75836</v>
      </c>
      <c r="C12" s="37">
        <v>97629</v>
      </c>
      <c r="D12" s="37">
        <v>173465</v>
      </c>
      <c r="E12" s="38"/>
      <c r="F12" s="30" t="s">
        <v>38</v>
      </c>
      <c r="G12" s="35">
        <v>13434</v>
      </c>
      <c r="H12" s="39">
        <f t="shared" si="0"/>
        <v>7.1050418612522939E-2</v>
      </c>
      <c r="I12" s="40"/>
      <c r="L12"/>
      <c r="M12"/>
      <c r="N12"/>
      <c r="O12"/>
    </row>
    <row r="13" spans="1:15" ht="15">
      <c r="A13" s="41">
        <v>2017</v>
      </c>
      <c r="B13" s="40">
        <v>82070</v>
      </c>
      <c r="C13" s="37">
        <v>102094</v>
      </c>
      <c r="D13" s="37">
        <v>184164</v>
      </c>
      <c r="E13" s="38"/>
      <c r="F13" s="30" t="s">
        <v>39</v>
      </c>
      <c r="G13" s="35">
        <v>13329</v>
      </c>
      <c r="H13" s="39">
        <f t="shared" si="0"/>
        <v>7.0495089302241951E-2</v>
      </c>
      <c r="I13" s="40"/>
      <c r="L13"/>
      <c r="M13"/>
      <c r="N13"/>
      <c r="O13"/>
    </row>
    <row r="14" spans="1:15" ht="15">
      <c r="A14" s="41">
        <v>2018</v>
      </c>
      <c r="B14" s="40">
        <v>90834</v>
      </c>
      <c r="C14" s="37">
        <v>118615</v>
      </c>
      <c r="D14" s="37">
        <v>209449</v>
      </c>
      <c r="E14" s="38"/>
      <c r="F14" s="30" t="s">
        <v>40</v>
      </c>
      <c r="G14" s="35">
        <v>12884</v>
      </c>
      <c r="H14" s="39">
        <f t="shared" si="0"/>
        <v>6.8141550796765343E-2</v>
      </c>
      <c r="I14" s="40"/>
      <c r="L14"/>
      <c r="M14"/>
      <c r="N14"/>
      <c r="O14"/>
    </row>
    <row r="15" spans="1:15" ht="15">
      <c r="A15" s="41" t="s">
        <v>41</v>
      </c>
      <c r="B15" s="40">
        <v>66918.666666666672</v>
      </c>
      <c r="C15" s="37">
        <v>141796.83333333334</v>
      </c>
      <c r="D15" s="37">
        <v>208715.5</v>
      </c>
      <c r="E15" s="38"/>
      <c r="F15" s="30" t="s">
        <v>42</v>
      </c>
      <c r="G15" s="35">
        <v>8191</v>
      </c>
      <c r="H15" s="39">
        <f t="shared" si="0"/>
        <v>4.3320975052491842E-2</v>
      </c>
      <c r="I15" s="40"/>
      <c r="J15" s="35"/>
      <c r="L15"/>
      <c r="M15"/>
      <c r="N15"/>
      <c r="O15"/>
    </row>
    <row r="16" spans="1:15">
      <c r="A16" s="42" t="s">
        <v>43</v>
      </c>
      <c r="B16" s="43">
        <f>+AVERAGE(B17:B26)</f>
        <v>61666.9</v>
      </c>
      <c r="C16" s="43">
        <f t="shared" ref="C16:D16" si="1">+AVERAGE(C17:C26)</f>
        <v>111388.3</v>
      </c>
      <c r="D16" s="43">
        <f t="shared" si="1"/>
        <v>173055.2</v>
      </c>
      <c r="E16" s="38"/>
      <c r="F16" s="30" t="s">
        <v>44</v>
      </c>
      <c r="G16" s="35">
        <v>7327</v>
      </c>
      <c r="H16" s="39">
        <f t="shared" si="0"/>
        <v>3.8751408156465356E-2</v>
      </c>
      <c r="I16" s="40"/>
      <c r="J16" s="35"/>
    </row>
    <row r="17" spans="1:9">
      <c r="A17" s="44" t="s">
        <v>45</v>
      </c>
      <c r="B17" s="45">
        <v>69542</v>
      </c>
      <c r="C17" s="37">
        <v>139024</v>
      </c>
      <c r="D17" s="45">
        <f>+SUM(B17:C17)</f>
        <v>208566</v>
      </c>
      <c r="E17" s="38"/>
      <c r="F17" s="30" t="s">
        <v>46</v>
      </c>
      <c r="G17" s="35">
        <v>6672</v>
      </c>
      <c r="H17" s="39">
        <f t="shared" si="0"/>
        <v>3.5287211030426757E-2</v>
      </c>
      <c r="I17" s="40"/>
    </row>
    <row r="18" spans="1:9">
      <c r="A18" s="44" t="s">
        <v>47</v>
      </c>
      <c r="B18" s="45">
        <v>69276</v>
      </c>
      <c r="C18" s="37">
        <v>140913</v>
      </c>
      <c r="D18" s="45">
        <f t="shared" ref="D18:D25" si="2">+SUM(B18:C18)</f>
        <v>210189</v>
      </c>
      <c r="E18" s="46"/>
      <c r="F18" s="30" t="s">
        <v>48</v>
      </c>
      <c r="G18" s="35">
        <v>5937</v>
      </c>
      <c r="H18" s="39">
        <f t="shared" si="0"/>
        <v>3.1399905858459781E-2</v>
      </c>
      <c r="I18" s="40"/>
    </row>
    <row r="19" spans="1:9">
      <c r="A19" s="44" t="s">
        <v>49</v>
      </c>
      <c r="B19" s="45">
        <v>64849</v>
      </c>
      <c r="C19" s="37">
        <v>132516</v>
      </c>
      <c r="D19" s="45">
        <f t="shared" si="2"/>
        <v>197365</v>
      </c>
      <c r="E19" s="46"/>
      <c r="F19" s="30" t="s">
        <v>50</v>
      </c>
      <c r="G19" s="35">
        <v>5429</v>
      </c>
      <c r="H19" s="39">
        <f t="shared" si="0"/>
        <v>2.8713169766814577E-2</v>
      </c>
      <c r="I19" s="40"/>
    </row>
    <row r="20" spans="1:9">
      <c r="A20" s="44" t="s">
        <v>51</v>
      </c>
      <c r="B20" s="45">
        <v>56265</v>
      </c>
      <c r="C20" s="37">
        <v>74267</v>
      </c>
      <c r="D20" s="45">
        <f t="shared" si="2"/>
        <v>130532</v>
      </c>
      <c r="E20" s="46"/>
      <c r="F20" s="30" t="s">
        <v>52</v>
      </c>
      <c r="G20" s="35">
        <v>2992</v>
      </c>
      <c r="H20" s="39">
        <f t="shared" si="0"/>
        <v>1.582424091772135E-2</v>
      </c>
      <c r="I20" s="40"/>
    </row>
    <row r="21" spans="1:9">
      <c r="A21" s="44" t="s">
        <v>53</v>
      </c>
      <c r="B21" s="45">
        <v>55307</v>
      </c>
      <c r="C21" s="37">
        <v>73578</v>
      </c>
      <c r="D21" s="45">
        <f t="shared" si="2"/>
        <v>128885</v>
      </c>
      <c r="E21" s="46"/>
      <c r="F21" s="30" t="s">
        <v>54</v>
      </c>
      <c r="G21" s="35">
        <v>2343</v>
      </c>
      <c r="H21" s="39">
        <f t="shared" si="0"/>
        <v>1.2391776895127382E-2</v>
      </c>
      <c r="I21" s="40"/>
    </row>
    <row r="22" spans="1:9">
      <c r="A22" s="44" t="s">
        <v>55</v>
      </c>
      <c r="B22" s="45">
        <v>59156</v>
      </c>
      <c r="C22" s="37">
        <v>94995</v>
      </c>
      <c r="D22" s="45">
        <f t="shared" si="2"/>
        <v>154151</v>
      </c>
      <c r="E22" s="46"/>
      <c r="F22" s="30" t="s">
        <v>56</v>
      </c>
      <c r="G22" s="35">
        <v>1181</v>
      </c>
      <c r="H22" s="39">
        <f t="shared" si="0"/>
        <v>6.2461325280176857E-3</v>
      </c>
      <c r="I22" s="40"/>
    </row>
    <row r="23" spans="1:9">
      <c r="A23" s="44" t="s">
        <v>57</v>
      </c>
      <c r="B23" s="45">
        <v>59653</v>
      </c>
      <c r="C23" s="37">
        <v>101096</v>
      </c>
      <c r="D23" s="45">
        <f t="shared" si="2"/>
        <v>160749</v>
      </c>
      <c r="F23" s="30" t="s">
        <v>58</v>
      </c>
      <c r="G23" s="35">
        <v>947</v>
      </c>
      <c r="H23" s="39">
        <f t="shared" si="0"/>
        <v>5.008541493677179E-3</v>
      </c>
      <c r="I23" s="40"/>
    </row>
    <row r="24" spans="1:9" ht="15.75" customHeight="1">
      <c r="A24" s="44" t="s">
        <v>59</v>
      </c>
      <c r="B24" s="45">
        <v>60665</v>
      </c>
      <c r="C24" s="45">
        <v>111909</v>
      </c>
      <c r="D24" s="45">
        <f t="shared" si="2"/>
        <v>172574</v>
      </c>
      <c r="E24" s="47"/>
      <c r="F24" s="30" t="s">
        <v>60</v>
      </c>
      <c r="G24" s="35">
        <v>714</v>
      </c>
      <c r="H24" s="39">
        <f t="shared" si="0"/>
        <v>3.776239309910777E-3</v>
      </c>
      <c r="I24" s="40"/>
    </row>
    <row r="25" spans="1:9">
      <c r="A25" s="44" t="s">
        <v>61</v>
      </c>
      <c r="B25" s="45">
        <v>61160</v>
      </c>
      <c r="C25" s="45">
        <v>117304</v>
      </c>
      <c r="D25" s="45">
        <f t="shared" si="2"/>
        <v>178464</v>
      </c>
      <c r="F25" s="30" t="s">
        <v>62</v>
      </c>
      <c r="G25" s="35">
        <v>58</v>
      </c>
      <c r="H25" s="39">
        <f t="shared" si="0"/>
        <v>3.0675333329807436E-4</v>
      </c>
      <c r="I25" s="40"/>
    </row>
    <row r="26" spans="1:9">
      <c r="A26" s="44" t="s">
        <v>63</v>
      </c>
      <c r="B26" s="45">
        <v>60796</v>
      </c>
      <c r="C26" s="45">
        <v>128281</v>
      </c>
      <c r="D26" s="45">
        <f>+SUM(B26:C26)</f>
        <v>189077</v>
      </c>
      <c r="F26" s="30" t="s">
        <v>64</v>
      </c>
      <c r="G26" s="35">
        <v>49</v>
      </c>
      <c r="H26" s="39">
        <f t="shared" si="0"/>
        <v>2.5915367813113174E-4</v>
      </c>
      <c r="I26" s="40"/>
    </row>
    <row r="27" spans="1:9">
      <c r="A27" s="44"/>
      <c r="B27" s="45"/>
      <c r="C27" s="45"/>
      <c r="D27" s="45"/>
      <c r="F27" s="30" t="s">
        <v>65</v>
      </c>
      <c r="G27" s="35">
        <v>40</v>
      </c>
      <c r="H27" s="39">
        <f t="shared" si="0"/>
        <v>2.115540229641892E-4</v>
      </c>
      <c r="I27" s="40"/>
    </row>
    <row r="28" spans="1:9">
      <c r="A28" s="48" t="s">
        <v>66</v>
      </c>
      <c r="B28" s="31"/>
      <c r="C28" s="31"/>
      <c r="D28" s="31"/>
      <c r="F28" s="30" t="s">
        <v>67</v>
      </c>
      <c r="G28" s="35">
        <v>0</v>
      </c>
      <c r="H28" s="39">
        <f t="shared" si="0"/>
        <v>0</v>
      </c>
      <c r="I28" s="40"/>
    </row>
    <row r="29" spans="1:9">
      <c r="A29" s="49">
        <v>43739</v>
      </c>
      <c r="B29" s="50">
        <v>65437</v>
      </c>
      <c r="C29" s="50">
        <v>144505</v>
      </c>
      <c r="D29" s="45">
        <f>+SUM(B29:C29)</f>
        <v>209942</v>
      </c>
      <c r="F29" s="30" t="s">
        <v>68</v>
      </c>
      <c r="G29" s="35">
        <v>0</v>
      </c>
      <c r="H29" s="39">
        <f t="shared" si="0"/>
        <v>0</v>
      </c>
      <c r="I29" s="40"/>
    </row>
    <row r="30" spans="1:9">
      <c r="A30" s="49">
        <v>44105</v>
      </c>
      <c r="B30" s="45">
        <f>+B26</f>
        <v>60796</v>
      </c>
      <c r="C30" s="45">
        <f>+C26</f>
        <v>128281</v>
      </c>
      <c r="D30" s="45">
        <f>+SUM(B30:C30)</f>
        <v>189077</v>
      </c>
      <c r="G30" s="35"/>
      <c r="H30" s="39"/>
      <c r="I30" s="40"/>
    </row>
    <row r="31" spans="1:9" ht="14.25" customHeight="1">
      <c r="A31" s="51" t="s">
        <v>69</v>
      </c>
      <c r="B31" s="52">
        <f>+B30/B29-1</f>
        <v>-7.0923178018552191E-2</v>
      </c>
      <c r="C31" s="52">
        <f>+C30/C29-1</f>
        <v>-0.112272931732466</v>
      </c>
      <c r="D31" s="52">
        <f>+D30/D29-1</f>
        <v>-9.9384591934915334E-2</v>
      </c>
      <c r="F31" s="53" t="s">
        <v>28</v>
      </c>
      <c r="G31" s="54">
        <f>+SUM(G6:G29)</f>
        <v>189077</v>
      </c>
      <c r="H31" s="55">
        <f>G31/$G$31</f>
        <v>1</v>
      </c>
      <c r="I31" s="40"/>
    </row>
    <row r="32" spans="1:9">
      <c r="I32" s="40"/>
    </row>
    <row r="33" spans="1:14" ht="12.75" customHeight="1">
      <c r="E33" s="56"/>
      <c r="I33" s="40"/>
    </row>
    <row r="34" spans="1:14" ht="52.5" customHeight="1">
      <c r="A34" s="831" t="s">
        <v>70</v>
      </c>
      <c r="B34" s="831"/>
      <c r="C34" s="831"/>
      <c r="D34" s="831"/>
      <c r="E34" s="831"/>
      <c r="F34" s="831"/>
      <c r="G34" s="831"/>
      <c r="H34" s="831"/>
      <c r="I34" s="831"/>
    </row>
    <row r="36" spans="1:14">
      <c r="A36" s="832" t="s">
        <v>71</v>
      </c>
      <c r="B36" s="832"/>
      <c r="C36" s="832"/>
      <c r="D36" s="832"/>
      <c r="E36" s="832"/>
      <c r="F36" s="832"/>
      <c r="G36" s="832"/>
      <c r="H36" s="832"/>
      <c r="I36" s="832"/>
      <c r="J36" s="832"/>
    </row>
    <row r="37" spans="1:14">
      <c r="A37" s="833"/>
      <c r="B37" s="834"/>
      <c r="C37" s="834"/>
      <c r="D37" s="834"/>
      <c r="E37" s="834"/>
      <c r="F37" s="834"/>
      <c r="G37" s="834"/>
      <c r="H37" s="834"/>
      <c r="I37" s="834"/>
      <c r="J37" s="834"/>
      <c r="K37" s="57"/>
      <c r="L37" s="57"/>
      <c r="M37" s="57"/>
      <c r="N37" s="57"/>
    </row>
    <row r="38" spans="1:14" ht="21.75" customHeight="1">
      <c r="A38" s="438" t="s">
        <v>387</v>
      </c>
      <c r="B38" s="438" t="s">
        <v>72</v>
      </c>
      <c r="C38" s="438" t="s">
        <v>73</v>
      </c>
      <c r="D38" s="438" t="s">
        <v>74</v>
      </c>
      <c r="E38" s="438" t="s">
        <v>75</v>
      </c>
      <c r="F38" s="438" t="s">
        <v>76</v>
      </c>
      <c r="G38" s="438" t="s">
        <v>77</v>
      </c>
      <c r="H38" s="438" t="s">
        <v>78</v>
      </c>
      <c r="I38" s="438" t="s">
        <v>79</v>
      </c>
      <c r="J38" s="438" t="s">
        <v>80</v>
      </c>
      <c r="K38" s="438" t="s">
        <v>81</v>
      </c>
      <c r="L38" s="438" t="s">
        <v>82</v>
      </c>
      <c r="M38" s="438" t="s">
        <v>83</v>
      </c>
      <c r="N38" s="438" t="s">
        <v>28</v>
      </c>
    </row>
    <row r="39" spans="1:14">
      <c r="A39" s="58">
        <v>2000</v>
      </c>
      <c r="B39" s="439">
        <v>6</v>
      </c>
      <c r="C39" s="439">
        <v>4</v>
      </c>
      <c r="D39" s="439">
        <v>2</v>
      </c>
      <c r="E39" s="439">
        <v>3</v>
      </c>
      <c r="F39" s="439">
        <v>3</v>
      </c>
      <c r="G39" s="439">
        <v>6</v>
      </c>
      <c r="H39" s="439">
        <v>8</v>
      </c>
      <c r="I39" s="439">
        <v>0</v>
      </c>
      <c r="J39" s="440">
        <v>0</v>
      </c>
      <c r="K39" s="440">
        <v>7</v>
      </c>
      <c r="L39" s="440">
        <v>8</v>
      </c>
      <c r="M39" s="440">
        <v>7</v>
      </c>
      <c r="N39" s="60">
        <v>54</v>
      </c>
    </row>
    <row r="40" spans="1:14">
      <c r="A40" s="58">
        <v>2001</v>
      </c>
      <c r="B40" s="439">
        <v>2</v>
      </c>
      <c r="C40" s="439">
        <v>9</v>
      </c>
      <c r="D40" s="439">
        <v>5</v>
      </c>
      <c r="E40" s="439">
        <v>5</v>
      </c>
      <c r="F40" s="439">
        <v>8</v>
      </c>
      <c r="G40" s="439">
        <v>3</v>
      </c>
      <c r="H40" s="439">
        <v>8</v>
      </c>
      <c r="I40" s="439">
        <v>8</v>
      </c>
      <c r="J40" s="440">
        <v>4</v>
      </c>
      <c r="K40" s="440">
        <v>5</v>
      </c>
      <c r="L40" s="440">
        <v>4</v>
      </c>
      <c r="M40" s="440">
        <v>5</v>
      </c>
      <c r="N40" s="60">
        <v>66</v>
      </c>
    </row>
    <row r="41" spans="1:14">
      <c r="A41" s="58">
        <v>2002</v>
      </c>
      <c r="B41" s="439">
        <v>20</v>
      </c>
      <c r="C41" s="439">
        <v>2</v>
      </c>
      <c r="D41" s="439">
        <v>4</v>
      </c>
      <c r="E41" s="439">
        <v>6</v>
      </c>
      <c r="F41" s="439">
        <v>5</v>
      </c>
      <c r="G41" s="439">
        <v>5</v>
      </c>
      <c r="H41" s="439">
        <v>4</v>
      </c>
      <c r="I41" s="439">
        <v>6</v>
      </c>
      <c r="J41" s="440">
        <v>4</v>
      </c>
      <c r="K41" s="440">
        <v>8</v>
      </c>
      <c r="L41" s="440">
        <v>8</v>
      </c>
      <c r="M41" s="440">
        <v>1</v>
      </c>
      <c r="N41" s="60">
        <v>73</v>
      </c>
    </row>
    <row r="42" spans="1:14">
      <c r="A42" s="58">
        <v>2003</v>
      </c>
      <c r="B42" s="439">
        <v>4</v>
      </c>
      <c r="C42" s="439">
        <v>8</v>
      </c>
      <c r="D42" s="439">
        <v>5</v>
      </c>
      <c r="E42" s="439">
        <v>7</v>
      </c>
      <c r="F42" s="439">
        <v>5</v>
      </c>
      <c r="G42" s="439">
        <v>3</v>
      </c>
      <c r="H42" s="439">
        <v>4</v>
      </c>
      <c r="I42" s="439">
        <v>5</v>
      </c>
      <c r="J42" s="440">
        <v>3</v>
      </c>
      <c r="K42" s="440">
        <v>3</v>
      </c>
      <c r="L42" s="440">
        <v>4</v>
      </c>
      <c r="M42" s="440">
        <v>3</v>
      </c>
      <c r="N42" s="60">
        <v>54</v>
      </c>
    </row>
    <row r="43" spans="1:14">
      <c r="A43" s="58">
        <v>2004</v>
      </c>
      <c r="B43" s="439">
        <v>2</v>
      </c>
      <c r="C43" s="439">
        <v>9</v>
      </c>
      <c r="D43" s="439">
        <v>8</v>
      </c>
      <c r="E43" s="439">
        <v>5</v>
      </c>
      <c r="F43" s="439">
        <v>2</v>
      </c>
      <c r="G43" s="439">
        <v>9</v>
      </c>
      <c r="H43" s="439">
        <v>1</v>
      </c>
      <c r="I43" s="439">
        <v>3</v>
      </c>
      <c r="J43" s="440">
        <v>4</v>
      </c>
      <c r="K43" s="440">
        <v>7</v>
      </c>
      <c r="L43" s="440">
        <v>5</v>
      </c>
      <c r="M43" s="440">
        <v>1</v>
      </c>
      <c r="N43" s="60">
        <v>56</v>
      </c>
    </row>
    <row r="44" spans="1:14">
      <c r="A44" s="58">
        <v>2005</v>
      </c>
      <c r="B44" s="439">
        <v>3</v>
      </c>
      <c r="C44" s="439">
        <v>8</v>
      </c>
      <c r="D44" s="439">
        <v>6</v>
      </c>
      <c r="E44" s="439">
        <v>6</v>
      </c>
      <c r="F44" s="439">
        <v>6</v>
      </c>
      <c r="G44" s="439">
        <v>3</v>
      </c>
      <c r="H44" s="439">
        <v>5</v>
      </c>
      <c r="I44" s="439">
        <v>3</v>
      </c>
      <c r="J44" s="440">
        <v>7</v>
      </c>
      <c r="K44" s="440">
        <v>5</v>
      </c>
      <c r="L44" s="440">
        <v>8</v>
      </c>
      <c r="M44" s="440">
        <v>9</v>
      </c>
      <c r="N44" s="60">
        <v>69</v>
      </c>
    </row>
    <row r="45" spans="1:14">
      <c r="A45" s="58">
        <v>2006</v>
      </c>
      <c r="B45" s="439">
        <v>6</v>
      </c>
      <c r="C45" s="439">
        <v>7</v>
      </c>
      <c r="D45" s="439">
        <v>6</v>
      </c>
      <c r="E45" s="439">
        <v>3</v>
      </c>
      <c r="F45" s="439">
        <v>6</v>
      </c>
      <c r="G45" s="439">
        <v>5</v>
      </c>
      <c r="H45" s="439">
        <v>6</v>
      </c>
      <c r="I45" s="439">
        <v>5</v>
      </c>
      <c r="J45" s="440">
        <v>4</v>
      </c>
      <c r="K45" s="440">
        <v>9</v>
      </c>
      <c r="L45" s="440">
        <v>4</v>
      </c>
      <c r="M45" s="440">
        <v>4</v>
      </c>
      <c r="N45" s="60">
        <v>65</v>
      </c>
    </row>
    <row r="46" spans="1:14">
      <c r="A46" s="58">
        <v>2007</v>
      </c>
      <c r="B46" s="439">
        <v>5</v>
      </c>
      <c r="C46" s="439">
        <v>6</v>
      </c>
      <c r="D46" s="439">
        <v>7</v>
      </c>
      <c r="E46" s="439">
        <v>3</v>
      </c>
      <c r="F46" s="439">
        <v>7</v>
      </c>
      <c r="G46" s="439">
        <v>6</v>
      </c>
      <c r="H46" s="439">
        <v>4</v>
      </c>
      <c r="I46" s="439">
        <v>6</v>
      </c>
      <c r="J46" s="440">
        <v>5</v>
      </c>
      <c r="K46" s="440">
        <v>6</v>
      </c>
      <c r="L46" s="440">
        <v>5</v>
      </c>
      <c r="M46" s="440">
        <v>2</v>
      </c>
      <c r="N46" s="60">
        <v>62</v>
      </c>
    </row>
    <row r="47" spans="1:14">
      <c r="A47" s="58">
        <v>2008</v>
      </c>
      <c r="B47" s="439">
        <v>12</v>
      </c>
      <c r="C47" s="439">
        <v>5</v>
      </c>
      <c r="D47" s="439">
        <v>7</v>
      </c>
      <c r="E47" s="439">
        <v>6</v>
      </c>
      <c r="F47" s="439">
        <v>3</v>
      </c>
      <c r="G47" s="439">
        <v>5</v>
      </c>
      <c r="H47" s="439">
        <v>6</v>
      </c>
      <c r="I47" s="439">
        <v>6</v>
      </c>
      <c r="J47" s="440">
        <v>5</v>
      </c>
      <c r="K47" s="440">
        <v>3</v>
      </c>
      <c r="L47" s="440">
        <v>3</v>
      </c>
      <c r="M47" s="440">
        <v>3</v>
      </c>
      <c r="N47" s="60">
        <v>64</v>
      </c>
    </row>
    <row r="48" spans="1:14">
      <c r="A48" s="58">
        <v>2009</v>
      </c>
      <c r="B48" s="439">
        <v>4</v>
      </c>
      <c r="C48" s="439">
        <v>14</v>
      </c>
      <c r="D48" s="439">
        <v>6</v>
      </c>
      <c r="E48" s="439">
        <v>2</v>
      </c>
      <c r="F48" s="439">
        <v>3</v>
      </c>
      <c r="G48" s="439">
        <v>8</v>
      </c>
      <c r="H48" s="439">
        <v>6</v>
      </c>
      <c r="I48" s="439">
        <v>4</v>
      </c>
      <c r="J48" s="440">
        <v>2</v>
      </c>
      <c r="K48" s="440">
        <v>1</v>
      </c>
      <c r="L48" s="440">
        <v>4</v>
      </c>
      <c r="M48" s="440">
        <v>2</v>
      </c>
      <c r="N48" s="60">
        <v>56</v>
      </c>
    </row>
    <row r="49" spans="1:14">
      <c r="A49" s="58">
        <v>2010</v>
      </c>
      <c r="B49" s="439">
        <v>5</v>
      </c>
      <c r="C49" s="439">
        <v>13</v>
      </c>
      <c r="D49" s="439">
        <v>1</v>
      </c>
      <c r="E49" s="439">
        <v>6</v>
      </c>
      <c r="F49" s="439">
        <v>5</v>
      </c>
      <c r="G49" s="439">
        <v>9</v>
      </c>
      <c r="H49" s="439">
        <v>6</v>
      </c>
      <c r="I49" s="439">
        <v>4</v>
      </c>
      <c r="J49" s="440">
        <v>3</v>
      </c>
      <c r="K49" s="440">
        <v>4</v>
      </c>
      <c r="L49" s="440">
        <v>4</v>
      </c>
      <c r="M49" s="440">
        <v>6</v>
      </c>
      <c r="N49" s="60">
        <v>66</v>
      </c>
    </row>
    <row r="50" spans="1:14">
      <c r="A50" s="58">
        <v>2011</v>
      </c>
      <c r="B50" s="439">
        <v>4</v>
      </c>
      <c r="C50" s="439">
        <v>8</v>
      </c>
      <c r="D50" s="439">
        <v>2</v>
      </c>
      <c r="E50" s="439">
        <v>5</v>
      </c>
      <c r="F50" s="439">
        <v>6</v>
      </c>
      <c r="G50" s="439">
        <v>5</v>
      </c>
      <c r="H50" s="439">
        <v>4</v>
      </c>
      <c r="I50" s="439">
        <v>5</v>
      </c>
      <c r="J50" s="440">
        <v>4</v>
      </c>
      <c r="K50" s="440">
        <v>5</v>
      </c>
      <c r="L50" s="440">
        <v>1</v>
      </c>
      <c r="M50" s="440">
        <v>3</v>
      </c>
      <c r="N50" s="60">
        <v>52</v>
      </c>
    </row>
    <row r="51" spans="1:14">
      <c r="A51" s="58">
        <v>2012</v>
      </c>
      <c r="B51" s="439">
        <v>2</v>
      </c>
      <c r="C51" s="439">
        <v>6</v>
      </c>
      <c r="D51" s="439">
        <v>8</v>
      </c>
      <c r="E51" s="439">
        <v>2</v>
      </c>
      <c r="F51" s="439">
        <v>4</v>
      </c>
      <c r="G51" s="439">
        <v>2</v>
      </c>
      <c r="H51" s="439">
        <v>5</v>
      </c>
      <c r="I51" s="439">
        <v>5</v>
      </c>
      <c r="J51" s="440">
        <v>3</v>
      </c>
      <c r="K51" s="440">
        <v>8</v>
      </c>
      <c r="L51" s="440">
        <v>4</v>
      </c>
      <c r="M51" s="440">
        <v>4</v>
      </c>
      <c r="N51" s="60">
        <v>53</v>
      </c>
    </row>
    <row r="52" spans="1:14">
      <c r="A52" s="58">
        <v>2013</v>
      </c>
      <c r="B52" s="439">
        <v>4</v>
      </c>
      <c r="C52" s="439">
        <v>6</v>
      </c>
      <c r="D52" s="439">
        <v>5</v>
      </c>
      <c r="E52" s="439">
        <v>6</v>
      </c>
      <c r="F52" s="439">
        <v>1</v>
      </c>
      <c r="G52" s="439">
        <v>4</v>
      </c>
      <c r="H52" s="439">
        <v>4</v>
      </c>
      <c r="I52" s="439">
        <v>0</v>
      </c>
      <c r="J52" s="440">
        <v>5</v>
      </c>
      <c r="K52" s="440">
        <v>2</v>
      </c>
      <c r="L52" s="440">
        <v>4</v>
      </c>
      <c r="M52" s="440">
        <v>2</v>
      </c>
      <c r="N52" s="60">
        <v>43</v>
      </c>
    </row>
    <row r="53" spans="1:14">
      <c r="A53" s="58">
        <v>2014</v>
      </c>
      <c r="B53" s="439">
        <v>6</v>
      </c>
      <c r="C53" s="439">
        <v>1</v>
      </c>
      <c r="D53" s="439">
        <v>1</v>
      </c>
      <c r="E53" s="439">
        <v>1</v>
      </c>
      <c r="F53" s="439">
        <v>1</v>
      </c>
      <c r="G53" s="439">
        <v>3</v>
      </c>
      <c r="H53" s="439">
        <v>7</v>
      </c>
      <c r="I53" s="439">
        <v>2</v>
      </c>
      <c r="J53" s="440">
        <v>2</v>
      </c>
      <c r="K53" s="440">
        <v>0</v>
      </c>
      <c r="L53" s="440">
        <v>1</v>
      </c>
      <c r="M53" s="440">
        <v>7</v>
      </c>
      <c r="N53" s="60">
        <v>32</v>
      </c>
    </row>
    <row r="54" spans="1:14">
      <c r="A54" s="58">
        <v>2015</v>
      </c>
      <c r="B54" s="439">
        <v>5</v>
      </c>
      <c r="C54" s="439">
        <v>2</v>
      </c>
      <c r="D54" s="439">
        <v>7</v>
      </c>
      <c r="E54" s="439">
        <v>2</v>
      </c>
      <c r="F54" s="439">
        <v>0</v>
      </c>
      <c r="G54" s="439">
        <v>2</v>
      </c>
      <c r="H54" s="439">
        <v>1</v>
      </c>
      <c r="I54" s="439">
        <v>2</v>
      </c>
      <c r="J54" s="440">
        <v>2</v>
      </c>
      <c r="K54" s="440">
        <v>3</v>
      </c>
      <c r="L54" s="440">
        <v>3</v>
      </c>
      <c r="M54" s="440">
        <v>0</v>
      </c>
      <c r="N54" s="60">
        <v>29</v>
      </c>
    </row>
    <row r="55" spans="1:14">
      <c r="A55" s="58">
        <v>2016</v>
      </c>
      <c r="B55" s="439">
        <v>4</v>
      </c>
      <c r="C55" s="439">
        <v>3</v>
      </c>
      <c r="D55" s="439">
        <v>3</v>
      </c>
      <c r="E55" s="439">
        <v>1</v>
      </c>
      <c r="F55" s="439">
        <v>6</v>
      </c>
      <c r="G55" s="439">
        <v>2</v>
      </c>
      <c r="H55" s="439">
        <v>2</v>
      </c>
      <c r="I55" s="439">
        <v>3</v>
      </c>
      <c r="J55" s="440">
        <v>4</v>
      </c>
      <c r="K55" s="440">
        <v>1</v>
      </c>
      <c r="L55" s="440">
        <v>2</v>
      </c>
      <c r="M55" s="440">
        <v>3</v>
      </c>
      <c r="N55" s="60">
        <v>34</v>
      </c>
    </row>
    <row r="56" spans="1:14">
      <c r="A56" s="58">
        <v>2017</v>
      </c>
      <c r="B56" s="439">
        <v>5</v>
      </c>
      <c r="C56" s="439">
        <v>5</v>
      </c>
      <c r="D56" s="439">
        <v>3</v>
      </c>
      <c r="E56" s="439">
        <v>2</v>
      </c>
      <c r="F56" s="439">
        <v>6</v>
      </c>
      <c r="G56" s="439">
        <v>1</v>
      </c>
      <c r="H56" s="439">
        <v>3</v>
      </c>
      <c r="I56" s="439">
        <v>4</v>
      </c>
      <c r="J56" s="440">
        <v>2</v>
      </c>
      <c r="K56" s="440">
        <v>8</v>
      </c>
      <c r="L56" s="440">
        <v>0</v>
      </c>
      <c r="M56" s="440">
        <v>2</v>
      </c>
      <c r="N56" s="60">
        <v>41</v>
      </c>
    </row>
    <row r="57" spans="1:14">
      <c r="A57" s="58">
        <v>2018</v>
      </c>
      <c r="B57" s="439">
        <v>2</v>
      </c>
      <c r="C57" s="439">
        <v>1</v>
      </c>
      <c r="D57" s="439">
        <v>2</v>
      </c>
      <c r="E57" s="439">
        <v>5</v>
      </c>
      <c r="F57" s="439">
        <v>3</v>
      </c>
      <c r="G57" s="439">
        <v>2</v>
      </c>
      <c r="H57" s="439">
        <v>1</v>
      </c>
      <c r="I57" s="439">
        <v>3</v>
      </c>
      <c r="J57" s="440">
        <v>2</v>
      </c>
      <c r="K57" s="440">
        <v>2</v>
      </c>
      <c r="L57" s="440">
        <v>3</v>
      </c>
      <c r="M57" s="440">
        <v>1</v>
      </c>
      <c r="N57" s="60">
        <v>27</v>
      </c>
    </row>
    <row r="58" spans="1:14">
      <c r="A58" s="58">
        <v>2019</v>
      </c>
      <c r="B58" s="439">
        <v>4</v>
      </c>
      <c r="C58" s="439">
        <v>2</v>
      </c>
      <c r="D58" s="439">
        <v>1</v>
      </c>
      <c r="E58" s="439">
        <v>4</v>
      </c>
      <c r="F58" s="439">
        <v>4</v>
      </c>
      <c r="G58" s="439">
        <v>3</v>
      </c>
      <c r="H58" s="439">
        <v>3</v>
      </c>
      <c r="I58" s="439">
        <v>3</v>
      </c>
      <c r="J58" s="440">
        <v>3</v>
      </c>
      <c r="K58" s="440">
        <v>1</v>
      </c>
      <c r="L58" s="440">
        <v>6</v>
      </c>
      <c r="M58" s="440">
        <v>6</v>
      </c>
      <c r="N58" s="60">
        <v>40</v>
      </c>
    </row>
    <row r="59" spans="1:14">
      <c r="A59" s="61">
        <v>2020</v>
      </c>
      <c r="B59" s="441">
        <v>2</v>
      </c>
      <c r="C59" s="441">
        <v>5</v>
      </c>
      <c r="D59" s="441">
        <v>3</v>
      </c>
      <c r="E59" s="441">
        <v>0</v>
      </c>
      <c r="F59" s="441">
        <v>2</v>
      </c>
      <c r="G59" s="441">
        <v>1</v>
      </c>
      <c r="H59" s="441">
        <v>1</v>
      </c>
      <c r="I59" s="441">
        <v>0</v>
      </c>
      <c r="J59" s="441">
        <v>0</v>
      </c>
      <c r="K59" s="441">
        <v>0</v>
      </c>
      <c r="L59" s="441"/>
      <c r="M59" s="63"/>
      <c r="N59" s="62">
        <f>+SUM(B59:M59)</f>
        <v>14</v>
      </c>
    </row>
    <row r="60" spans="1:14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1:14" ht="31.9" customHeight="1">
      <c r="A61" s="828" t="s">
        <v>84</v>
      </c>
      <c r="B61" s="828"/>
      <c r="C61" s="828"/>
      <c r="D61" s="828"/>
      <c r="E61" s="828"/>
      <c r="F61" s="828"/>
      <c r="G61" s="828"/>
      <c r="H61" s="828"/>
      <c r="I61" s="828"/>
      <c r="J61" s="57"/>
      <c r="K61" s="59"/>
      <c r="L61" s="59"/>
      <c r="M61" s="59"/>
      <c r="N61" s="59"/>
    </row>
  </sheetData>
  <mergeCells count="7">
    <mergeCell ref="A61:I61"/>
    <mergeCell ref="A2:D2"/>
    <mergeCell ref="A4:D4"/>
    <mergeCell ref="F4:H4"/>
    <mergeCell ref="A34:I34"/>
    <mergeCell ref="A36:J36"/>
    <mergeCell ref="A37:J37"/>
  </mergeCells>
  <printOptions horizontalCentered="1" verticalCentered="1"/>
  <pageMargins left="0" right="0" top="0" bottom="0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O42"/>
  <sheetViews>
    <sheetView showGridLines="0" view="pageBreakPreview" zoomScaleNormal="100" zoomScaleSheetLayoutView="100" workbookViewId="0">
      <pane xSplit="1" ySplit="4" topLeftCell="B5" activePane="bottomRight" state="frozen"/>
      <selection activeCell="C39" sqref="C39"/>
      <selection pane="topRight" activeCell="C39" sqref="C39"/>
      <selection pane="bottomLeft" activeCell="C39" sqref="C39"/>
      <selection pane="bottomRight" activeCell="A33" sqref="A33:L33"/>
    </sheetView>
  </sheetViews>
  <sheetFormatPr baseColWidth="10" defaultColWidth="11.5703125" defaultRowHeight="12"/>
  <cols>
    <col min="1" max="1" width="17" style="287" customWidth="1"/>
    <col min="2" max="3" width="17.28515625" style="396" customWidth="1"/>
    <col min="4" max="11" width="17.28515625" style="286" customWidth="1"/>
    <col min="12" max="12" width="17.28515625" style="287" customWidth="1"/>
    <col min="13" max="13" width="11.5703125" style="287"/>
    <col min="14" max="15" width="11.5703125" style="287" hidden="1" customWidth="1"/>
    <col min="16" max="16384" width="11.5703125" style="287"/>
  </cols>
  <sheetData>
    <row r="1" spans="1:15" ht="12.75">
      <c r="A1" s="355" t="s">
        <v>346</v>
      </c>
      <c r="B1" s="393"/>
      <c r="C1" s="393"/>
      <c r="D1" s="394"/>
      <c r="E1" s="394"/>
      <c r="F1" s="394"/>
      <c r="G1" s="394"/>
      <c r="H1" s="394"/>
      <c r="I1" s="394"/>
      <c r="J1" s="394"/>
      <c r="K1" s="394"/>
    </row>
    <row r="2" spans="1:15" ht="31.5" customHeight="1">
      <c r="A2" s="835" t="s">
        <v>347</v>
      </c>
      <c r="B2" s="835"/>
      <c r="C2" s="835"/>
      <c r="D2" s="835"/>
      <c r="E2" s="835"/>
      <c r="F2" s="835"/>
      <c r="G2" s="835"/>
      <c r="H2" s="835"/>
      <c r="I2" s="835"/>
      <c r="J2" s="395"/>
      <c r="K2" s="395"/>
    </row>
    <row r="3" spans="1:15">
      <c r="C3" s="286"/>
    </row>
    <row r="4" spans="1:15" ht="12.75">
      <c r="A4" s="397" t="s">
        <v>348</v>
      </c>
      <c r="B4" s="398">
        <v>2010</v>
      </c>
      <c r="C4" s="398">
        <v>2011</v>
      </c>
      <c r="D4" s="398">
        <v>2012</v>
      </c>
      <c r="E4" s="398">
        <v>2013</v>
      </c>
      <c r="F4" s="398">
        <v>2014</v>
      </c>
      <c r="G4" s="398">
        <v>2015</v>
      </c>
      <c r="H4" s="398">
        <v>2016</v>
      </c>
      <c r="I4" s="398">
        <v>2017</v>
      </c>
      <c r="J4" s="399">
        <v>2018</v>
      </c>
      <c r="K4" s="399">
        <v>2019</v>
      </c>
      <c r="L4" s="399">
        <v>2020</v>
      </c>
    </row>
    <row r="5" spans="1:15" ht="12.75">
      <c r="A5" s="400" t="s">
        <v>349</v>
      </c>
      <c r="B5" s="401">
        <v>2917749.7190824146</v>
      </c>
      <c r="C5" s="401">
        <v>2885886.5143818362</v>
      </c>
      <c r="D5" s="401">
        <v>2599069.3519712551</v>
      </c>
      <c r="E5" s="401">
        <v>1825852.0229200001</v>
      </c>
      <c r="F5" s="401">
        <v>1957001.2064799997</v>
      </c>
      <c r="G5" s="401">
        <v>2181241.04</v>
      </c>
      <c r="H5" s="401">
        <v>1553578.77</v>
      </c>
      <c r="I5" s="401">
        <v>1936562.98459</v>
      </c>
      <c r="J5" s="401">
        <v>1963366.5351999998</v>
      </c>
      <c r="K5" s="401">
        <f>'[1]12. TRANSFERENCIAS 2'!J6+'[1]12. TRANSFERENCIAS 2'!J32+'[1]12. TRANSFERENCIAS 2'!J58</f>
        <v>3408772.7281570458</v>
      </c>
      <c r="L5" s="401">
        <v>2605152.04538</v>
      </c>
      <c r="M5" s="402"/>
      <c r="N5" s="403" t="s">
        <v>349</v>
      </c>
      <c r="O5" s="404">
        <f>L5/1000000</f>
        <v>2.6051520453800001</v>
      </c>
    </row>
    <row r="6" spans="1:15" ht="12.75">
      <c r="A6" s="400" t="s">
        <v>350</v>
      </c>
      <c r="B6" s="401">
        <v>794731907.03502786</v>
      </c>
      <c r="C6" s="401">
        <v>770582075.2986815</v>
      </c>
      <c r="D6" s="401">
        <v>1015864460.7110069</v>
      </c>
      <c r="E6" s="401">
        <v>1019235893.7081801</v>
      </c>
      <c r="F6" s="401">
        <v>748108985.37879992</v>
      </c>
      <c r="G6" s="401">
        <v>434978723.07999998</v>
      </c>
      <c r="H6" s="401">
        <v>397241204.52999997</v>
      </c>
      <c r="I6" s="401">
        <v>750902788.65413082</v>
      </c>
      <c r="J6" s="401">
        <v>1516816729.6351998</v>
      </c>
      <c r="K6" s="401">
        <f>'[1]12. TRANSFERENCIAS 2'!J7+'[1]12. TRANSFERENCIAS 2'!J33+'[1]12. TRANSFERENCIAS 2'!J59</f>
        <v>1324474844.8843265</v>
      </c>
      <c r="L6" s="401">
        <v>913160123.45876467</v>
      </c>
      <c r="M6" s="402"/>
      <c r="N6" s="403" t="s">
        <v>350</v>
      </c>
      <c r="O6" s="405">
        <f t="shared" ref="O6:O31" si="0">L6/1000000</f>
        <v>913.1601234587647</v>
      </c>
    </row>
    <row r="7" spans="1:15" ht="12.75">
      <c r="A7" s="400" t="s">
        <v>351</v>
      </c>
      <c r="B7" s="401">
        <v>7456590.0871504145</v>
      </c>
      <c r="C7" s="401">
        <v>10352473.908096461</v>
      </c>
      <c r="D7" s="401">
        <v>16258265.793091137</v>
      </c>
      <c r="E7" s="401">
        <v>23194328.631980002</v>
      </c>
      <c r="F7" s="401">
        <v>12359816.467359999</v>
      </c>
      <c r="G7" s="401">
        <v>12761019.199999999</v>
      </c>
      <c r="H7" s="401">
        <v>108657238.78999999</v>
      </c>
      <c r="I7" s="401">
        <v>312005052.26177514</v>
      </c>
      <c r="J7" s="401">
        <v>274351742.08719999</v>
      </c>
      <c r="K7" s="401">
        <f>'[1]12. TRANSFERENCIAS 2'!J8+'[1]12. TRANSFERENCIAS 2'!J34+'[1]12. TRANSFERENCIAS 2'!J60</f>
        <v>222108214.90848729</v>
      </c>
      <c r="L7" s="401">
        <v>220921358.70223677</v>
      </c>
      <c r="M7" s="402"/>
      <c r="N7" s="403" t="s">
        <v>351</v>
      </c>
      <c r="O7" s="405">
        <f t="shared" si="0"/>
        <v>220.92135870223677</v>
      </c>
    </row>
    <row r="8" spans="1:15" ht="12.75">
      <c r="A8" s="400" t="s">
        <v>352</v>
      </c>
      <c r="B8" s="401">
        <v>412482426.79868722</v>
      </c>
      <c r="C8" s="401">
        <v>743425104.30328166</v>
      </c>
      <c r="D8" s="401">
        <v>834558660.0002594</v>
      </c>
      <c r="E8" s="401">
        <v>495471646.73208004</v>
      </c>
      <c r="F8" s="401">
        <v>466127959.44327992</v>
      </c>
      <c r="G8" s="401">
        <v>453708276.44</v>
      </c>
      <c r="H8" s="401">
        <v>399551676.36000001</v>
      </c>
      <c r="I8" s="401">
        <v>528519880.00192571</v>
      </c>
      <c r="J8" s="401">
        <v>853908303.20840001</v>
      </c>
      <c r="K8" s="401">
        <f>'[1]12. TRANSFERENCIAS 2'!J9+'[1]12. TRANSFERENCIAS 2'!J35+'[1]12. TRANSFERENCIAS 2'!J61</f>
        <v>1000683645.8412294</v>
      </c>
      <c r="L8" s="401">
        <v>683167951.21726</v>
      </c>
      <c r="M8" s="402"/>
      <c r="N8" s="403" t="s">
        <v>352</v>
      </c>
      <c r="O8" s="405">
        <f t="shared" si="0"/>
        <v>683.16795121726</v>
      </c>
    </row>
    <row r="9" spans="1:15" ht="12.75">
      <c r="A9" s="400" t="s">
        <v>353</v>
      </c>
      <c r="B9" s="401">
        <v>56291528.187267631</v>
      </c>
      <c r="C9" s="401">
        <v>93335995.644704983</v>
      </c>
      <c r="D9" s="401">
        <v>103933365.26069061</v>
      </c>
      <c r="E9" s="401">
        <v>35571156.517959997</v>
      </c>
      <c r="F9" s="401">
        <v>22621632.429839998</v>
      </c>
      <c r="G9" s="401">
        <v>31112361.829999998</v>
      </c>
      <c r="H9" s="401">
        <v>39934273.920000002</v>
      </c>
      <c r="I9" s="401">
        <v>39870273.374913946</v>
      </c>
      <c r="J9" s="401">
        <v>64304295.1052</v>
      </c>
      <c r="K9" s="401">
        <f>'[1]12. TRANSFERENCIAS 2'!J10+'[1]12. TRANSFERENCIAS 2'!J36+'[1]12. TRANSFERENCIAS 2'!J62</f>
        <v>46329386.645281509</v>
      </c>
      <c r="L9" s="401">
        <v>78177210.390835762</v>
      </c>
      <c r="M9" s="402"/>
      <c r="N9" s="403" t="s">
        <v>353</v>
      </c>
      <c r="O9" s="405">
        <f t="shared" si="0"/>
        <v>78.177210390835768</v>
      </c>
    </row>
    <row r="10" spans="1:15" ht="12.75">
      <c r="A10" s="400" t="s">
        <v>354</v>
      </c>
      <c r="B10" s="401">
        <v>578828906.18651068</v>
      </c>
      <c r="C10" s="401">
        <v>618864290.54276061</v>
      </c>
      <c r="D10" s="401">
        <v>655256210.66507769</v>
      </c>
      <c r="E10" s="401">
        <v>708936866.67443991</v>
      </c>
      <c r="F10" s="401">
        <v>440433262.44224</v>
      </c>
      <c r="G10" s="401">
        <v>355183970.54999995</v>
      </c>
      <c r="H10" s="401">
        <v>321085333.85000002</v>
      </c>
      <c r="I10" s="401">
        <v>269863128.85069102</v>
      </c>
      <c r="J10" s="401">
        <v>191059453.63999999</v>
      </c>
      <c r="K10" s="401">
        <f>'[1]12. TRANSFERENCIAS 2'!J11+'[1]12. TRANSFERENCIAS 2'!J37+'[1]12. TRANSFERENCIAS 2'!J63</f>
        <v>159874471.79378659</v>
      </c>
      <c r="L10" s="401">
        <v>257438483.39227495</v>
      </c>
      <c r="M10" s="402"/>
      <c r="N10" s="403" t="s">
        <v>354</v>
      </c>
      <c r="O10" s="406">
        <f t="shared" si="0"/>
        <v>257.43848339227492</v>
      </c>
    </row>
    <row r="11" spans="1:15" ht="12.75">
      <c r="A11" s="400" t="s">
        <v>355</v>
      </c>
      <c r="B11" s="401">
        <v>22442.175658171251</v>
      </c>
      <c r="C11" s="401">
        <v>5142.9157128230454</v>
      </c>
      <c r="D11" s="401">
        <v>8691.0249344109852</v>
      </c>
      <c r="E11" s="401">
        <v>17994.093239999998</v>
      </c>
      <c r="F11" s="401">
        <v>16281.536479999999</v>
      </c>
      <c r="G11" s="401">
        <v>47933.94</v>
      </c>
      <c r="H11" s="401">
        <v>33929.919999999998</v>
      </c>
      <c r="I11" s="401">
        <v>24759.048299999999</v>
      </c>
      <c r="J11" s="401">
        <v>31494.890800000001</v>
      </c>
      <c r="K11" s="401">
        <f>'[1]12. TRANSFERENCIAS 2'!J12+'[1]12. TRANSFERENCIAS 2'!J38+'[1]12. TRANSFERENCIAS 2'!J64</f>
        <v>47243.701773796158</v>
      </c>
      <c r="L11" s="401">
        <v>64731.856010208678</v>
      </c>
      <c r="M11" s="402"/>
      <c r="N11" s="403" t="s">
        <v>355</v>
      </c>
      <c r="O11" s="404">
        <f t="shared" si="0"/>
        <v>6.4731856010208672E-2</v>
      </c>
    </row>
    <row r="12" spans="1:15" ht="12.75">
      <c r="A12" s="400" t="s">
        <v>356</v>
      </c>
      <c r="B12" s="401">
        <v>130630809.76498613</v>
      </c>
      <c r="C12" s="401">
        <v>219739294.43000156</v>
      </c>
      <c r="D12" s="401">
        <v>396420696.80841982</v>
      </c>
      <c r="E12" s="401">
        <v>68682450.3002</v>
      </c>
      <c r="F12" s="401">
        <v>150877029.19295999</v>
      </c>
      <c r="G12" s="401">
        <v>241732042.68000001</v>
      </c>
      <c r="H12" s="401">
        <v>174060577.88</v>
      </c>
      <c r="I12" s="401">
        <v>220807925.0292407</v>
      </c>
      <c r="J12" s="401">
        <v>379695784.07879996</v>
      </c>
      <c r="K12" s="401">
        <f>'[1]12. TRANSFERENCIAS 2'!J13+'[1]12. TRANSFERENCIAS 2'!J39+'[1]12. TRANSFERENCIAS 2'!J65</f>
        <v>367864058.25397438</v>
      </c>
      <c r="L12" s="401">
        <v>327018408.26644099</v>
      </c>
      <c r="M12" s="402"/>
      <c r="N12" s="403" t="s">
        <v>356</v>
      </c>
      <c r="O12" s="405">
        <f t="shared" si="0"/>
        <v>327.01840826644099</v>
      </c>
    </row>
    <row r="13" spans="1:15" ht="12.75">
      <c r="A13" s="400" t="s">
        <v>357</v>
      </c>
      <c r="B13" s="401">
        <v>22869908.83790103</v>
      </c>
      <c r="C13" s="401">
        <v>37913552.780751623</v>
      </c>
      <c r="D13" s="401">
        <v>33372077.099185344</v>
      </c>
      <c r="E13" s="401">
        <v>24907916.53678</v>
      </c>
      <c r="F13" s="401">
        <v>18203655.44184</v>
      </c>
      <c r="G13" s="401">
        <v>19226095.850000001</v>
      </c>
      <c r="H13" s="401">
        <v>15202766.92</v>
      </c>
      <c r="I13" s="401">
        <v>15521295.794381678</v>
      </c>
      <c r="J13" s="401">
        <v>18083554.416000001</v>
      </c>
      <c r="K13" s="401">
        <f>'[1]12. TRANSFERENCIAS 2'!J14+'[1]12. TRANSFERENCIAS 2'!J40+'[1]12. TRANSFERENCIAS 2'!J66</f>
        <v>18127228.654280372</v>
      </c>
      <c r="L13" s="401">
        <v>16888184.51298653</v>
      </c>
      <c r="M13" s="402"/>
      <c r="N13" s="403" t="s">
        <v>357</v>
      </c>
      <c r="O13" s="404">
        <f t="shared" si="0"/>
        <v>16.88818451298653</v>
      </c>
    </row>
    <row r="14" spans="1:15" ht="12.75">
      <c r="A14" s="400" t="s">
        <v>358</v>
      </c>
      <c r="B14" s="401">
        <v>4586447.4102538563</v>
      </c>
      <c r="C14" s="401">
        <v>8485729.9313526191</v>
      </c>
      <c r="D14" s="401">
        <v>7778782.4031547066</v>
      </c>
      <c r="E14" s="401">
        <v>5030770.7491999995</v>
      </c>
      <c r="F14" s="401">
        <v>4481267.1912000002</v>
      </c>
      <c r="G14" s="401">
        <v>6282684.9800000004</v>
      </c>
      <c r="H14" s="401">
        <v>5384865.1400000006</v>
      </c>
      <c r="I14" s="401">
        <v>11058731.944498029</v>
      </c>
      <c r="J14" s="401">
        <v>23232458.770800002</v>
      </c>
      <c r="K14" s="401">
        <f>'[1]12. TRANSFERENCIAS 2'!J15+'[1]12. TRANSFERENCIAS 2'!J41+'[1]12. TRANSFERENCIAS 2'!J67</f>
        <v>15436696.207857491</v>
      </c>
      <c r="L14" s="401">
        <v>7369439.9594731629</v>
      </c>
      <c r="M14" s="402"/>
      <c r="N14" s="403" t="s">
        <v>358</v>
      </c>
      <c r="O14" s="405">
        <f t="shared" si="0"/>
        <v>7.369439959473163</v>
      </c>
    </row>
    <row r="15" spans="1:15" ht="12.75">
      <c r="A15" s="400" t="s">
        <v>359</v>
      </c>
      <c r="B15" s="401">
        <v>83859562.307208538</v>
      </c>
      <c r="C15" s="401">
        <v>235060437.44280097</v>
      </c>
      <c r="D15" s="401">
        <v>401195537.72356755</v>
      </c>
      <c r="E15" s="401">
        <v>230490249.6651406</v>
      </c>
      <c r="F15" s="401">
        <v>288055484.15719998</v>
      </c>
      <c r="G15" s="401">
        <v>145700263.68000001</v>
      </c>
      <c r="H15" s="401">
        <v>73677188.570000008</v>
      </c>
      <c r="I15" s="401">
        <v>121724599.81236839</v>
      </c>
      <c r="J15" s="401">
        <v>185775481.55600002</v>
      </c>
      <c r="K15" s="401">
        <f>'[1]12. TRANSFERENCIAS 2'!J16+'[1]12. TRANSFERENCIAS 2'!J42+'[1]12. TRANSFERENCIAS 2'!J68</f>
        <v>134651816.35524708</v>
      </c>
      <c r="L15" s="401">
        <v>231535831.90632734</v>
      </c>
      <c r="M15" s="402"/>
      <c r="N15" s="403" t="s">
        <v>359</v>
      </c>
      <c r="O15" s="405">
        <f t="shared" si="0"/>
        <v>231.53583190632733</v>
      </c>
    </row>
    <row r="16" spans="1:15" ht="12.75">
      <c r="A16" s="400" t="s">
        <v>360</v>
      </c>
      <c r="B16" s="401">
        <v>104704001.50625034</v>
      </c>
      <c r="C16" s="401">
        <v>136496760.66062248</v>
      </c>
      <c r="D16" s="401">
        <v>129925948.67495766</v>
      </c>
      <c r="E16" s="401">
        <v>93695808.049779996</v>
      </c>
      <c r="F16" s="401">
        <v>45498783.514799997</v>
      </c>
      <c r="G16" s="401">
        <v>66478640.479999997</v>
      </c>
      <c r="H16" s="401">
        <v>60847155.50999999</v>
      </c>
      <c r="I16" s="401">
        <v>102871017.98461364</v>
      </c>
      <c r="J16" s="401">
        <v>186019535.89359999</v>
      </c>
      <c r="K16" s="401">
        <f>'[1]12. TRANSFERENCIAS 2'!J17+'[1]12. TRANSFERENCIAS 2'!J43+'[1]12. TRANSFERENCIAS 2'!J69</f>
        <v>143848686.16073012</v>
      </c>
      <c r="L16" s="401">
        <v>61242696.008606337</v>
      </c>
      <c r="M16" s="402"/>
      <c r="N16" s="403" t="s">
        <v>360</v>
      </c>
      <c r="O16" s="405">
        <f t="shared" si="0"/>
        <v>61.242696008606337</v>
      </c>
    </row>
    <row r="17" spans="1:15" ht="12.75">
      <c r="A17" s="400" t="s">
        <v>361</v>
      </c>
      <c r="B17" s="401">
        <v>475092520.04335213</v>
      </c>
      <c r="C17" s="401">
        <v>533515484.93588352</v>
      </c>
      <c r="D17" s="401">
        <v>607324121.99845195</v>
      </c>
      <c r="E17" s="401">
        <v>601975758.16471994</v>
      </c>
      <c r="F17" s="401">
        <v>408796725.38536</v>
      </c>
      <c r="G17" s="401">
        <v>345426174.19</v>
      </c>
      <c r="H17" s="401">
        <v>310235381.41000003</v>
      </c>
      <c r="I17" s="401">
        <v>317733876.33502603</v>
      </c>
      <c r="J17" s="401">
        <v>313451982.47080004</v>
      </c>
      <c r="K17" s="401">
        <f>'[1]12. TRANSFERENCIAS 2'!J18+'[1]12. TRANSFERENCIAS 2'!J44+'[1]12. TRANSFERENCIAS 2'!J70</f>
        <v>276102432.38118786</v>
      </c>
      <c r="L17" s="401">
        <v>236716694.11436337</v>
      </c>
      <c r="M17" s="402"/>
      <c r="N17" s="403" t="s">
        <v>361</v>
      </c>
      <c r="O17" s="405">
        <f t="shared" si="0"/>
        <v>236.71669411436338</v>
      </c>
    </row>
    <row r="18" spans="1:15" ht="12.75">
      <c r="A18" s="400" t="s">
        <v>362</v>
      </c>
      <c r="B18" s="401">
        <v>1663173.2381679008</v>
      </c>
      <c r="C18" s="401">
        <v>2417239.194722211</v>
      </c>
      <c r="D18" s="401">
        <v>2208583.4198764423</v>
      </c>
      <c r="E18" s="401">
        <v>1739908.2035400001</v>
      </c>
      <c r="F18" s="401">
        <v>2045578.206</v>
      </c>
      <c r="G18" s="401">
        <v>2821838.08</v>
      </c>
      <c r="H18" s="401">
        <v>2970444.14</v>
      </c>
      <c r="I18" s="401">
        <v>2901145.3169399998</v>
      </c>
      <c r="J18" s="401">
        <v>2468555.1771999998</v>
      </c>
      <c r="K18" s="401">
        <f>'[1]12. TRANSFERENCIAS 2'!J19+'[1]12. TRANSFERENCIAS 2'!J45+'[1]12. TRANSFERENCIAS 2'!J71</f>
        <v>2371169.08519891</v>
      </c>
      <c r="L18" s="401">
        <v>1512012.4679502996</v>
      </c>
      <c r="M18" s="402"/>
      <c r="N18" s="403" t="s">
        <v>362</v>
      </c>
      <c r="O18" s="404">
        <f t="shared" si="0"/>
        <v>1.5120124679502995</v>
      </c>
    </row>
    <row r="19" spans="1:15" ht="12.75">
      <c r="A19" s="400" t="s">
        <v>363</v>
      </c>
      <c r="B19" s="401">
        <v>117783126.9414579</v>
      </c>
      <c r="C19" s="401">
        <v>186330859.10603899</v>
      </c>
      <c r="D19" s="401">
        <v>199901479.13317117</v>
      </c>
      <c r="E19" s="401">
        <v>145750026.01084</v>
      </c>
      <c r="F19" s="401">
        <v>91464145.697760001</v>
      </c>
      <c r="G19" s="401">
        <v>132132732.88</v>
      </c>
      <c r="H19" s="401">
        <v>87032168.520000011</v>
      </c>
      <c r="I19" s="401">
        <v>130941148.43981849</v>
      </c>
      <c r="J19" s="401">
        <v>161592327.90439999</v>
      </c>
      <c r="K19" s="401">
        <f>'[1]12. TRANSFERENCIAS 2'!J20+'[1]12. TRANSFERENCIAS 2'!J46+'[1]12. TRANSFERENCIAS 2'!J72</f>
        <v>152859362.28971255</v>
      </c>
      <c r="L19" s="401">
        <v>110050924.91610421</v>
      </c>
      <c r="M19" s="402"/>
      <c r="N19" s="403" t="s">
        <v>363</v>
      </c>
      <c r="O19" s="405">
        <f t="shared" si="0"/>
        <v>110.05092491610421</v>
      </c>
    </row>
    <row r="20" spans="1:15" ht="12.75">
      <c r="A20" s="400" t="s">
        <v>364</v>
      </c>
      <c r="B20" s="401">
        <v>114580.23345233868</v>
      </c>
      <c r="C20" s="401">
        <v>488981.38280839717</v>
      </c>
      <c r="D20" s="401">
        <v>589887.75891903555</v>
      </c>
      <c r="E20" s="401">
        <v>414056.74178000004</v>
      </c>
      <c r="F20" s="401">
        <v>465466.93167999998</v>
      </c>
      <c r="G20" s="401">
        <v>486813</v>
      </c>
      <c r="H20" s="401">
        <v>105507</v>
      </c>
      <c r="I20" s="401">
        <v>137411.74225000001</v>
      </c>
      <c r="J20" s="401">
        <v>51408</v>
      </c>
      <c r="K20" s="401">
        <f>'[1]12. TRANSFERENCIAS 2'!J21+'[1]12. TRANSFERENCIAS 2'!J47+'[1]12. TRANSFERENCIAS 2'!J73</f>
        <v>816223.78526587901</v>
      </c>
      <c r="L20" s="401">
        <v>214837.63426000002</v>
      </c>
      <c r="M20" s="402"/>
      <c r="N20" s="403" t="s">
        <v>364</v>
      </c>
      <c r="O20" s="407">
        <f t="shared" si="0"/>
        <v>0.21483763426000002</v>
      </c>
    </row>
    <row r="21" spans="1:15" ht="12.75">
      <c r="A21" s="400" t="s">
        <v>365</v>
      </c>
      <c r="B21" s="401">
        <v>1986445.1567431935</v>
      </c>
      <c r="C21" s="401">
        <v>2207435.8189031449</v>
      </c>
      <c r="D21" s="401">
        <v>3050291.1766951731</v>
      </c>
      <c r="E21" s="401">
        <v>5120161.9310600003</v>
      </c>
      <c r="F21" s="401">
        <v>4484740.0181599995</v>
      </c>
      <c r="G21" s="401">
        <v>5576767.3899999997</v>
      </c>
      <c r="H21" s="401">
        <v>7070180.7599999998</v>
      </c>
      <c r="I21" s="401">
        <v>6498758.7072200002</v>
      </c>
      <c r="J21" s="401">
        <v>6204970.2739999993</v>
      </c>
      <c r="K21" s="401">
        <f>'[1]12. TRANSFERENCIAS 2'!J22+'[1]12. TRANSFERENCIAS 2'!J48+'[1]12. TRANSFERENCIAS 2'!J74</f>
        <v>6105040.026890236</v>
      </c>
      <c r="L21" s="401">
        <v>7002400.0684700981</v>
      </c>
      <c r="M21" s="402"/>
      <c r="N21" s="403" t="s">
        <v>365</v>
      </c>
      <c r="O21" s="405">
        <f t="shared" si="0"/>
        <v>7.0024000684700978</v>
      </c>
    </row>
    <row r="22" spans="1:15" ht="12.75">
      <c r="A22" s="400" t="s">
        <v>366</v>
      </c>
      <c r="B22" s="401">
        <v>345257084.74441558</v>
      </c>
      <c r="C22" s="401">
        <v>500118580.71051222</v>
      </c>
      <c r="D22" s="401">
        <v>421321618.06921977</v>
      </c>
      <c r="E22" s="401">
        <v>362196812.37268001</v>
      </c>
      <c r="F22" s="401">
        <v>303773208.22975999</v>
      </c>
      <c r="G22" s="401">
        <v>287963588.88</v>
      </c>
      <c r="H22" s="401">
        <v>225809459.65000001</v>
      </c>
      <c r="I22" s="401">
        <v>129278778.82423852</v>
      </c>
      <c r="J22" s="401">
        <v>216967621.866</v>
      </c>
      <c r="K22" s="401">
        <f>'[1]12. TRANSFERENCIAS 2'!J23+'[1]12. TRANSFERENCIAS 2'!J49+'[1]12. TRANSFERENCIAS 2'!J75</f>
        <v>257255152.8171145</v>
      </c>
      <c r="L22" s="401">
        <v>236948131.39433244</v>
      </c>
      <c r="M22" s="402"/>
      <c r="N22" s="403" t="s">
        <v>366</v>
      </c>
      <c r="O22" s="405">
        <f t="shared" si="0"/>
        <v>236.94813139433245</v>
      </c>
    </row>
    <row r="23" spans="1:15" ht="12.75">
      <c r="A23" s="400" t="s">
        <v>367</v>
      </c>
      <c r="B23" s="401">
        <v>206278602.87626642</v>
      </c>
      <c r="C23" s="401">
        <v>261270046.13078004</v>
      </c>
      <c r="D23" s="401">
        <v>227450185.27691138</v>
      </c>
      <c r="E23" s="401">
        <v>128872727.13410001</v>
      </c>
      <c r="F23" s="401">
        <v>85954084.441439986</v>
      </c>
      <c r="G23" s="401">
        <v>93811156.810000002</v>
      </c>
      <c r="H23" s="401">
        <v>43139786.120000005</v>
      </c>
      <c r="I23" s="401">
        <v>80428379.951815233</v>
      </c>
      <c r="J23" s="401">
        <v>110838151.89879999</v>
      </c>
      <c r="K23" s="401">
        <f>'[1]12. TRANSFERENCIAS 2'!J24+'[1]12. TRANSFERENCIAS 2'!J50+'[1]12. TRANSFERENCIAS 2'!J76</f>
        <v>102846059.23860985</v>
      </c>
      <c r="L23" s="401">
        <v>54715114.483546913</v>
      </c>
      <c r="M23" s="402"/>
      <c r="N23" s="403" t="s">
        <v>367</v>
      </c>
      <c r="O23" s="405">
        <f t="shared" si="0"/>
        <v>54.715114483546913</v>
      </c>
    </row>
    <row r="24" spans="1:15" ht="12.75">
      <c r="A24" s="400" t="s">
        <v>368</v>
      </c>
      <c r="B24" s="401">
        <v>5306423.1324795112</v>
      </c>
      <c r="C24" s="401">
        <v>5455625.2764978996</v>
      </c>
      <c r="D24" s="401">
        <v>6632227.9950636607</v>
      </c>
      <c r="E24" s="401">
        <v>12665687.461540002</v>
      </c>
      <c r="F24" s="401">
        <v>11693265.65992</v>
      </c>
      <c r="G24" s="401">
        <v>8850417.8399999999</v>
      </c>
      <c r="H24" s="401">
        <v>40099774.140000001</v>
      </c>
      <c r="I24" s="401">
        <v>13834884.511889234</v>
      </c>
      <c r="J24" s="401">
        <v>9555499.3039999995</v>
      </c>
      <c r="K24" s="401">
        <f>'[1]12. TRANSFERENCIAS 2'!J25+'[1]12. TRANSFERENCIAS 2'!J51+'[1]12. TRANSFERENCIAS 2'!J77</f>
        <v>9733246.2106782626</v>
      </c>
      <c r="L24" s="401">
        <v>12414625.724386152</v>
      </c>
      <c r="M24" s="402"/>
      <c r="N24" s="403" t="s">
        <v>368</v>
      </c>
      <c r="O24" s="405">
        <f t="shared" si="0"/>
        <v>12.414625724386152</v>
      </c>
    </row>
    <row r="25" spans="1:15" ht="12" customHeight="1">
      <c r="A25" s="400" t="s">
        <v>369</v>
      </c>
      <c r="B25" s="401">
        <v>260812911.4911198</v>
      </c>
      <c r="C25" s="401">
        <v>397361014.50526154</v>
      </c>
      <c r="D25" s="401">
        <v>377115469.72351629</v>
      </c>
      <c r="E25" s="401">
        <v>275624663.42460001</v>
      </c>
      <c r="F25" s="401">
        <v>237485100.12136</v>
      </c>
      <c r="G25" s="401">
        <v>177276591.92000002</v>
      </c>
      <c r="H25" s="401">
        <v>122134194.34999999</v>
      </c>
      <c r="I25" s="401">
        <v>136613880.79370436</v>
      </c>
      <c r="J25" s="401">
        <v>134045877.25479999</v>
      </c>
      <c r="K25" s="401">
        <f>'[1]12. TRANSFERENCIAS 2'!J26+'[1]12. TRANSFERENCIAS 2'!J52+'[1]12. TRANSFERENCIAS 2'!J78</f>
        <v>102898811.16868363</v>
      </c>
      <c r="L25" s="401">
        <v>135221615.28552812</v>
      </c>
      <c r="M25" s="402"/>
      <c r="N25" s="403" t="s">
        <v>369</v>
      </c>
      <c r="O25" s="405">
        <f t="shared" si="0"/>
        <v>135.22161528552812</v>
      </c>
    </row>
    <row r="26" spans="1:15" ht="12.75">
      <c r="A26" s="400" t="s">
        <v>370</v>
      </c>
      <c r="B26" s="401">
        <v>1383843.2131051037</v>
      </c>
      <c r="C26" s="401">
        <v>1561706.4410984239</v>
      </c>
      <c r="D26" s="401">
        <v>2013543.8280217585</v>
      </c>
      <c r="E26" s="401">
        <v>1576367.9918800001</v>
      </c>
      <c r="F26" s="401">
        <v>3115735.1436799997</v>
      </c>
      <c r="G26" s="401">
        <v>2117818.94</v>
      </c>
      <c r="H26" s="401">
        <v>2559411.2400000002</v>
      </c>
      <c r="I26" s="401">
        <v>2436367.1838600002</v>
      </c>
      <c r="J26" s="401">
        <v>2276929.5</v>
      </c>
      <c r="K26" s="401">
        <f>'[1]12. TRANSFERENCIAS 2'!J27+'[1]12. TRANSFERENCIAS 2'!J53+'[1]12. TRANSFERENCIAS 2'!J79</f>
        <v>2843165.4888105169</v>
      </c>
      <c r="L26" s="401">
        <v>2222683.2442144789</v>
      </c>
      <c r="M26" s="402"/>
      <c r="N26" s="403" t="s">
        <v>370</v>
      </c>
      <c r="O26" s="404">
        <f t="shared" si="0"/>
        <v>2.2226832442144788</v>
      </c>
    </row>
    <row r="27" spans="1:15" ht="12.75">
      <c r="A27" s="400" t="s">
        <v>371</v>
      </c>
      <c r="B27" s="401">
        <v>278801911.78170145</v>
      </c>
      <c r="C27" s="401">
        <v>459989093.80042839</v>
      </c>
      <c r="D27" s="401">
        <v>386564323.60621232</v>
      </c>
      <c r="E27" s="401">
        <v>304535228.34421998</v>
      </c>
      <c r="F27" s="401">
        <v>279236762.76184005</v>
      </c>
      <c r="G27" s="401">
        <v>259060548.84</v>
      </c>
      <c r="H27" s="401">
        <v>214765362.41</v>
      </c>
      <c r="I27" s="401">
        <v>134555988.48519117</v>
      </c>
      <c r="J27" s="401">
        <v>221975636.05399999</v>
      </c>
      <c r="K27" s="401">
        <f>'[1]12. TRANSFERENCIAS 2'!J28+'[1]12. TRANSFERENCIAS 2'!J54+'[1]12. TRANSFERENCIAS 2'!J80</f>
        <v>292677296.77498013</v>
      </c>
      <c r="L27" s="401">
        <v>425686389.30419016</v>
      </c>
      <c r="M27" s="402"/>
      <c r="N27" s="403" t="s">
        <v>371</v>
      </c>
      <c r="O27" s="405">
        <f t="shared" si="0"/>
        <v>425.68638930419019</v>
      </c>
    </row>
    <row r="28" spans="1:15" ht="12.75">
      <c r="A28" s="400" t="s">
        <v>372</v>
      </c>
      <c r="B28" s="401">
        <v>19463.666679419461</v>
      </c>
      <c r="C28" s="401">
        <v>19455.877442696172</v>
      </c>
      <c r="D28" s="401">
        <v>43553.030509609976</v>
      </c>
      <c r="E28" s="401">
        <v>55096.25740000001</v>
      </c>
      <c r="F28" s="401">
        <v>56406.394079999998</v>
      </c>
      <c r="G28" s="401">
        <v>56161</v>
      </c>
      <c r="H28" s="401">
        <v>68216</v>
      </c>
      <c r="I28" s="401">
        <v>130264.1</v>
      </c>
      <c r="J28" s="401">
        <v>70426.5</v>
      </c>
      <c r="K28" s="401">
        <f>'[1]12. TRANSFERENCIAS 2'!J29+'[1]12. TRANSFERENCIAS 2'!J55+'[1]12. TRANSFERENCIAS 2'!J81</f>
        <v>87353.445000000007</v>
      </c>
      <c r="L28" s="401">
        <v>121610.57</v>
      </c>
      <c r="M28" s="402"/>
      <c r="N28" s="403" t="s">
        <v>372</v>
      </c>
      <c r="O28" s="404">
        <f t="shared" si="0"/>
        <v>0.12161057</v>
      </c>
    </row>
    <row r="29" spans="1:15" ht="12.75">
      <c r="A29" s="400" t="s">
        <v>373</v>
      </c>
      <c r="B29" s="401">
        <v>46904.923492221176</v>
      </c>
      <c r="C29" s="401">
        <v>35251.343504267919</v>
      </c>
      <c r="D29" s="401">
        <v>74048.562939078285</v>
      </c>
      <c r="E29" s="401">
        <v>37294.849779999997</v>
      </c>
      <c r="F29" s="401">
        <v>40275</v>
      </c>
      <c r="G29" s="401">
        <v>41360</v>
      </c>
      <c r="H29" s="401">
        <v>20882</v>
      </c>
      <c r="I29" s="401">
        <v>11613.72387</v>
      </c>
      <c r="J29" s="401">
        <v>4536</v>
      </c>
      <c r="K29" s="401">
        <f>'[1]12. TRANSFERENCIAS 2'!J30+'[1]12. TRANSFERENCIAS 2'!J56+'[1]12. TRANSFERENCIAS 2'!J82</f>
        <v>100950.3</v>
      </c>
      <c r="L29" s="401">
        <v>140872.36280253885</v>
      </c>
      <c r="M29" s="402"/>
      <c r="N29" s="403" t="s">
        <v>373</v>
      </c>
      <c r="O29" s="407">
        <f t="shared" si="0"/>
        <v>0.14087236280253884</v>
      </c>
    </row>
    <row r="30" spans="1:15" ht="12.75">
      <c r="A30" s="403"/>
      <c r="B30" s="401"/>
      <c r="C30" s="401"/>
      <c r="D30" s="401"/>
      <c r="E30" s="401"/>
      <c r="F30" s="401"/>
      <c r="G30" s="408"/>
      <c r="H30" s="408"/>
      <c r="I30" s="408"/>
      <c r="J30" s="408"/>
      <c r="K30" s="287"/>
      <c r="L30" s="301"/>
    </row>
    <row r="31" spans="1:15" ht="12.75">
      <c r="A31" s="409" t="s">
        <v>374</v>
      </c>
      <c r="B31" s="410">
        <f t="shared" ref="B31:I31" si="1">SUM(B5:B29)</f>
        <v>3893929271.4584174</v>
      </c>
      <c r="C31" s="410">
        <f t="shared" si="1"/>
        <v>5227917518.8970299</v>
      </c>
      <c r="D31" s="410">
        <f t="shared" si="1"/>
        <v>5831461099.0958252</v>
      </c>
      <c r="E31" s="410">
        <f t="shared" si="1"/>
        <v>4547624722.5700397</v>
      </c>
      <c r="F31" s="410">
        <f t="shared" si="1"/>
        <v>3627352652.3935204</v>
      </c>
      <c r="G31" s="410">
        <f t="shared" si="1"/>
        <v>3085015223.5200005</v>
      </c>
      <c r="H31" s="410">
        <f t="shared" si="1"/>
        <v>2653240557.8999996</v>
      </c>
      <c r="I31" s="410">
        <f t="shared" si="1"/>
        <v>3330608513.8572516</v>
      </c>
      <c r="J31" s="410">
        <f>SUM(J5:J29)</f>
        <v>4874746122.0211992</v>
      </c>
      <c r="K31" s="410">
        <f>SUM(K5:K29)</f>
        <v>4643551329.1472635</v>
      </c>
      <c r="L31" s="410">
        <f>SUM(L5:L29)</f>
        <v>4022557483.2867455</v>
      </c>
      <c r="O31" s="404">
        <f t="shared" si="0"/>
        <v>4022.5574832867455</v>
      </c>
    </row>
    <row r="32" spans="1:15" ht="12.75">
      <c r="A32" s="408"/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</row>
    <row r="33" spans="1:12" ht="72.75" customHeight="1">
      <c r="A33" s="836" t="s">
        <v>375</v>
      </c>
      <c r="B33" s="836"/>
      <c r="C33" s="836"/>
      <c r="D33" s="836"/>
      <c r="E33" s="836"/>
      <c r="F33" s="836"/>
      <c r="G33" s="836"/>
      <c r="H33" s="836"/>
      <c r="I33" s="836"/>
      <c r="J33" s="836"/>
      <c r="K33" s="836"/>
      <c r="L33" s="836"/>
    </row>
    <row r="34" spans="1:12" ht="12.75">
      <c r="I34" s="403"/>
      <c r="J34" s="403"/>
      <c r="K34" s="403"/>
      <c r="L34" s="401"/>
    </row>
    <row r="35" spans="1:12" ht="12.75">
      <c r="G35" s="412"/>
      <c r="I35" s="403"/>
      <c r="J35" s="403"/>
      <c r="K35" s="403"/>
      <c r="L35" s="401"/>
    </row>
    <row r="36" spans="1:12" ht="12.75">
      <c r="I36" s="403"/>
      <c r="J36" s="403"/>
      <c r="K36" s="403"/>
      <c r="L36" s="401"/>
    </row>
    <row r="37" spans="1:12" ht="12.75">
      <c r="I37" s="403"/>
      <c r="J37" s="403"/>
      <c r="K37" s="403"/>
      <c r="L37" s="401"/>
    </row>
    <row r="38" spans="1:12" ht="12.75">
      <c r="I38" s="403"/>
      <c r="J38" s="403"/>
      <c r="K38" s="403"/>
      <c r="L38" s="401"/>
    </row>
    <row r="39" spans="1:12" ht="12.75">
      <c r="I39" s="403"/>
      <c r="J39" s="403"/>
      <c r="K39" s="403"/>
      <c r="L39" s="401"/>
    </row>
    <row r="40" spans="1:12" ht="12.75">
      <c r="I40" s="403"/>
      <c r="J40" s="403"/>
      <c r="K40" s="403"/>
      <c r="L40" s="401"/>
    </row>
    <row r="41" spans="1:12" ht="12.75">
      <c r="I41" s="403"/>
      <c r="J41" s="403"/>
      <c r="K41" s="403"/>
      <c r="L41" s="401"/>
    </row>
    <row r="42" spans="1:12" ht="12.75">
      <c r="I42" s="403"/>
      <c r="J42" s="403"/>
      <c r="K42" s="403"/>
      <c r="L42" s="401"/>
    </row>
  </sheetData>
  <autoFilter ref="A4:L29">
    <sortState ref="A5:L29">
      <sortCondition ref="A4:A29"/>
    </sortState>
  </autoFilter>
  <mergeCells count="2">
    <mergeCell ref="A2:I2"/>
    <mergeCell ref="A33:L33"/>
  </mergeCells>
  <printOptions horizontalCentered="1" verticalCentered="1"/>
  <pageMargins left="0" right="0" top="0" bottom="0" header="0.31496062992125984" footer="0.31496062992125984"/>
  <pageSetup paperSize="9"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R91"/>
  <sheetViews>
    <sheetView showGridLines="0" view="pageBreakPreview" zoomScaleNormal="80" zoomScaleSheetLayoutView="100" workbookViewId="0">
      <pane xSplit="1" ySplit="5" topLeftCell="B6" activePane="bottomRight" state="frozen"/>
      <selection activeCell="C39" sqref="C39"/>
      <selection pane="topRight" activeCell="C39" sqref="C39"/>
      <selection pane="bottomLeft" activeCell="C39" sqref="C39"/>
      <selection pane="bottomRight" activeCell="R31" sqref="R31"/>
    </sheetView>
  </sheetViews>
  <sheetFormatPr baseColWidth="10" defaultColWidth="11.5703125" defaultRowHeight="12"/>
  <cols>
    <col min="1" max="1" width="24.7109375" style="287" customWidth="1"/>
    <col min="2" max="2" width="15.42578125" style="436" bestFit="1" customWidth="1"/>
    <col min="3" max="3" width="14.5703125" style="436" bestFit="1" customWidth="1"/>
    <col min="4" max="6" width="15.7109375" style="436" bestFit="1" customWidth="1"/>
    <col min="7" max="7" width="15" style="436" bestFit="1" customWidth="1"/>
    <col min="8" max="8" width="15.42578125" style="436" bestFit="1" customWidth="1"/>
    <col min="9" max="9" width="15.42578125" style="287" bestFit="1" customWidth="1"/>
    <col min="10" max="11" width="16.7109375" style="413" customWidth="1"/>
    <col min="12" max="12" width="8.42578125" style="287" customWidth="1"/>
    <col min="13" max="13" width="14.42578125" style="414" hidden="1" customWidth="1"/>
    <col min="14" max="14" width="13" style="414" hidden="1" customWidth="1"/>
    <col min="15" max="15" width="12.85546875" style="414" hidden="1" customWidth="1"/>
    <col min="16" max="16" width="11.5703125" style="287" hidden="1" customWidth="1"/>
    <col min="17" max="17" width="14.42578125" style="287" hidden="1" customWidth="1"/>
    <col min="18" max="16384" width="11.5703125" style="287"/>
  </cols>
  <sheetData>
    <row r="1" spans="1:18" ht="12.75">
      <c r="A1" s="355" t="s">
        <v>376</v>
      </c>
      <c r="B1" s="401"/>
      <c r="C1" s="401"/>
      <c r="D1" s="401"/>
      <c r="E1" s="401"/>
      <c r="F1" s="401"/>
      <c r="G1" s="401"/>
      <c r="H1" s="401"/>
    </row>
    <row r="2" spans="1:18" ht="31.5" customHeight="1">
      <c r="A2" s="835" t="s">
        <v>347</v>
      </c>
      <c r="B2" s="835"/>
      <c r="C2" s="835"/>
      <c r="D2" s="835"/>
      <c r="E2" s="835"/>
      <c r="F2" s="835"/>
      <c r="G2" s="835"/>
      <c r="H2" s="835"/>
      <c r="J2" s="415"/>
      <c r="K2" s="415"/>
      <c r="L2"/>
    </row>
    <row r="3" spans="1:18" ht="15">
      <c r="A3" s="408"/>
      <c r="B3" s="401"/>
      <c r="C3" s="401"/>
      <c r="D3" s="401"/>
      <c r="E3" s="401"/>
      <c r="F3" s="401"/>
      <c r="G3" s="401"/>
      <c r="H3" s="401"/>
      <c r="J3" s="416"/>
      <c r="K3" s="416"/>
      <c r="L3"/>
    </row>
    <row r="4" spans="1:18" ht="15.75" thickBot="1">
      <c r="A4" s="397" t="s">
        <v>348</v>
      </c>
      <c r="B4" s="417">
        <v>2011</v>
      </c>
      <c r="C4" s="417">
        <v>2012</v>
      </c>
      <c r="D4" s="417">
        <v>2013</v>
      </c>
      <c r="E4" s="417">
        <v>2014</v>
      </c>
      <c r="F4" s="417">
        <v>2015</v>
      </c>
      <c r="G4" s="417">
        <v>2016</v>
      </c>
      <c r="H4" s="417">
        <v>2017</v>
      </c>
      <c r="I4" s="417">
        <v>2018</v>
      </c>
      <c r="J4" s="417">
        <v>2019</v>
      </c>
      <c r="K4" s="417">
        <v>2020</v>
      </c>
      <c r="L4"/>
    </row>
    <row r="5" spans="1:18" ht="15.75" thickBot="1">
      <c r="A5" s="418" t="s">
        <v>377</v>
      </c>
      <c r="B5" s="419">
        <f t="shared" ref="B5:F5" si="0">SUM(B6:B30)</f>
        <v>4253541800.1999998</v>
      </c>
      <c r="C5" s="419">
        <f>SUM(C6:C30)</f>
        <v>5170174910.0200005</v>
      </c>
      <c r="D5" s="419">
        <f t="shared" si="0"/>
        <v>3896354895.1399999</v>
      </c>
      <c r="E5" s="419">
        <f t="shared" si="0"/>
        <v>3007558571.54</v>
      </c>
      <c r="F5" s="419">
        <f t="shared" si="0"/>
        <v>2349928988.7900004</v>
      </c>
      <c r="G5" s="419">
        <f>SUM(G6:G30)</f>
        <v>1539174853.1900003</v>
      </c>
      <c r="H5" s="419">
        <f>SUM(H6:H30)</f>
        <v>1890777102.5599999</v>
      </c>
      <c r="I5" s="419">
        <f>SUM(I6:I30)</f>
        <v>3185578835.4299998</v>
      </c>
      <c r="J5" s="419">
        <f>SUM(J6:J30)</f>
        <v>2897602461.3299999</v>
      </c>
      <c r="K5" s="420">
        <f>SUM(K6:K30)</f>
        <v>2619082706.6999998</v>
      </c>
      <c r="L5" s="258"/>
      <c r="N5" s="414" t="s">
        <v>378</v>
      </c>
      <c r="O5" s="414" t="s">
        <v>379</v>
      </c>
      <c r="P5" s="287" t="s">
        <v>380</v>
      </c>
      <c r="Q5" s="287" t="s">
        <v>193</v>
      </c>
      <c r="R5" s="421"/>
    </row>
    <row r="6" spans="1:18" ht="12.75">
      <c r="A6" s="403" t="s">
        <v>349</v>
      </c>
      <c r="B6" s="401">
        <v>126051.05</v>
      </c>
      <c r="C6" s="401">
        <v>92.62</v>
      </c>
      <c r="D6" s="401">
        <v>12.48</v>
      </c>
      <c r="E6" s="401">
        <v>7.12</v>
      </c>
      <c r="F6" s="401">
        <v>89.12</v>
      </c>
      <c r="G6" s="401">
        <v>14.989999999999998</v>
      </c>
      <c r="H6" s="401">
        <v>0</v>
      </c>
      <c r="I6" s="401">
        <v>0</v>
      </c>
      <c r="J6" s="401">
        <v>6.9499999999999993</v>
      </c>
      <c r="K6" s="401">
        <v>2053.8000000000002</v>
      </c>
      <c r="L6" s="422"/>
      <c r="M6" s="403" t="s">
        <v>349</v>
      </c>
      <c r="N6" s="414">
        <f>VLOOKUP(M6,$A$6:$K$30,11,FALSE)</f>
        <v>2053.8000000000002</v>
      </c>
      <c r="O6" s="414">
        <f>VLOOKUP(M6,$A$32:$K$56,11,FALSE)</f>
        <v>0</v>
      </c>
      <c r="P6" s="414">
        <f>VLOOKUP(M6,$A$58:$K$82,11,FALSE)</f>
        <v>2603098.2453800002</v>
      </c>
      <c r="Q6" s="423">
        <f>SUM(N6:P6)</f>
        <v>2605152.04538</v>
      </c>
      <c r="R6" s="403"/>
    </row>
    <row r="7" spans="1:18" ht="12.75">
      <c r="A7" s="403" t="s">
        <v>350</v>
      </c>
      <c r="B7" s="401">
        <v>756045883.97000003</v>
      </c>
      <c r="C7" s="401">
        <v>1003300317.11</v>
      </c>
      <c r="D7" s="401">
        <v>1003366246.96</v>
      </c>
      <c r="E7" s="401">
        <v>731629442.54999995</v>
      </c>
      <c r="F7" s="401">
        <v>415256250.88999999</v>
      </c>
      <c r="G7" s="401">
        <v>313663812.89999998</v>
      </c>
      <c r="H7" s="401">
        <v>494474963.68000001</v>
      </c>
      <c r="I7" s="401">
        <v>1085384780.1799998</v>
      </c>
      <c r="J7" s="401">
        <v>1031284773.38</v>
      </c>
      <c r="K7" s="424">
        <v>762972221.68000007</v>
      </c>
      <c r="L7" s="422"/>
      <c r="M7" s="403" t="s">
        <v>350</v>
      </c>
      <c r="N7" s="414">
        <f t="shared" ref="N7:N30" si="1">VLOOKUP(M7,$A$6:$K$30,11,FALSE)</f>
        <v>762972221.68000007</v>
      </c>
      <c r="O7" s="414">
        <f t="shared" ref="O7:O30" si="2">VLOOKUP(M7,$A$32:$K$56,11,FALSE)</f>
        <v>134780056.65000001</v>
      </c>
      <c r="P7" s="414">
        <f t="shared" ref="P7:P30" si="3">VLOOKUP(M7,$A$58:$K$82,11,FALSE)</f>
        <v>15407845.128764674</v>
      </c>
      <c r="Q7" s="423">
        <f t="shared" ref="Q7:Q30" si="4">SUM(N7:P7)</f>
        <v>913160123.45876467</v>
      </c>
      <c r="R7" s="403"/>
    </row>
    <row r="8" spans="1:18" ht="12.75">
      <c r="A8" s="403" t="s">
        <v>351</v>
      </c>
      <c r="B8" s="401">
        <v>2003181.67</v>
      </c>
      <c r="C8" s="401">
        <v>7035996.9500000002</v>
      </c>
      <c r="D8" s="401">
        <v>11641850.82</v>
      </c>
      <c r="E8" s="401">
        <v>2259338.4299999997</v>
      </c>
      <c r="F8" s="401">
        <v>659.47</v>
      </c>
      <c r="G8" s="401">
        <v>3207066.32</v>
      </c>
      <c r="H8" s="401">
        <v>16469485.630000001</v>
      </c>
      <c r="I8" s="401">
        <v>11708222.23</v>
      </c>
      <c r="J8" s="401">
        <v>12646510.309999999</v>
      </c>
      <c r="K8" s="424">
        <v>17097515.369999997</v>
      </c>
      <c r="L8" s="422"/>
      <c r="M8" s="403" t="s">
        <v>351</v>
      </c>
      <c r="N8" s="414">
        <f t="shared" si="1"/>
        <v>17097515.369999997</v>
      </c>
      <c r="O8" s="414">
        <f t="shared" si="2"/>
        <v>191971890.46000001</v>
      </c>
      <c r="P8" s="414">
        <f t="shared" si="3"/>
        <v>11851952.872236749</v>
      </c>
      <c r="Q8" s="423">
        <f t="shared" si="4"/>
        <v>220921358.70223677</v>
      </c>
      <c r="R8" s="403"/>
    </row>
    <row r="9" spans="1:18" ht="12.75">
      <c r="A9" s="403" t="s">
        <v>352</v>
      </c>
      <c r="B9" s="401">
        <v>662649336.91999996</v>
      </c>
      <c r="C9" s="401">
        <v>781587277</v>
      </c>
      <c r="D9" s="401">
        <v>445771506.77000004</v>
      </c>
      <c r="E9" s="401">
        <v>383204568.28999996</v>
      </c>
      <c r="F9" s="401">
        <v>356823875.94999999</v>
      </c>
      <c r="G9" s="401">
        <v>21985207.27</v>
      </c>
      <c r="H9" s="401">
        <v>258608519.87</v>
      </c>
      <c r="I9" s="401">
        <v>531759344.56</v>
      </c>
      <c r="J9" s="401">
        <v>409620300.06999999</v>
      </c>
      <c r="K9" s="424">
        <v>248719168.84999999</v>
      </c>
      <c r="L9" s="422"/>
      <c r="M9" s="403" t="s">
        <v>352</v>
      </c>
      <c r="N9" s="414">
        <f t="shared" si="1"/>
        <v>248719168.84999999</v>
      </c>
      <c r="O9" s="414">
        <f t="shared" si="2"/>
        <v>410969893</v>
      </c>
      <c r="P9" s="414">
        <f t="shared" si="3"/>
        <v>23478889.367259949</v>
      </c>
      <c r="Q9" s="423">
        <f t="shared" si="4"/>
        <v>683167951.21726</v>
      </c>
      <c r="R9" s="403"/>
    </row>
    <row r="10" spans="1:18" ht="12.75">
      <c r="A10" s="403" t="s">
        <v>353</v>
      </c>
      <c r="B10" s="401">
        <v>57453332.809999995</v>
      </c>
      <c r="C10" s="401">
        <v>83545774.930000007</v>
      </c>
      <c r="D10" s="401">
        <v>16803539.789999999</v>
      </c>
      <c r="E10" s="401">
        <v>3308871.21</v>
      </c>
      <c r="F10" s="401">
        <v>9649463.5899999999</v>
      </c>
      <c r="G10" s="401">
        <v>15023096.52</v>
      </c>
      <c r="H10" s="401">
        <v>10813574.67</v>
      </c>
      <c r="I10" s="401">
        <v>32699667.59</v>
      </c>
      <c r="J10" s="401">
        <v>20710318.760000002</v>
      </c>
      <c r="K10" s="424">
        <v>54078141.359999999</v>
      </c>
      <c r="L10" s="422"/>
      <c r="M10" s="403" t="s">
        <v>353</v>
      </c>
      <c r="N10" s="414">
        <f t="shared" si="1"/>
        <v>54078141.359999999</v>
      </c>
      <c r="O10" s="414">
        <f t="shared" si="2"/>
        <v>13347692.710000001</v>
      </c>
      <c r="P10" s="414">
        <f t="shared" si="3"/>
        <v>10751376.320835764</v>
      </c>
      <c r="Q10" s="423">
        <f t="shared" si="4"/>
        <v>78177210.390835762</v>
      </c>
      <c r="R10" s="403"/>
    </row>
    <row r="11" spans="1:18" ht="12.75">
      <c r="A11" s="400" t="s">
        <v>354</v>
      </c>
      <c r="B11" s="424">
        <v>513843795.47999996</v>
      </c>
      <c r="C11" s="424">
        <v>584763866.48000002</v>
      </c>
      <c r="D11" s="424">
        <v>607648730.89999998</v>
      </c>
      <c r="E11" s="424">
        <v>380280803.22000003</v>
      </c>
      <c r="F11" s="424">
        <v>299686816.41999996</v>
      </c>
      <c r="G11" s="424">
        <v>259240025.05000001</v>
      </c>
      <c r="H11" s="424">
        <v>213290981.33000001</v>
      </c>
      <c r="I11" s="424">
        <v>137435110.44999999</v>
      </c>
      <c r="J11" s="424">
        <v>100126251.73999999</v>
      </c>
      <c r="K11" s="424">
        <v>189692315.34</v>
      </c>
      <c r="L11" s="422"/>
      <c r="M11" s="400" t="s">
        <v>354</v>
      </c>
      <c r="N11" s="414">
        <f t="shared" si="1"/>
        <v>189692315.34</v>
      </c>
      <c r="O11" s="414">
        <f t="shared" si="2"/>
        <v>61019284.179999992</v>
      </c>
      <c r="P11" s="414">
        <f t="shared" si="3"/>
        <v>6726883.8722749595</v>
      </c>
      <c r="Q11" s="423">
        <f t="shared" si="4"/>
        <v>257438483.39227495</v>
      </c>
      <c r="R11" s="403"/>
    </row>
    <row r="12" spans="1:18" ht="12.75">
      <c r="A12" s="403" t="s">
        <v>355</v>
      </c>
      <c r="B12" s="401">
        <v>54.879999999999995</v>
      </c>
      <c r="C12" s="401">
        <v>1111.96</v>
      </c>
      <c r="D12" s="401">
        <v>477.55</v>
      </c>
      <c r="E12" s="401">
        <v>2637.24</v>
      </c>
      <c r="F12" s="401">
        <v>15468.939999999999</v>
      </c>
      <c r="G12" s="401">
        <v>5134.92</v>
      </c>
      <c r="H12" s="401">
        <v>8256.16</v>
      </c>
      <c r="I12" s="401">
        <v>2401.39</v>
      </c>
      <c r="J12" s="401">
        <v>4502.2299999999996</v>
      </c>
      <c r="K12" s="424">
        <v>10984.09</v>
      </c>
      <c r="L12" s="425"/>
      <c r="M12" s="403" t="s">
        <v>355</v>
      </c>
      <c r="N12" s="414">
        <f t="shared" si="1"/>
        <v>10984.09</v>
      </c>
      <c r="O12" s="414">
        <f t="shared" si="2"/>
        <v>0</v>
      </c>
      <c r="P12" s="414">
        <f t="shared" si="3"/>
        <v>53747.766010208674</v>
      </c>
      <c r="Q12" s="423">
        <f t="shared" si="4"/>
        <v>64731.856010208678</v>
      </c>
      <c r="R12" s="403"/>
    </row>
    <row r="13" spans="1:18" ht="12.75">
      <c r="A13" s="403" t="s">
        <v>356</v>
      </c>
      <c r="B13" s="401">
        <v>170082899.13</v>
      </c>
      <c r="C13" s="401">
        <v>357199502.73000002</v>
      </c>
      <c r="D13" s="401">
        <v>34983511.259999998</v>
      </c>
      <c r="E13" s="401">
        <v>100854933.39999999</v>
      </c>
      <c r="F13" s="401">
        <v>137066946.16</v>
      </c>
      <c r="G13" s="401">
        <v>49043314.479999997</v>
      </c>
      <c r="H13" s="401">
        <v>81305449.939999998</v>
      </c>
      <c r="I13" s="401">
        <v>211561342.28</v>
      </c>
      <c r="J13" s="401">
        <v>227958678.31</v>
      </c>
      <c r="K13" s="424">
        <v>221747391.53</v>
      </c>
      <c r="L13" s="422"/>
      <c r="M13" s="403" t="s">
        <v>356</v>
      </c>
      <c r="N13" s="414">
        <f t="shared" si="1"/>
        <v>221747391.53</v>
      </c>
      <c r="O13" s="414">
        <f t="shared" si="2"/>
        <v>96462126.030000001</v>
      </c>
      <c r="P13" s="414">
        <f t="shared" si="3"/>
        <v>8808890.7064409778</v>
      </c>
      <c r="Q13" s="423">
        <f t="shared" si="4"/>
        <v>327018408.26644099</v>
      </c>
      <c r="R13" s="403"/>
    </row>
    <row r="14" spans="1:18" ht="12.75">
      <c r="A14" s="403" t="s">
        <v>357</v>
      </c>
      <c r="B14" s="401">
        <v>8536206.0899999999</v>
      </c>
      <c r="C14" s="401">
        <v>18430940.420000002</v>
      </c>
      <c r="D14" s="401">
        <v>9866148.8900000006</v>
      </c>
      <c r="E14" s="401">
        <v>3403180.4899999998</v>
      </c>
      <c r="F14" s="401">
        <v>1919372.6</v>
      </c>
      <c r="G14" s="401">
        <v>95516.83</v>
      </c>
      <c r="H14" s="401">
        <v>980189.5</v>
      </c>
      <c r="I14" s="401">
        <v>2789100.56</v>
      </c>
      <c r="J14" s="401">
        <v>2264132.0499999998</v>
      </c>
      <c r="K14" s="401">
        <v>3445190.3499999996</v>
      </c>
      <c r="L14" s="422"/>
      <c r="M14" s="403" t="s">
        <v>357</v>
      </c>
      <c r="N14" s="414">
        <f t="shared" si="1"/>
        <v>3445190.3499999996</v>
      </c>
      <c r="O14" s="414">
        <f t="shared" si="2"/>
        <v>3249691.52</v>
      </c>
      <c r="P14" s="414">
        <f t="shared" si="3"/>
        <v>10193302.64298653</v>
      </c>
      <c r="Q14" s="423">
        <f t="shared" si="4"/>
        <v>16888184.51298653</v>
      </c>
      <c r="R14" s="403"/>
    </row>
    <row r="15" spans="1:18" ht="12.75">
      <c r="A15" s="403" t="s">
        <v>358</v>
      </c>
      <c r="B15" s="401">
        <v>4322956.87</v>
      </c>
      <c r="C15" s="401">
        <v>4139210.03</v>
      </c>
      <c r="D15" s="401">
        <v>1098254.94</v>
      </c>
      <c r="E15" s="401">
        <v>125513.64</v>
      </c>
      <c r="F15" s="401">
        <v>805950.03</v>
      </c>
      <c r="G15" s="401">
        <v>22759.97</v>
      </c>
      <c r="H15" s="401">
        <v>3631134.7199999997</v>
      </c>
      <c r="I15" s="401">
        <v>12422326.800000001</v>
      </c>
      <c r="J15" s="401">
        <v>7546069.5999999996</v>
      </c>
      <c r="K15" s="401">
        <v>2381333.91</v>
      </c>
      <c r="L15" s="422"/>
      <c r="M15" s="403" t="s">
        <v>358</v>
      </c>
      <c r="N15" s="414">
        <f t="shared" si="1"/>
        <v>2381333.91</v>
      </c>
      <c r="O15" s="414">
        <f t="shared" si="2"/>
        <v>1771568.83</v>
      </c>
      <c r="P15" s="414">
        <f t="shared" si="3"/>
        <v>3216537.2194731627</v>
      </c>
      <c r="Q15" s="423">
        <f t="shared" si="4"/>
        <v>7369439.9594731629</v>
      </c>
      <c r="R15" s="403"/>
    </row>
    <row r="16" spans="1:18" ht="12.75">
      <c r="A16" s="403" t="s">
        <v>359</v>
      </c>
      <c r="B16" s="401">
        <v>201987826.62</v>
      </c>
      <c r="C16" s="401">
        <v>347064086</v>
      </c>
      <c r="D16" s="401">
        <v>185986109.46000001</v>
      </c>
      <c r="E16" s="401">
        <v>234651200.10999998</v>
      </c>
      <c r="F16" s="401">
        <v>126136074.55</v>
      </c>
      <c r="G16" s="401">
        <v>56638874.040000007</v>
      </c>
      <c r="H16" s="401">
        <v>93245662.599999994</v>
      </c>
      <c r="I16" s="401">
        <v>166903539.21000001</v>
      </c>
      <c r="J16" s="401">
        <v>99776063.209999993</v>
      </c>
      <c r="K16" s="401">
        <v>177605902.91</v>
      </c>
      <c r="L16" s="422"/>
      <c r="M16" s="403" t="s">
        <v>359</v>
      </c>
      <c r="N16" s="414">
        <f t="shared" si="1"/>
        <v>177605902.91</v>
      </c>
      <c r="O16" s="414">
        <f t="shared" si="2"/>
        <v>48951725.390000001</v>
      </c>
      <c r="P16" s="414">
        <f t="shared" si="3"/>
        <v>4978203.6063273251</v>
      </c>
      <c r="Q16" s="423">
        <f t="shared" si="4"/>
        <v>231535831.90632734</v>
      </c>
      <c r="R16" s="403"/>
    </row>
    <row r="17" spans="1:18" ht="12.75">
      <c r="A17" s="403" t="s">
        <v>360</v>
      </c>
      <c r="B17" s="401">
        <v>78663596.210000008</v>
      </c>
      <c r="C17" s="401">
        <v>108067124.84</v>
      </c>
      <c r="D17" s="401">
        <v>63627363.269999996</v>
      </c>
      <c r="E17" s="401">
        <v>32192362.059999999</v>
      </c>
      <c r="F17" s="401">
        <v>15536481.15</v>
      </c>
      <c r="G17" s="401">
        <v>25434253.299999997</v>
      </c>
      <c r="H17" s="401">
        <v>62385858.5</v>
      </c>
      <c r="I17" s="401">
        <v>138938998.34999999</v>
      </c>
      <c r="J17" s="401">
        <v>106827611.59</v>
      </c>
      <c r="K17" s="401">
        <v>34468898.82</v>
      </c>
      <c r="L17" s="422"/>
      <c r="M17" s="403" t="s">
        <v>360</v>
      </c>
      <c r="N17" s="414">
        <f t="shared" si="1"/>
        <v>34468898.82</v>
      </c>
      <c r="O17" s="414">
        <f t="shared" si="2"/>
        <v>17100897.16</v>
      </c>
      <c r="P17" s="414">
        <f t="shared" si="3"/>
        <v>9672900.0286063328</v>
      </c>
      <c r="Q17" s="423">
        <f t="shared" si="4"/>
        <v>61242696.008606337</v>
      </c>
      <c r="R17" s="403"/>
    </row>
    <row r="18" spans="1:18" ht="12.75">
      <c r="A18" s="403" t="s">
        <v>361</v>
      </c>
      <c r="B18" s="401">
        <v>459340507.74000001</v>
      </c>
      <c r="C18" s="401">
        <v>547675206.03999996</v>
      </c>
      <c r="D18" s="401">
        <v>545255309.13999999</v>
      </c>
      <c r="E18" s="401">
        <v>358192493.45999998</v>
      </c>
      <c r="F18" s="401">
        <v>288802646.45999998</v>
      </c>
      <c r="G18" s="401">
        <v>253360992.87</v>
      </c>
      <c r="H18" s="401">
        <v>254956497.04999998</v>
      </c>
      <c r="I18" s="401">
        <v>259096897.83000001</v>
      </c>
      <c r="J18" s="401">
        <v>223779154.97999999</v>
      </c>
      <c r="K18" s="401">
        <v>173015567.05000001</v>
      </c>
      <c r="L18" s="422"/>
      <c r="M18" s="403" t="s">
        <v>361</v>
      </c>
      <c r="N18" s="414">
        <f t="shared" si="1"/>
        <v>173015567.05000001</v>
      </c>
      <c r="O18" s="414">
        <f t="shared" si="2"/>
        <v>51317124.75</v>
      </c>
      <c r="P18" s="414">
        <f t="shared" si="3"/>
        <v>12384002.314363355</v>
      </c>
      <c r="Q18" s="423">
        <f t="shared" si="4"/>
        <v>236716694.11436337</v>
      </c>
      <c r="R18" s="403"/>
    </row>
    <row r="19" spans="1:18" ht="12.75">
      <c r="A19" s="403" t="s">
        <v>362</v>
      </c>
      <c r="B19" s="401">
        <v>501828.61</v>
      </c>
      <c r="C19" s="401">
        <v>444450.51</v>
      </c>
      <c r="D19" s="401">
        <v>95383.06</v>
      </c>
      <c r="E19" s="401">
        <v>1078.8699999999999</v>
      </c>
      <c r="F19" s="401">
        <v>1429.08</v>
      </c>
      <c r="G19" s="401">
        <v>4315.1399999999994</v>
      </c>
      <c r="H19" s="401">
        <v>6720.92</v>
      </c>
      <c r="I19" s="401">
        <v>5439.07</v>
      </c>
      <c r="J19" s="401">
        <v>2607.8199999999997</v>
      </c>
      <c r="K19" s="401">
        <v>1950.37</v>
      </c>
      <c r="L19" s="425"/>
      <c r="M19" s="403" t="s">
        <v>362</v>
      </c>
      <c r="N19" s="414">
        <f t="shared" si="1"/>
        <v>1950.37</v>
      </c>
      <c r="O19" s="414">
        <f t="shared" si="2"/>
        <v>0</v>
      </c>
      <c r="P19" s="414">
        <f t="shared" si="3"/>
        <v>1510062.0979502995</v>
      </c>
      <c r="Q19" s="423">
        <f t="shared" si="4"/>
        <v>1512012.4679502996</v>
      </c>
      <c r="R19" s="403"/>
    </row>
    <row r="20" spans="1:18" ht="12.75">
      <c r="A20" s="403" t="s">
        <v>363</v>
      </c>
      <c r="B20" s="401">
        <v>105630074.91999999</v>
      </c>
      <c r="C20" s="401">
        <v>161777753.31</v>
      </c>
      <c r="D20" s="401">
        <v>103733678.28</v>
      </c>
      <c r="E20" s="401">
        <v>53900588.590000004</v>
      </c>
      <c r="F20" s="401">
        <v>75878391.219999999</v>
      </c>
      <c r="G20" s="401">
        <v>41111915.07</v>
      </c>
      <c r="H20" s="401">
        <v>75575204.480000004</v>
      </c>
      <c r="I20" s="401">
        <v>101580341.20999999</v>
      </c>
      <c r="J20" s="401">
        <v>105260682.23999999</v>
      </c>
      <c r="K20" s="401">
        <v>71001110.250000015</v>
      </c>
      <c r="L20" s="422"/>
      <c r="M20" s="403" t="s">
        <v>363</v>
      </c>
      <c r="N20" s="414">
        <f t="shared" si="1"/>
        <v>71001110.250000015</v>
      </c>
      <c r="O20" s="414">
        <f t="shared" si="2"/>
        <v>27090695.330000002</v>
      </c>
      <c r="P20" s="414">
        <f t="shared" si="3"/>
        <v>11959119.336104205</v>
      </c>
      <c r="Q20" s="423">
        <f t="shared" si="4"/>
        <v>110050924.91610421</v>
      </c>
      <c r="R20" s="403"/>
    </row>
    <row r="21" spans="1:18" ht="12.75">
      <c r="A21" s="403" t="s">
        <v>364</v>
      </c>
      <c r="B21" s="401">
        <v>0</v>
      </c>
      <c r="C21" s="401">
        <v>0</v>
      </c>
      <c r="D21" s="401">
        <v>0</v>
      </c>
      <c r="E21" s="401">
        <v>0</v>
      </c>
      <c r="F21" s="401">
        <v>0</v>
      </c>
      <c r="G21" s="401">
        <v>0</v>
      </c>
      <c r="H21" s="401">
        <v>0</v>
      </c>
      <c r="I21" s="401">
        <v>0</v>
      </c>
      <c r="J21" s="401">
        <v>0</v>
      </c>
      <c r="K21" s="401">
        <v>554.11</v>
      </c>
      <c r="L21" s="425"/>
      <c r="M21" s="403" t="s">
        <v>364</v>
      </c>
      <c r="N21" s="414">
        <f t="shared" si="1"/>
        <v>554.11</v>
      </c>
      <c r="O21" s="414">
        <f t="shared" si="2"/>
        <v>0</v>
      </c>
      <c r="P21" s="414">
        <f t="shared" si="3"/>
        <v>214283.52426000003</v>
      </c>
      <c r="Q21" s="423">
        <f t="shared" si="4"/>
        <v>214837.63426000002</v>
      </c>
      <c r="R21" s="403"/>
    </row>
    <row r="22" spans="1:18" ht="12.75">
      <c r="A22" s="403" t="s">
        <v>365</v>
      </c>
      <c r="B22" s="401">
        <v>120121.37</v>
      </c>
      <c r="C22" s="401">
        <v>710522.33</v>
      </c>
      <c r="D22" s="401">
        <v>1670990.4700000002</v>
      </c>
      <c r="E22" s="401">
        <v>789063.23</v>
      </c>
      <c r="F22" s="401">
        <v>99562.389999999985</v>
      </c>
      <c r="G22" s="401">
        <v>582873.76</v>
      </c>
      <c r="H22" s="401">
        <v>884570.42999999993</v>
      </c>
      <c r="I22" s="401">
        <v>1462575.0499999998</v>
      </c>
      <c r="J22" s="401">
        <v>1546136.0499999998</v>
      </c>
      <c r="K22" s="401">
        <v>2197856.73</v>
      </c>
      <c r="L22" s="425"/>
      <c r="M22" s="403" t="s">
        <v>365</v>
      </c>
      <c r="N22" s="414">
        <f t="shared" si="1"/>
        <v>2197856.73</v>
      </c>
      <c r="O22" s="414">
        <f t="shared" si="2"/>
        <v>0</v>
      </c>
      <c r="P22" s="414">
        <f t="shared" si="3"/>
        <v>4804543.3384700976</v>
      </c>
      <c r="Q22" s="423">
        <f t="shared" si="4"/>
        <v>7002400.0684700981</v>
      </c>
      <c r="R22" s="403"/>
    </row>
    <row r="23" spans="1:18" ht="12.75">
      <c r="A23" s="403" t="s">
        <v>366</v>
      </c>
      <c r="B23" s="401">
        <v>392507454.75</v>
      </c>
      <c r="C23" s="401">
        <v>325421341.69</v>
      </c>
      <c r="D23" s="401">
        <v>297492036.81999999</v>
      </c>
      <c r="E23" s="401">
        <v>249401909.13</v>
      </c>
      <c r="F23" s="401">
        <v>233544864.59999999</v>
      </c>
      <c r="G23" s="401">
        <v>189395284.74000001</v>
      </c>
      <c r="H23" s="401">
        <v>87391273.040000007</v>
      </c>
      <c r="I23" s="401">
        <v>162314150.38</v>
      </c>
      <c r="J23" s="401">
        <v>193952100.26999998</v>
      </c>
      <c r="K23" s="401">
        <v>179542675.66</v>
      </c>
      <c r="L23" s="422"/>
      <c r="M23" s="403" t="s">
        <v>366</v>
      </c>
      <c r="N23" s="414">
        <f t="shared" si="1"/>
        <v>179542675.66</v>
      </c>
      <c r="O23" s="414">
        <f t="shared" si="2"/>
        <v>51185662.210000001</v>
      </c>
      <c r="P23" s="414">
        <f t="shared" si="3"/>
        <v>6219793.524332433</v>
      </c>
      <c r="Q23" s="423">
        <f t="shared" si="4"/>
        <v>236948131.39433244</v>
      </c>
      <c r="R23" s="403"/>
    </row>
    <row r="24" spans="1:18" ht="12.75">
      <c r="A24" s="403" t="s">
        <v>367</v>
      </c>
      <c r="B24" s="401">
        <v>181704859.61000001</v>
      </c>
      <c r="C24" s="401">
        <v>197004847.94</v>
      </c>
      <c r="D24" s="401">
        <v>90142507.200000003</v>
      </c>
      <c r="E24" s="401">
        <v>64108014.82</v>
      </c>
      <c r="F24" s="401">
        <v>45275011.489999995</v>
      </c>
      <c r="G24" s="401">
        <v>12959532.629999999</v>
      </c>
      <c r="H24" s="401">
        <v>44307510.899999999</v>
      </c>
      <c r="I24" s="401">
        <v>69258149.189999998</v>
      </c>
      <c r="J24" s="401">
        <v>65758505.040000007</v>
      </c>
      <c r="K24" s="401">
        <v>28264960.719999999</v>
      </c>
      <c r="L24" s="422"/>
      <c r="M24" s="403" t="s">
        <v>367</v>
      </c>
      <c r="N24" s="414">
        <f t="shared" si="1"/>
        <v>28264960.719999999</v>
      </c>
      <c r="O24" s="414">
        <f t="shared" si="2"/>
        <v>20396991.050000001</v>
      </c>
      <c r="P24" s="414">
        <f t="shared" si="3"/>
        <v>6053162.7135469168</v>
      </c>
      <c r="Q24" s="423">
        <f t="shared" si="4"/>
        <v>54715114.483546913</v>
      </c>
      <c r="R24" s="403"/>
    </row>
    <row r="25" spans="1:18" ht="12.75">
      <c r="A25" s="403" t="s">
        <v>368</v>
      </c>
      <c r="B25" s="401">
        <v>128027.83</v>
      </c>
      <c r="C25" s="401">
        <v>182005.68</v>
      </c>
      <c r="D25" s="401">
        <v>6206028.790000001</v>
      </c>
      <c r="E25" s="401">
        <v>4140435.82</v>
      </c>
      <c r="F25" s="401">
        <v>1851.9</v>
      </c>
      <c r="G25" s="401">
        <v>31623008.73</v>
      </c>
      <c r="H25" s="401">
        <v>5204824.2</v>
      </c>
      <c r="I25" s="401">
        <v>697580.33000000007</v>
      </c>
      <c r="J25" s="401">
        <v>818638.28</v>
      </c>
      <c r="K25" s="401">
        <v>6200096.8000000007</v>
      </c>
      <c r="L25" s="422"/>
      <c r="M25" s="403" t="s">
        <v>368</v>
      </c>
      <c r="N25" s="414">
        <f t="shared" si="1"/>
        <v>6200096.8000000007</v>
      </c>
      <c r="O25" s="414">
        <f t="shared" si="2"/>
        <v>709586.29</v>
      </c>
      <c r="P25" s="414">
        <f t="shared" si="3"/>
        <v>5504942.634386152</v>
      </c>
      <c r="Q25" s="423">
        <f t="shared" si="4"/>
        <v>12414625.724386152</v>
      </c>
      <c r="R25" s="403"/>
    </row>
    <row r="26" spans="1:18" ht="12.75">
      <c r="A26" s="403" t="s">
        <v>369</v>
      </c>
      <c r="B26" s="401">
        <v>307169985.73000002</v>
      </c>
      <c r="C26" s="401">
        <v>304315338.49000001</v>
      </c>
      <c r="D26" s="401">
        <v>218491749.28</v>
      </c>
      <c r="E26" s="401">
        <v>177457561.19999999</v>
      </c>
      <c r="F26" s="401">
        <v>136941189.25</v>
      </c>
      <c r="G26" s="401">
        <v>87174903.689999998</v>
      </c>
      <c r="H26" s="401">
        <v>91418285.570000008</v>
      </c>
      <c r="I26" s="401">
        <v>91765736.769999996</v>
      </c>
      <c r="J26" s="401">
        <v>67626909.479999989</v>
      </c>
      <c r="K26" s="401">
        <v>104601597.10000001</v>
      </c>
      <c r="L26" s="426"/>
      <c r="M26" s="403" t="s">
        <v>369</v>
      </c>
      <c r="N26" s="414">
        <f t="shared" si="1"/>
        <v>104601597.10000001</v>
      </c>
      <c r="O26" s="414">
        <f t="shared" si="2"/>
        <v>14660158.459999999</v>
      </c>
      <c r="P26" s="414">
        <f t="shared" si="3"/>
        <v>15959859.725528132</v>
      </c>
      <c r="Q26" s="423">
        <f t="shared" si="4"/>
        <v>135221615.28552812</v>
      </c>
      <c r="R26" s="403"/>
    </row>
    <row r="27" spans="1:18" ht="12.75">
      <c r="A27" s="403" t="s">
        <v>370</v>
      </c>
      <c r="B27" s="401">
        <v>622210.17000000004</v>
      </c>
      <c r="C27" s="401">
        <v>960723.89999999991</v>
      </c>
      <c r="D27" s="401">
        <v>554779.19999999995</v>
      </c>
      <c r="E27" s="401">
        <v>853012.37</v>
      </c>
      <c r="F27" s="401">
        <v>806841.22</v>
      </c>
      <c r="G27" s="401">
        <v>943407.78</v>
      </c>
      <c r="H27" s="401">
        <v>1055998.03</v>
      </c>
      <c r="I27" s="401">
        <v>1077439.94</v>
      </c>
      <c r="J27" s="401">
        <v>1062264.6599999999</v>
      </c>
      <c r="K27" s="401">
        <v>999648.52</v>
      </c>
      <c r="L27" s="422"/>
      <c r="M27" s="403" t="s">
        <v>370</v>
      </c>
      <c r="N27" s="414">
        <f t="shared" si="1"/>
        <v>999648.52</v>
      </c>
      <c r="O27" s="414">
        <f t="shared" si="2"/>
        <v>119273.41</v>
      </c>
      <c r="P27" s="414">
        <f t="shared" si="3"/>
        <v>1103761.3142144789</v>
      </c>
      <c r="Q27" s="423">
        <f t="shared" si="4"/>
        <v>2222683.2442144789</v>
      </c>
      <c r="R27" s="403"/>
    </row>
    <row r="28" spans="1:18" ht="12.75">
      <c r="A28" s="403" t="s">
        <v>371</v>
      </c>
      <c r="B28" s="401">
        <v>350101607.76999998</v>
      </c>
      <c r="C28" s="401">
        <v>336547419.06</v>
      </c>
      <c r="D28" s="401">
        <v>251918679.81</v>
      </c>
      <c r="E28" s="401">
        <v>226801556.28999999</v>
      </c>
      <c r="F28" s="401">
        <v>205679752.31</v>
      </c>
      <c r="G28" s="401">
        <v>177659542.19</v>
      </c>
      <c r="H28" s="401">
        <v>94715680.090000004</v>
      </c>
      <c r="I28" s="401">
        <v>166692977.56</v>
      </c>
      <c r="J28" s="401">
        <v>219003987.89000002</v>
      </c>
      <c r="K28" s="401">
        <v>341034251.15999997</v>
      </c>
      <c r="L28" s="422"/>
      <c r="M28" s="403" t="s">
        <v>371</v>
      </c>
      <c r="N28" s="414">
        <f t="shared" si="1"/>
        <v>341034251.15999997</v>
      </c>
      <c r="O28" s="414">
        <f t="shared" si="2"/>
        <v>81117330.63000001</v>
      </c>
      <c r="P28" s="414">
        <f t="shared" si="3"/>
        <v>3534807.5141901704</v>
      </c>
      <c r="Q28" s="423">
        <f t="shared" si="4"/>
        <v>425686389.30419016</v>
      </c>
      <c r="R28" s="403"/>
    </row>
    <row r="29" spans="1:18" ht="12.75">
      <c r="A29" s="403" t="s">
        <v>372</v>
      </c>
      <c r="B29" s="401">
        <v>0</v>
      </c>
      <c r="C29" s="401">
        <v>0</v>
      </c>
      <c r="D29" s="401">
        <v>0</v>
      </c>
      <c r="E29" s="401">
        <v>0</v>
      </c>
      <c r="F29" s="401">
        <v>0</v>
      </c>
      <c r="G29" s="401">
        <v>0</v>
      </c>
      <c r="H29" s="401">
        <v>46461.25</v>
      </c>
      <c r="I29" s="401">
        <v>22714.5</v>
      </c>
      <c r="J29" s="401">
        <v>26256.42</v>
      </c>
      <c r="K29" s="401">
        <v>1116.05</v>
      </c>
      <c r="L29" s="425"/>
      <c r="M29" s="403" t="s">
        <v>372</v>
      </c>
      <c r="N29" s="414">
        <f t="shared" si="1"/>
        <v>1116.05</v>
      </c>
      <c r="O29" s="414">
        <f t="shared" si="2"/>
        <v>0</v>
      </c>
      <c r="P29" s="414">
        <f t="shared" si="3"/>
        <v>120494.52</v>
      </c>
      <c r="Q29" s="423">
        <f t="shared" si="4"/>
        <v>121610.57</v>
      </c>
      <c r="R29" s="403"/>
    </row>
    <row r="30" spans="1:18" ht="13.5" thickBot="1">
      <c r="A30" s="403" t="s">
        <v>373</v>
      </c>
      <c r="B30" s="401">
        <v>0</v>
      </c>
      <c r="C30" s="401">
        <v>0</v>
      </c>
      <c r="D30" s="401">
        <v>0</v>
      </c>
      <c r="E30" s="401">
        <v>0</v>
      </c>
      <c r="F30" s="401">
        <v>0</v>
      </c>
      <c r="G30" s="401">
        <v>0</v>
      </c>
      <c r="H30" s="401">
        <v>0</v>
      </c>
      <c r="I30" s="401">
        <v>0</v>
      </c>
      <c r="J30" s="401">
        <v>0</v>
      </c>
      <c r="K30" s="401">
        <v>204.17</v>
      </c>
      <c r="L30" s="422"/>
      <c r="M30" s="403" t="s">
        <v>373</v>
      </c>
      <c r="N30" s="414">
        <f t="shared" si="1"/>
        <v>204.17</v>
      </c>
      <c r="O30" s="414">
        <f t="shared" si="2"/>
        <v>0</v>
      </c>
      <c r="P30" s="414">
        <f t="shared" si="3"/>
        <v>140668.19280253883</v>
      </c>
      <c r="Q30" s="423">
        <f t="shared" si="4"/>
        <v>140872.36280253885</v>
      </c>
      <c r="R30" s="403"/>
    </row>
    <row r="31" spans="1:18" ht="15.75" thickBot="1">
      <c r="A31" s="427" t="s">
        <v>381</v>
      </c>
      <c r="B31" s="419">
        <f t="shared" ref="B31:K31" si="5">SUM(B32:B56)</f>
        <v>821042472.25999999</v>
      </c>
      <c r="C31" s="419">
        <f t="shared" si="5"/>
        <v>496572184.80000007</v>
      </c>
      <c r="D31" s="419">
        <f t="shared" si="5"/>
        <v>478831009.96999997</v>
      </c>
      <c r="E31" s="419">
        <f t="shared" si="5"/>
        <v>438678534.47000003</v>
      </c>
      <c r="F31" s="419">
        <f t="shared" si="5"/>
        <v>527303728.73000002</v>
      </c>
      <c r="G31" s="419">
        <f t="shared" si="5"/>
        <v>875626109.70999992</v>
      </c>
      <c r="H31" s="419">
        <f t="shared" si="5"/>
        <v>1225004033.9799998</v>
      </c>
      <c r="I31" s="419">
        <f t="shared" si="5"/>
        <v>1474262099.4499998</v>
      </c>
      <c r="J31" s="419">
        <f t="shared" si="5"/>
        <v>1515911477.7500002</v>
      </c>
      <c r="K31" s="419">
        <f t="shared" si="5"/>
        <v>1226221648.0600002</v>
      </c>
      <c r="L31" s="258"/>
      <c r="N31" s="428">
        <f>SUM(N6:N30)</f>
        <v>2619082706.6999998</v>
      </c>
      <c r="O31" s="428">
        <f t="shared" ref="O31:Q31" si="6">SUM(O6:O30)</f>
        <v>1226221648.0600002</v>
      </c>
      <c r="P31" s="428">
        <f t="shared" si="6"/>
        <v>177253128.52674541</v>
      </c>
      <c r="Q31" s="428">
        <f t="shared" si="6"/>
        <v>4022557483.2867455</v>
      </c>
      <c r="R31" s="421"/>
    </row>
    <row r="32" spans="1:18" ht="15">
      <c r="A32" s="408" t="s">
        <v>349</v>
      </c>
      <c r="B32" s="401">
        <v>923.38</v>
      </c>
      <c r="C32" s="401">
        <v>38.97</v>
      </c>
      <c r="D32" s="401">
        <v>47.9</v>
      </c>
      <c r="E32" s="401">
        <v>57.769999999999996</v>
      </c>
      <c r="F32" s="401">
        <v>74.92</v>
      </c>
      <c r="G32" s="401">
        <v>61.78</v>
      </c>
      <c r="H32" s="425">
        <v>63.230000000000004</v>
      </c>
      <c r="I32" s="425">
        <v>14.98</v>
      </c>
      <c r="J32" s="425">
        <v>472</v>
      </c>
      <c r="K32" s="422">
        <v>0</v>
      </c>
      <c r="L32"/>
    </row>
    <row r="33" spans="1:17" ht="15">
      <c r="A33" s="408" t="s">
        <v>350</v>
      </c>
      <c r="B33" s="401">
        <v>5143777.1199999992</v>
      </c>
      <c r="C33" s="401">
        <v>2307836.48</v>
      </c>
      <c r="D33" s="401">
        <v>3591939.01</v>
      </c>
      <c r="E33" s="401">
        <v>2794536.88</v>
      </c>
      <c r="F33" s="401">
        <v>3593649.19</v>
      </c>
      <c r="G33" s="401">
        <v>64479376.629999995</v>
      </c>
      <c r="H33" s="425">
        <v>240450402.25</v>
      </c>
      <c r="I33" s="425">
        <v>415120782.35999995</v>
      </c>
      <c r="J33" s="425">
        <v>274653123.44999999</v>
      </c>
      <c r="K33" s="422">
        <v>134780056.65000001</v>
      </c>
      <c r="L33"/>
      <c r="Q33" s="423"/>
    </row>
    <row r="34" spans="1:17" ht="15">
      <c r="A34" s="408" t="s">
        <v>351</v>
      </c>
      <c r="B34" s="401">
        <v>630929.86</v>
      </c>
      <c r="C34" s="401">
        <v>1467002.62</v>
      </c>
      <c r="D34" s="401">
        <v>2311447.73</v>
      </c>
      <c r="E34" s="401">
        <v>465200.91</v>
      </c>
      <c r="F34" s="401">
        <v>1873625.73</v>
      </c>
      <c r="G34" s="401">
        <v>92722444.469999999</v>
      </c>
      <c r="H34" s="425">
        <v>284070785.38</v>
      </c>
      <c r="I34" s="425">
        <v>249280680.82999998</v>
      </c>
      <c r="J34" s="425">
        <v>194921194.08999997</v>
      </c>
      <c r="K34" s="422">
        <v>191971890.46000001</v>
      </c>
      <c r="L34"/>
      <c r="N34" s="423">
        <f t="shared" ref="N34:P34" si="7">N31/1000000</f>
        <v>2619.0827067</v>
      </c>
      <c r="O34" s="423">
        <f t="shared" si="7"/>
        <v>1226.2216480600002</v>
      </c>
      <c r="P34" s="423">
        <f t="shared" si="7"/>
        <v>177.2531285267454</v>
      </c>
      <c r="Q34" s="423">
        <f>Q31/1000000</f>
        <v>4022.5574832867455</v>
      </c>
    </row>
    <row r="35" spans="1:17" ht="15">
      <c r="A35" s="408" t="s">
        <v>352</v>
      </c>
      <c r="B35" s="401">
        <v>62327358.510000005</v>
      </c>
      <c r="C35" s="401">
        <v>34047457.600000001</v>
      </c>
      <c r="D35" s="401">
        <v>28469309.439999998</v>
      </c>
      <c r="E35" s="401">
        <v>62125280.140000001</v>
      </c>
      <c r="F35" s="401">
        <v>70970669.489999995</v>
      </c>
      <c r="G35" s="401">
        <v>346070142.09000003</v>
      </c>
      <c r="H35" s="425">
        <v>242193346.10000002</v>
      </c>
      <c r="I35" s="425">
        <v>293133900.72000003</v>
      </c>
      <c r="J35" s="425">
        <v>560290132.04999995</v>
      </c>
      <c r="K35" s="422">
        <v>410969893</v>
      </c>
      <c r="L35"/>
    </row>
    <row r="36" spans="1:17" ht="15">
      <c r="A36" s="408" t="s">
        <v>353</v>
      </c>
      <c r="B36" s="401">
        <v>27428580.689999998</v>
      </c>
      <c r="C36" s="401">
        <v>11305524.5</v>
      </c>
      <c r="D36" s="401">
        <v>8838111.9100000001</v>
      </c>
      <c r="E36" s="401">
        <v>9143439.540000001</v>
      </c>
      <c r="F36" s="401">
        <v>10431709.24</v>
      </c>
      <c r="G36" s="401">
        <v>13828411.4</v>
      </c>
      <c r="H36" s="425">
        <v>17736873.469999999</v>
      </c>
      <c r="I36" s="425">
        <v>19852975.129999999</v>
      </c>
      <c r="J36" s="425">
        <v>14204320.98</v>
      </c>
      <c r="K36" s="422">
        <v>13347692.710000001</v>
      </c>
      <c r="L36"/>
    </row>
    <row r="37" spans="1:17" ht="15">
      <c r="A37" s="408" t="s">
        <v>354</v>
      </c>
      <c r="B37" s="401">
        <v>89462978.349999994</v>
      </c>
      <c r="C37" s="401">
        <v>54639954.950000003</v>
      </c>
      <c r="D37" s="401">
        <v>85457657.430000007</v>
      </c>
      <c r="E37" s="401">
        <v>43509723.259999998</v>
      </c>
      <c r="F37" s="401">
        <v>37939895.130000003</v>
      </c>
      <c r="G37" s="401">
        <v>39867955.800000004</v>
      </c>
      <c r="H37" s="425">
        <v>41237929.579999998</v>
      </c>
      <c r="I37" s="425">
        <v>38443327.390000001</v>
      </c>
      <c r="J37" s="425">
        <v>42222791.929999992</v>
      </c>
      <c r="K37" s="422">
        <v>61019284.179999992</v>
      </c>
      <c r="L37"/>
    </row>
    <row r="38" spans="1:17" ht="15">
      <c r="A38" s="408" t="s">
        <v>355</v>
      </c>
      <c r="B38" s="401">
        <v>0</v>
      </c>
      <c r="C38" s="401">
        <v>0</v>
      </c>
      <c r="D38" s="401">
        <v>0</v>
      </c>
      <c r="E38" s="401">
        <v>0</v>
      </c>
      <c r="F38" s="401">
        <v>0</v>
      </c>
      <c r="G38" s="401">
        <v>0</v>
      </c>
      <c r="H38" s="425">
        <v>0</v>
      </c>
      <c r="I38" s="425">
        <v>0</v>
      </c>
      <c r="J38" s="425">
        <v>0</v>
      </c>
      <c r="K38" s="422">
        <v>0</v>
      </c>
      <c r="L38"/>
    </row>
    <row r="39" spans="1:17" ht="15">
      <c r="A39" s="408" t="s">
        <v>356</v>
      </c>
      <c r="B39" s="401">
        <v>39996698.870000005</v>
      </c>
      <c r="C39" s="401">
        <v>28282071.580000002</v>
      </c>
      <c r="D39" s="401">
        <v>21311416.559999999</v>
      </c>
      <c r="E39" s="401">
        <v>38022771.68</v>
      </c>
      <c r="F39" s="401">
        <v>91040799.520000011</v>
      </c>
      <c r="G39" s="401">
        <v>108135667.40000001</v>
      </c>
      <c r="H39" s="425">
        <v>127249237.69</v>
      </c>
      <c r="I39" s="425">
        <v>154485514.75</v>
      </c>
      <c r="J39" s="425">
        <v>126792167.27000001</v>
      </c>
      <c r="K39" s="422">
        <v>96462126.030000001</v>
      </c>
      <c r="L39"/>
    </row>
    <row r="40" spans="1:17" ht="15">
      <c r="A40" s="408" t="s">
        <v>357</v>
      </c>
      <c r="B40" s="401">
        <v>21536754.890000001</v>
      </c>
      <c r="C40" s="401">
        <v>7169661.9799999995</v>
      </c>
      <c r="D40" s="401">
        <v>6575703.8800000008</v>
      </c>
      <c r="E40" s="401">
        <v>6097305.04</v>
      </c>
      <c r="F40" s="401">
        <v>7386627.25</v>
      </c>
      <c r="G40" s="401">
        <v>4262079.09</v>
      </c>
      <c r="H40" s="425">
        <v>4695094.09</v>
      </c>
      <c r="I40" s="425">
        <v>4887753.33</v>
      </c>
      <c r="J40" s="425">
        <v>4667114.3100000005</v>
      </c>
      <c r="K40" s="422">
        <v>3249691.52</v>
      </c>
      <c r="L40"/>
    </row>
    <row r="41" spans="1:17" ht="15">
      <c r="A41" s="408" t="s">
        <v>358</v>
      </c>
      <c r="B41" s="401">
        <v>2460403.2599999998</v>
      </c>
      <c r="C41" s="401">
        <v>1312787.3999999999</v>
      </c>
      <c r="D41" s="401">
        <v>1350610.03</v>
      </c>
      <c r="E41" s="401">
        <v>1417405.4</v>
      </c>
      <c r="F41" s="401">
        <v>1940862.95</v>
      </c>
      <c r="G41" s="401">
        <v>1996555.1700000002</v>
      </c>
      <c r="H41" s="425">
        <v>4386888.4800000004</v>
      </c>
      <c r="I41" s="425">
        <v>7614820.5800000001</v>
      </c>
      <c r="J41" s="425">
        <v>2726944.27</v>
      </c>
      <c r="K41" s="422">
        <v>1771568.83</v>
      </c>
      <c r="L41"/>
    </row>
    <row r="42" spans="1:17" ht="15">
      <c r="A42" s="408" t="s">
        <v>359</v>
      </c>
      <c r="B42" s="401">
        <v>28657840.52</v>
      </c>
      <c r="C42" s="401">
        <v>50162705.790000007</v>
      </c>
      <c r="D42" s="401">
        <v>39303661.75</v>
      </c>
      <c r="E42" s="401">
        <v>48393448.119999997</v>
      </c>
      <c r="F42" s="401">
        <v>12316881.129999999</v>
      </c>
      <c r="G42" s="401">
        <v>10090881.529999999</v>
      </c>
      <c r="H42" s="425">
        <v>20748879.640000001</v>
      </c>
      <c r="I42" s="425">
        <v>12522019.559999999</v>
      </c>
      <c r="J42" s="425">
        <v>27835900.800000001</v>
      </c>
      <c r="K42" s="422">
        <v>48951725.390000001</v>
      </c>
      <c r="L42"/>
    </row>
    <row r="43" spans="1:17" ht="15">
      <c r="A43" s="408" t="s">
        <v>360</v>
      </c>
      <c r="B43" s="401">
        <v>51439200.920000002</v>
      </c>
      <c r="C43" s="401">
        <v>14513337.109999999</v>
      </c>
      <c r="D43" s="401">
        <v>22211869.530000001</v>
      </c>
      <c r="E43" s="401">
        <v>4771452.43</v>
      </c>
      <c r="F43" s="401">
        <v>42233184.329999998</v>
      </c>
      <c r="G43" s="401">
        <v>23859437.209999997</v>
      </c>
      <c r="H43" s="425">
        <v>28572055.059999999</v>
      </c>
      <c r="I43" s="425">
        <v>36017177.030000001</v>
      </c>
      <c r="J43" s="425">
        <v>26168342.829999998</v>
      </c>
      <c r="K43" s="422">
        <v>17100897.16</v>
      </c>
      <c r="L43"/>
    </row>
    <row r="44" spans="1:17" ht="15">
      <c r="A44" s="408" t="s">
        <v>361</v>
      </c>
      <c r="B44" s="401">
        <v>62079461.420000002</v>
      </c>
      <c r="C44" s="401">
        <v>46281459.060000002</v>
      </c>
      <c r="D44" s="401">
        <v>43177064.25</v>
      </c>
      <c r="E44" s="401">
        <v>35976682.030000001</v>
      </c>
      <c r="F44" s="401">
        <v>40327207.729999997</v>
      </c>
      <c r="G44" s="401">
        <v>38962430.539999999</v>
      </c>
      <c r="H44" s="425">
        <v>45439583.25</v>
      </c>
      <c r="I44" s="425">
        <v>38929002.57</v>
      </c>
      <c r="J44" s="425">
        <v>36431591.93</v>
      </c>
      <c r="K44" s="422">
        <v>51317124.75</v>
      </c>
      <c r="L44"/>
    </row>
    <row r="45" spans="1:17" ht="15">
      <c r="A45" s="408" t="s">
        <v>362</v>
      </c>
      <c r="B45" s="401">
        <v>124424.09</v>
      </c>
      <c r="C45" s="401">
        <v>29153.980000000003</v>
      </c>
      <c r="D45" s="401">
        <v>0</v>
      </c>
      <c r="E45" s="401">
        <v>0</v>
      </c>
      <c r="F45" s="401">
        <v>0</v>
      </c>
      <c r="G45" s="401">
        <v>0</v>
      </c>
      <c r="H45" s="425">
        <v>0</v>
      </c>
      <c r="I45" s="425">
        <v>0</v>
      </c>
      <c r="J45" s="425">
        <v>0</v>
      </c>
      <c r="K45" s="425">
        <v>0</v>
      </c>
      <c r="L45"/>
    </row>
    <row r="46" spans="1:17" ht="15">
      <c r="A46" s="408" t="s">
        <v>363</v>
      </c>
      <c r="B46" s="401">
        <v>69320654.709999993</v>
      </c>
      <c r="C46" s="401">
        <v>26921423.359999999</v>
      </c>
      <c r="D46" s="401">
        <v>29843264.120000001</v>
      </c>
      <c r="E46" s="401">
        <v>24527570.390000001</v>
      </c>
      <c r="F46" s="401">
        <v>40962473.659999996</v>
      </c>
      <c r="G46" s="401">
        <v>28250435.450000003</v>
      </c>
      <c r="H46" s="425">
        <v>39867900.509999998</v>
      </c>
      <c r="I46" s="425">
        <v>45181109.799999997</v>
      </c>
      <c r="J46" s="425">
        <v>31360946.880000003</v>
      </c>
      <c r="K46" s="422">
        <v>27090695.330000002</v>
      </c>
      <c r="L46"/>
    </row>
    <row r="47" spans="1:17" ht="15">
      <c r="A47" s="408" t="s">
        <v>364</v>
      </c>
      <c r="B47" s="401">
        <v>0</v>
      </c>
      <c r="C47" s="401">
        <v>0</v>
      </c>
      <c r="D47" s="401">
        <v>0</v>
      </c>
      <c r="E47" s="401">
        <v>0</v>
      </c>
      <c r="F47" s="401">
        <v>0</v>
      </c>
      <c r="G47" s="401">
        <v>0</v>
      </c>
      <c r="H47" s="425">
        <v>0</v>
      </c>
      <c r="I47" s="425">
        <v>0</v>
      </c>
      <c r="J47" s="425">
        <v>0</v>
      </c>
      <c r="K47" s="425">
        <v>0</v>
      </c>
      <c r="L47"/>
    </row>
    <row r="48" spans="1:17" ht="15">
      <c r="A48" s="408" t="s">
        <v>365</v>
      </c>
      <c r="B48" s="401">
        <v>0</v>
      </c>
      <c r="C48" s="401">
        <v>0</v>
      </c>
      <c r="D48" s="401">
        <v>0</v>
      </c>
      <c r="E48" s="401">
        <v>0</v>
      </c>
      <c r="F48" s="401">
        <v>0</v>
      </c>
      <c r="G48" s="401">
        <v>0</v>
      </c>
      <c r="H48" s="425">
        <v>0</v>
      </c>
      <c r="I48" s="425">
        <v>0</v>
      </c>
      <c r="J48" s="425">
        <v>0</v>
      </c>
      <c r="K48" s="425">
        <v>0</v>
      </c>
      <c r="L48"/>
    </row>
    <row r="49" spans="1:18" ht="15">
      <c r="A49" s="408" t="s">
        <v>366</v>
      </c>
      <c r="B49" s="401">
        <v>102567807.25</v>
      </c>
      <c r="C49" s="401">
        <v>88816446.790000007</v>
      </c>
      <c r="D49" s="401">
        <v>58598498.910000004</v>
      </c>
      <c r="E49" s="401">
        <v>49229991.390000001</v>
      </c>
      <c r="F49" s="401">
        <v>50191725.279999994</v>
      </c>
      <c r="G49" s="401">
        <v>31014915.91</v>
      </c>
      <c r="H49" s="425">
        <v>35169008.460000001</v>
      </c>
      <c r="I49" s="425">
        <v>48486206.149999999</v>
      </c>
      <c r="J49" s="425">
        <v>55940906.149999999</v>
      </c>
      <c r="K49" s="422">
        <v>51185662.210000001</v>
      </c>
      <c r="L49"/>
    </row>
    <row r="50" spans="1:18" ht="15">
      <c r="A50" s="408" t="s">
        <v>367</v>
      </c>
      <c r="B50" s="401">
        <v>75166609.329999998</v>
      </c>
      <c r="C50" s="401">
        <v>24788149.420000002</v>
      </c>
      <c r="D50" s="401">
        <v>32663589.809999999</v>
      </c>
      <c r="E50" s="401">
        <v>15509637.279999999</v>
      </c>
      <c r="F50" s="401">
        <v>41367240.32</v>
      </c>
      <c r="G50" s="401">
        <v>21140128.490000002</v>
      </c>
      <c r="H50" s="425">
        <v>29268180.289999999</v>
      </c>
      <c r="I50" s="425">
        <v>34976217.259999998</v>
      </c>
      <c r="J50" s="425">
        <v>27821987.16</v>
      </c>
      <c r="K50" s="422">
        <v>20396991.050000001</v>
      </c>
      <c r="L50"/>
    </row>
    <row r="51" spans="1:18" ht="15">
      <c r="A51" s="408" t="s">
        <v>368</v>
      </c>
      <c r="B51" s="401">
        <v>168583.92</v>
      </c>
      <c r="C51" s="401">
        <v>127077.22</v>
      </c>
      <c r="D51" s="401">
        <v>172334.72</v>
      </c>
      <c r="E51" s="401">
        <v>288122.63</v>
      </c>
      <c r="F51" s="401">
        <v>296383.94</v>
      </c>
      <c r="G51" s="401">
        <v>617143.41</v>
      </c>
      <c r="H51" s="425">
        <v>433589.57</v>
      </c>
      <c r="I51" s="425">
        <v>730236.75</v>
      </c>
      <c r="J51" s="425">
        <v>973582.39999999991</v>
      </c>
      <c r="K51" s="422">
        <v>709586.29</v>
      </c>
      <c r="L51"/>
    </row>
    <row r="52" spans="1:18" ht="15">
      <c r="A52" s="408" t="s">
        <v>369</v>
      </c>
      <c r="B52" s="401">
        <v>76674844.609999999</v>
      </c>
      <c r="C52" s="401">
        <v>59113704.18</v>
      </c>
      <c r="D52" s="401">
        <v>46641568.82</v>
      </c>
      <c r="E52" s="401">
        <v>49023864.790000007</v>
      </c>
      <c r="F52" s="401">
        <v>26760661.670000002</v>
      </c>
      <c r="G52" s="401">
        <v>19687433.66</v>
      </c>
      <c r="H52" s="429">
        <v>30125057.299999997</v>
      </c>
      <c r="I52" s="429">
        <v>26169499.949999999</v>
      </c>
      <c r="J52" s="429">
        <v>21756712.259999998</v>
      </c>
      <c r="K52" s="426">
        <v>14660158.459999999</v>
      </c>
      <c r="L52"/>
    </row>
    <row r="53" spans="1:18" ht="15">
      <c r="A53" s="408" t="s">
        <v>370</v>
      </c>
      <c r="B53" s="401">
        <v>70113.84</v>
      </c>
      <c r="C53" s="401">
        <v>103083.9</v>
      </c>
      <c r="D53" s="401">
        <v>108145.15000000001</v>
      </c>
      <c r="E53" s="401">
        <v>159647.85</v>
      </c>
      <c r="F53" s="401">
        <v>293277.71999999997</v>
      </c>
      <c r="G53" s="401">
        <v>252898.46</v>
      </c>
      <c r="H53" s="425">
        <v>254147.06</v>
      </c>
      <c r="I53" s="425">
        <v>236171.68</v>
      </c>
      <c r="J53" s="425">
        <v>224796.77000000002</v>
      </c>
      <c r="K53" s="422">
        <v>119273.41</v>
      </c>
      <c r="L53"/>
    </row>
    <row r="54" spans="1:18" ht="15">
      <c r="A54" s="408" t="s">
        <v>371</v>
      </c>
      <c r="B54" s="401">
        <v>105784526.72</v>
      </c>
      <c r="C54" s="401">
        <v>45183307.909999996</v>
      </c>
      <c r="D54" s="401">
        <v>48204769.019999996</v>
      </c>
      <c r="E54" s="401">
        <v>47222396.940000005</v>
      </c>
      <c r="F54" s="401">
        <v>47376779.530000001</v>
      </c>
      <c r="G54" s="401">
        <v>30387711.219999999</v>
      </c>
      <c r="H54" s="425">
        <v>33105012.57</v>
      </c>
      <c r="I54" s="425">
        <v>48194688.630000003</v>
      </c>
      <c r="J54" s="425">
        <v>66918450.219999999</v>
      </c>
      <c r="K54" s="422">
        <v>81117330.63000001</v>
      </c>
      <c r="L54"/>
    </row>
    <row r="55" spans="1:18" ht="15">
      <c r="A55" s="408" t="s">
        <v>372</v>
      </c>
      <c r="B55" s="401">
        <v>0</v>
      </c>
      <c r="C55" s="401">
        <v>0</v>
      </c>
      <c r="D55" s="401">
        <v>0</v>
      </c>
      <c r="E55" s="401">
        <v>0</v>
      </c>
      <c r="F55" s="401">
        <v>0</v>
      </c>
      <c r="G55" s="401">
        <v>0</v>
      </c>
      <c r="H55" s="425">
        <v>0</v>
      </c>
      <c r="I55" s="425">
        <v>0</v>
      </c>
      <c r="J55" s="425">
        <v>0</v>
      </c>
      <c r="K55" s="425">
        <v>0</v>
      </c>
      <c r="L55"/>
    </row>
    <row r="56" spans="1:18" ht="15.75" thickBot="1">
      <c r="A56" s="408" t="s">
        <v>373</v>
      </c>
      <c r="B56" s="401">
        <v>0</v>
      </c>
      <c r="C56" s="401">
        <v>0</v>
      </c>
      <c r="D56" s="401">
        <v>0</v>
      </c>
      <c r="E56" s="401">
        <v>0</v>
      </c>
      <c r="F56" s="401">
        <v>0</v>
      </c>
      <c r="G56" s="401">
        <v>0</v>
      </c>
      <c r="H56" s="425">
        <v>0</v>
      </c>
      <c r="I56" s="425">
        <v>0</v>
      </c>
      <c r="J56" s="425">
        <v>0</v>
      </c>
      <c r="K56" s="422">
        <v>0</v>
      </c>
      <c r="L56"/>
    </row>
    <row r="57" spans="1:18" ht="15.75" thickBot="1">
      <c r="A57" s="427" t="s">
        <v>382</v>
      </c>
      <c r="B57" s="419">
        <f t="shared" ref="B57:K57" si="8">SUM(B58:B82)</f>
        <v>153333246.43703079</v>
      </c>
      <c r="C57" s="419">
        <f t="shared" si="8"/>
        <v>164714004.27582407</v>
      </c>
      <c r="D57" s="419">
        <f t="shared" si="8"/>
        <v>172438817.46004063</v>
      </c>
      <c r="E57" s="419">
        <f t="shared" si="8"/>
        <v>181115546.38351998</v>
      </c>
      <c r="F57" s="419">
        <f t="shared" si="8"/>
        <v>207782506</v>
      </c>
      <c r="G57" s="419">
        <f t="shared" si="8"/>
        <v>238439595</v>
      </c>
      <c r="H57" s="419">
        <f t="shared" si="8"/>
        <v>214827377.31725195</v>
      </c>
      <c r="I57" s="419">
        <f t="shared" si="8"/>
        <v>214905187.14119998</v>
      </c>
      <c r="J57" s="419">
        <f t="shared" si="8"/>
        <v>230037390.06726429</v>
      </c>
      <c r="K57" s="419">
        <f t="shared" si="8"/>
        <v>177253128.52674541</v>
      </c>
      <c r="L57" s="258"/>
      <c r="R57" s="421"/>
    </row>
    <row r="58" spans="1:18" ht="15">
      <c r="A58" s="408" t="s">
        <v>349</v>
      </c>
      <c r="B58" s="401">
        <v>2758912.084381836</v>
      </c>
      <c r="C58" s="401">
        <v>2598937.7619712553</v>
      </c>
      <c r="D58" s="401">
        <v>1825791.6429200002</v>
      </c>
      <c r="E58" s="401">
        <v>1956936.3164799998</v>
      </c>
      <c r="F58" s="401">
        <v>2181077</v>
      </c>
      <c r="G58" s="401">
        <v>1553502</v>
      </c>
      <c r="H58" s="401">
        <v>1936499.75459</v>
      </c>
      <c r="I58" s="401">
        <v>1963351.5551999998</v>
      </c>
      <c r="J58" s="401">
        <v>3408293.7781570456</v>
      </c>
      <c r="K58" s="401">
        <v>2603098.2453800002</v>
      </c>
      <c r="L58"/>
    </row>
    <row r="59" spans="1:18" ht="15">
      <c r="A59" s="408" t="s">
        <v>350</v>
      </c>
      <c r="B59" s="401">
        <v>9392414.2086814065</v>
      </c>
      <c r="C59" s="401">
        <v>10256307.121006878</v>
      </c>
      <c r="D59" s="401">
        <v>12277707.738180002</v>
      </c>
      <c r="E59" s="401">
        <v>13685005.948799999</v>
      </c>
      <c r="F59" s="401">
        <v>16128823</v>
      </c>
      <c r="G59" s="401">
        <v>19098015</v>
      </c>
      <c r="H59" s="401">
        <v>15977422.724130755</v>
      </c>
      <c r="I59" s="401">
        <v>16311167.095199998</v>
      </c>
      <c r="J59" s="401">
        <v>18536948.05432662</v>
      </c>
      <c r="K59" s="401">
        <v>15407845.128764674</v>
      </c>
      <c r="L59"/>
    </row>
    <row r="60" spans="1:18" ht="15">
      <c r="A60" s="408" t="s">
        <v>351</v>
      </c>
      <c r="B60" s="401">
        <v>7718362.3780964613</v>
      </c>
      <c r="C60" s="401">
        <v>7755266.2230911357</v>
      </c>
      <c r="D60" s="401">
        <v>9241030.0819799993</v>
      </c>
      <c r="E60" s="401">
        <v>9635277.1273599993</v>
      </c>
      <c r="F60" s="401">
        <v>10886734</v>
      </c>
      <c r="G60" s="401">
        <v>12727728</v>
      </c>
      <c r="H60" s="401">
        <v>11464781.251775123</v>
      </c>
      <c r="I60" s="401">
        <v>13362839.027199998</v>
      </c>
      <c r="J60" s="401">
        <v>14540510.508487316</v>
      </c>
      <c r="K60" s="401">
        <v>11851952.872236749</v>
      </c>
      <c r="L60"/>
    </row>
    <row r="61" spans="1:18" ht="15">
      <c r="A61" s="408" t="s">
        <v>352</v>
      </c>
      <c r="B61" s="401">
        <v>18448408.87328168</v>
      </c>
      <c r="C61" s="401">
        <v>18923925.400259413</v>
      </c>
      <c r="D61" s="401">
        <v>21230830.52208</v>
      </c>
      <c r="E61" s="401">
        <v>20798111.013280001</v>
      </c>
      <c r="F61" s="401">
        <v>25913731</v>
      </c>
      <c r="G61" s="401">
        <v>31496327</v>
      </c>
      <c r="H61" s="401">
        <v>27718014.031925693</v>
      </c>
      <c r="I61" s="401">
        <v>29015057.928399999</v>
      </c>
      <c r="J61" s="401">
        <v>30773213.72122959</v>
      </c>
      <c r="K61" s="401">
        <v>23478889.367259949</v>
      </c>
      <c r="L61"/>
    </row>
    <row r="62" spans="1:18" ht="15">
      <c r="A62" s="408" t="s">
        <v>353</v>
      </c>
      <c r="B62" s="401">
        <v>8454082.1447049789</v>
      </c>
      <c r="C62" s="401">
        <v>9082065.8306906074</v>
      </c>
      <c r="D62" s="401">
        <v>9929504.8179599997</v>
      </c>
      <c r="E62" s="401">
        <v>10169321.679839998</v>
      </c>
      <c r="F62" s="401">
        <v>11031189</v>
      </c>
      <c r="G62" s="401">
        <v>11082766</v>
      </c>
      <c r="H62" s="401">
        <v>11319825.234913943</v>
      </c>
      <c r="I62" s="401">
        <v>11751652.385199999</v>
      </c>
      <c r="J62" s="401">
        <v>11414746.905281506</v>
      </c>
      <c r="K62" s="401">
        <v>10751376.320835764</v>
      </c>
      <c r="L62"/>
    </row>
    <row r="63" spans="1:18" ht="15">
      <c r="A63" s="408" t="s">
        <v>354</v>
      </c>
      <c r="B63" s="401">
        <v>15557516.712760732</v>
      </c>
      <c r="C63" s="401">
        <v>15852389.235077644</v>
      </c>
      <c r="D63" s="401">
        <v>15830478.344440002</v>
      </c>
      <c r="E63" s="401">
        <v>16642735.962239999</v>
      </c>
      <c r="F63" s="401">
        <v>17557259</v>
      </c>
      <c r="G63" s="401">
        <v>21977353</v>
      </c>
      <c r="H63" s="401">
        <v>15334217.940691018</v>
      </c>
      <c r="I63" s="401">
        <v>15181015.800000001</v>
      </c>
      <c r="J63" s="401">
        <v>17525428.123786613</v>
      </c>
      <c r="K63" s="401">
        <v>6726883.8722749595</v>
      </c>
      <c r="L63"/>
    </row>
    <row r="64" spans="1:18" ht="15">
      <c r="A64" s="408" t="s">
        <v>355</v>
      </c>
      <c r="B64" s="401">
        <v>5088.0357128230453</v>
      </c>
      <c r="C64" s="401">
        <v>7579.0649344109852</v>
      </c>
      <c r="D64" s="401">
        <v>17516.543239999999</v>
      </c>
      <c r="E64" s="401">
        <v>13644.296479999999</v>
      </c>
      <c r="F64" s="401">
        <v>32465</v>
      </c>
      <c r="G64" s="401">
        <v>28795</v>
      </c>
      <c r="H64" s="401">
        <v>16502.888299999999</v>
      </c>
      <c r="I64" s="401">
        <v>29093.500800000002</v>
      </c>
      <c r="J64" s="401">
        <v>42741.471773796155</v>
      </c>
      <c r="K64" s="401">
        <v>53747.766010208674</v>
      </c>
      <c r="L64"/>
    </row>
    <row r="65" spans="1:12" ht="15">
      <c r="A65" s="408" t="s">
        <v>356</v>
      </c>
      <c r="B65" s="401">
        <v>9659696.4300015625</v>
      </c>
      <c r="C65" s="401">
        <v>10939122.498419806</v>
      </c>
      <c r="D65" s="401">
        <v>12387522.480200002</v>
      </c>
      <c r="E65" s="401">
        <v>11999324.112959998</v>
      </c>
      <c r="F65" s="401">
        <v>13624297</v>
      </c>
      <c r="G65" s="401">
        <v>16881596</v>
      </c>
      <c r="H65" s="401">
        <v>12253237.399240695</v>
      </c>
      <c r="I65" s="401">
        <v>13648927.048799999</v>
      </c>
      <c r="J65" s="401">
        <v>13113212.673974359</v>
      </c>
      <c r="K65" s="401">
        <v>8808890.7064409778</v>
      </c>
      <c r="L65"/>
    </row>
    <row r="66" spans="1:12" ht="15">
      <c r="A66" s="408" t="s">
        <v>357</v>
      </c>
      <c r="B66" s="401">
        <v>7840591.8007516256</v>
      </c>
      <c r="C66" s="401">
        <v>7771474.6991853416</v>
      </c>
      <c r="D66" s="401">
        <v>8466063.7667800002</v>
      </c>
      <c r="E66" s="401">
        <v>8703169.9118399993</v>
      </c>
      <c r="F66" s="401">
        <v>9920096</v>
      </c>
      <c r="G66" s="401">
        <v>10845171</v>
      </c>
      <c r="H66" s="401">
        <v>9846012.2043816783</v>
      </c>
      <c r="I66" s="401">
        <v>10406700.525999999</v>
      </c>
      <c r="J66" s="401">
        <v>11195982.294280371</v>
      </c>
      <c r="K66" s="401">
        <v>10193302.64298653</v>
      </c>
      <c r="L66"/>
    </row>
    <row r="67" spans="1:12" ht="15">
      <c r="A67" s="408" t="s">
        <v>358</v>
      </c>
      <c r="B67" s="401">
        <v>1702369.8013526185</v>
      </c>
      <c r="C67" s="401">
        <v>2326784.9731547069</v>
      </c>
      <c r="D67" s="401">
        <v>2581905.7791999998</v>
      </c>
      <c r="E67" s="401">
        <v>2938348.1512000002</v>
      </c>
      <c r="F67" s="401">
        <v>3535872</v>
      </c>
      <c r="G67" s="401">
        <v>3365550</v>
      </c>
      <c r="H67" s="401">
        <v>3040708.7444980284</v>
      </c>
      <c r="I67" s="401">
        <v>3195311.3908000002</v>
      </c>
      <c r="J67" s="401">
        <v>5163682.3378574923</v>
      </c>
      <c r="K67" s="401">
        <v>3216537.2194731627</v>
      </c>
      <c r="L67"/>
    </row>
    <row r="68" spans="1:12" ht="15">
      <c r="A68" s="408" t="s">
        <v>359</v>
      </c>
      <c r="B68" s="401">
        <v>4414770.3028009674</v>
      </c>
      <c r="C68" s="401">
        <v>3968745.9335675007</v>
      </c>
      <c r="D68" s="401">
        <v>5200478.4551406</v>
      </c>
      <c r="E68" s="401">
        <v>5010835.9271999998</v>
      </c>
      <c r="F68" s="401">
        <v>7247308</v>
      </c>
      <c r="G68" s="401">
        <v>6947433</v>
      </c>
      <c r="H68" s="401">
        <v>7730057.5723683983</v>
      </c>
      <c r="I68" s="401">
        <v>6349922.7860000003</v>
      </c>
      <c r="J68" s="401">
        <v>7039852.3452470964</v>
      </c>
      <c r="K68" s="401">
        <v>4978203.6063273251</v>
      </c>
      <c r="L68"/>
    </row>
    <row r="69" spans="1:12" ht="15">
      <c r="A69" s="408" t="s">
        <v>360</v>
      </c>
      <c r="B69" s="401">
        <v>6393963.5306224655</v>
      </c>
      <c r="C69" s="401">
        <v>7345486.7249576561</v>
      </c>
      <c r="D69" s="401">
        <v>7856575.2497799993</v>
      </c>
      <c r="E69" s="401">
        <v>8534969.0248000007</v>
      </c>
      <c r="F69" s="401">
        <v>8708975</v>
      </c>
      <c r="G69" s="401">
        <v>11553465</v>
      </c>
      <c r="H69" s="401">
        <v>11913104.424613645</v>
      </c>
      <c r="I69" s="401">
        <v>11063360.513599999</v>
      </c>
      <c r="J69" s="401">
        <v>10852731.740730125</v>
      </c>
      <c r="K69" s="401">
        <v>9672900.0286063328</v>
      </c>
      <c r="L69"/>
    </row>
    <row r="70" spans="1:12" ht="15">
      <c r="A70" s="408" t="s">
        <v>361</v>
      </c>
      <c r="B70" s="401">
        <v>12095515.775883485</v>
      </c>
      <c r="C70" s="401">
        <v>13367456.898452088</v>
      </c>
      <c r="D70" s="401">
        <v>13543384.77472</v>
      </c>
      <c r="E70" s="401">
        <v>14627549.89536</v>
      </c>
      <c r="F70" s="401">
        <v>16296320</v>
      </c>
      <c r="G70" s="401">
        <v>17911958</v>
      </c>
      <c r="H70" s="401">
        <v>17337796.035026044</v>
      </c>
      <c r="I70" s="401">
        <v>15426082.070800001</v>
      </c>
      <c r="J70" s="401">
        <v>15891685.471187837</v>
      </c>
      <c r="K70" s="401">
        <v>12384002.314363355</v>
      </c>
      <c r="L70"/>
    </row>
    <row r="71" spans="1:12" ht="15">
      <c r="A71" s="408" t="s">
        <v>362</v>
      </c>
      <c r="B71" s="401">
        <v>1790986.4947222113</v>
      </c>
      <c r="C71" s="401">
        <v>1734978.9298764425</v>
      </c>
      <c r="D71" s="401">
        <v>1644525.1435400001</v>
      </c>
      <c r="E71" s="401">
        <v>2044499.3359999999</v>
      </c>
      <c r="F71" s="401">
        <v>2820409</v>
      </c>
      <c r="G71" s="401">
        <v>2966129</v>
      </c>
      <c r="H71" s="401">
        <v>2894424.3969399999</v>
      </c>
      <c r="I71" s="401">
        <v>2463116.1072</v>
      </c>
      <c r="J71" s="401">
        <v>2368561.2651989101</v>
      </c>
      <c r="K71" s="401">
        <v>1510062.0979502995</v>
      </c>
      <c r="L71"/>
    </row>
    <row r="72" spans="1:12" ht="15">
      <c r="A72" s="408" t="s">
        <v>363</v>
      </c>
      <c r="B72" s="401">
        <v>11380129.476038987</v>
      </c>
      <c r="C72" s="401">
        <v>11202302.463171164</v>
      </c>
      <c r="D72" s="401">
        <v>12173083.610840002</v>
      </c>
      <c r="E72" s="401">
        <v>13035986.717759999</v>
      </c>
      <c r="F72" s="401">
        <v>15291868</v>
      </c>
      <c r="G72" s="401">
        <v>17669818</v>
      </c>
      <c r="H72" s="401">
        <v>15498043.449818473</v>
      </c>
      <c r="I72" s="401">
        <v>14830876.894399999</v>
      </c>
      <c r="J72" s="401">
        <v>16237733.169712534</v>
      </c>
      <c r="K72" s="401">
        <v>11959119.336104205</v>
      </c>
      <c r="L72"/>
    </row>
    <row r="73" spans="1:12" ht="15">
      <c r="A73" s="408" t="s">
        <v>364</v>
      </c>
      <c r="B73" s="401">
        <v>488981.38280839717</v>
      </c>
      <c r="C73" s="401">
        <v>589887.75891903555</v>
      </c>
      <c r="D73" s="401">
        <v>414056.74178000004</v>
      </c>
      <c r="E73" s="401">
        <v>465466.93167999998</v>
      </c>
      <c r="F73" s="401">
        <v>486813</v>
      </c>
      <c r="G73" s="401">
        <v>105507</v>
      </c>
      <c r="H73" s="401">
        <v>137411.74225000001</v>
      </c>
      <c r="I73" s="401">
        <v>51408</v>
      </c>
      <c r="J73" s="401">
        <v>816223.78526587901</v>
      </c>
      <c r="K73" s="401">
        <v>214283.52426000003</v>
      </c>
      <c r="L73"/>
    </row>
    <row r="74" spans="1:12" ht="15">
      <c r="A74" s="408" t="s">
        <v>365</v>
      </c>
      <c r="B74" s="401">
        <v>2087314.4489031448</v>
      </c>
      <c r="C74" s="401">
        <v>2339768.8466951731</v>
      </c>
      <c r="D74" s="401">
        <v>3449171.4610600001</v>
      </c>
      <c r="E74" s="401">
        <v>3695676.7881599995</v>
      </c>
      <c r="F74" s="401">
        <v>5477205</v>
      </c>
      <c r="G74" s="401">
        <v>6487307</v>
      </c>
      <c r="H74" s="401">
        <v>5614188.2772200005</v>
      </c>
      <c r="I74" s="401">
        <v>4742395.2239999995</v>
      </c>
      <c r="J74" s="401">
        <v>4558903.9768902361</v>
      </c>
      <c r="K74" s="401">
        <v>4804543.3384700976</v>
      </c>
      <c r="L74"/>
    </row>
    <row r="75" spans="1:12" ht="15">
      <c r="A75" s="408" t="s">
        <v>366</v>
      </c>
      <c r="B75" s="401">
        <v>5043318.7105122404</v>
      </c>
      <c r="C75" s="401">
        <v>7083829.589219776</v>
      </c>
      <c r="D75" s="401">
        <v>6106276.6426799996</v>
      </c>
      <c r="E75" s="401">
        <v>5141307.7097599991</v>
      </c>
      <c r="F75" s="401">
        <v>4226999</v>
      </c>
      <c r="G75" s="401">
        <v>5399259</v>
      </c>
      <c r="H75" s="401">
        <v>6718497.3242385183</v>
      </c>
      <c r="I75" s="401">
        <v>6167265.3360000001</v>
      </c>
      <c r="J75" s="401">
        <v>7362146.3971145209</v>
      </c>
      <c r="K75" s="401">
        <v>6219793.524332433</v>
      </c>
      <c r="L75"/>
    </row>
    <row r="76" spans="1:12" ht="15">
      <c r="A76" s="408" t="s">
        <v>367</v>
      </c>
      <c r="B76" s="401">
        <v>4398577.190780038</v>
      </c>
      <c r="C76" s="401">
        <v>5657187.9169113589</v>
      </c>
      <c r="D76" s="401">
        <v>6066630.1240999997</v>
      </c>
      <c r="E76" s="401">
        <v>6336432.3414399996</v>
      </c>
      <c r="F76" s="401">
        <v>7168905</v>
      </c>
      <c r="G76" s="401">
        <v>9040125</v>
      </c>
      <c r="H76" s="401">
        <v>6852688.7618152322</v>
      </c>
      <c r="I76" s="401">
        <v>6603785.4487999994</v>
      </c>
      <c r="J76" s="401">
        <v>9265567.0386098512</v>
      </c>
      <c r="K76" s="401">
        <v>6053162.7135469168</v>
      </c>
      <c r="L76"/>
    </row>
    <row r="77" spans="1:12" ht="15">
      <c r="A77" s="408" t="s">
        <v>368</v>
      </c>
      <c r="B77" s="401">
        <v>5159013.5264978996</v>
      </c>
      <c r="C77" s="401">
        <v>6323145.0950636603</v>
      </c>
      <c r="D77" s="401">
        <v>6287323.9515400007</v>
      </c>
      <c r="E77" s="401">
        <v>7264707.2099199994</v>
      </c>
      <c r="F77" s="401">
        <v>8552182</v>
      </c>
      <c r="G77" s="401">
        <v>7859622</v>
      </c>
      <c r="H77" s="401">
        <v>8196470.7418892337</v>
      </c>
      <c r="I77" s="401">
        <v>8127682.2239999995</v>
      </c>
      <c r="J77" s="401">
        <v>7941025.5306782629</v>
      </c>
      <c r="K77" s="401">
        <v>5504942.634386152</v>
      </c>
      <c r="L77"/>
    </row>
    <row r="78" spans="1:12" ht="16.5" customHeight="1">
      <c r="A78" s="408" t="s">
        <v>369</v>
      </c>
      <c r="B78" s="401">
        <v>13516184.16526149</v>
      </c>
      <c r="C78" s="401">
        <v>13686427.053516259</v>
      </c>
      <c r="D78" s="401">
        <v>10491345.324599998</v>
      </c>
      <c r="E78" s="401">
        <v>11003674.13136</v>
      </c>
      <c r="F78" s="401">
        <v>13574741</v>
      </c>
      <c r="G78" s="401">
        <v>15271857</v>
      </c>
      <c r="H78" s="401">
        <v>15070537.92370435</v>
      </c>
      <c r="I78" s="401">
        <v>16110640.534799999</v>
      </c>
      <c r="J78" s="401">
        <v>13515189.42868365</v>
      </c>
      <c r="K78" s="401">
        <v>15959859.725528132</v>
      </c>
      <c r="L78"/>
    </row>
    <row r="79" spans="1:12" ht="15">
      <c r="A79" s="408" t="s">
        <v>370</v>
      </c>
      <c r="B79" s="401">
        <v>869382.4310984239</v>
      </c>
      <c r="C79" s="401">
        <v>949736.02802175866</v>
      </c>
      <c r="D79" s="401">
        <v>913443.64188000001</v>
      </c>
      <c r="E79" s="401">
        <v>2103074.92368</v>
      </c>
      <c r="F79" s="401">
        <v>1017700</v>
      </c>
      <c r="G79" s="401">
        <v>1363105</v>
      </c>
      <c r="H79" s="401">
        <v>1126222.0938600001</v>
      </c>
      <c r="I79" s="401">
        <v>963317.88</v>
      </c>
      <c r="J79" s="401">
        <v>1556104.0588105167</v>
      </c>
      <c r="K79" s="401">
        <v>1103761.3142144789</v>
      </c>
      <c r="L79"/>
    </row>
    <row r="80" spans="1:12" ht="15">
      <c r="A80" s="408" t="s">
        <v>371</v>
      </c>
      <c r="B80" s="401">
        <v>4102959.3104283637</v>
      </c>
      <c r="C80" s="401">
        <v>4833596.6362122968</v>
      </c>
      <c r="D80" s="401">
        <v>4411779.5142200002</v>
      </c>
      <c r="E80" s="401">
        <v>5212809.5318400003</v>
      </c>
      <c r="F80" s="401">
        <v>6004017</v>
      </c>
      <c r="G80" s="401">
        <v>6718109</v>
      </c>
      <c r="H80" s="401">
        <v>6735295.82519117</v>
      </c>
      <c r="I80" s="401">
        <v>7087969.8639999991</v>
      </c>
      <c r="J80" s="401">
        <v>6754858.6649801284</v>
      </c>
      <c r="K80" s="401">
        <v>3534807.5141901704</v>
      </c>
      <c r="L80"/>
    </row>
    <row r="81" spans="1:12" ht="15">
      <c r="A81" s="408" t="s">
        <v>372</v>
      </c>
      <c r="B81" s="401">
        <v>19455.877442696172</v>
      </c>
      <c r="C81" s="401">
        <v>43553.030509609976</v>
      </c>
      <c r="D81" s="401">
        <v>55096.25740000001</v>
      </c>
      <c r="E81" s="401">
        <v>56406.394079999998</v>
      </c>
      <c r="F81" s="401">
        <v>56161</v>
      </c>
      <c r="G81" s="401">
        <v>68216</v>
      </c>
      <c r="H81" s="401">
        <v>83802.850000000006</v>
      </c>
      <c r="I81" s="401">
        <v>47712</v>
      </c>
      <c r="J81" s="401">
        <v>61097.025000000001</v>
      </c>
      <c r="K81" s="401">
        <v>120494.52</v>
      </c>
      <c r="L81"/>
    </row>
    <row r="82" spans="1:12" ht="15">
      <c r="A82" s="408" t="s">
        <v>373</v>
      </c>
      <c r="B82" s="401">
        <v>35251.343504267919</v>
      </c>
      <c r="C82" s="401">
        <v>74048.562939078285</v>
      </c>
      <c r="D82" s="401">
        <v>37294.849779999997</v>
      </c>
      <c r="E82" s="401">
        <v>40275</v>
      </c>
      <c r="F82" s="401">
        <v>41360</v>
      </c>
      <c r="G82" s="401">
        <v>20882</v>
      </c>
      <c r="H82" s="401">
        <v>11613.72387</v>
      </c>
      <c r="I82" s="401">
        <v>4536</v>
      </c>
      <c r="J82" s="401">
        <v>100950.3</v>
      </c>
      <c r="K82" s="401">
        <v>140668.19280253883</v>
      </c>
      <c r="L82"/>
    </row>
    <row r="83" spans="1:12" ht="15">
      <c r="A83" s="408"/>
      <c r="B83" s="401"/>
      <c r="C83" s="401"/>
      <c r="D83" s="401"/>
      <c r="E83" s="401"/>
      <c r="F83" s="401"/>
      <c r="G83" s="401"/>
      <c r="H83" s="401"/>
      <c r="I83" s="401"/>
      <c r="J83" s="430"/>
      <c r="K83" s="430"/>
      <c r="L83"/>
    </row>
    <row r="84" spans="1:12" ht="85.5" customHeight="1">
      <c r="A84" s="837" t="s">
        <v>383</v>
      </c>
      <c r="B84" s="837"/>
      <c r="C84" s="837"/>
      <c r="D84" s="837"/>
      <c r="E84" s="837"/>
      <c r="F84" s="837"/>
      <c r="G84" s="837"/>
      <c r="H84" s="837"/>
      <c r="I84" s="837"/>
      <c r="L84"/>
    </row>
    <row r="85" spans="1:12" ht="12.75">
      <c r="A85" s="431" t="s">
        <v>384</v>
      </c>
      <c r="B85" s="432"/>
      <c r="C85" s="432"/>
      <c r="D85" s="401"/>
      <c r="E85" s="401"/>
      <c r="F85" s="401"/>
      <c r="G85" s="401"/>
      <c r="H85" s="401"/>
      <c r="I85" s="401"/>
    </row>
    <row r="86" spans="1:12" ht="18.75" customHeight="1">
      <c r="A86" s="433" t="s">
        <v>385</v>
      </c>
      <c r="B86" s="434"/>
      <c r="C86" s="434"/>
      <c r="D86" s="430"/>
      <c r="E86" s="430"/>
      <c r="F86" s="430"/>
      <c r="G86" s="430"/>
      <c r="H86" s="430"/>
      <c r="I86" s="430"/>
      <c r="J86" s="435"/>
      <c r="K86" s="435"/>
    </row>
    <row r="91" spans="1:12" ht="10.5" customHeight="1"/>
  </sheetData>
  <mergeCells count="2">
    <mergeCell ref="A2:H2"/>
    <mergeCell ref="A84:I84"/>
  </mergeCells>
  <printOptions horizontalCentered="1" verticalCentered="1"/>
  <pageMargins left="0" right="0" top="0" bottom="0" header="0.31496062992125984" footer="0.31496062992125984"/>
  <pageSetup paperSize="9" scale="5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N48"/>
  <sheetViews>
    <sheetView showGridLines="0" view="pageBreakPreview" zoomScale="85" zoomScaleNormal="70" zoomScaleSheetLayoutView="85" workbookViewId="0">
      <selection activeCell="F54" sqref="F54"/>
    </sheetView>
  </sheetViews>
  <sheetFormatPr baseColWidth="10" defaultColWidth="11.42578125" defaultRowHeight="15"/>
  <cols>
    <col min="2" max="14" width="10.5703125" customWidth="1"/>
  </cols>
  <sheetData>
    <row r="1" spans="1:14">
      <c r="A1" s="355" t="s">
        <v>85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</row>
    <row r="2" spans="1:14" ht="15.75">
      <c r="A2" s="357" t="s">
        <v>306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</row>
    <row r="3" spans="1:14" ht="15.75">
      <c r="A3" s="357" t="s">
        <v>307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15.75" thickBot="1">
      <c r="A4" s="211" t="s">
        <v>308</v>
      </c>
      <c r="B4" s="358" t="s">
        <v>309</v>
      </c>
      <c r="C4" s="358" t="s">
        <v>310</v>
      </c>
      <c r="D4" s="358" t="s">
        <v>311</v>
      </c>
      <c r="E4" s="358" t="s">
        <v>312</v>
      </c>
      <c r="F4" s="358" t="s">
        <v>313</v>
      </c>
      <c r="G4" s="358" t="s">
        <v>314</v>
      </c>
      <c r="H4" s="358" t="s">
        <v>315</v>
      </c>
      <c r="I4" s="358" t="s">
        <v>316</v>
      </c>
      <c r="J4" s="358" t="s">
        <v>317</v>
      </c>
      <c r="K4" s="358" t="s">
        <v>81</v>
      </c>
      <c r="L4" s="358" t="s">
        <v>82</v>
      </c>
      <c r="M4" s="358" t="s">
        <v>83</v>
      </c>
      <c r="N4" s="358" t="s">
        <v>28</v>
      </c>
    </row>
    <row r="5" spans="1:14" ht="15.75" thickBot="1">
      <c r="A5" s="359" t="s">
        <v>318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1"/>
    </row>
    <row r="6" spans="1:14">
      <c r="A6" s="362">
        <v>2008</v>
      </c>
      <c r="B6" s="363">
        <v>709</v>
      </c>
      <c r="C6" s="363">
        <v>1674</v>
      </c>
      <c r="D6" s="363">
        <v>642</v>
      </c>
      <c r="E6" s="363">
        <v>807</v>
      </c>
      <c r="F6" s="363">
        <v>1007</v>
      </c>
      <c r="G6" s="363">
        <v>649</v>
      </c>
      <c r="H6" s="363">
        <v>856</v>
      </c>
      <c r="I6" s="363">
        <v>1094</v>
      </c>
      <c r="J6" s="363">
        <v>812</v>
      </c>
      <c r="K6" s="363">
        <v>686</v>
      </c>
      <c r="L6" s="363">
        <v>511</v>
      </c>
      <c r="M6" s="363">
        <v>346</v>
      </c>
      <c r="N6" s="363">
        <f t="shared" ref="N6:N15" si="0">SUM(B6:M6)</f>
        <v>9793</v>
      </c>
    </row>
    <row r="7" spans="1:14">
      <c r="A7" s="362">
        <v>2009</v>
      </c>
      <c r="B7" s="363">
        <v>353</v>
      </c>
      <c r="C7" s="363">
        <v>717</v>
      </c>
      <c r="D7" s="363">
        <v>601</v>
      </c>
      <c r="E7" s="363">
        <v>338</v>
      </c>
      <c r="F7" s="363">
        <v>507</v>
      </c>
      <c r="G7" s="363">
        <v>281</v>
      </c>
      <c r="H7" s="363">
        <v>304</v>
      </c>
      <c r="I7" s="363">
        <v>586</v>
      </c>
      <c r="J7" s="363">
        <v>415</v>
      </c>
      <c r="K7" s="363">
        <v>439</v>
      </c>
      <c r="L7" s="363">
        <v>404</v>
      </c>
      <c r="M7" s="363">
        <v>290</v>
      </c>
      <c r="N7" s="363">
        <f t="shared" si="0"/>
        <v>5235</v>
      </c>
    </row>
    <row r="8" spans="1:14">
      <c r="A8" s="362">
        <v>2010</v>
      </c>
      <c r="B8" s="363">
        <v>514</v>
      </c>
      <c r="C8" s="363">
        <v>1556</v>
      </c>
      <c r="D8" s="363">
        <v>512</v>
      </c>
      <c r="E8" s="363">
        <v>467</v>
      </c>
      <c r="F8" s="363">
        <v>697</v>
      </c>
      <c r="G8" s="363">
        <v>476</v>
      </c>
      <c r="H8" s="363">
        <v>686</v>
      </c>
      <c r="I8" s="363">
        <v>686</v>
      </c>
      <c r="J8" s="363">
        <v>526</v>
      </c>
      <c r="K8" s="363">
        <v>859</v>
      </c>
      <c r="L8" s="363">
        <v>949</v>
      </c>
      <c r="M8" s="363">
        <v>1710</v>
      </c>
      <c r="N8" s="363">
        <f t="shared" si="0"/>
        <v>9638</v>
      </c>
    </row>
    <row r="9" spans="1:14">
      <c r="A9" s="362">
        <v>2011</v>
      </c>
      <c r="B9" s="363">
        <v>1388</v>
      </c>
      <c r="C9" s="363">
        <v>1930</v>
      </c>
      <c r="D9" s="363">
        <v>961</v>
      </c>
      <c r="E9" s="363">
        <v>782</v>
      </c>
      <c r="F9" s="363">
        <v>898</v>
      </c>
      <c r="G9" s="363">
        <v>494</v>
      </c>
      <c r="H9" s="363">
        <v>545</v>
      </c>
      <c r="I9" s="363">
        <v>600</v>
      </c>
      <c r="J9" s="363">
        <v>691</v>
      </c>
      <c r="K9" s="363">
        <v>451</v>
      </c>
      <c r="L9" s="363">
        <v>739</v>
      </c>
      <c r="M9" s="363">
        <v>463</v>
      </c>
      <c r="N9" s="363">
        <f t="shared" si="0"/>
        <v>9942</v>
      </c>
    </row>
    <row r="10" spans="1:14">
      <c r="A10" s="362">
        <v>2012</v>
      </c>
      <c r="B10" s="363">
        <v>1391</v>
      </c>
      <c r="C10" s="363">
        <v>462</v>
      </c>
      <c r="D10" s="363">
        <v>474</v>
      </c>
      <c r="E10" s="363">
        <v>345</v>
      </c>
      <c r="F10" s="363">
        <v>1279</v>
      </c>
      <c r="G10" s="363">
        <v>523</v>
      </c>
      <c r="H10" s="363">
        <v>450</v>
      </c>
      <c r="I10" s="363">
        <v>611</v>
      </c>
      <c r="J10" s="363">
        <v>384</v>
      </c>
      <c r="K10" s="363">
        <v>371</v>
      </c>
      <c r="L10" s="363">
        <v>739</v>
      </c>
      <c r="M10" s="363">
        <v>218</v>
      </c>
      <c r="N10" s="363">
        <f t="shared" si="0"/>
        <v>7247</v>
      </c>
    </row>
    <row r="11" spans="1:14">
      <c r="A11" s="362">
        <v>2013</v>
      </c>
      <c r="B11" s="363">
        <v>1121</v>
      </c>
      <c r="C11" s="363">
        <v>319</v>
      </c>
      <c r="D11" s="363">
        <v>318</v>
      </c>
      <c r="E11" s="363">
        <v>418</v>
      </c>
      <c r="F11" s="363">
        <v>1035</v>
      </c>
      <c r="G11" s="363">
        <v>376</v>
      </c>
      <c r="H11" s="363">
        <v>360</v>
      </c>
      <c r="I11" s="363">
        <v>451</v>
      </c>
      <c r="J11" s="363">
        <v>310</v>
      </c>
      <c r="K11" s="363">
        <v>271</v>
      </c>
      <c r="L11" s="363">
        <v>650</v>
      </c>
      <c r="M11" s="363">
        <v>168</v>
      </c>
      <c r="N11" s="363">
        <f t="shared" si="0"/>
        <v>5797</v>
      </c>
    </row>
    <row r="12" spans="1:14">
      <c r="A12" s="362">
        <v>2014</v>
      </c>
      <c r="B12" s="363">
        <v>2039</v>
      </c>
      <c r="C12" s="363">
        <v>358</v>
      </c>
      <c r="D12" s="363">
        <v>236</v>
      </c>
      <c r="E12" s="363">
        <v>250</v>
      </c>
      <c r="F12" s="363">
        <v>670</v>
      </c>
      <c r="G12" s="363">
        <v>477</v>
      </c>
      <c r="H12" s="363">
        <v>206</v>
      </c>
      <c r="I12" s="363">
        <v>389</v>
      </c>
      <c r="J12" s="363">
        <v>403</v>
      </c>
      <c r="K12" s="363">
        <v>288</v>
      </c>
      <c r="L12" s="363">
        <v>402</v>
      </c>
      <c r="M12" s="363">
        <v>372</v>
      </c>
      <c r="N12" s="363">
        <f t="shared" si="0"/>
        <v>6090</v>
      </c>
    </row>
    <row r="13" spans="1:14">
      <c r="A13" s="362">
        <v>2015</v>
      </c>
      <c r="B13" s="363">
        <v>2176</v>
      </c>
      <c r="C13" s="363">
        <v>325</v>
      </c>
      <c r="D13" s="363">
        <v>232</v>
      </c>
      <c r="E13" s="363">
        <v>246</v>
      </c>
      <c r="F13" s="363">
        <v>771</v>
      </c>
      <c r="G13" s="363">
        <v>353</v>
      </c>
      <c r="H13" s="363">
        <v>214</v>
      </c>
      <c r="I13" s="363">
        <v>571</v>
      </c>
      <c r="J13" s="363">
        <v>192</v>
      </c>
      <c r="K13" s="363">
        <v>184</v>
      </c>
      <c r="L13" s="363">
        <v>392</v>
      </c>
      <c r="M13" s="363">
        <v>140</v>
      </c>
      <c r="N13" s="363">
        <f t="shared" si="0"/>
        <v>5796</v>
      </c>
    </row>
    <row r="14" spans="1:14">
      <c r="A14" s="362">
        <v>2016</v>
      </c>
      <c r="B14" s="363">
        <v>1917</v>
      </c>
      <c r="C14" s="363">
        <v>223</v>
      </c>
      <c r="D14" s="363">
        <v>205</v>
      </c>
      <c r="E14" s="363">
        <v>271</v>
      </c>
      <c r="F14" s="363">
        <v>0</v>
      </c>
      <c r="G14" s="363">
        <v>0</v>
      </c>
      <c r="H14" s="363">
        <v>879</v>
      </c>
      <c r="I14" s="363">
        <v>292</v>
      </c>
      <c r="J14" s="363">
        <v>330</v>
      </c>
      <c r="K14" s="363">
        <v>307</v>
      </c>
      <c r="L14" s="363">
        <v>582</v>
      </c>
      <c r="M14" s="363">
        <v>300</v>
      </c>
      <c r="N14" s="363">
        <f t="shared" si="0"/>
        <v>5306</v>
      </c>
    </row>
    <row r="15" spans="1:14">
      <c r="A15" s="362">
        <v>2017</v>
      </c>
      <c r="B15" s="363">
        <v>2287</v>
      </c>
      <c r="C15" s="363">
        <v>70</v>
      </c>
      <c r="D15" s="363">
        <v>83</v>
      </c>
      <c r="E15" s="363">
        <v>55</v>
      </c>
      <c r="F15" s="363">
        <v>130</v>
      </c>
      <c r="G15" s="363">
        <v>34</v>
      </c>
      <c r="H15" s="363">
        <v>53</v>
      </c>
      <c r="I15" s="363">
        <v>98</v>
      </c>
      <c r="J15" s="363">
        <v>62</v>
      </c>
      <c r="K15" s="363">
        <v>1661</v>
      </c>
      <c r="L15" s="363">
        <v>895</v>
      </c>
      <c r="M15" s="363">
        <v>403</v>
      </c>
      <c r="N15" s="363">
        <f t="shared" si="0"/>
        <v>5831</v>
      </c>
    </row>
    <row r="16" spans="1:14">
      <c r="A16" s="362">
        <v>2018</v>
      </c>
      <c r="B16" s="363">
        <v>699</v>
      </c>
      <c r="C16" s="363">
        <v>372</v>
      </c>
      <c r="D16" s="363">
        <v>349</v>
      </c>
      <c r="E16" s="363">
        <v>596</v>
      </c>
      <c r="F16" s="363">
        <v>1556</v>
      </c>
      <c r="G16" s="363">
        <v>403</v>
      </c>
      <c r="H16" s="363">
        <v>525</v>
      </c>
      <c r="I16" s="363">
        <v>876</v>
      </c>
      <c r="J16" s="363">
        <v>445</v>
      </c>
      <c r="K16" s="363">
        <v>328</v>
      </c>
      <c r="L16" s="363">
        <v>558</v>
      </c>
      <c r="M16" s="363">
        <v>237</v>
      </c>
      <c r="N16" s="363">
        <f>SUM(B16:M16)</f>
        <v>6944</v>
      </c>
    </row>
    <row r="17" spans="1:14">
      <c r="A17" s="362">
        <v>2019</v>
      </c>
      <c r="B17" s="363">
        <v>362</v>
      </c>
      <c r="C17" s="363">
        <v>586</v>
      </c>
      <c r="D17" s="363">
        <v>328</v>
      </c>
      <c r="E17" s="363">
        <v>388</v>
      </c>
      <c r="F17" s="363">
        <v>1488</v>
      </c>
      <c r="G17" s="363">
        <v>278</v>
      </c>
      <c r="H17" s="363">
        <v>403</v>
      </c>
      <c r="I17" s="363">
        <v>456</v>
      </c>
      <c r="J17" s="363">
        <v>340</v>
      </c>
      <c r="K17" s="363">
        <v>329</v>
      </c>
      <c r="L17" s="363">
        <v>1068</v>
      </c>
      <c r="M17" s="363">
        <v>272</v>
      </c>
      <c r="N17" s="363">
        <f>SUM(B17:M17)</f>
        <v>6298</v>
      </c>
    </row>
    <row r="18" spans="1:14" ht="15.75" thickBot="1">
      <c r="A18" s="362">
        <v>2020</v>
      </c>
      <c r="B18" s="363">
        <v>535</v>
      </c>
      <c r="C18" s="363">
        <v>287</v>
      </c>
      <c r="D18" s="363">
        <v>153</v>
      </c>
      <c r="E18" s="363">
        <v>0</v>
      </c>
      <c r="F18" s="363">
        <v>0</v>
      </c>
      <c r="G18" s="363">
        <v>0</v>
      </c>
      <c r="H18" s="363">
        <v>754</v>
      </c>
      <c r="I18" s="363">
        <v>374</v>
      </c>
      <c r="J18" s="363">
        <v>463</v>
      </c>
      <c r="K18" s="363">
        <v>560</v>
      </c>
      <c r="L18" s="363"/>
      <c r="M18" s="363"/>
      <c r="N18" s="363">
        <f>SUM(B18:M18)</f>
        <v>3126</v>
      </c>
    </row>
    <row r="19" spans="1:14" ht="15.75" thickBot="1">
      <c r="A19" s="364" t="s">
        <v>319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6"/>
    </row>
    <row r="20" spans="1:14">
      <c r="A20" s="362">
        <v>2008</v>
      </c>
      <c r="B20" s="367">
        <v>2</v>
      </c>
      <c r="C20" s="367">
        <v>182</v>
      </c>
      <c r="D20" s="367">
        <v>355</v>
      </c>
      <c r="E20" s="367">
        <v>252</v>
      </c>
      <c r="F20" s="367">
        <v>746</v>
      </c>
      <c r="G20" s="367">
        <v>431</v>
      </c>
      <c r="H20" s="367">
        <v>128</v>
      </c>
      <c r="I20" s="367">
        <v>580</v>
      </c>
      <c r="J20" s="367">
        <v>700</v>
      </c>
      <c r="K20" s="367">
        <v>829</v>
      </c>
      <c r="L20" s="367">
        <v>510</v>
      </c>
      <c r="M20" s="367">
        <v>748</v>
      </c>
      <c r="N20" s="363">
        <f t="shared" ref="N20:N29" si="1">SUM(B20:M20)</f>
        <v>5463</v>
      </c>
    </row>
    <row r="21" spans="1:14">
      <c r="A21" s="362">
        <v>2009</v>
      </c>
      <c r="B21" s="367">
        <v>137</v>
      </c>
      <c r="C21" s="367">
        <v>418</v>
      </c>
      <c r="D21" s="367">
        <v>429</v>
      </c>
      <c r="E21" s="367">
        <v>93</v>
      </c>
      <c r="F21" s="367">
        <v>208</v>
      </c>
      <c r="G21" s="367">
        <v>423</v>
      </c>
      <c r="H21" s="367">
        <v>487</v>
      </c>
      <c r="I21" s="367">
        <v>121</v>
      </c>
      <c r="J21" s="367">
        <v>281</v>
      </c>
      <c r="K21" s="367">
        <v>332</v>
      </c>
      <c r="L21" s="367">
        <v>443</v>
      </c>
      <c r="M21" s="367">
        <v>490</v>
      </c>
      <c r="N21" s="363">
        <f t="shared" si="1"/>
        <v>3862</v>
      </c>
    </row>
    <row r="22" spans="1:14">
      <c r="A22" s="362">
        <v>2010</v>
      </c>
      <c r="B22" s="367">
        <v>215</v>
      </c>
      <c r="C22" s="367">
        <v>261</v>
      </c>
      <c r="D22" s="367">
        <v>195</v>
      </c>
      <c r="E22" s="367">
        <v>236</v>
      </c>
      <c r="F22" s="367">
        <v>251</v>
      </c>
      <c r="G22" s="367">
        <v>244</v>
      </c>
      <c r="H22" s="367">
        <v>352</v>
      </c>
      <c r="I22" s="367">
        <v>216</v>
      </c>
      <c r="J22" s="367">
        <v>450</v>
      </c>
      <c r="K22" s="367">
        <v>301</v>
      </c>
      <c r="L22" s="367">
        <v>582</v>
      </c>
      <c r="M22" s="367">
        <v>688</v>
      </c>
      <c r="N22" s="363">
        <f t="shared" si="1"/>
        <v>3991</v>
      </c>
    </row>
    <row r="23" spans="1:14" ht="12.75" hidden="1" customHeight="1">
      <c r="A23" s="362">
        <v>2011</v>
      </c>
      <c r="B23" s="367">
        <v>242</v>
      </c>
      <c r="C23" s="367">
        <v>292</v>
      </c>
      <c r="D23" s="367">
        <v>623</v>
      </c>
      <c r="E23" s="367">
        <v>481</v>
      </c>
      <c r="F23" s="367">
        <v>550</v>
      </c>
      <c r="G23" s="367">
        <v>332</v>
      </c>
      <c r="H23" s="367">
        <v>491</v>
      </c>
      <c r="I23" s="367">
        <v>455</v>
      </c>
      <c r="J23" s="367">
        <v>300</v>
      </c>
      <c r="K23" s="367">
        <v>179</v>
      </c>
      <c r="L23" s="367">
        <v>135</v>
      </c>
      <c r="M23" s="367">
        <v>175</v>
      </c>
      <c r="N23" s="363">
        <f t="shared" si="1"/>
        <v>4255</v>
      </c>
    </row>
    <row r="24" spans="1:14" hidden="1">
      <c r="A24" s="362">
        <v>2012</v>
      </c>
      <c r="B24" s="367">
        <v>0</v>
      </c>
      <c r="C24" s="367">
        <v>0</v>
      </c>
      <c r="D24" s="367">
        <v>507</v>
      </c>
      <c r="E24" s="367">
        <v>1002</v>
      </c>
      <c r="F24" s="367">
        <v>517</v>
      </c>
      <c r="G24" s="367">
        <v>318</v>
      </c>
      <c r="H24" s="367">
        <v>347</v>
      </c>
      <c r="I24" s="367">
        <v>346</v>
      </c>
      <c r="J24" s="367">
        <v>196</v>
      </c>
      <c r="K24" s="367">
        <v>444</v>
      </c>
      <c r="L24" s="367">
        <v>336</v>
      </c>
      <c r="M24" s="367">
        <v>363</v>
      </c>
      <c r="N24" s="363">
        <f t="shared" si="1"/>
        <v>4376</v>
      </c>
    </row>
    <row r="25" spans="1:14">
      <c r="A25" s="362">
        <v>2013</v>
      </c>
      <c r="B25" s="367">
        <v>125</v>
      </c>
      <c r="C25" s="367">
        <v>331</v>
      </c>
      <c r="D25" s="367">
        <v>330</v>
      </c>
      <c r="E25" s="367">
        <v>339</v>
      </c>
      <c r="F25" s="367">
        <v>326</v>
      </c>
      <c r="G25" s="367">
        <v>223</v>
      </c>
      <c r="H25" s="367">
        <v>420</v>
      </c>
      <c r="I25" s="367">
        <v>266</v>
      </c>
      <c r="J25" s="367">
        <v>390</v>
      </c>
      <c r="K25" s="367">
        <v>304</v>
      </c>
      <c r="L25" s="367">
        <v>317</v>
      </c>
      <c r="M25" s="367">
        <v>351</v>
      </c>
      <c r="N25" s="363">
        <f t="shared" si="1"/>
        <v>3722</v>
      </c>
    </row>
    <row r="26" spans="1:14">
      <c r="A26" s="362">
        <v>2014</v>
      </c>
      <c r="B26" s="367">
        <v>220</v>
      </c>
      <c r="C26" s="367">
        <v>284</v>
      </c>
      <c r="D26" s="367">
        <v>253</v>
      </c>
      <c r="E26" s="367">
        <v>237</v>
      </c>
      <c r="F26" s="367">
        <v>357</v>
      </c>
      <c r="G26" s="367">
        <v>275</v>
      </c>
      <c r="H26" s="367">
        <v>278</v>
      </c>
      <c r="I26" s="367">
        <v>88</v>
      </c>
      <c r="J26" s="367">
        <v>244</v>
      </c>
      <c r="K26" s="367">
        <v>245</v>
      </c>
      <c r="L26" s="367">
        <v>145</v>
      </c>
      <c r="M26" s="367">
        <v>342</v>
      </c>
      <c r="N26" s="363">
        <f t="shared" si="1"/>
        <v>2968</v>
      </c>
    </row>
    <row r="27" spans="1:14">
      <c r="A27" s="362">
        <v>2015</v>
      </c>
      <c r="B27" s="367">
        <v>225</v>
      </c>
      <c r="C27" s="367">
        <v>112</v>
      </c>
      <c r="D27" s="367">
        <v>155</v>
      </c>
      <c r="E27" s="367">
        <v>388</v>
      </c>
      <c r="F27" s="367">
        <v>364</v>
      </c>
      <c r="G27" s="367">
        <v>208</v>
      </c>
      <c r="H27" s="367">
        <v>393</v>
      </c>
      <c r="I27" s="367">
        <v>166</v>
      </c>
      <c r="J27" s="367">
        <v>474</v>
      </c>
      <c r="K27" s="363">
        <v>0</v>
      </c>
      <c r="L27" s="363">
        <v>0</v>
      </c>
      <c r="M27" s="363">
        <v>0</v>
      </c>
      <c r="N27" s="363">
        <f t="shared" si="1"/>
        <v>2485</v>
      </c>
    </row>
    <row r="28" spans="1:14">
      <c r="A28" s="362">
        <v>2016</v>
      </c>
      <c r="B28" s="363">
        <v>0</v>
      </c>
      <c r="C28" s="363">
        <v>0</v>
      </c>
      <c r="D28" s="363">
        <v>0</v>
      </c>
      <c r="E28" s="363">
        <v>74</v>
      </c>
      <c r="F28" s="363">
        <v>0</v>
      </c>
      <c r="G28" s="363">
        <v>0</v>
      </c>
      <c r="H28" s="363">
        <v>0</v>
      </c>
      <c r="I28" s="363">
        <v>0</v>
      </c>
      <c r="J28" s="363">
        <v>0</v>
      </c>
      <c r="K28" s="367">
        <v>908</v>
      </c>
      <c r="L28" s="367">
        <v>179</v>
      </c>
      <c r="M28" s="367">
        <v>285</v>
      </c>
      <c r="N28" s="363">
        <f t="shared" si="1"/>
        <v>1446</v>
      </c>
    </row>
    <row r="29" spans="1:14">
      <c r="A29" s="362">
        <v>2017</v>
      </c>
      <c r="B29" s="363">
        <v>0</v>
      </c>
      <c r="C29" s="363">
        <v>61</v>
      </c>
      <c r="D29" s="363">
        <v>247</v>
      </c>
      <c r="E29" s="363">
        <v>81</v>
      </c>
      <c r="F29" s="363">
        <v>110</v>
      </c>
      <c r="G29" s="363">
        <v>213</v>
      </c>
      <c r="H29" s="363">
        <v>108</v>
      </c>
      <c r="I29" s="363">
        <v>148</v>
      </c>
      <c r="J29" s="363">
        <v>325</v>
      </c>
      <c r="K29" s="367">
        <v>217</v>
      </c>
      <c r="L29" s="367">
        <v>130</v>
      </c>
      <c r="M29" s="367">
        <v>490</v>
      </c>
      <c r="N29" s="363">
        <f t="shared" si="1"/>
        <v>2130</v>
      </c>
    </row>
    <row r="30" spans="1:14">
      <c r="A30" s="362">
        <v>2018</v>
      </c>
      <c r="B30" s="367">
        <v>134</v>
      </c>
      <c r="C30" s="367">
        <v>202</v>
      </c>
      <c r="D30" s="367">
        <v>178</v>
      </c>
      <c r="E30" s="367">
        <v>150</v>
      </c>
      <c r="F30" s="367">
        <v>119</v>
      </c>
      <c r="G30" s="367">
        <v>129</v>
      </c>
      <c r="H30" s="367">
        <v>22</v>
      </c>
      <c r="I30" s="367">
        <v>261</v>
      </c>
      <c r="J30" s="367">
        <v>177</v>
      </c>
      <c r="K30" s="367">
        <v>204</v>
      </c>
      <c r="L30" s="367">
        <v>519</v>
      </c>
      <c r="M30" s="367">
        <v>241</v>
      </c>
      <c r="N30" s="363">
        <f>SUM(B30:M30)</f>
        <v>2336</v>
      </c>
    </row>
    <row r="31" spans="1:14">
      <c r="A31" s="362">
        <v>2019</v>
      </c>
      <c r="B31" s="367">
        <v>199</v>
      </c>
      <c r="C31" s="367">
        <v>314</v>
      </c>
      <c r="D31" s="367">
        <v>164</v>
      </c>
      <c r="E31" s="367">
        <v>319</v>
      </c>
      <c r="F31" s="367">
        <v>249</v>
      </c>
      <c r="G31" s="367">
        <v>206</v>
      </c>
      <c r="H31" s="367">
        <v>301</v>
      </c>
      <c r="I31" s="367">
        <v>316</v>
      </c>
      <c r="J31" s="367">
        <v>104</v>
      </c>
      <c r="K31" s="367">
        <v>302</v>
      </c>
      <c r="L31" s="367">
        <v>147</v>
      </c>
      <c r="M31" s="367">
        <v>433</v>
      </c>
      <c r="N31" s="363">
        <f>SUM(B31:M31)</f>
        <v>3054</v>
      </c>
    </row>
    <row r="32" spans="1:14" ht="15.75" thickBot="1">
      <c r="A32" s="362">
        <v>2020</v>
      </c>
      <c r="B32" s="367">
        <v>241</v>
      </c>
      <c r="C32" s="367">
        <v>187</v>
      </c>
      <c r="D32" s="363">
        <v>157</v>
      </c>
      <c r="E32" s="363">
        <v>0</v>
      </c>
      <c r="F32" s="363">
        <v>0</v>
      </c>
      <c r="G32" s="363">
        <v>0</v>
      </c>
      <c r="H32" s="363">
        <v>102</v>
      </c>
      <c r="I32" s="363">
        <v>297</v>
      </c>
      <c r="J32" s="363">
        <v>169</v>
      </c>
      <c r="K32" s="363">
        <v>213</v>
      </c>
      <c r="L32" s="363"/>
      <c r="M32" s="363"/>
      <c r="N32" s="363">
        <f>SUM(B32:M32)</f>
        <v>1366</v>
      </c>
    </row>
    <row r="33" spans="1:14" ht="15.75" thickBot="1">
      <c r="A33" s="364" t="s">
        <v>320</v>
      </c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6"/>
    </row>
    <row r="34" spans="1:14">
      <c r="A34" s="362">
        <v>2008</v>
      </c>
      <c r="B34" s="367">
        <v>800</v>
      </c>
      <c r="C34" s="363">
        <v>92518</v>
      </c>
      <c r="D34" s="363">
        <v>192433</v>
      </c>
      <c r="E34" s="363">
        <v>141524</v>
      </c>
      <c r="F34" s="367">
        <v>400303</v>
      </c>
      <c r="G34" s="363">
        <v>229588</v>
      </c>
      <c r="H34" s="363">
        <v>70032</v>
      </c>
      <c r="I34" s="363">
        <v>304691</v>
      </c>
      <c r="J34" s="367">
        <v>431052</v>
      </c>
      <c r="K34" s="363">
        <v>498837</v>
      </c>
      <c r="L34" s="363">
        <v>298851</v>
      </c>
      <c r="M34" s="363">
        <v>480402</v>
      </c>
      <c r="N34" s="363">
        <f t="shared" ref="N34:N43" si="2">SUM(B34:M34)</f>
        <v>3141031</v>
      </c>
    </row>
    <row r="35" spans="1:14">
      <c r="A35" s="362">
        <v>2009</v>
      </c>
      <c r="B35" s="367">
        <v>79054</v>
      </c>
      <c r="C35" s="363">
        <v>233271</v>
      </c>
      <c r="D35" s="363">
        <v>245697</v>
      </c>
      <c r="E35" s="363">
        <v>49862</v>
      </c>
      <c r="F35" s="367">
        <v>128089</v>
      </c>
      <c r="G35" s="363">
        <v>262520</v>
      </c>
      <c r="H35" s="363">
        <v>287412</v>
      </c>
      <c r="I35" s="363">
        <v>58346</v>
      </c>
      <c r="J35" s="367">
        <v>184683</v>
      </c>
      <c r="K35" s="363">
        <v>187909</v>
      </c>
      <c r="L35" s="363">
        <v>239235</v>
      </c>
      <c r="M35" s="363">
        <v>252290</v>
      </c>
      <c r="N35" s="363">
        <f t="shared" si="2"/>
        <v>2208368</v>
      </c>
    </row>
    <row r="36" spans="1:14">
      <c r="A36" s="362">
        <v>2010</v>
      </c>
      <c r="B36" s="367">
        <v>105549</v>
      </c>
      <c r="C36" s="363">
        <v>186481</v>
      </c>
      <c r="D36" s="363">
        <v>113138</v>
      </c>
      <c r="E36" s="363">
        <v>126981</v>
      </c>
      <c r="F36" s="367">
        <v>144408</v>
      </c>
      <c r="G36" s="363">
        <v>153551</v>
      </c>
      <c r="H36" s="363">
        <v>236173</v>
      </c>
      <c r="I36" s="363">
        <v>117965</v>
      </c>
      <c r="J36" s="367">
        <v>274273</v>
      </c>
      <c r="K36" s="363">
        <v>201597</v>
      </c>
      <c r="L36" s="363">
        <v>391211</v>
      </c>
      <c r="M36" s="363">
        <v>445154</v>
      </c>
      <c r="N36" s="363">
        <f t="shared" si="2"/>
        <v>2496481</v>
      </c>
    </row>
    <row r="37" spans="1:14">
      <c r="A37" s="362">
        <v>2011</v>
      </c>
      <c r="B37" s="367">
        <v>161710</v>
      </c>
      <c r="C37" s="363">
        <v>170715</v>
      </c>
      <c r="D37" s="363">
        <v>432702</v>
      </c>
      <c r="E37" s="363">
        <v>390251</v>
      </c>
      <c r="F37" s="367">
        <v>437382</v>
      </c>
      <c r="G37" s="363">
        <v>220084</v>
      </c>
      <c r="H37" s="363">
        <v>342824</v>
      </c>
      <c r="I37" s="363">
        <v>299026</v>
      </c>
      <c r="J37" s="367">
        <v>171908</v>
      </c>
      <c r="K37" s="363">
        <v>171167</v>
      </c>
      <c r="L37" s="363">
        <v>101514</v>
      </c>
      <c r="M37" s="363">
        <v>113158</v>
      </c>
      <c r="N37" s="363">
        <f t="shared" si="2"/>
        <v>3012441</v>
      </c>
    </row>
    <row r="38" spans="1:14">
      <c r="A38" s="362">
        <v>2012</v>
      </c>
      <c r="B38" s="363">
        <v>0</v>
      </c>
      <c r="C38" s="363">
        <v>0</v>
      </c>
      <c r="D38" s="363">
        <v>344770</v>
      </c>
      <c r="E38" s="363">
        <v>600417</v>
      </c>
      <c r="F38" s="367">
        <v>306692</v>
      </c>
      <c r="G38" s="363">
        <v>200734</v>
      </c>
      <c r="H38" s="363">
        <v>230042</v>
      </c>
      <c r="I38" s="363">
        <v>200873</v>
      </c>
      <c r="J38" s="367">
        <v>133315</v>
      </c>
      <c r="K38" s="363">
        <v>287218</v>
      </c>
      <c r="L38" s="363">
        <v>214813</v>
      </c>
      <c r="M38" s="363">
        <v>220432</v>
      </c>
      <c r="N38" s="363">
        <f t="shared" si="2"/>
        <v>2739306</v>
      </c>
    </row>
    <row r="39" spans="1:14">
      <c r="A39" s="362">
        <v>2013</v>
      </c>
      <c r="B39" s="367">
        <v>58586</v>
      </c>
      <c r="C39" s="363">
        <v>147664</v>
      </c>
      <c r="D39" s="363">
        <v>152719</v>
      </c>
      <c r="E39" s="363">
        <v>169137</v>
      </c>
      <c r="F39" s="367">
        <v>158259</v>
      </c>
      <c r="G39" s="363">
        <v>117696</v>
      </c>
      <c r="H39" s="363">
        <v>226659</v>
      </c>
      <c r="I39" s="363">
        <v>141609</v>
      </c>
      <c r="J39" s="367">
        <v>204049</v>
      </c>
      <c r="K39" s="363">
        <v>160318</v>
      </c>
      <c r="L39" s="363">
        <v>150143</v>
      </c>
      <c r="M39" s="363">
        <v>173860</v>
      </c>
      <c r="N39" s="363">
        <f t="shared" si="2"/>
        <v>1860699</v>
      </c>
    </row>
    <row r="40" spans="1:14">
      <c r="A40" s="362">
        <v>2014</v>
      </c>
      <c r="B40" s="367">
        <v>98436.3</v>
      </c>
      <c r="C40" s="363">
        <v>133326</v>
      </c>
      <c r="D40" s="363">
        <v>132626.29999999999</v>
      </c>
      <c r="E40" s="363">
        <v>139241</v>
      </c>
      <c r="F40" s="367">
        <v>190666</v>
      </c>
      <c r="G40" s="363">
        <v>126401</v>
      </c>
      <c r="H40" s="363">
        <v>133390</v>
      </c>
      <c r="I40" s="363">
        <v>41694</v>
      </c>
      <c r="J40" s="367">
        <v>127290.4</v>
      </c>
      <c r="K40" s="363">
        <v>127743</v>
      </c>
      <c r="L40" s="363">
        <v>68142</v>
      </c>
      <c r="M40" s="363">
        <v>180040</v>
      </c>
      <c r="N40" s="363">
        <f t="shared" si="2"/>
        <v>1498996</v>
      </c>
    </row>
    <row r="41" spans="1:14">
      <c r="A41" s="362">
        <v>2015</v>
      </c>
      <c r="B41" s="367">
        <v>110934</v>
      </c>
      <c r="C41" s="363">
        <v>53376</v>
      </c>
      <c r="D41" s="363">
        <v>106585</v>
      </c>
      <c r="E41" s="363">
        <v>228911</v>
      </c>
      <c r="F41" s="367">
        <v>208849</v>
      </c>
      <c r="G41" s="363">
        <v>117497</v>
      </c>
      <c r="H41" s="363">
        <v>210342</v>
      </c>
      <c r="I41" s="363">
        <v>97422</v>
      </c>
      <c r="J41" s="367">
        <v>253813</v>
      </c>
      <c r="K41" s="363">
        <v>0</v>
      </c>
      <c r="L41" s="363">
        <v>0</v>
      </c>
      <c r="M41" s="363">
        <v>0</v>
      </c>
      <c r="N41" s="363">
        <f t="shared" si="2"/>
        <v>1387729</v>
      </c>
    </row>
    <row r="42" spans="1:14">
      <c r="A42" s="362">
        <v>2016</v>
      </c>
      <c r="B42" s="363">
        <v>0</v>
      </c>
      <c r="C42" s="363">
        <v>0</v>
      </c>
      <c r="D42" s="363">
        <v>0</v>
      </c>
      <c r="E42" s="363">
        <v>35313</v>
      </c>
      <c r="F42" s="363">
        <v>0</v>
      </c>
      <c r="G42" s="363">
        <v>0</v>
      </c>
      <c r="H42" s="363">
        <v>0</v>
      </c>
      <c r="I42" s="363">
        <v>0</v>
      </c>
      <c r="J42" s="363">
        <v>0</v>
      </c>
      <c r="K42" s="363">
        <v>427494</v>
      </c>
      <c r="L42" s="363">
        <v>84556</v>
      </c>
      <c r="M42" s="363">
        <v>138372</v>
      </c>
      <c r="N42" s="363">
        <f t="shared" si="2"/>
        <v>685735</v>
      </c>
    </row>
    <row r="43" spans="1:14">
      <c r="A43" s="362">
        <v>2017</v>
      </c>
      <c r="B43" s="363">
        <v>0</v>
      </c>
      <c r="C43" s="363">
        <v>32699</v>
      </c>
      <c r="D43" s="363">
        <v>119341</v>
      </c>
      <c r="E43" s="363">
        <v>39632</v>
      </c>
      <c r="F43" s="367">
        <v>52597</v>
      </c>
      <c r="G43" s="363">
        <v>103011</v>
      </c>
      <c r="H43" s="363">
        <v>58147</v>
      </c>
      <c r="I43" s="363">
        <v>71465</v>
      </c>
      <c r="J43" s="367">
        <v>169386</v>
      </c>
      <c r="K43" s="363">
        <v>116649</v>
      </c>
      <c r="L43" s="363">
        <v>66266</v>
      </c>
      <c r="M43" s="363">
        <v>248824</v>
      </c>
      <c r="N43" s="363">
        <f t="shared" si="2"/>
        <v>1078017</v>
      </c>
    </row>
    <row r="44" spans="1:14">
      <c r="A44" s="362">
        <v>2018</v>
      </c>
      <c r="B44" s="367">
        <v>77038</v>
      </c>
      <c r="C44" s="363">
        <v>101004</v>
      </c>
      <c r="D44" s="363">
        <v>87582</v>
      </c>
      <c r="E44" s="363">
        <v>65306</v>
      </c>
      <c r="F44" s="367">
        <v>56653</v>
      </c>
      <c r="G44" s="363">
        <v>60122</v>
      </c>
      <c r="H44" s="363">
        <v>8299</v>
      </c>
      <c r="I44" s="363">
        <v>140270</v>
      </c>
      <c r="J44" s="367">
        <v>96582</v>
      </c>
      <c r="K44" s="363">
        <v>92298</v>
      </c>
      <c r="L44" s="363">
        <v>298059</v>
      </c>
      <c r="M44" s="363">
        <v>134143</v>
      </c>
      <c r="N44" s="363">
        <f>SUM(B44:M44)</f>
        <v>1217356</v>
      </c>
    </row>
    <row r="45" spans="1:14">
      <c r="A45" s="362">
        <v>2019</v>
      </c>
      <c r="B45" s="367">
        <v>113674.3042</v>
      </c>
      <c r="C45" s="363">
        <v>163856.00839999999</v>
      </c>
      <c r="D45" s="363">
        <v>82299.246799999994</v>
      </c>
      <c r="E45" s="363">
        <v>168104.20209999999</v>
      </c>
      <c r="F45" s="363">
        <v>123100</v>
      </c>
      <c r="G45" s="363">
        <v>109500</v>
      </c>
      <c r="H45" s="363">
        <v>156221.7782</v>
      </c>
      <c r="I45" s="363">
        <v>147464.70670000001</v>
      </c>
      <c r="J45" s="363">
        <v>40886.7673</v>
      </c>
      <c r="K45" s="363">
        <v>140394.4111</v>
      </c>
      <c r="L45" s="363">
        <v>73818.002699999997</v>
      </c>
      <c r="M45" s="363">
        <v>250455.20490000001</v>
      </c>
      <c r="N45" s="363">
        <f>SUM(B45:M45)</f>
        <v>1569774.6324</v>
      </c>
    </row>
    <row r="46" spans="1:14">
      <c r="A46" s="362">
        <v>2020</v>
      </c>
      <c r="B46" s="367">
        <v>130443.2118</v>
      </c>
      <c r="C46" s="363">
        <v>103099.0327</v>
      </c>
      <c r="D46" s="363">
        <v>73948.434899999993</v>
      </c>
      <c r="E46" s="363">
        <v>0</v>
      </c>
      <c r="F46" s="363">
        <v>0</v>
      </c>
      <c r="G46" s="363">
        <v>0</v>
      </c>
      <c r="H46" s="363">
        <v>51938.995300000002</v>
      </c>
      <c r="I46" s="363">
        <v>170409.80780000001</v>
      </c>
      <c r="J46" s="363">
        <v>72232.071899999995</v>
      </c>
      <c r="K46" s="363">
        <v>112837.5545</v>
      </c>
      <c r="L46" s="363"/>
      <c r="M46" s="363"/>
      <c r="N46" s="363">
        <f>SUM(B46:M46)</f>
        <v>714909.10889999999</v>
      </c>
    </row>
    <row r="47" spans="1:14" ht="20.25" customHeight="1">
      <c r="A47" s="838" t="s">
        <v>321</v>
      </c>
      <c r="B47" s="838"/>
      <c r="C47" s="838"/>
      <c r="D47" s="838"/>
      <c r="E47" s="838"/>
      <c r="F47" s="838"/>
      <c r="G47" s="838"/>
      <c r="H47" s="838"/>
      <c r="I47" s="838"/>
      <c r="J47" s="368"/>
      <c r="K47" s="368"/>
      <c r="L47" s="368"/>
      <c r="M47" s="368"/>
      <c r="N47" s="368"/>
    </row>
    <row r="48" spans="1:14" ht="30.75" customHeight="1">
      <c r="A48" s="369" t="s">
        <v>322</v>
      </c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</row>
  </sheetData>
  <mergeCells count="1">
    <mergeCell ref="A47:I47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K100"/>
  <sheetViews>
    <sheetView showGridLines="0" zoomScale="85" zoomScaleNormal="85" workbookViewId="0">
      <selection activeCell="F28" sqref="F28"/>
    </sheetView>
  </sheetViews>
  <sheetFormatPr baseColWidth="10" defaultColWidth="14.42578125" defaultRowHeight="15"/>
  <cols>
    <col min="1" max="1" width="14.7109375" style="98" customWidth="1"/>
    <col min="2" max="2" width="53.7109375" style="98" customWidth="1"/>
    <col min="3" max="3" width="20.5703125" style="98" customWidth="1"/>
    <col min="4" max="4" width="15.5703125" style="98" customWidth="1"/>
    <col min="5" max="5" width="11.5703125" style="67" customWidth="1"/>
    <col min="6" max="6" width="29.42578125" style="67" customWidth="1"/>
    <col min="7" max="7" width="13.42578125" style="67" customWidth="1"/>
    <col min="8" max="11" width="11.5703125" style="67" customWidth="1"/>
    <col min="12" max="16384" width="14.42578125" style="67"/>
  </cols>
  <sheetData>
    <row r="1" spans="1:11" ht="13.5" customHeight="1">
      <c r="A1" s="64" t="s">
        <v>85</v>
      </c>
      <c r="B1" s="65"/>
      <c r="C1" s="65"/>
      <c r="D1" s="65"/>
      <c r="E1" s="66"/>
      <c r="F1" s="66"/>
      <c r="G1" s="66"/>
      <c r="H1" s="66"/>
      <c r="I1" s="66"/>
      <c r="J1" s="66"/>
      <c r="K1" s="66"/>
    </row>
    <row r="2" spans="1:11" ht="13.5" customHeight="1">
      <c r="A2" s="68" t="s">
        <v>86</v>
      </c>
      <c r="B2" s="69"/>
      <c r="C2" s="70"/>
      <c r="D2" s="70"/>
      <c r="E2" s="66"/>
      <c r="I2" s="66"/>
      <c r="J2" s="66"/>
      <c r="K2" s="66"/>
    </row>
    <row r="3" spans="1:11" ht="13.5" customHeight="1">
      <c r="A3" s="68"/>
      <c r="B3" s="69"/>
      <c r="C3" s="70"/>
      <c r="D3" s="70"/>
      <c r="E3" s="66"/>
      <c r="I3" s="66"/>
      <c r="J3" s="66"/>
      <c r="K3" s="66"/>
    </row>
    <row r="4" spans="1:11" ht="13.5" customHeight="1">
      <c r="A4" s="71" t="s">
        <v>87</v>
      </c>
      <c r="B4" s="71" t="s">
        <v>88</v>
      </c>
      <c r="C4" s="72" t="s">
        <v>89</v>
      </c>
      <c r="D4" s="72" t="s">
        <v>90</v>
      </c>
      <c r="E4" s="66"/>
      <c r="I4" s="66"/>
      <c r="J4" s="66"/>
      <c r="K4" s="66"/>
    </row>
    <row r="5" spans="1:11" ht="13.5" customHeight="1">
      <c r="A5" s="73">
        <v>640</v>
      </c>
      <c r="B5" s="73" t="s">
        <v>91</v>
      </c>
      <c r="C5" s="74">
        <v>1282580.0315999994</v>
      </c>
      <c r="D5" s="75">
        <f>C5/128521500.6</f>
        <v>9.9794977930719817E-3</v>
      </c>
      <c r="E5" s="76"/>
      <c r="F5" s="77"/>
      <c r="G5" s="78"/>
      <c r="I5" s="66"/>
      <c r="J5" s="66"/>
      <c r="K5" s="66"/>
    </row>
    <row r="6" spans="1:11" ht="13.5" customHeight="1">
      <c r="A6" s="73">
        <v>307</v>
      </c>
      <c r="B6" s="73" t="s">
        <v>92</v>
      </c>
      <c r="C6" s="74">
        <v>276071.86519999994</v>
      </c>
      <c r="D6" s="75">
        <f t="shared" ref="D6:D12" si="0">C6/128521500.6</f>
        <v>2.1480597714091734E-3</v>
      </c>
      <c r="E6" s="76"/>
      <c r="F6" s="77"/>
      <c r="G6" s="79"/>
      <c r="I6" s="66"/>
      <c r="J6" s="66"/>
      <c r="K6" s="66"/>
    </row>
    <row r="7" spans="1:11" ht="13.5" customHeight="1">
      <c r="A7" s="80">
        <v>92</v>
      </c>
      <c r="B7" s="80" t="s">
        <v>93</v>
      </c>
      <c r="C7" s="81">
        <v>53758.4836</v>
      </c>
      <c r="D7" s="82">
        <f t="shared" si="0"/>
        <v>4.1828397076776742E-4</v>
      </c>
      <c r="E7" s="76"/>
      <c r="F7" s="83"/>
      <c r="G7" s="79"/>
      <c r="I7" s="66"/>
      <c r="J7" s="66"/>
      <c r="K7" s="66"/>
    </row>
    <row r="8" spans="1:11" ht="13.5" customHeight="1">
      <c r="A8" s="80">
        <v>33</v>
      </c>
      <c r="B8" s="80" t="s">
        <v>94</v>
      </c>
      <c r="C8" s="81">
        <v>82310.770199999999</v>
      </c>
      <c r="D8" s="82">
        <f t="shared" si="0"/>
        <v>6.4044358193558163E-4</v>
      </c>
      <c r="E8" s="76"/>
      <c r="F8" s="77"/>
      <c r="G8" s="79"/>
      <c r="I8" s="66"/>
      <c r="J8" s="66"/>
      <c r="K8" s="66"/>
    </row>
    <row r="9" spans="1:11" ht="13.5" customHeight="1">
      <c r="A9" s="80">
        <v>8</v>
      </c>
      <c r="B9" s="80" t="s">
        <v>95</v>
      </c>
      <c r="C9" s="81">
        <v>1669</v>
      </c>
      <c r="D9" s="82">
        <f t="shared" si="0"/>
        <v>1.2986154006981771E-5</v>
      </c>
      <c r="E9" s="76"/>
      <c r="F9" s="77"/>
      <c r="G9" s="78"/>
      <c r="I9" s="66"/>
      <c r="J9" s="66"/>
      <c r="K9" s="66"/>
    </row>
    <row r="10" spans="1:11" ht="13.5" customHeight="1">
      <c r="A10" s="80">
        <v>33</v>
      </c>
      <c r="B10" s="80" t="s">
        <v>96</v>
      </c>
      <c r="C10" s="81">
        <v>30818.510000000002</v>
      </c>
      <c r="D10" s="82">
        <f t="shared" si="0"/>
        <v>2.3979264057861463E-4</v>
      </c>
      <c r="E10" s="76"/>
      <c r="F10" s="77"/>
      <c r="G10" s="78"/>
      <c r="I10" s="66"/>
      <c r="J10" s="66"/>
      <c r="K10" s="66"/>
    </row>
    <row r="11" spans="1:11" ht="13.5" customHeight="1">
      <c r="A11" s="80">
        <v>4</v>
      </c>
      <c r="B11" s="80" t="s">
        <v>97</v>
      </c>
      <c r="C11" s="81">
        <v>94258.310599999997</v>
      </c>
      <c r="D11" s="82">
        <f t="shared" si="0"/>
        <v>7.3340499573967778E-4</v>
      </c>
      <c r="E11" s="76"/>
      <c r="F11" s="77"/>
      <c r="G11" s="78"/>
      <c r="I11" s="66"/>
      <c r="J11" s="66"/>
      <c r="K11" s="66"/>
    </row>
    <row r="12" spans="1:11" ht="13.5" customHeight="1">
      <c r="A12" s="80">
        <v>124</v>
      </c>
      <c r="B12" s="80" t="s">
        <v>98</v>
      </c>
      <c r="C12" s="81">
        <v>53161.627299999971</v>
      </c>
      <c r="D12" s="82">
        <f t="shared" si="0"/>
        <v>4.1363995169536616E-4</v>
      </c>
      <c r="E12" s="76"/>
      <c r="F12" s="77"/>
      <c r="G12" s="78"/>
      <c r="I12" s="66"/>
      <c r="J12" s="66"/>
      <c r="K12" s="66"/>
    </row>
    <row r="13" spans="1:11" ht="13.5" customHeight="1">
      <c r="A13" s="84">
        <f>SUM(A5:A12)</f>
        <v>1241</v>
      </c>
      <c r="B13" s="85" t="s">
        <v>99</v>
      </c>
      <c r="C13" s="84">
        <f>SUM(C5:C12)</f>
        <v>1874628.5984999991</v>
      </c>
      <c r="D13" s="86">
        <f>C13/128521500.6</f>
        <v>1.4586108859205143E-2</v>
      </c>
      <c r="E13" s="66"/>
      <c r="I13" s="66"/>
      <c r="J13" s="66"/>
      <c r="K13" s="66"/>
    </row>
    <row r="14" spans="1:11" ht="13.5" customHeight="1">
      <c r="A14" s="68"/>
      <c r="B14" s="70"/>
      <c r="C14" s="70"/>
      <c r="D14" s="70"/>
      <c r="E14" s="66"/>
      <c r="I14" s="66"/>
      <c r="J14" s="66"/>
      <c r="K14" s="66"/>
    </row>
    <row r="15" spans="1:11" ht="13.5" customHeight="1">
      <c r="A15" s="839" t="s">
        <v>100</v>
      </c>
      <c r="B15" s="840"/>
      <c r="C15" s="840"/>
      <c r="D15" s="840"/>
      <c r="E15" s="66"/>
      <c r="F15" s="66"/>
      <c r="G15" s="66"/>
      <c r="H15" s="66"/>
      <c r="I15" s="66"/>
      <c r="J15" s="66"/>
      <c r="K15" s="66"/>
    </row>
    <row r="16" spans="1:11" ht="87" customHeight="1">
      <c r="A16" s="841" t="s">
        <v>101</v>
      </c>
      <c r="B16" s="842"/>
      <c r="C16" s="842"/>
      <c r="D16" s="842"/>
      <c r="E16" s="87"/>
      <c r="F16" s="87"/>
      <c r="G16" s="87"/>
      <c r="H16" s="87"/>
      <c r="I16" s="87"/>
      <c r="J16" s="87"/>
      <c r="K16" s="87"/>
    </row>
    <row r="17" spans="1:11" ht="13.5" customHeight="1">
      <c r="A17" s="88"/>
      <c r="B17" s="89"/>
      <c r="C17" s="70"/>
      <c r="D17" s="70"/>
      <c r="E17" s="66"/>
      <c r="I17" s="66"/>
      <c r="J17" s="66"/>
      <c r="K17" s="66"/>
    </row>
    <row r="18" spans="1:11" ht="13.5" customHeight="1">
      <c r="A18" s="90"/>
      <c r="B18" s="89"/>
      <c r="C18" s="70"/>
      <c r="D18" s="70"/>
      <c r="E18" s="66"/>
      <c r="I18" s="66"/>
      <c r="J18" s="66"/>
      <c r="K18" s="66"/>
    </row>
    <row r="19" spans="1:11" ht="13.5" customHeight="1">
      <c r="A19" s="88"/>
      <c r="B19" s="89"/>
      <c r="C19" s="70"/>
      <c r="D19" s="70"/>
      <c r="E19" s="66"/>
      <c r="I19" s="66"/>
      <c r="J19" s="66"/>
      <c r="K19" s="66"/>
    </row>
    <row r="20" spans="1:11" ht="13.5" customHeight="1">
      <c r="A20" s="88"/>
      <c r="B20" s="89"/>
      <c r="C20" s="70"/>
      <c r="D20" s="70"/>
      <c r="E20" s="66"/>
      <c r="F20" s="66"/>
      <c r="G20" s="66"/>
      <c r="H20" s="66"/>
      <c r="I20" s="66"/>
      <c r="J20" s="66"/>
      <c r="K20" s="66"/>
    </row>
    <row r="21" spans="1:11" ht="13.5" customHeight="1">
      <c r="A21" s="88"/>
      <c r="B21" s="89"/>
      <c r="C21" s="91"/>
      <c r="D21" s="70"/>
      <c r="E21" s="66"/>
      <c r="F21" s="66"/>
      <c r="G21" s="66"/>
      <c r="H21" s="66"/>
      <c r="I21" s="66"/>
      <c r="J21" s="66"/>
      <c r="K21" s="66"/>
    </row>
    <row r="22" spans="1:11" ht="13.5" customHeight="1">
      <c r="A22" s="88"/>
      <c r="B22" s="92"/>
      <c r="C22" s="70"/>
      <c r="D22" s="70"/>
      <c r="E22" s="66"/>
      <c r="F22" s="66"/>
      <c r="G22" s="66"/>
      <c r="H22" s="66"/>
      <c r="I22" s="66"/>
      <c r="J22" s="66"/>
      <c r="K22" s="66"/>
    </row>
    <row r="23" spans="1:11" ht="13.5" customHeight="1">
      <c r="A23" s="88"/>
      <c r="B23" s="89"/>
      <c r="C23" s="92"/>
      <c r="D23" s="70"/>
      <c r="E23" s="66"/>
      <c r="F23" s="66"/>
      <c r="G23" s="66"/>
      <c r="H23" s="66"/>
      <c r="I23" s="66"/>
      <c r="J23" s="66"/>
      <c r="K23" s="66"/>
    </row>
    <row r="24" spans="1:11" ht="13.5" customHeight="1">
      <c r="A24" s="93"/>
      <c r="B24" s="89"/>
      <c r="C24" s="70"/>
      <c r="D24" s="70"/>
      <c r="E24" s="66"/>
      <c r="F24" s="66"/>
      <c r="G24" s="66"/>
      <c r="H24" s="66"/>
      <c r="I24" s="66"/>
      <c r="J24" s="66"/>
      <c r="K24" s="66"/>
    </row>
    <row r="25" spans="1:11" ht="13.5" customHeight="1">
      <c r="A25" s="88"/>
      <c r="B25" s="89"/>
      <c r="C25" s="70"/>
      <c r="D25" s="70"/>
      <c r="E25" s="66"/>
      <c r="F25" s="66"/>
      <c r="G25" s="66"/>
      <c r="H25" s="66"/>
      <c r="I25" s="66"/>
      <c r="J25" s="66"/>
      <c r="K25" s="66"/>
    </row>
    <row r="26" spans="1:11" ht="13.5" customHeight="1">
      <c r="A26" s="88"/>
      <c r="B26" s="89"/>
      <c r="C26" s="70"/>
      <c r="D26" s="70"/>
      <c r="E26" s="66"/>
      <c r="F26" s="66"/>
      <c r="G26" s="66"/>
      <c r="H26" s="66"/>
      <c r="I26" s="66"/>
      <c r="J26" s="66"/>
      <c r="K26" s="66"/>
    </row>
    <row r="27" spans="1:11" ht="13.5" customHeight="1">
      <c r="A27" s="94"/>
      <c r="B27" s="95"/>
      <c r="C27" s="96"/>
      <c r="D27" s="96"/>
      <c r="E27" s="66"/>
      <c r="F27" s="66"/>
      <c r="G27" s="66"/>
      <c r="H27" s="66"/>
      <c r="I27" s="66"/>
      <c r="J27" s="66"/>
      <c r="K27" s="66"/>
    </row>
    <row r="28" spans="1:11" ht="13.5" customHeight="1">
      <c r="A28" s="94"/>
      <c r="B28" s="95"/>
      <c r="C28" s="96"/>
      <c r="D28" s="96"/>
      <c r="E28" s="66"/>
      <c r="F28" s="66"/>
      <c r="G28" s="66"/>
      <c r="H28" s="66"/>
      <c r="I28" s="66"/>
      <c r="J28" s="66"/>
      <c r="K28" s="66"/>
    </row>
    <row r="29" spans="1:11" ht="13.5" customHeight="1">
      <c r="A29" s="88"/>
      <c r="B29" s="89"/>
      <c r="C29" s="70"/>
      <c r="D29" s="70"/>
      <c r="E29" s="66"/>
      <c r="F29" s="66"/>
      <c r="G29" s="66"/>
      <c r="H29" s="66"/>
      <c r="I29" s="66"/>
      <c r="J29" s="66"/>
      <c r="K29" s="66"/>
    </row>
    <row r="30" spans="1:11" ht="13.5" customHeight="1">
      <c r="A30" s="88"/>
      <c r="B30" s="89"/>
      <c r="C30" s="70"/>
      <c r="D30" s="70"/>
      <c r="E30" s="66"/>
      <c r="F30" s="66"/>
      <c r="G30" s="66"/>
      <c r="H30" s="66"/>
      <c r="I30" s="66"/>
      <c r="J30" s="66"/>
      <c r="K30" s="66"/>
    </row>
    <row r="31" spans="1:11" ht="13.5" customHeight="1">
      <c r="A31" s="88"/>
      <c r="B31" s="89"/>
      <c r="C31" s="70"/>
      <c r="D31" s="70"/>
      <c r="E31" s="66"/>
      <c r="F31" s="66"/>
      <c r="G31" s="66"/>
      <c r="H31" s="66"/>
      <c r="I31" s="66"/>
      <c r="J31" s="66"/>
      <c r="K31" s="66"/>
    </row>
    <row r="32" spans="1:11" ht="13.5" customHeight="1">
      <c r="A32" s="88"/>
      <c r="B32" s="89"/>
      <c r="C32" s="70"/>
      <c r="D32" s="70"/>
      <c r="E32" s="66"/>
      <c r="F32" s="66"/>
      <c r="G32" s="66"/>
      <c r="H32" s="66"/>
      <c r="I32" s="66"/>
      <c r="J32" s="66"/>
      <c r="K32" s="66"/>
    </row>
    <row r="33" spans="1:11" ht="13.5" customHeight="1">
      <c r="A33" s="88"/>
      <c r="B33" s="89"/>
      <c r="C33" s="70"/>
      <c r="D33" s="70"/>
      <c r="E33" s="66"/>
      <c r="F33" s="66"/>
      <c r="G33" s="66"/>
      <c r="H33" s="66"/>
      <c r="I33" s="66"/>
      <c r="J33" s="66"/>
      <c r="K33" s="66"/>
    </row>
    <row r="34" spans="1:11" ht="13.5" customHeight="1">
      <c r="A34" s="88"/>
      <c r="B34" s="89"/>
      <c r="C34" s="70"/>
      <c r="D34" s="70"/>
      <c r="E34" s="66"/>
      <c r="F34" s="66"/>
      <c r="G34" s="66"/>
      <c r="H34" s="66"/>
      <c r="I34" s="66"/>
      <c r="J34" s="66"/>
      <c r="K34" s="66"/>
    </row>
    <row r="35" spans="1:11" ht="13.5" customHeight="1">
      <c r="A35" s="88"/>
      <c r="B35" s="89"/>
      <c r="C35" s="70"/>
      <c r="D35" s="70"/>
      <c r="E35" s="66"/>
      <c r="F35" s="66"/>
      <c r="G35" s="66"/>
      <c r="H35" s="66"/>
      <c r="I35" s="66"/>
      <c r="J35" s="66"/>
      <c r="K35" s="66"/>
    </row>
    <row r="36" spans="1:11" ht="13.5" customHeight="1">
      <c r="A36" s="88"/>
      <c r="B36" s="89"/>
      <c r="C36" s="92"/>
      <c r="D36" s="70"/>
      <c r="E36" s="66"/>
      <c r="F36" s="66"/>
      <c r="G36" s="66"/>
      <c r="H36" s="66"/>
      <c r="I36" s="66"/>
      <c r="J36" s="66"/>
      <c r="K36" s="66"/>
    </row>
    <row r="37" spans="1:11" ht="13.5" customHeight="1">
      <c r="A37" s="88"/>
      <c r="B37" s="89"/>
      <c r="C37" s="70"/>
      <c r="D37" s="70"/>
      <c r="E37" s="66"/>
      <c r="F37" s="66"/>
      <c r="G37" s="66"/>
      <c r="H37" s="66"/>
      <c r="I37" s="66"/>
      <c r="J37" s="66"/>
      <c r="K37" s="66"/>
    </row>
    <row r="38" spans="1:11" ht="13.5" customHeight="1">
      <c r="A38" s="94"/>
      <c r="B38" s="95"/>
      <c r="C38" s="96"/>
      <c r="D38" s="96"/>
      <c r="E38" s="66"/>
      <c r="F38" s="66"/>
      <c r="G38" s="66"/>
      <c r="H38" s="66"/>
      <c r="I38" s="66"/>
      <c r="J38" s="66"/>
      <c r="K38" s="66"/>
    </row>
    <row r="39" spans="1:11" ht="13.5" customHeight="1">
      <c r="A39" s="88"/>
      <c r="B39" s="89"/>
      <c r="C39" s="70"/>
      <c r="D39" s="70"/>
      <c r="E39" s="66"/>
      <c r="F39" s="66"/>
      <c r="G39" s="66"/>
      <c r="H39" s="66"/>
      <c r="I39" s="66"/>
      <c r="J39" s="66"/>
      <c r="K39" s="66"/>
    </row>
    <row r="40" spans="1:11" ht="13.5" customHeight="1">
      <c r="A40" s="97"/>
      <c r="B40" s="89"/>
      <c r="C40" s="70"/>
      <c r="D40" s="70"/>
      <c r="E40" s="66"/>
      <c r="F40" s="66"/>
      <c r="G40" s="66"/>
      <c r="H40" s="66"/>
      <c r="I40" s="66"/>
      <c r="J40" s="66"/>
      <c r="K40" s="66"/>
    </row>
    <row r="41" spans="1:11" ht="13.5" customHeight="1">
      <c r="A41" s="88"/>
      <c r="B41" s="89"/>
      <c r="C41" s="70"/>
      <c r="D41" s="70"/>
      <c r="E41" s="66"/>
      <c r="F41" s="66"/>
      <c r="G41" s="66"/>
      <c r="H41" s="66"/>
      <c r="I41" s="66"/>
      <c r="J41" s="66"/>
      <c r="K41" s="66"/>
    </row>
    <row r="42" spans="1:11" ht="13.5" customHeight="1">
      <c r="A42" s="88"/>
      <c r="B42" s="89"/>
      <c r="C42" s="70"/>
      <c r="D42" s="70"/>
      <c r="E42" s="66"/>
      <c r="F42" s="66"/>
      <c r="G42" s="66"/>
      <c r="H42" s="66"/>
      <c r="I42" s="66"/>
      <c r="J42" s="66"/>
      <c r="K42" s="66"/>
    </row>
    <row r="43" spans="1:11" ht="13.5" customHeight="1">
      <c r="A43" s="88"/>
      <c r="B43" s="89"/>
      <c r="C43" s="70"/>
      <c r="D43" s="70"/>
      <c r="E43" s="66"/>
      <c r="F43" s="66"/>
      <c r="G43" s="66"/>
      <c r="H43" s="66"/>
      <c r="I43" s="66"/>
      <c r="J43" s="66"/>
      <c r="K43" s="66"/>
    </row>
    <row r="44" spans="1:11" ht="13.5" customHeight="1">
      <c r="A44" s="88"/>
      <c r="B44" s="89"/>
      <c r="C44" s="70"/>
      <c r="D44" s="70"/>
      <c r="E44" s="66"/>
      <c r="F44" s="66"/>
      <c r="G44" s="66"/>
      <c r="H44" s="66"/>
      <c r="I44" s="66"/>
      <c r="J44" s="66"/>
      <c r="K44" s="66"/>
    </row>
    <row r="45" spans="1:11" ht="13.5" customHeight="1">
      <c r="A45" s="88"/>
      <c r="B45" s="89"/>
      <c r="C45" s="70"/>
      <c r="D45" s="70"/>
      <c r="E45" s="66"/>
      <c r="F45" s="66"/>
      <c r="G45" s="66"/>
      <c r="H45" s="66"/>
      <c r="I45" s="66"/>
      <c r="J45" s="66"/>
      <c r="K45" s="66"/>
    </row>
    <row r="46" spans="1:11" ht="13.5" customHeight="1">
      <c r="A46" s="88"/>
      <c r="B46" s="89"/>
      <c r="C46" s="70"/>
      <c r="D46" s="70"/>
      <c r="E46" s="66"/>
      <c r="F46" s="66"/>
      <c r="G46" s="66"/>
      <c r="H46" s="66"/>
      <c r="I46" s="66"/>
      <c r="J46" s="66"/>
      <c r="K46" s="66"/>
    </row>
    <row r="47" spans="1:11" ht="13.5" customHeight="1">
      <c r="A47" s="88"/>
      <c r="B47" s="89"/>
      <c r="C47" s="70"/>
      <c r="D47" s="70"/>
      <c r="E47" s="66"/>
      <c r="F47" s="66"/>
      <c r="G47" s="66"/>
      <c r="H47" s="66"/>
      <c r="I47" s="66"/>
      <c r="J47" s="66"/>
      <c r="K47" s="66"/>
    </row>
    <row r="48" spans="1:11" ht="13.5" customHeight="1">
      <c r="A48" s="88"/>
      <c r="B48" s="89"/>
      <c r="C48" s="70"/>
      <c r="D48" s="70"/>
      <c r="E48" s="66"/>
      <c r="F48" s="66"/>
      <c r="G48" s="66"/>
      <c r="H48" s="66"/>
      <c r="I48" s="66"/>
      <c r="J48" s="66"/>
      <c r="K48" s="66"/>
    </row>
    <row r="49" spans="1:11" ht="13.5" customHeight="1">
      <c r="A49" s="88"/>
      <c r="B49" s="89"/>
      <c r="C49" s="70"/>
      <c r="D49" s="70"/>
      <c r="E49" s="66"/>
      <c r="F49" s="66"/>
      <c r="G49" s="66"/>
      <c r="H49" s="66"/>
      <c r="I49" s="66"/>
      <c r="J49" s="66"/>
      <c r="K49" s="66"/>
    </row>
    <row r="50" spans="1:11" ht="13.5" customHeight="1">
      <c r="A50" s="88"/>
      <c r="B50" s="89"/>
      <c r="C50" s="70"/>
      <c r="D50" s="70"/>
      <c r="E50" s="66"/>
      <c r="F50" s="66"/>
      <c r="G50" s="66"/>
      <c r="H50" s="66"/>
      <c r="I50" s="66"/>
      <c r="J50" s="66"/>
      <c r="K50" s="66"/>
    </row>
    <row r="51" spans="1:11" ht="13.5" customHeight="1">
      <c r="A51" s="88"/>
      <c r="B51" s="89"/>
      <c r="C51" s="70"/>
      <c r="D51" s="70"/>
      <c r="E51" s="66"/>
      <c r="F51" s="66"/>
      <c r="G51" s="66"/>
      <c r="H51" s="66"/>
      <c r="I51" s="66"/>
      <c r="J51" s="66"/>
      <c r="K51" s="66"/>
    </row>
    <row r="52" spans="1:11" ht="13.5" customHeight="1">
      <c r="A52" s="88"/>
      <c r="B52" s="89"/>
      <c r="C52" s="70"/>
      <c r="D52" s="70"/>
      <c r="E52" s="66"/>
      <c r="F52" s="66"/>
      <c r="G52" s="66"/>
      <c r="H52" s="66"/>
      <c r="I52" s="66"/>
      <c r="J52" s="66"/>
      <c r="K52" s="66"/>
    </row>
    <row r="53" spans="1:11" ht="13.5" customHeight="1">
      <c r="A53" s="88"/>
      <c r="B53" s="89"/>
      <c r="C53" s="70"/>
      <c r="D53" s="70"/>
      <c r="E53" s="66"/>
      <c r="F53" s="66"/>
      <c r="G53" s="66"/>
      <c r="H53" s="66"/>
      <c r="I53" s="66"/>
      <c r="J53" s="66"/>
      <c r="K53" s="66"/>
    </row>
    <row r="54" spans="1:11" ht="13.5" customHeight="1">
      <c r="A54" s="88"/>
      <c r="B54" s="89"/>
      <c r="C54" s="70"/>
      <c r="D54" s="70"/>
      <c r="E54" s="66"/>
      <c r="F54" s="66"/>
      <c r="G54" s="66"/>
      <c r="H54" s="66"/>
      <c r="I54" s="66"/>
      <c r="J54" s="66"/>
      <c r="K54" s="66"/>
    </row>
    <row r="55" spans="1:11" ht="13.5" customHeight="1">
      <c r="A55" s="88"/>
      <c r="B55" s="89"/>
      <c r="C55" s="70"/>
      <c r="D55" s="70"/>
      <c r="E55" s="66"/>
      <c r="F55" s="66"/>
      <c r="G55" s="66"/>
      <c r="H55" s="66"/>
      <c r="I55" s="66"/>
      <c r="J55" s="66"/>
      <c r="K55" s="66"/>
    </row>
    <row r="56" spans="1:11" ht="13.5" customHeight="1">
      <c r="A56" s="88"/>
      <c r="B56" s="89"/>
      <c r="C56" s="70"/>
      <c r="D56" s="70"/>
      <c r="E56" s="66"/>
      <c r="F56" s="66"/>
      <c r="G56" s="66"/>
      <c r="H56" s="66"/>
      <c r="I56" s="66"/>
      <c r="J56" s="66"/>
      <c r="K56" s="66"/>
    </row>
    <row r="57" spans="1:11" ht="13.5" customHeight="1">
      <c r="A57" s="88"/>
      <c r="B57" s="89"/>
      <c r="C57" s="70"/>
      <c r="D57" s="70"/>
      <c r="E57" s="66"/>
      <c r="F57" s="66"/>
      <c r="G57" s="66"/>
      <c r="H57" s="66"/>
      <c r="I57" s="66"/>
      <c r="J57" s="66"/>
      <c r="K57" s="66"/>
    </row>
    <row r="58" spans="1:11" ht="13.5" customHeight="1">
      <c r="A58" s="88"/>
      <c r="B58" s="89"/>
      <c r="C58" s="70"/>
      <c r="D58" s="70"/>
      <c r="E58" s="66"/>
      <c r="F58" s="66"/>
      <c r="G58" s="66"/>
      <c r="H58" s="66"/>
      <c r="I58" s="66"/>
      <c r="J58" s="66"/>
      <c r="K58" s="66"/>
    </row>
    <row r="59" spans="1:11" ht="13.5" customHeight="1">
      <c r="A59" s="88"/>
      <c r="B59" s="89"/>
      <c r="C59" s="70"/>
      <c r="D59" s="70"/>
      <c r="E59" s="66"/>
      <c r="F59" s="66"/>
      <c r="G59" s="66"/>
      <c r="H59" s="66"/>
      <c r="I59" s="66"/>
      <c r="J59" s="66"/>
      <c r="K59" s="66"/>
    </row>
    <row r="60" spans="1:11" ht="13.5" customHeight="1">
      <c r="A60" s="88"/>
      <c r="B60" s="89"/>
      <c r="C60" s="70"/>
      <c r="D60" s="70"/>
      <c r="E60" s="66"/>
      <c r="F60" s="66"/>
      <c r="G60" s="66"/>
      <c r="H60" s="66"/>
      <c r="I60" s="66"/>
      <c r="J60" s="66"/>
      <c r="K60" s="66"/>
    </row>
    <row r="61" spans="1:11" ht="13.5" customHeight="1">
      <c r="A61" s="88"/>
      <c r="B61" s="89"/>
      <c r="C61" s="70"/>
      <c r="D61" s="70"/>
      <c r="E61" s="66"/>
      <c r="F61" s="66"/>
      <c r="G61" s="66"/>
      <c r="H61" s="66"/>
      <c r="I61" s="66"/>
      <c r="J61" s="66"/>
      <c r="K61" s="66"/>
    </row>
    <row r="62" spans="1:11" ht="13.5" customHeight="1">
      <c r="A62" s="88"/>
      <c r="B62" s="89"/>
      <c r="C62" s="70"/>
      <c r="D62" s="70"/>
      <c r="E62" s="66"/>
      <c r="F62" s="66"/>
      <c r="G62" s="66"/>
      <c r="H62" s="66"/>
      <c r="I62" s="66"/>
      <c r="J62" s="66"/>
      <c r="K62" s="66"/>
    </row>
    <row r="63" spans="1:11" ht="13.5" customHeight="1">
      <c r="A63" s="88"/>
      <c r="B63" s="89"/>
      <c r="C63" s="70"/>
      <c r="D63" s="70"/>
      <c r="E63" s="66"/>
      <c r="F63" s="66"/>
      <c r="G63" s="66"/>
      <c r="H63" s="66"/>
      <c r="I63" s="66"/>
      <c r="J63" s="66"/>
      <c r="K63" s="66"/>
    </row>
    <row r="64" spans="1:11" ht="13.5" customHeight="1">
      <c r="A64" s="88"/>
      <c r="B64" s="89"/>
      <c r="C64" s="70"/>
      <c r="D64" s="70"/>
      <c r="E64" s="66"/>
      <c r="F64" s="66"/>
      <c r="G64" s="66"/>
      <c r="H64" s="66"/>
      <c r="I64" s="66"/>
      <c r="J64" s="66"/>
      <c r="K64" s="66"/>
    </row>
    <row r="65" spans="1:11" ht="13.5" customHeight="1">
      <c r="A65" s="88"/>
      <c r="B65" s="89"/>
      <c r="C65" s="70"/>
      <c r="D65" s="70"/>
      <c r="E65" s="66"/>
      <c r="F65" s="66"/>
      <c r="G65" s="66"/>
      <c r="H65" s="66"/>
      <c r="I65" s="66"/>
      <c r="J65" s="66"/>
      <c r="K65" s="66"/>
    </row>
    <row r="66" spans="1:11" ht="13.5" customHeight="1">
      <c r="A66" s="88"/>
      <c r="B66" s="89"/>
      <c r="C66" s="70"/>
      <c r="D66" s="70"/>
      <c r="E66" s="66"/>
      <c r="F66" s="66"/>
      <c r="G66" s="66"/>
      <c r="H66" s="66"/>
      <c r="I66" s="66"/>
      <c r="J66" s="66"/>
      <c r="K66" s="66"/>
    </row>
    <row r="67" spans="1:11" ht="13.5" customHeight="1">
      <c r="A67" s="88"/>
      <c r="B67" s="89"/>
      <c r="C67" s="70"/>
      <c r="D67" s="70"/>
      <c r="E67" s="66"/>
      <c r="F67" s="66"/>
      <c r="G67" s="66"/>
      <c r="H67" s="66"/>
      <c r="I67" s="66"/>
      <c r="J67" s="66"/>
      <c r="K67" s="66"/>
    </row>
    <row r="68" spans="1:11" ht="13.5" customHeight="1">
      <c r="A68" s="88"/>
      <c r="B68" s="89"/>
      <c r="C68" s="70"/>
      <c r="D68" s="70"/>
      <c r="E68" s="66"/>
      <c r="F68" s="66"/>
      <c r="G68" s="66"/>
      <c r="H68" s="66"/>
      <c r="I68" s="66"/>
      <c r="J68" s="66"/>
      <c r="K68" s="66"/>
    </row>
    <row r="69" spans="1:11" ht="13.5" customHeight="1">
      <c r="A69" s="88"/>
      <c r="B69" s="89"/>
      <c r="C69" s="70"/>
      <c r="D69" s="70"/>
      <c r="E69" s="66"/>
      <c r="F69" s="66"/>
      <c r="G69" s="66"/>
      <c r="H69" s="66"/>
      <c r="I69" s="66"/>
      <c r="J69" s="66"/>
      <c r="K69" s="66"/>
    </row>
    <row r="70" spans="1:11" ht="13.5" customHeight="1">
      <c r="A70" s="88"/>
      <c r="B70" s="89"/>
      <c r="C70" s="70"/>
      <c r="D70" s="70"/>
      <c r="E70" s="66"/>
      <c r="F70" s="66"/>
      <c r="G70" s="66"/>
      <c r="H70" s="66"/>
      <c r="I70" s="66"/>
      <c r="J70" s="66"/>
      <c r="K70" s="66"/>
    </row>
    <row r="71" spans="1:11" ht="13.5" customHeight="1">
      <c r="A71" s="88"/>
      <c r="B71" s="89"/>
      <c r="C71" s="70"/>
      <c r="D71" s="70"/>
      <c r="E71" s="66"/>
      <c r="F71" s="66"/>
      <c r="G71" s="66"/>
      <c r="H71" s="66"/>
      <c r="I71" s="66"/>
      <c r="J71" s="66"/>
      <c r="K71" s="66"/>
    </row>
    <row r="72" spans="1:11" ht="13.5" customHeight="1">
      <c r="A72" s="88"/>
      <c r="B72" s="89"/>
      <c r="C72" s="70"/>
      <c r="D72" s="70"/>
      <c r="E72" s="66"/>
      <c r="F72" s="66"/>
      <c r="G72" s="66"/>
      <c r="H72" s="66"/>
      <c r="I72" s="66"/>
      <c r="J72" s="66"/>
      <c r="K72" s="66"/>
    </row>
    <row r="73" spans="1:11" ht="13.5" customHeight="1">
      <c r="A73" s="88"/>
      <c r="B73" s="89"/>
      <c r="C73" s="70"/>
      <c r="D73" s="70"/>
      <c r="E73" s="66"/>
      <c r="F73" s="66"/>
      <c r="G73" s="66"/>
      <c r="H73" s="66"/>
      <c r="I73" s="66"/>
      <c r="J73" s="66"/>
      <c r="K73" s="66"/>
    </row>
    <row r="74" spans="1:11" ht="13.5" customHeight="1">
      <c r="A74" s="88"/>
      <c r="B74" s="89"/>
      <c r="C74" s="70"/>
      <c r="D74" s="70"/>
      <c r="E74" s="66"/>
      <c r="F74" s="66"/>
      <c r="G74" s="66"/>
      <c r="H74" s="66"/>
      <c r="I74" s="66"/>
      <c r="J74" s="66"/>
      <c r="K74" s="66"/>
    </row>
    <row r="75" spans="1:11" ht="13.5" customHeight="1">
      <c r="A75" s="88"/>
      <c r="B75" s="89"/>
      <c r="C75" s="70"/>
      <c r="D75" s="70"/>
      <c r="E75" s="66"/>
      <c r="F75" s="66"/>
      <c r="G75" s="66"/>
      <c r="H75" s="66"/>
      <c r="I75" s="66"/>
      <c r="J75" s="66"/>
      <c r="K75" s="66"/>
    </row>
    <row r="76" spans="1:11" ht="13.5" customHeight="1">
      <c r="A76" s="88"/>
      <c r="B76" s="89"/>
      <c r="C76" s="70"/>
      <c r="D76" s="70"/>
      <c r="E76" s="66"/>
      <c r="F76" s="66"/>
      <c r="G76" s="66"/>
      <c r="H76" s="66"/>
      <c r="I76" s="66"/>
      <c r="J76" s="66"/>
      <c r="K76" s="66"/>
    </row>
    <row r="77" spans="1:11" ht="13.5" customHeight="1">
      <c r="A77" s="88"/>
      <c r="B77" s="89"/>
      <c r="C77" s="70"/>
      <c r="D77" s="70"/>
      <c r="E77" s="66"/>
      <c r="F77" s="66"/>
      <c r="G77" s="66"/>
      <c r="H77" s="66"/>
      <c r="I77" s="66"/>
      <c r="J77" s="66"/>
      <c r="K77" s="66"/>
    </row>
    <row r="78" spans="1:11" ht="13.5" customHeight="1">
      <c r="A78" s="88"/>
      <c r="B78" s="89"/>
      <c r="C78" s="70"/>
      <c r="D78" s="70"/>
      <c r="E78" s="66"/>
      <c r="F78" s="66"/>
      <c r="G78" s="66"/>
      <c r="H78" s="66"/>
      <c r="I78" s="66"/>
      <c r="J78" s="66"/>
      <c r="K78" s="66"/>
    </row>
    <row r="79" spans="1:11" ht="13.5" customHeight="1">
      <c r="A79" s="88"/>
      <c r="B79" s="89"/>
      <c r="C79" s="70"/>
      <c r="D79" s="70"/>
      <c r="E79" s="66"/>
      <c r="F79" s="66"/>
      <c r="G79" s="66"/>
      <c r="H79" s="66"/>
      <c r="I79" s="66"/>
      <c r="J79" s="66"/>
      <c r="K79" s="66"/>
    </row>
    <row r="80" spans="1:11" ht="13.5" customHeight="1">
      <c r="A80" s="88"/>
      <c r="B80" s="89"/>
      <c r="C80" s="70"/>
      <c r="D80" s="70"/>
      <c r="E80" s="66"/>
      <c r="F80" s="66"/>
      <c r="G80" s="66"/>
      <c r="H80" s="66"/>
      <c r="I80" s="66"/>
      <c r="J80" s="66"/>
      <c r="K80" s="66"/>
    </row>
    <row r="81" spans="1:11" ht="13.5" customHeight="1">
      <c r="A81" s="88"/>
      <c r="B81" s="89"/>
      <c r="C81" s="70"/>
      <c r="D81" s="70"/>
      <c r="E81" s="66"/>
      <c r="F81" s="66"/>
      <c r="G81" s="66"/>
      <c r="H81" s="66"/>
      <c r="I81" s="66"/>
      <c r="J81" s="66"/>
      <c r="K81" s="66"/>
    </row>
    <row r="82" spans="1:11" ht="13.5" customHeight="1">
      <c r="A82" s="88"/>
      <c r="B82" s="89"/>
      <c r="C82" s="70"/>
      <c r="D82" s="70"/>
      <c r="E82" s="66"/>
      <c r="F82" s="66"/>
      <c r="G82" s="66"/>
      <c r="H82" s="66"/>
      <c r="I82" s="66"/>
      <c r="J82" s="66"/>
      <c r="K82" s="66"/>
    </row>
    <row r="83" spans="1:11" ht="13.5" customHeight="1">
      <c r="A83" s="88"/>
      <c r="B83" s="89"/>
      <c r="C83" s="70"/>
      <c r="D83" s="70"/>
      <c r="E83" s="66"/>
      <c r="F83" s="66"/>
      <c r="G83" s="66"/>
      <c r="H83" s="66"/>
      <c r="I83" s="66"/>
      <c r="J83" s="66"/>
      <c r="K83" s="66"/>
    </row>
    <row r="84" spans="1:11" ht="13.5" customHeight="1">
      <c r="A84" s="88"/>
      <c r="B84" s="89"/>
      <c r="C84" s="70"/>
      <c r="D84" s="70"/>
      <c r="E84" s="66"/>
      <c r="F84" s="66"/>
      <c r="G84" s="66"/>
      <c r="H84" s="66"/>
      <c r="I84" s="66"/>
      <c r="J84" s="66"/>
      <c r="K84" s="66"/>
    </row>
    <row r="85" spans="1:11" ht="13.5" customHeight="1">
      <c r="A85" s="88"/>
      <c r="B85" s="89"/>
      <c r="C85" s="70"/>
      <c r="D85" s="70"/>
      <c r="E85" s="66"/>
      <c r="F85" s="66"/>
      <c r="G85" s="66"/>
      <c r="H85" s="66"/>
      <c r="I85" s="66"/>
      <c r="J85" s="66"/>
      <c r="K85" s="66"/>
    </row>
    <row r="86" spans="1:11" ht="13.5" customHeight="1">
      <c r="A86" s="88"/>
      <c r="B86" s="89"/>
      <c r="C86" s="70"/>
      <c r="D86" s="70"/>
      <c r="E86" s="66"/>
      <c r="F86" s="66"/>
      <c r="G86" s="66"/>
      <c r="H86" s="66"/>
      <c r="I86" s="66"/>
      <c r="J86" s="66"/>
      <c r="K86" s="66"/>
    </row>
    <row r="87" spans="1:11" ht="13.5" customHeight="1">
      <c r="A87" s="88"/>
      <c r="B87" s="89"/>
      <c r="C87" s="70"/>
      <c r="D87" s="70"/>
      <c r="E87" s="66"/>
      <c r="F87" s="66"/>
      <c r="G87" s="66"/>
      <c r="H87" s="66"/>
      <c r="I87" s="66"/>
      <c r="J87" s="66"/>
      <c r="K87" s="66"/>
    </row>
    <row r="88" spans="1:11" ht="13.5" customHeight="1">
      <c r="A88" s="88"/>
      <c r="B88" s="89"/>
      <c r="C88" s="70"/>
      <c r="D88" s="70"/>
      <c r="E88" s="66"/>
      <c r="F88" s="66"/>
      <c r="G88" s="66"/>
      <c r="H88" s="66"/>
      <c r="I88" s="66"/>
      <c r="J88" s="66"/>
      <c r="K88" s="66"/>
    </row>
    <row r="89" spans="1:11" ht="13.5" customHeight="1">
      <c r="A89" s="88"/>
      <c r="B89" s="89"/>
      <c r="C89" s="70"/>
      <c r="D89" s="70"/>
      <c r="E89" s="66"/>
      <c r="F89" s="66"/>
      <c r="G89" s="66"/>
      <c r="H89" s="66"/>
      <c r="I89" s="66"/>
      <c r="J89" s="66"/>
      <c r="K89" s="66"/>
    </row>
    <row r="90" spans="1:11" ht="13.5" customHeight="1">
      <c r="A90" s="88"/>
      <c r="B90" s="89"/>
      <c r="C90" s="70"/>
      <c r="D90" s="70"/>
      <c r="E90" s="66"/>
      <c r="F90" s="66"/>
      <c r="G90" s="66"/>
      <c r="H90" s="66"/>
      <c r="I90" s="66"/>
      <c r="J90" s="66"/>
      <c r="K90" s="66"/>
    </row>
    <row r="91" spans="1:11" ht="13.5" customHeight="1">
      <c r="A91" s="88"/>
      <c r="B91" s="89"/>
      <c r="C91" s="70"/>
      <c r="D91" s="70"/>
      <c r="E91" s="66"/>
      <c r="F91" s="66"/>
      <c r="G91" s="66"/>
      <c r="H91" s="66"/>
      <c r="I91" s="66"/>
      <c r="J91" s="66"/>
      <c r="K91" s="66"/>
    </row>
    <row r="92" spans="1:11" ht="13.5" customHeight="1">
      <c r="A92" s="88"/>
      <c r="B92" s="89"/>
      <c r="C92" s="70"/>
      <c r="D92" s="70"/>
      <c r="E92" s="66"/>
      <c r="F92" s="66"/>
      <c r="G92" s="66"/>
      <c r="H92" s="66"/>
      <c r="I92" s="66"/>
      <c r="J92" s="66"/>
      <c r="K92" s="66"/>
    </row>
    <row r="93" spans="1:11" ht="13.5" customHeight="1">
      <c r="A93" s="88"/>
      <c r="B93" s="89"/>
      <c r="C93" s="70"/>
      <c r="D93" s="70"/>
      <c r="E93" s="66"/>
      <c r="F93" s="66"/>
      <c r="G93" s="66"/>
      <c r="H93" s="66"/>
      <c r="I93" s="66"/>
      <c r="J93" s="66"/>
      <c r="K93" s="66"/>
    </row>
    <row r="94" spans="1:11" ht="13.5" customHeight="1">
      <c r="A94" s="88"/>
      <c r="B94" s="89"/>
      <c r="C94" s="70"/>
      <c r="D94" s="70"/>
      <c r="E94" s="66"/>
      <c r="F94" s="66"/>
      <c r="G94" s="66"/>
      <c r="H94" s="66"/>
      <c r="I94" s="66"/>
      <c r="J94" s="66"/>
      <c r="K94" s="66"/>
    </row>
    <row r="95" spans="1:11" ht="13.5" customHeight="1">
      <c r="A95" s="88"/>
      <c r="B95" s="89"/>
      <c r="C95" s="70"/>
      <c r="D95" s="70"/>
      <c r="E95" s="66"/>
      <c r="F95" s="66"/>
      <c r="G95" s="66"/>
      <c r="H95" s="66"/>
      <c r="I95" s="66"/>
      <c r="J95" s="66"/>
      <c r="K95" s="66"/>
    </row>
    <row r="96" spans="1:11" ht="13.5" customHeight="1">
      <c r="A96" s="88"/>
      <c r="B96" s="89"/>
      <c r="C96" s="70"/>
      <c r="D96" s="70"/>
      <c r="E96" s="66"/>
      <c r="F96" s="66"/>
      <c r="G96" s="66"/>
      <c r="H96" s="66"/>
      <c r="I96" s="66"/>
      <c r="J96" s="66"/>
      <c r="K96" s="66"/>
    </row>
    <row r="97" spans="1:11" ht="13.5" customHeight="1">
      <c r="A97" s="88"/>
      <c r="B97" s="89"/>
      <c r="C97" s="70"/>
      <c r="D97" s="70"/>
      <c r="E97" s="66"/>
      <c r="F97" s="66"/>
      <c r="G97" s="66"/>
      <c r="H97" s="66"/>
      <c r="I97" s="66"/>
      <c r="J97" s="66"/>
      <c r="K97" s="66"/>
    </row>
    <row r="98" spans="1:11" ht="13.5" customHeight="1">
      <c r="A98" s="88"/>
      <c r="B98" s="89"/>
      <c r="C98" s="70"/>
      <c r="D98" s="70"/>
      <c r="E98" s="66"/>
      <c r="F98" s="66"/>
      <c r="G98" s="66"/>
      <c r="H98" s="66"/>
      <c r="I98" s="66"/>
      <c r="J98" s="66"/>
      <c r="K98" s="66"/>
    </row>
    <row r="99" spans="1:11" ht="13.5" customHeight="1">
      <c r="A99" s="88"/>
      <c r="B99" s="89"/>
      <c r="C99" s="70"/>
      <c r="D99" s="70"/>
      <c r="E99" s="66"/>
      <c r="F99" s="66"/>
      <c r="G99" s="66"/>
      <c r="H99" s="66"/>
      <c r="I99" s="66"/>
      <c r="J99" s="66"/>
      <c r="K99" s="66"/>
    </row>
    <row r="100" spans="1:11" ht="13.5" customHeight="1">
      <c r="A100" s="88"/>
      <c r="B100" s="89"/>
      <c r="C100" s="70"/>
      <c r="D100" s="70"/>
      <c r="E100" s="66"/>
      <c r="F100" s="66"/>
      <c r="G100" s="66"/>
      <c r="H100" s="66"/>
      <c r="I100" s="66"/>
      <c r="J100" s="66"/>
      <c r="K100" s="66"/>
    </row>
  </sheetData>
  <mergeCells count="2">
    <mergeCell ref="A15:D15"/>
    <mergeCell ref="A16:D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F25"/>
  <sheetViews>
    <sheetView showGridLines="0" workbookViewId="0">
      <selection activeCell="H38" sqref="H38"/>
    </sheetView>
  </sheetViews>
  <sheetFormatPr baseColWidth="10" defaultRowHeight="12.75"/>
  <cols>
    <col min="1" max="1" width="11.42578125" style="178"/>
    <col min="2" max="2" width="10" style="178" customWidth="1"/>
    <col min="3" max="3" width="52.85546875" style="178" bestFit="1" customWidth="1"/>
    <col min="4" max="4" width="12.28515625" style="178" customWidth="1"/>
    <col min="5" max="5" width="14.85546875" style="178" bestFit="1" customWidth="1"/>
    <col min="6" max="6" width="11.7109375" style="178" customWidth="1"/>
    <col min="7" max="16384" width="11.42578125" style="178"/>
  </cols>
  <sheetData>
    <row r="1" spans="2:6">
      <c r="B1" s="371" t="s">
        <v>85</v>
      </c>
    </row>
    <row r="2" spans="2:6">
      <c r="B2" s="372" t="s">
        <v>323</v>
      </c>
    </row>
    <row r="3" spans="2:6">
      <c r="B3" s="372"/>
    </row>
    <row r="4" spans="2:6">
      <c r="B4" s="373" t="s">
        <v>324</v>
      </c>
      <c r="C4" s="373" t="s">
        <v>325</v>
      </c>
      <c r="D4" s="373" t="s">
        <v>28</v>
      </c>
      <c r="E4" s="373" t="s">
        <v>326</v>
      </c>
      <c r="F4" s="374" t="s">
        <v>327</v>
      </c>
    </row>
    <row r="5" spans="2:6">
      <c r="B5" s="375">
        <v>1</v>
      </c>
      <c r="C5" s="376" t="s">
        <v>328</v>
      </c>
      <c r="D5" s="377">
        <v>28</v>
      </c>
      <c r="E5" s="378">
        <v>10728739</v>
      </c>
      <c r="F5" s="442">
        <f>E5/F22*100</f>
        <v>8.3478126160311152</v>
      </c>
    </row>
    <row r="6" spans="2:6">
      <c r="B6" s="375">
        <v>2</v>
      </c>
      <c r="C6" s="380" t="s">
        <v>329</v>
      </c>
      <c r="D6" s="381">
        <v>19</v>
      </c>
      <c r="E6" s="382">
        <v>8392120</v>
      </c>
      <c r="F6" s="442">
        <f>(E6/F22)*100</f>
        <v>6.5297371118122127</v>
      </c>
    </row>
    <row r="7" spans="2:6">
      <c r="B7" s="383">
        <v>3</v>
      </c>
      <c r="C7" s="384" t="s">
        <v>330</v>
      </c>
      <c r="D7" s="377">
        <v>13</v>
      </c>
      <c r="E7" s="378">
        <v>6935351.54</v>
      </c>
      <c r="F7" s="442">
        <f>(E7/F22)*100</f>
        <v>5.3962553364587231</v>
      </c>
    </row>
    <row r="8" spans="2:6">
      <c r="B8" s="383">
        <v>4</v>
      </c>
      <c r="C8" s="385" t="s">
        <v>331</v>
      </c>
      <c r="D8" s="377">
        <v>13</v>
      </c>
      <c r="E8" s="386">
        <v>6705761</v>
      </c>
      <c r="F8" s="443">
        <f>(E8/F22)*100</f>
        <v>5.2176156280704964</v>
      </c>
    </row>
    <row r="9" spans="2:6">
      <c r="B9" s="383">
        <v>5</v>
      </c>
      <c r="C9" s="387" t="s">
        <v>332</v>
      </c>
      <c r="D9" s="388">
        <v>123</v>
      </c>
      <c r="E9" s="382">
        <v>4668480.7480000025</v>
      </c>
      <c r="F9" s="442">
        <f>(E9/F22)*100</f>
        <v>3.632449487852468</v>
      </c>
    </row>
    <row r="10" spans="2:6">
      <c r="B10" s="383">
        <v>6</v>
      </c>
      <c r="C10" s="385" t="s">
        <v>333</v>
      </c>
      <c r="D10" s="377">
        <v>61</v>
      </c>
      <c r="E10" s="378">
        <v>3428668.614000001</v>
      </c>
      <c r="F10" s="442">
        <f>(E10/F22)*100</f>
        <v>2.6677769971046112</v>
      </c>
    </row>
    <row r="11" spans="2:6">
      <c r="B11" s="383">
        <v>7</v>
      </c>
      <c r="C11" s="387" t="s">
        <v>334</v>
      </c>
      <c r="D11" s="388">
        <v>9514</v>
      </c>
      <c r="E11" s="382">
        <v>1661101.3773813327</v>
      </c>
      <c r="F11" s="442">
        <f>(E11/F22)*100</f>
        <v>1.2924690436229787</v>
      </c>
    </row>
    <row r="12" spans="2:6">
      <c r="B12" s="383">
        <v>8</v>
      </c>
      <c r="C12" s="385" t="s">
        <v>335</v>
      </c>
      <c r="D12" s="377">
        <v>206</v>
      </c>
      <c r="E12" s="378">
        <v>473013</v>
      </c>
      <c r="F12" s="443">
        <f>(E12/F22)*100</f>
        <v>0.36804175112720389</v>
      </c>
    </row>
    <row r="13" spans="2:6">
      <c r="B13" s="383">
        <v>9</v>
      </c>
      <c r="C13" s="385" t="s">
        <v>336</v>
      </c>
      <c r="D13" s="377">
        <v>42</v>
      </c>
      <c r="E13" s="378">
        <v>348200</v>
      </c>
      <c r="F13" s="442">
        <f>E13/F22*100</f>
        <v>0.27092730589326802</v>
      </c>
    </row>
    <row r="14" spans="2:6">
      <c r="B14" s="383">
        <v>10</v>
      </c>
      <c r="C14" s="385" t="s">
        <v>337</v>
      </c>
      <c r="D14" s="377">
        <v>6</v>
      </c>
      <c r="E14" s="378">
        <v>108611.5851</v>
      </c>
      <c r="F14" s="442">
        <f>E14/F22*100</f>
        <v>8.4508455312867353E-2</v>
      </c>
    </row>
    <row r="15" spans="2:6">
      <c r="B15" s="383">
        <v>11</v>
      </c>
      <c r="C15" s="385" t="s">
        <v>338</v>
      </c>
      <c r="D15" s="377">
        <v>83</v>
      </c>
      <c r="E15" s="378">
        <v>108414</v>
      </c>
      <c r="F15" s="442">
        <f>E15/F22*100</f>
        <v>8.4354718383436986E-2</v>
      </c>
    </row>
    <row r="16" spans="2:6">
      <c r="B16" s="383">
        <v>12</v>
      </c>
      <c r="C16" s="385" t="s">
        <v>339</v>
      </c>
      <c r="D16" s="377">
        <v>109</v>
      </c>
      <c r="E16" s="378">
        <v>12683.476999999999</v>
      </c>
      <c r="F16" s="379">
        <f>E16/F22*100</f>
        <v>9.8687543163964078E-3</v>
      </c>
    </row>
    <row r="17" spans="2:6">
      <c r="B17" s="383">
        <v>13</v>
      </c>
      <c r="C17" s="385" t="s">
        <v>340</v>
      </c>
      <c r="D17" s="377">
        <v>2</v>
      </c>
      <c r="E17" s="389">
        <v>10729.449000000001</v>
      </c>
      <c r="F17" s="379">
        <f>E17/F22*100</f>
        <v>8.3483650525250398E-3</v>
      </c>
    </row>
    <row r="18" spans="2:6">
      <c r="B18" s="383">
        <v>14</v>
      </c>
      <c r="C18" s="390" t="s">
        <v>341</v>
      </c>
      <c r="D18" s="377">
        <v>2</v>
      </c>
      <c r="E18" s="389">
        <v>5165</v>
      </c>
      <c r="F18" s="379">
        <f>E18/F22*100</f>
        <v>4.018780973402439E-3</v>
      </c>
    </row>
    <row r="19" spans="2:6" ht="25.5">
      <c r="B19" s="383">
        <v>15</v>
      </c>
      <c r="C19" s="390" t="s">
        <v>342</v>
      </c>
      <c r="D19" s="377">
        <v>40</v>
      </c>
      <c r="E19" s="389">
        <v>1912</v>
      </c>
      <c r="F19" s="379">
        <f>E19/F22*100</f>
        <v>1.4876881357493638E-3</v>
      </c>
    </row>
    <row r="20" spans="2:6">
      <c r="B20" s="843" t="s">
        <v>28</v>
      </c>
      <c r="C20" s="843"/>
      <c r="D20" s="389">
        <f>SUM(D5:D19)</f>
        <v>10261</v>
      </c>
      <c r="E20" s="389" t="s">
        <v>343</v>
      </c>
      <c r="F20" s="391" t="s">
        <v>343</v>
      </c>
    </row>
    <row r="22" spans="2:6">
      <c r="D22" s="844" t="s">
        <v>344</v>
      </c>
      <c r="E22" s="844"/>
      <c r="F22" s="392">
        <v>128521560</v>
      </c>
    </row>
    <row r="24" spans="2:6">
      <c r="B24" s="178" t="s">
        <v>345</v>
      </c>
    </row>
    <row r="25" spans="2:6">
      <c r="B25" s="178" t="s">
        <v>388</v>
      </c>
    </row>
  </sheetData>
  <mergeCells count="2">
    <mergeCell ref="B20:C20"/>
    <mergeCell ref="D22:E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Q80"/>
  <sheetViews>
    <sheetView showGridLines="0" workbookViewId="0">
      <selection activeCell="A78" sqref="A78:H78"/>
    </sheetView>
  </sheetViews>
  <sheetFormatPr baseColWidth="10" defaultRowHeight="15"/>
  <cols>
    <col min="1" max="1" width="52.5703125" customWidth="1"/>
    <col min="4" max="4" width="6.7109375" bestFit="1" customWidth="1"/>
    <col min="7" max="7" width="6.7109375" bestFit="1" customWidth="1"/>
    <col min="8" max="8" width="6.42578125" bestFit="1" customWidth="1"/>
  </cols>
  <sheetData>
    <row r="1" spans="1:17">
      <c r="A1" s="697" t="s">
        <v>494</v>
      </c>
      <c r="B1" s="698"/>
      <c r="C1" s="698"/>
      <c r="D1" s="699"/>
      <c r="E1" s="698"/>
      <c r="F1" s="698"/>
      <c r="G1" s="699"/>
      <c r="H1" s="699"/>
      <c r="I1" s="694"/>
      <c r="J1" s="694"/>
      <c r="K1" s="694"/>
      <c r="L1" s="694"/>
      <c r="M1" s="694"/>
      <c r="N1" s="694"/>
      <c r="O1" s="694"/>
      <c r="P1" s="694"/>
      <c r="Q1" s="694"/>
    </row>
    <row r="2" spans="1:17" ht="15.75">
      <c r="A2" s="700" t="s">
        <v>495</v>
      </c>
      <c r="B2" s="698"/>
      <c r="C2" s="698"/>
      <c r="D2" s="699"/>
      <c r="E2" s="698"/>
      <c r="F2" s="698"/>
      <c r="G2" s="699"/>
      <c r="H2" s="699"/>
      <c r="I2" s="694"/>
      <c r="J2" s="694"/>
      <c r="K2" s="694"/>
      <c r="L2" s="694"/>
      <c r="M2" s="694"/>
      <c r="N2" s="694"/>
      <c r="O2" s="694"/>
      <c r="P2" s="694"/>
      <c r="Q2" s="694"/>
    </row>
    <row r="3" spans="1:17" ht="15.75" thickBot="1">
      <c r="A3" s="701"/>
      <c r="B3" s="702"/>
      <c r="C3" s="702"/>
      <c r="D3" s="703"/>
      <c r="E3" s="702"/>
      <c r="F3" s="702"/>
      <c r="G3" s="703"/>
      <c r="H3" s="703"/>
      <c r="I3" s="694"/>
      <c r="J3" s="694"/>
      <c r="K3" s="694"/>
      <c r="L3" s="694"/>
      <c r="M3" s="694"/>
      <c r="N3" s="694"/>
      <c r="O3" s="694"/>
      <c r="P3" s="694"/>
      <c r="Q3" s="694"/>
    </row>
    <row r="4" spans="1:17">
      <c r="A4" s="695"/>
      <c r="B4" s="788" t="s">
        <v>391</v>
      </c>
      <c r="C4" s="789"/>
      <c r="D4" s="790"/>
      <c r="E4" s="791" t="s">
        <v>392</v>
      </c>
      <c r="F4" s="792"/>
      <c r="G4" s="792"/>
      <c r="H4" s="793"/>
      <c r="I4" s="694"/>
      <c r="J4" s="694"/>
      <c r="K4" s="694"/>
      <c r="L4" s="694"/>
      <c r="M4" s="694"/>
      <c r="N4" s="694"/>
      <c r="O4" s="694"/>
      <c r="P4" s="694"/>
      <c r="Q4" s="694"/>
    </row>
    <row r="5" spans="1:17">
      <c r="A5" s="704" t="s">
        <v>496</v>
      </c>
      <c r="B5" s="705">
        <v>2019</v>
      </c>
      <c r="C5" s="706">
        <v>2020</v>
      </c>
      <c r="D5" s="707" t="s">
        <v>125</v>
      </c>
      <c r="E5" s="706">
        <v>2019</v>
      </c>
      <c r="F5" s="706">
        <v>2020</v>
      </c>
      <c r="G5" s="708" t="s">
        <v>125</v>
      </c>
      <c r="H5" s="709" t="s">
        <v>133</v>
      </c>
      <c r="I5" s="694"/>
      <c r="J5" s="694"/>
      <c r="K5" s="694"/>
      <c r="L5" s="694"/>
      <c r="M5" s="694"/>
      <c r="N5" s="694"/>
      <c r="O5" s="694"/>
      <c r="P5" s="694"/>
      <c r="Q5" s="694"/>
    </row>
    <row r="6" spans="1:17">
      <c r="A6" s="710" t="s">
        <v>497</v>
      </c>
      <c r="B6" s="711">
        <v>204138.78424819198</v>
      </c>
      <c r="C6" s="712">
        <v>207033.57322806097</v>
      </c>
      <c r="D6" s="713">
        <v>1.418049485564439E-2</v>
      </c>
      <c r="E6" s="712">
        <v>2018552.8180690717</v>
      </c>
      <c r="F6" s="712">
        <v>1720801.5348907784</v>
      </c>
      <c r="G6" s="714">
        <v>-0.14750730350624136</v>
      </c>
      <c r="H6" s="715">
        <v>1</v>
      </c>
      <c r="I6" s="694"/>
      <c r="J6" s="694"/>
      <c r="K6" s="694"/>
      <c r="L6" s="694"/>
      <c r="M6" s="694"/>
      <c r="N6" s="694"/>
      <c r="O6" s="694"/>
      <c r="P6" s="694"/>
      <c r="Q6" s="694"/>
    </row>
    <row r="7" spans="1:17">
      <c r="A7" s="716" t="s">
        <v>146</v>
      </c>
      <c r="B7" s="717">
        <v>38133.944907699995</v>
      </c>
      <c r="C7" s="718">
        <v>36744.145604081001</v>
      </c>
      <c r="D7" s="719">
        <v>-3.6445201433601658E-2</v>
      </c>
      <c r="E7" s="718">
        <v>341711.63754180004</v>
      </c>
      <c r="F7" s="718">
        <v>349273.35669309099</v>
      </c>
      <c r="G7" s="720">
        <v>2.2128948272550294E-2</v>
      </c>
      <c r="H7" s="721">
        <v>0.20297131866241613</v>
      </c>
      <c r="I7" s="696"/>
      <c r="J7" s="694"/>
      <c r="K7" s="694"/>
      <c r="L7" s="694"/>
      <c r="M7" s="694"/>
      <c r="N7" s="694"/>
      <c r="O7" s="694"/>
      <c r="P7" s="718"/>
      <c r="Q7" s="718"/>
    </row>
    <row r="8" spans="1:17">
      <c r="A8" s="716" t="s">
        <v>148</v>
      </c>
      <c r="B8" s="717">
        <v>41984.741678000006</v>
      </c>
      <c r="C8" s="718">
        <v>34465.405580099999</v>
      </c>
      <c r="D8" s="719">
        <v>-0.17909687656456719</v>
      </c>
      <c r="E8" s="718">
        <v>388674.11441899999</v>
      </c>
      <c r="F8" s="718">
        <v>317711.29508521</v>
      </c>
      <c r="G8" s="720">
        <v>-0.18257665406883869</v>
      </c>
      <c r="H8" s="721">
        <v>0.18462983013632397</v>
      </c>
      <c r="I8" s="696"/>
      <c r="J8" s="694"/>
      <c r="K8" s="694"/>
      <c r="L8" s="694"/>
      <c r="M8" s="694"/>
      <c r="N8" s="694"/>
      <c r="O8" s="694"/>
      <c r="P8" s="718"/>
      <c r="Q8" s="718"/>
    </row>
    <row r="9" spans="1:17">
      <c r="A9" s="716" t="s">
        <v>145</v>
      </c>
      <c r="B9" s="717">
        <v>30831.805134099999</v>
      </c>
      <c r="C9" s="718">
        <v>42961.4621501</v>
      </c>
      <c r="D9" s="719">
        <v>0.3934137804531137</v>
      </c>
      <c r="E9" s="718">
        <v>375953.77916280006</v>
      </c>
      <c r="F9" s="718">
        <v>315611.05175969994</v>
      </c>
      <c r="G9" s="720">
        <v>-0.16050570774278552</v>
      </c>
      <c r="H9" s="721">
        <v>0.18340932720038061</v>
      </c>
      <c r="I9" s="696"/>
      <c r="J9" s="694"/>
      <c r="K9" s="694"/>
      <c r="L9" s="694"/>
      <c r="M9" s="694"/>
      <c r="N9" s="694"/>
      <c r="O9" s="694"/>
      <c r="P9" s="718"/>
      <c r="Q9" s="718"/>
    </row>
    <row r="10" spans="1:17">
      <c r="A10" s="716" t="s">
        <v>147</v>
      </c>
      <c r="B10" s="717">
        <v>31180.952880000001</v>
      </c>
      <c r="C10" s="718">
        <v>30065.425289999999</v>
      </c>
      <c r="D10" s="719">
        <v>-3.577593007799066E-2</v>
      </c>
      <c r="E10" s="718">
        <v>314004.77059999999</v>
      </c>
      <c r="F10" s="718">
        <v>245855.85100099997</v>
      </c>
      <c r="G10" s="720">
        <v>-0.21703147843512419</v>
      </c>
      <c r="H10" s="721">
        <v>0.14287286826287307</v>
      </c>
      <c r="I10" s="696"/>
      <c r="J10" s="694"/>
      <c r="K10" s="694"/>
      <c r="L10" s="694"/>
      <c r="M10" s="694"/>
      <c r="N10" s="694"/>
      <c r="O10" s="694"/>
      <c r="P10" s="718"/>
      <c r="Q10" s="718"/>
    </row>
    <row r="11" spans="1:17">
      <c r="A11" s="716" t="s">
        <v>159</v>
      </c>
      <c r="B11" s="717">
        <v>16105.579415912</v>
      </c>
      <c r="C11" s="718">
        <v>16754.2012</v>
      </c>
      <c r="D11" s="719">
        <v>4.0273110785891637E-2</v>
      </c>
      <c r="E11" s="718">
        <v>166288.03590171202</v>
      </c>
      <c r="F11" s="718">
        <v>154714.55624370003</v>
      </c>
      <c r="G11" s="720">
        <v>-6.9598991865251994E-2</v>
      </c>
      <c r="H11" s="721">
        <v>8.9908425292937674E-2</v>
      </c>
      <c r="I11" s="696"/>
      <c r="J11" s="694"/>
      <c r="K11" s="694"/>
      <c r="L11" s="694"/>
      <c r="M11" s="694"/>
      <c r="N11" s="694"/>
      <c r="O11" s="694"/>
      <c r="P11" s="718"/>
      <c r="Q11" s="718"/>
    </row>
    <row r="12" spans="1:17">
      <c r="A12" s="716" t="s">
        <v>144</v>
      </c>
      <c r="B12" s="717">
        <v>17037.151000000002</v>
      </c>
      <c r="C12" s="718">
        <v>21818.004000000001</v>
      </c>
      <c r="D12" s="719">
        <v>0.28061340772292259</v>
      </c>
      <c r="E12" s="718">
        <v>150335.020709</v>
      </c>
      <c r="F12" s="718">
        <v>147891.60649999999</v>
      </c>
      <c r="G12" s="720">
        <v>-1.6253127165423879E-2</v>
      </c>
      <c r="H12" s="721">
        <v>8.5943441763251846E-2</v>
      </c>
      <c r="I12" s="696"/>
      <c r="J12" s="694"/>
      <c r="K12" s="694"/>
      <c r="L12" s="694"/>
      <c r="M12" s="694"/>
      <c r="N12" s="694"/>
      <c r="O12" s="694"/>
      <c r="P12" s="718"/>
      <c r="Q12" s="718"/>
    </row>
    <row r="13" spans="1:17">
      <c r="A13" s="716" t="s">
        <v>151</v>
      </c>
      <c r="B13" s="717">
        <v>9525.8518800000002</v>
      </c>
      <c r="C13" s="718">
        <v>7419.2403340000001</v>
      </c>
      <c r="D13" s="719">
        <v>-0.22114678797630014</v>
      </c>
      <c r="E13" s="718">
        <v>96691.591641000006</v>
      </c>
      <c r="F13" s="718">
        <v>59015.309972800002</v>
      </c>
      <c r="G13" s="720">
        <v>-0.38965416773865763</v>
      </c>
      <c r="H13" s="721">
        <v>3.4295244847364563E-2</v>
      </c>
      <c r="I13" s="696"/>
      <c r="J13" s="694"/>
      <c r="K13" s="694"/>
      <c r="L13" s="694"/>
      <c r="M13" s="694"/>
      <c r="N13" s="694"/>
      <c r="O13" s="694"/>
      <c r="P13" s="718"/>
      <c r="Q13" s="718"/>
    </row>
    <row r="14" spans="1:17">
      <c r="A14" s="716" t="s">
        <v>178</v>
      </c>
      <c r="B14" s="717">
        <v>4314.4063120000001</v>
      </c>
      <c r="C14" s="718">
        <v>4035.201603</v>
      </c>
      <c r="D14" s="719">
        <v>-6.4714514306041582E-2</v>
      </c>
      <c r="E14" s="718">
        <v>35544.380222</v>
      </c>
      <c r="F14" s="718">
        <v>25882.839303000001</v>
      </c>
      <c r="G14" s="720">
        <v>-0.27181627190168423</v>
      </c>
      <c r="H14" s="721">
        <v>1.5041153077913091E-2</v>
      </c>
      <c r="I14" s="696"/>
      <c r="J14" s="694"/>
      <c r="K14" s="694"/>
      <c r="L14" s="694"/>
      <c r="M14" s="694"/>
      <c r="N14" s="694"/>
      <c r="O14" s="694"/>
      <c r="P14" s="718"/>
      <c r="Q14" s="718"/>
    </row>
    <row r="15" spans="1:17">
      <c r="A15" s="716" t="s">
        <v>158</v>
      </c>
      <c r="B15" s="717">
        <v>3655.397473</v>
      </c>
      <c r="C15" s="718">
        <v>3597.5861930000001</v>
      </c>
      <c r="D15" s="719">
        <v>-1.5815319791353342E-2</v>
      </c>
      <c r="E15" s="718">
        <v>32537.829442000002</v>
      </c>
      <c r="F15" s="718">
        <v>23775.720355999998</v>
      </c>
      <c r="G15" s="720">
        <v>-0.26928990766328831</v>
      </c>
      <c r="H15" s="721">
        <v>1.3816654549595736E-2</v>
      </c>
      <c r="I15" s="696"/>
      <c r="J15" s="694"/>
      <c r="K15" s="694"/>
      <c r="L15" s="694"/>
      <c r="M15" s="694"/>
      <c r="N15" s="694"/>
      <c r="O15" s="694"/>
      <c r="P15" s="718"/>
      <c r="Q15" s="718"/>
    </row>
    <row r="16" spans="1:17">
      <c r="A16" s="716" t="s">
        <v>156</v>
      </c>
      <c r="B16" s="722">
        <v>2571.9689600000002</v>
      </c>
      <c r="C16" s="723">
        <v>1673.3599959999999</v>
      </c>
      <c r="D16" s="719">
        <v>-0.34938561777977295</v>
      </c>
      <c r="E16" s="718">
        <v>27280.492617999997</v>
      </c>
      <c r="F16" s="718">
        <v>20496.561786499999</v>
      </c>
      <c r="G16" s="720">
        <v>-0.24867332589968991</v>
      </c>
      <c r="H16" s="721">
        <v>1.1911055035060125E-2</v>
      </c>
      <c r="I16" s="696"/>
      <c r="J16" s="694"/>
      <c r="K16" s="694"/>
      <c r="L16" s="694"/>
      <c r="M16" s="694"/>
      <c r="N16" s="694"/>
      <c r="O16" s="694"/>
      <c r="P16" s="718"/>
      <c r="Q16" s="718"/>
    </row>
    <row r="17" spans="1:15">
      <c r="A17" s="716" t="s">
        <v>108</v>
      </c>
      <c r="B17" s="717">
        <v>8796.9846074799716</v>
      </c>
      <c r="C17" s="723">
        <v>7499.5412777799065</v>
      </c>
      <c r="D17" s="719">
        <v>-0.14748727974320477</v>
      </c>
      <c r="E17" s="718">
        <v>89531.165811759885</v>
      </c>
      <c r="F17" s="718">
        <v>60573.386189777637</v>
      </c>
      <c r="G17" s="720">
        <v>-0.32343798228726578</v>
      </c>
      <c r="H17" s="721">
        <v>3.5200681171883262E-2</v>
      </c>
      <c r="I17" s="694"/>
      <c r="J17" s="694"/>
      <c r="K17" s="694"/>
      <c r="L17" s="694"/>
      <c r="M17" s="694"/>
      <c r="N17" s="694"/>
      <c r="O17" s="694"/>
    </row>
    <row r="18" spans="1:15">
      <c r="A18" s="710" t="s">
        <v>498</v>
      </c>
      <c r="B18" s="711">
        <v>10561225.584532</v>
      </c>
      <c r="C18" s="712">
        <v>7579758.4303100007</v>
      </c>
      <c r="D18" s="713">
        <v>-0.28230314089575592</v>
      </c>
      <c r="E18" s="712">
        <v>107981981.43648297</v>
      </c>
      <c r="F18" s="712">
        <v>70504393.007731974</v>
      </c>
      <c r="G18" s="714">
        <v>-0.34707261276545492</v>
      </c>
      <c r="H18" s="715">
        <v>1</v>
      </c>
      <c r="I18" s="694"/>
      <c r="J18" s="694"/>
      <c r="K18" s="694"/>
      <c r="L18" s="694"/>
      <c r="M18" s="694"/>
      <c r="N18" s="694"/>
      <c r="O18" s="694"/>
    </row>
    <row r="19" spans="1:15">
      <c r="A19" s="716" t="s">
        <v>149</v>
      </c>
      <c r="B19" s="717">
        <v>1083612.5471999999</v>
      </c>
      <c r="C19" s="724">
        <v>847686.92559999996</v>
      </c>
      <c r="D19" s="719">
        <v>-0.2177213822501593</v>
      </c>
      <c r="E19" s="718">
        <v>14222240.380799998</v>
      </c>
      <c r="F19" s="718">
        <v>9230207.6257000007</v>
      </c>
      <c r="G19" s="720">
        <v>-0.35100185494257524</v>
      </c>
      <c r="H19" s="721">
        <v>0.13091677315323821</v>
      </c>
      <c r="I19" s="694"/>
      <c r="J19" s="694"/>
      <c r="K19" s="694"/>
      <c r="L19" s="694"/>
      <c r="M19" s="694"/>
      <c r="N19" s="694"/>
      <c r="O19" s="694"/>
    </row>
    <row r="20" spans="1:15">
      <c r="A20" s="716" t="s">
        <v>150</v>
      </c>
      <c r="B20" s="717">
        <v>886968.66124000004</v>
      </c>
      <c r="C20" s="724">
        <v>716608.31261999998</v>
      </c>
      <c r="D20" s="719">
        <v>-0.19207031326431856</v>
      </c>
      <c r="E20" s="718">
        <v>7701279.5887816008</v>
      </c>
      <c r="F20" s="718">
        <v>6825687.8124654396</v>
      </c>
      <c r="G20" s="720">
        <v>-0.11369432393957357</v>
      </c>
      <c r="H20" s="721">
        <v>9.6812234263429373E-2</v>
      </c>
      <c r="I20" s="694"/>
      <c r="J20" s="694"/>
      <c r="K20" s="694"/>
      <c r="L20" s="694"/>
      <c r="M20" s="694"/>
      <c r="N20" s="694"/>
      <c r="O20" s="694"/>
    </row>
    <row r="21" spans="1:15">
      <c r="A21" s="716" t="s">
        <v>162</v>
      </c>
      <c r="B21" s="717">
        <v>435967.57880000002</v>
      </c>
      <c r="C21" s="724">
        <v>341728.60608</v>
      </c>
      <c r="D21" s="719">
        <v>-0.21616050665829928</v>
      </c>
      <c r="E21" s="718">
        <v>4239406.7602000004</v>
      </c>
      <c r="F21" s="718">
        <v>3767004.1103339996</v>
      </c>
      <c r="G21" s="720">
        <v>-0.11143131022504536</v>
      </c>
      <c r="H21" s="721">
        <v>5.3429353117342419E-2</v>
      </c>
      <c r="I21" s="694"/>
      <c r="J21" s="694"/>
      <c r="K21" s="694"/>
      <c r="L21" s="694"/>
      <c r="M21" s="694"/>
      <c r="N21" s="694"/>
      <c r="O21" s="694"/>
    </row>
    <row r="22" spans="1:15">
      <c r="A22" s="716" t="s">
        <v>163</v>
      </c>
      <c r="B22" s="717">
        <v>372383.24400000001</v>
      </c>
      <c r="C22" s="724">
        <v>431026.54200000002</v>
      </c>
      <c r="D22" s="719">
        <v>0.15748103316915088</v>
      </c>
      <c r="E22" s="718">
        <v>4034645.3159999996</v>
      </c>
      <c r="F22" s="718">
        <v>3633187.175999999</v>
      </c>
      <c r="G22" s="720">
        <v>-9.9502709298375569E-2</v>
      </c>
      <c r="H22" s="721">
        <v>5.1531358841732884E-2</v>
      </c>
      <c r="I22" s="694"/>
      <c r="J22" s="694"/>
      <c r="K22" s="694"/>
      <c r="L22" s="694"/>
      <c r="M22" s="694"/>
      <c r="N22" s="694"/>
      <c r="O22" s="694"/>
    </row>
    <row r="23" spans="1:15">
      <c r="A23" s="725" t="s">
        <v>153</v>
      </c>
      <c r="B23" s="726">
        <v>609341.31629999995</v>
      </c>
      <c r="C23" s="724">
        <v>483743.97128</v>
      </c>
      <c r="D23" s="719">
        <v>-0.2061198570657303</v>
      </c>
      <c r="E23" s="724">
        <v>5791058.7070199996</v>
      </c>
      <c r="F23" s="724">
        <v>3412427.4253800004</v>
      </c>
      <c r="G23" s="727">
        <v>-0.41074204251402086</v>
      </c>
      <c r="H23" s="728">
        <v>4.8400209969976925E-2</v>
      </c>
      <c r="I23" s="694"/>
      <c r="J23" s="694"/>
      <c r="K23" s="694"/>
      <c r="L23" s="694"/>
      <c r="M23" s="694"/>
      <c r="N23" s="694"/>
      <c r="O23" s="694"/>
    </row>
    <row r="24" spans="1:15">
      <c r="A24" s="716" t="s">
        <v>160</v>
      </c>
      <c r="B24" s="717">
        <v>525534.56724999996</v>
      </c>
      <c r="C24" s="724">
        <v>449798.94620000001</v>
      </c>
      <c r="D24" s="719">
        <v>-0.14411158802798993</v>
      </c>
      <c r="E24" s="718">
        <v>4567864.2182809999</v>
      </c>
      <c r="F24" s="718">
        <v>3313681.8471300006</v>
      </c>
      <c r="G24" s="720">
        <v>-0.27456647378695048</v>
      </c>
      <c r="H24" s="721">
        <v>4.6999650741856615E-2</v>
      </c>
      <c r="I24" s="694"/>
      <c r="J24" s="694"/>
      <c r="K24" s="694"/>
      <c r="L24" s="694"/>
      <c r="M24" s="694"/>
      <c r="N24" s="694"/>
      <c r="O24" s="694"/>
    </row>
    <row r="25" spans="1:15">
      <c r="A25" s="716" t="s">
        <v>156</v>
      </c>
      <c r="B25" s="717">
        <v>412915.55200000003</v>
      </c>
      <c r="C25" s="724">
        <v>251725.96679999999</v>
      </c>
      <c r="D25" s="719">
        <v>-0.39036937315453796</v>
      </c>
      <c r="E25" s="718">
        <v>4156278.3226999999</v>
      </c>
      <c r="F25" s="718">
        <v>3134987.4011799996</v>
      </c>
      <c r="G25" s="720">
        <v>-0.24572245702173037</v>
      </c>
      <c r="H25" s="721">
        <v>4.4465135680782281E-2</v>
      </c>
      <c r="I25" s="694"/>
      <c r="J25" s="694"/>
      <c r="K25" s="694"/>
      <c r="L25" s="694"/>
      <c r="M25" s="694"/>
      <c r="N25" s="694"/>
      <c r="O25" s="694"/>
    </row>
    <row r="26" spans="1:15">
      <c r="A26" s="716" t="s">
        <v>166</v>
      </c>
      <c r="B26" s="717">
        <v>335914.07150000002</v>
      </c>
      <c r="C26" s="724">
        <v>406415.694044</v>
      </c>
      <c r="D26" s="719">
        <v>0.20987993217783368</v>
      </c>
      <c r="E26" s="718">
        <v>3101664.3741000001</v>
      </c>
      <c r="F26" s="718">
        <v>2385785.5763569996</v>
      </c>
      <c r="G26" s="720">
        <v>-0.23080472655934114</v>
      </c>
      <c r="H26" s="721">
        <v>3.3838821590810073E-2</v>
      </c>
      <c r="I26" s="694"/>
      <c r="J26" s="694"/>
      <c r="K26" s="694"/>
      <c r="L26" s="694"/>
      <c r="M26" s="694"/>
      <c r="N26" s="694"/>
      <c r="O26" s="694"/>
    </row>
    <row r="27" spans="1:15">
      <c r="A27" s="716" t="s">
        <v>171</v>
      </c>
      <c r="B27" s="726">
        <v>580129.78449999995</v>
      </c>
      <c r="C27" s="724">
        <v>292638.29009999998</v>
      </c>
      <c r="D27" s="719">
        <v>-0.49556409976050797</v>
      </c>
      <c r="E27" s="718">
        <v>3957275.5624000002</v>
      </c>
      <c r="F27" s="718">
        <v>2272223.8759000003</v>
      </c>
      <c r="G27" s="720">
        <v>-0.42581105609892206</v>
      </c>
      <c r="H27" s="721">
        <v>3.2228117695457831E-2</v>
      </c>
      <c r="I27" s="694"/>
      <c r="J27" s="694"/>
      <c r="K27" s="694"/>
      <c r="L27" s="694"/>
      <c r="M27" s="694"/>
      <c r="N27" s="694"/>
      <c r="O27" s="694"/>
    </row>
    <row r="28" spans="1:15">
      <c r="A28" s="716" t="s">
        <v>155</v>
      </c>
      <c r="B28" s="729">
        <v>457806.83599000005</v>
      </c>
      <c r="C28" s="724">
        <v>185028.12970000002</v>
      </c>
      <c r="D28" s="719">
        <v>-0.59583799289523576</v>
      </c>
      <c r="E28" s="730">
        <v>3451984.9195790002</v>
      </c>
      <c r="F28" s="718">
        <v>2200800.0793400002</v>
      </c>
      <c r="G28" s="720">
        <v>-0.36245373875839326</v>
      </c>
      <c r="H28" s="721">
        <v>3.1215077322893144E-2</v>
      </c>
      <c r="I28" s="694"/>
      <c r="J28" s="694"/>
      <c r="K28" s="694"/>
      <c r="L28" s="694"/>
      <c r="M28" s="694"/>
      <c r="N28" s="694"/>
      <c r="O28" s="694"/>
    </row>
    <row r="29" spans="1:15">
      <c r="A29" s="716" t="s">
        <v>108</v>
      </c>
      <c r="B29" s="717">
        <v>4860651.4257520009</v>
      </c>
      <c r="C29" s="724">
        <v>3173357.0458859997</v>
      </c>
      <c r="D29" s="719">
        <v>-0.34713338441152597</v>
      </c>
      <c r="E29" s="718">
        <v>52758283.286621369</v>
      </c>
      <c r="F29" s="718">
        <v>30328400.07794553</v>
      </c>
      <c r="G29" s="720">
        <v>-0.42514429604959658</v>
      </c>
      <c r="H29" s="721">
        <v>0.43016326762248019</v>
      </c>
      <c r="I29" s="694"/>
      <c r="J29" s="694"/>
      <c r="K29" s="694"/>
      <c r="L29" s="694"/>
      <c r="M29" s="694"/>
      <c r="N29" s="694"/>
      <c r="O29" s="694"/>
    </row>
    <row r="30" spans="1:15">
      <c r="A30" s="710" t="s">
        <v>499</v>
      </c>
      <c r="B30" s="711">
        <v>131693.75918560999</v>
      </c>
      <c r="C30" s="712">
        <v>142180.55675682001</v>
      </c>
      <c r="D30" s="713">
        <v>7.9630178651289463E-2</v>
      </c>
      <c r="E30" s="712">
        <v>1158560.7793897013</v>
      </c>
      <c r="F30" s="712">
        <v>1040384.932031885</v>
      </c>
      <c r="G30" s="714">
        <v>-0.10200228547359264</v>
      </c>
      <c r="H30" s="715">
        <v>1</v>
      </c>
      <c r="I30" s="694"/>
      <c r="J30" s="694"/>
      <c r="K30" s="694"/>
      <c r="L30" s="694"/>
      <c r="M30" s="694"/>
      <c r="N30" s="694"/>
      <c r="O30" s="694"/>
    </row>
    <row r="31" spans="1:15">
      <c r="A31" s="716" t="s">
        <v>145</v>
      </c>
      <c r="B31" s="717">
        <v>40018.774905300001</v>
      </c>
      <c r="C31" s="718">
        <v>57069.563505899998</v>
      </c>
      <c r="D31" s="719">
        <v>0.42606972954441508</v>
      </c>
      <c r="E31" s="718">
        <v>310553.43115100003</v>
      </c>
      <c r="F31" s="718">
        <v>378457.6267734</v>
      </c>
      <c r="G31" s="720">
        <v>0.21865543513954286</v>
      </c>
      <c r="H31" s="721">
        <v>0.36376692426164559</v>
      </c>
      <c r="I31" s="694"/>
      <c r="J31" s="694"/>
      <c r="K31" s="694"/>
      <c r="L31" s="694"/>
      <c r="M31" s="694"/>
      <c r="N31" s="694"/>
      <c r="O31" s="694"/>
    </row>
    <row r="32" spans="1:15">
      <c r="A32" s="716" t="s">
        <v>154</v>
      </c>
      <c r="B32" s="717">
        <v>14267.325113479999</v>
      </c>
      <c r="C32" s="718">
        <v>9020.9839058899997</v>
      </c>
      <c r="D32" s="719">
        <v>-0.36771722560896658</v>
      </c>
      <c r="E32" s="718">
        <v>120113.75110220999</v>
      </c>
      <c r="F32" s="718">
        <v>80088.362336749997</v>
      </c>
      <c r="G32" s="720">
        <v>-0.33322902996677423</v>
      </c>
      <c r="H32" s="721">
        <v>7.6979548502626241E-2</v>
      </c>
      <c r="I32" s="694"/>
      <c r="J32" s="694"/>
      <c r="K32" s="694"/>
      <c r="L32" s="694"/>
      <c r="M32" s="694"/>
      <c r="N32" s="694"/>
      <c r="O32" s="694"/>
    </row>
    <row r="33" spans="1:8">
      <c r="A33" s="716" t="s">
        <v>158</v>
      </c>
      <c r="B33" s="717">
        <v>9834.4866099999999</v>
      </c>
      <c r="C33" s="718">
        <v>12132.474584</v>
      </c>
      <c r="D33" s="719">
        <v>0.23366628733454545</v>
      </c>
      <c r="E33" s="718">
        <v>111349.42090200001</v>
      </c>
      <c r="F33" s="718">
        <v>75045.722456999996</v>
      </c>
      <c r="G33" s="720">
        <v>-0.32603401212972044</v>
      </c>
      <c r="H33" s="721">
        <v>7.213265027823379E-2</v>
      </c>
    </row>
    <row r="34" spans="1:8">
      <c r="A34" s="716" t="s">
        <v>167</v>
      </c>
      <c r="B34" s="717">
        <v>5922.7378479999998</v>
      </c>
      <c r="C34" s="718">
        <v>9326.3796000000002</v>
      </c>
      <c r="D34" s="719">
        <v>0.57467371329787087</v>
      </c>
      <c r="E34" s="718">
        <v>27110.059747999996</v>
      </c>
      <c r="F34" s="718">
        <v>60992.615025999999</v>
      </c>
      <c r="G34" s="720">
        <v>1.2498148507584765</v>
      </c>
      <c r="H34" s="721">
        <v>5.8625046507431292E-2</v>
      </c>
    </row>
    <row r="35" spans="1:8">
      <c r="A35" s="716" t="s">
        <v>178</v>
      </c>
      <c r="B35" s="717">
        <v>4213.714336</v>
      </c>
      <c r="C35" s="718">
        <v>5220.8144519999996</v>
      </c>
      <c r="D35" s="719">
        <v>0.23900531352963544</v>
      </c>
      <c r="E35" s="718">
        <v>38744.666261999999</v>
      </c>
      <c r="F35" s="718">
        <v>50537.279955999991</v>
      </c>
      <c r="G35" s="720">
        <v>0.3043674092907584</v>
      </c>
      <c r="H35" s="721">
        <v>4.8575559295442737E-2</v>
      </c>
    </row>
    <row r="36" spans="1:8">
      <c r="A36" s="716" t="s">
        <v>161</v>
      </c>
      <c r="B36" s="717">
        <v>6902.0146737899995</v>
      </c>
      <c r="C36" s="718">
        <v>5502.8465149699996</v>
      </c>
      <c r="D36" s="719">
        <v>-0.20271880384915145</v>
      </c>
      <c r="E36" s="718">
        <v>68234.353586159996</v>
      </c>
      <c r="F36" s="718">
        <v>46763.777773119997</v>
      </c>
      <c r="G36" s="720">
        <v>-0.31465932751790421</v>
      </c>
      <c r="H36" s="721">
        <v>4.4948534271627469E-2</v>
      </c>
    </row>
    <row r="37" spans="1:8">
      <c r="A37" s="716" t="s">
        <v>188</v>
      </c>
      <c r="B37" s="717">
        <v>3447.1273208399998</v>
      </c>
      <c r="C37" s="718">
        <v>3701.6563835400002</v>
      </c>
      <c r="D37" s="719">
        <v>7.3838021926610029E-2</v>
      </c>
      <c r="E37" s="718">
        <v>40239.235273820006</v>
      </c>
      <c r="F37" s="718">
        <v>34158.621799219996</v>
      </c>
      <c r="G37" s="720">
        <v>-0.15111155650008362</v>
      </c>
      <c r="H37" s="721">
        <v>3.2832676394599233E-2</v>
      </c>
    </row>
    <row r="38" spans="1:8">
      <c r="A38" s="716" t="s">
        <v>170</v>
      </c>
      <c r="B38" s="717">
        <v>4269.7765927999999</v>
      </c>
      <c r="C38" s="718">
        <v>3958.4513189999998</v>
      </c>
      <c r="D38" s="719">
        <v>-7.2913715046585545E-2</v>
      </c>
      <c r="E38" s="718">
        <v>31671.397149799999</v>
      </c>
      <c r="F38" s="718">
        <v>33779.370325099997</v>
      </c>
      <c r="G38" s="720">
        <v>6.6557631333081541E-2</v>
      </c>
      <c r="H38" s="721">
        <v>3.2468146438000077E-2</v>
      </c>
    </row>
    <row r="39" spans="1:8">
      <c r="A39" s="716" t="s">
        <v>172</v>
      </c>
      <c r="B39" s="717">
        <v>3396.7489999999998</v>
      </c>
      <c r="C39" s="718">
        <v>2999.7754</v>
      </c>
      <c r="D39" s="719">
        <v>-0.11686868826633932</v>
      </c>
      <c r="E39" s="718">
        <v>47593.025949999996</v>
      </c>
      <c r="F39" s="718">
        <v>29390.786351999999</v>
      </c>
      <c r="G39" s="720">
        <v>-0.38245602658513034</v>
      </c>
      <c r="H39" s="721">
        <v>2.8249915437163646E-2</v>
      </c>
    </row>
    <row r="40" spans="1:8">
      <c r="A40" s="716" t="s">
        <v>144</v>
      </c>
      <c r="B40" s="717">
        <v>3562.6662000000001</v>
      </c>
      <c r="C40" s="718">
        <v>2488.018</v>
      </c>
      <c r="D40" s="719">
        <v>-0.30164156271502507</v>
      </c>
      <c r="E40" s="718">
        <v>29336.186280999998</v>
      </c>
      <c r="F40" s="718">
        <v>27528.890099999997</v>
      </c>
      <c r="G40" s="720">
        <v>-6.160637799639699E-2</v>
      </c>
      <c r="H40" s="721">
        <v>2.6460292966984562E-2</v>
      </c>
    </row>
    <row r="41" spans="1:8">
      <c r="A41" s="716" t="s">
        <v>108</v>
      </c>
      <c r="B41" s="717">
        <v>35858.386585399974</v>
      </c>
      <c r="C41" s="718">
        <v>30759.593091520001</v>
      </c>
      <c r="D41" s="719">
        <v>-0.14219249607722137</v>
      </c>
      <c r="E41" s="718">
        <v>333615.25198371126</v>
      </c>
      <c r="F41" s="718">
        <v>223641.87913329515</v>
      </c>
      <c r="G41" s="720">
        <v>-0.32964132244105421</v>
      </c>
      <c r="H41" s="721">
        <v>0.21496070564624548</v>
      </c>
    </row>
    <row r="42" spans="1:8">
      <c r="A42" s="710" t="s">
        <v>500</v>
      </c>
      <c r="B42" s="711">
        <v>26677.499685709998</v>
      </c>
      <c r="C42" s="712">
        <v>22504.21567279999</v>
      </c>
      <c r="D42" s="713">
        <v>-0.15643460077128063</v>
      </c>
      <c r="E42" s="712">
        <v>254606.20189159393</v>
      </c>
      <c r="F42" s="712">
        <v>192798.68685337005</v>
      </c>
      <c r="G42" s="714">
        <v>-0.24275730354966077</v>
      </c>
      <c r="H42" s="715">
        <v>1</v>
      </c>
    </row>
    <row r="43" spans="1:8">
      <c r="A43" s="716" t="s">
        <v>178</v>
      </c>
      <c r="B43" s="717">
        <v>2710.62736</v>
      </c>
      <c r="C43" s="718">
        <v>2036.213403</v>
      </c>
      <c r="D43" s="719">
        <v>-0.24880364116150588</v>
      </c>
      <c r="E43" s="718">
        <v>22626.249088999997</v>
      </c>
      <c r="F43" s="718">
        <v>24253.326979000001</v>
      </c>
      <c r="G43" s="720">
        <v>7.1911074769835631E-2</v>
      </c>
      <c r="H43" s="721">
        <v>0.1257961212020364</v>
      </c>
    </row>
    <row r="44" spans="1:8">
      <c r="A44" s="716" t="s">
        <v>161</v>
      </c>
      <c r="B44" s="717">
        <v>2066.3952925799999</v>
      </c>
      <c r="C44" s="718">
        <v>1939.3457586599998</v>
      </c>
      <c r="D44" s="719">
        <v>-6.1483654350263414E-2</v>
      </c>
      <c r="E44" s="718">
        <v>18981.109013739999</v>
      </c>
      <c r="F44" s="718">
        <v>16155.158796709999</v>
      </c>
      <c r="G44" s="720">
        <v>-0.14888224997729893</v>
      </c>
      <c r="H44" s="721">
        <v>8.3792888117524084E-2</v>
      </c>
    </row>
    <row r="45" spans="1:8">
      <c r="A45" s="716" t="s">
        <v>154</v>
      </c>
      <c r="B45" s="717">
        <v>1981.2613548100001</v>
      </c>
      <c r="C45" s="718">
        <v>1534.8102157999999</v>
      </c>
      <c r="D45" s="719">
        <v>-0.22533682289120011</v>
      </c>
      <c r="E45" s="718">
        <v>18540.003165810002</v>
      </c>
      <c r="F45" s="718">
        <v>14480.629882940002</v>
      </c>
      <c r="G45" s="720">
        <v>-0.21895213536726751</v>
      </c>
      <c r="H45" s="721">
        <v>7.5107513019282202E-2</v>
      </c>
    </row>
    <row r="46" spans="1:8">
      <c r="A46" s="716" t="s">
        <v>170</v>
      </c>
      <c r="B46" s="717">
        <v>1556.5125418</v>
      </c>
      <c r="C46" s="718">
        <v>1578.4239969</v>
      </c>
      <c r="D46" s="719">
        <v>1.4077275005224769E-2</v>
      </c>
      <c r="E46" s="718">
        <v>13461.421240600001</v>
      </c>
      <c r="F46" s="718">
        <v>13487.4388989</v>
      </c>
      <c r="G46" s="720">
        <v>1.9327571609994174E-3</v>
      </c>
      <c r="H46" s="721">
        <v>6.995607241431917E-2</v>
      </c>
    </row>
    <row r="47" spans="1:8">
      <c r="A47" s="716" t="s">
        <v>167</v>
      </c>
      <c r="B47" s="717">
        <v>1004.678053</v>
      </c>
      <c r="C47" s="718">
        <v>1301.2591</v>
      </c>
      <c r="D47" s="719">
        <v>0.29520008535510434</v>
      </c>
      <c r="E47" s="718">
        <v>6711.7978529999982</v>
      </c>
      <c r="F47" s="718">
        <v>10578.673759999998</v>
      </c>
      <c r="G47" s="720">
        <v>0.57613116361536532</v>
      </c>
      <c r="H47" s="721">
        <v>5.4869013542843466E-2</v>
      </c>
    </row>
    <row r="48" spans="1:8">
      <c r="A48" s="716" t="s">
        <v>155</v>
      </c>
      <c r="B48" s="717">
        <v>2620.9413294400001</v>
      </c>
      <c r="C48" s="718">
        <v>1251.6478295999998</v>
      </c>
      <c r="D48" s="719">
        <v>-0.52244340018575253</v>
      </c>
      <c r="E48" s="718">
        <v>22895.731472520001</v>
      </c>
      <c r="F48" s="718">
        <v>10510.706452350001</v>
      </c>
      <c r="G48" s="720">
        <v>-0.54093161579200033</v>
      </c>
      <c r="H48" s="721">
        <v>5.4516483612483062E-2</v>
      </c>
    </row>
    <row r="49" spans="1:8">
      <c r="A49" s="716" t="s">
        <v>164</v>
      </c>
      <c r="B49" s="717">
        <v>1505.5663509999999</v>
      </c>
      <c r="C49" s="718">
        <v>1133.5918678999999</v>
      </c>
      <c r="D49" s="719">
        <v>-0.24706615078965727</v>
      </c>
      <c r="E49" s="718">
        <v>11726.313710199998</v>
      </c>
      <c r="F49" s="718">
        <v>10304.513880200002</v>
      </c>
      <c r="G49" s="720">
        <v>-0.12124866050302407</v>
      </c>
      <c r="H49" s="721">
        <v>5.3447012779899973E-2</v>
      </c>
    </row>
    <row r="50" spans="1:8">
      <c r="A50" s="716" t="s">
        <v>186</v>
      </c>
      <c r="B50" s="717">
        <v>1118.69452</v>
      </c>
      <c r="C50" s="718">
        <v>1357.235085</v>
      </c>
      <c r="D50" s="719">
        <v>0.21323119112087902</v>
      </c>
      <c r="E50" s="718">
        <v>12132.618848300001</v>
      </c>
      <c r="F50" s="718">
        <v>10031.3202647</v>
      </c>
      <c r="G50" s="720">
        <v>-0.17319414793076027</v>
      </c>
      <c r="H50" s="721">
        <v>5.2030023795385912E-2</v>
      </c>
    </row>
    <row r="51" spans="1:8">
      <c r="A51" s="716" t="s">
        <v>177</v>
      </c>
      <c r="B51" s="717">
        <v>645.33546000000001</v>
      </c>
      <c r="C51" s="718">
        <v>1041.627072</v>
      </c>
      <c r="D51" s="719">
        <v>0.61408621804231855</v>
      </c>
      <c r="E51" s="718">
        <v>7701.2136600000003</v>
      </c>
      <c r="F51" s="718">
        <v>10010.8482386</v>
      </c>
      <c r="G51" s="720">
        <v>0.29990527215161034</v>
      </c>
      <c r="H51" s="721">
        <v>5.1923840364190808E-2</v>
      </c>
    </row>
    <row r="52" spans="1:8">
      <c r="A52" s="716" t="s">
        <v>172</v>
      </c>
      <c r="B52" s="717">
        <v>1417.2011</v>
      </c>
      <c r="C52" s="718">
        <v>1015.717</v>
      </c>
      <c r="D52" s="719">
        <v>-0.28329366947287865</v>
      </c>
      <c r="E52" s="718">
        <v>15919.385437000001</v>
      </c>
      <c r="F52" s="718">
        <v>9571.7004519999991</v>
      </c>
      <c r="G52" s="720">
        <v>-0.39873932383386146</v>
      </c>
      <c r="H52" s="721">
        <v>4.9646087368217413E-2</v>
      </c>
    </row>
    <row r="53" spans="1:8">
      <c r="A53" s="716" t="s">
        <v>108</v>
      </c>
      <c r="B53" s="717">
        <v>10050.286323079999</v>
      </c>
      <c r="C53" s="718">
        <v>8314.3443439399889</v>
      </c>
      <c r="D53" s="719">
        <v>-0.17272562425943061</v>
      </c>
      <c r="E53" s="718">
        <v>103910.35840142393</v>
      </c>
      <c r="F53" s="718">
        <v>63414.36924797004</v>
      </c>
      <c r="G53" s="720">
        <v>-0.38972042611007834</v>
      </c>
      <c r="H53" s="721">
        <v>0.32891494378381747</v>
      </c>
    </row>
    <row r="54" spans="1:8">
      <c r="A54" s="731" t="s">
        <v>501</v>
      </c>
      <c r="B54" s="711">
        <v>338161.16155821795</v>
      </c>
      <c r="C54" s="712">
        <v>289039.58854094421</v>
      </c>
      <c r="D54" s="713">
        <v>-0.14526083596036191</v>
      </c>
      <c r="E54" s="712">
        <v>3180159.1327670505</v>
      </c>
      <c r="F54" s="712">
        <v>2378576.7847163659</v>
      </c>
      <c r="G54" s="714">
        <v>-0.25205730738173138</v>
      </c>
      <c r="H54" s="715">
        <v>1</v>
      </c>
    </row>
    <row r="55" spans="1:8">
      <c r="A55" s="716" t="s">
        <v>145</v>
      </c>
      <c r="B55" s="717">
        <v>39685.25340578</v>
      </c>
      <c r="C55" s="718">
        <v>57438.0651118647</v>
      </c>
      <c r="D55" s="719">
        <v>0.44734026326008219</v>
      </c>
      <c r="E55" s="718">
        <v>404581.39640696306</v>
      </c>
      <c r="F55" s="718">
        <v>370707.12859919405</v>
      </c>
      <c r="G55" s="720">
        <v>-8.3726706439302842E-2</v>
      </c>
      <c r="H55" s="721">
        <v>0.15585249590477238</v>
      </c>
    </row>
    <row r="56" spans="1:8">
      <c r="A56" s="716" t="s">
        <v>155</v>
      </c>
      <c r="B56" s="717">
        <v>46845.214653340001</v>
      </c>
      <c r="C56" s="718">
        <v>21708.169130944003</v>
      </c>
      <c r="D56" s="719">
        <v>-0.53659793659636401</v>
      </c>
      <c r="E56" s="718">
        <v>381338.24311116396</v>
      </c>
      <c r="F56" s="718">
        <v>242346.11931110651</v>
      </c>
      <c r="G56" s="720">
        <v>-0.36448514228755136</v>
      </c>
      <c r="H56" s="721">
        <v>0.10188702793549091</v>
      </c>
    </row>
    <row r="57" spans="1:8">
      <c r="A57" s="716" t="s">
        <v>153</v>
      </c>
      <c r="B57" s="717">
        <v>31098.476545900001</v>
      </c>
      <c r="C57" s="718">
        <v>18089.479364356201</v>
      </c>
      <c r="D57" s="719">
        <v>-0.41831622080725034</v>
      </c>
      <c r="E57" s="718">
        <v>357214.91403309995</v>
      </c>
      <c r="F57" s="718">
        <v>171521.42856282747</v>
      </c>
      <c r="G57" s="720">
        <v>-0.51983687739607065</v>
      </c>
      <c r="H57" s="721">
        <v>7.2110948725702201E-2</v>
      </c>
    </row>
    <row r="58" spans="1:8">
      <c r="A58" s="716" t="s">
        <v>146</v>
      </c>
      <c r="B58" s="717">
        <v>15748.595590999999</v>
      </c>
      <c r="C58" s="718">
        <v>16201.106468076399</v>
      </c>
      <c r="D58" s="719">
        <v>2.8733411462733904E-2</v>
      </c>
      <c r="E58" s="718">
        <v>144284.13817600001</v>
      </c>
      <c r="F58" s="718">
        <v>156981.67336064531</v>
      </c>
      <c r="G58" s="720">
        <v>8.8003680412580415E-2</v>
      </c>
      <c r="H58" s="721">
        <v>6.5998152495785264E-2</v>
      </c>
    </row>
    <row r="59" spans="1:8">
      <c r="A59" s="716" t="s">
        <v>144</v>
      </c>
      <c r="B59" s="717">
        <v>21249.457119999999</v>
      </c>
      <c r="C59" s="718">
        <v>18936.132964605898</v>
      </c>
      <c r="D59" s="719">
        <v>-0.10886509440360238</v>
      </c>
      <c r="E59" s="718">
        <v>160507.17270500003</v>
      </c>
      <c r="F59" s="718">
        <v>152432.83257070801</v>
      </c>
      <c r="G59" s="720">
        <v>-5.0305167041550525E-2</v>
      </c>
      <c r="H59" s="721">
        <v>6.408573124490699E-2</v>
      </c>
    </row>
    <row r="60" spans="1:8">
      <c r="A60" s="716" t="s">
        <v>154</v>
      </c>
      <c r="B60" s="717">
        <v>20043.467295900002</v>
      </c>
      <c r="C60" s="718">
        <v>17395.4990847638</v>
      </c>
      <c r="D60" s="719">
        <v>-0.13211128454196433</v>
      </c>
      <c r="E60" s="718">
        <v>177935.04778607999</v>
      </c>
      <c r="F60" s="718">
        <v>148179.13714138122</v>
      </c>
      <c r="G60" s="720">
        <v>-0.16722905922655784</v>
      </c>
      <c r="H60" s="721">
        <v>6.2297394851203378E-2</v>
      </c>
    </row>
    <row r="61" spans="1:8">
      <c r="A61" s="716" t="s">
        <v>178</v>
      </c>
      <c r="B61" s="717">
        <v>14706.243676</v>
      </c>
      <c r="C61" s="718">
        <v>13962.1749736479</v>
      </c>
      <c r="D61" s="719">
        <v>-5.05954286318804E-2</v>
      </c>
      <c r="E61" s="718">
        <v>113449.99076099999</v>
      </c>
      <c r="F61" s="718">
        <v>104262.70183981289</v>
      </c>
      <c r="G61" s="720">
        <v>-8.0980957861350178E-2</v>
      </c>
      <c r="H61" s="721">
        <v>4.3834070234670071E-2</v>
      </c>
    </row>
    <row r="62" spans="1:8">
      <c r="A62" s="716" t="s">
        <v>161</v>
      </c>
      <c r="B62" s="717">
        <v>12260.430571000001</v>
      </c>
      <c r="C62" s="718">
        <v>11586.5290557725</v>
      </c>
      <c r="D62" s="719">
        <v>-5.4965566773935493E-2</v>
      </c>
      <c r="E62" s="718">
        <v>112765.90006479999</v>
      </c>
      <c r="F62" s="718">
        <v>96241.974023427407</v>
      </c>
      <c r="G62" s="720">
        <v>-0.14653300361081895</v>
      </c>
      <c r="H62" s="721">
        <v>4.0462000067365417E-2</v>
      </c>
    </row>
    <row r="63" spans="1:8">
      <c r="A63" s="716" t="s">
        <v>167</v>
      </c>
      <c r="B63" s="717">
        <v>9860.7742352999994</v>
      </c>
      <c r="C63" s="718">
        <v>10884.7249949869</v>
      </c>
      <c r="D63" s="719">
        <v>0.10384080755254696</v>
      </c>
      <c r="E63" s="718">
        <v>78632.88450623001</v>
      </c>
      <c r="F63" s="718">
        <v>93025.767046828812</v>
      </c>
      <c r="G63" s="720">
        <v>0.18303897448221512</v>
      </c>
      <c r="H63" s="721">
        <v>3.9109844022933951E-2</v>
      </c>
    </row>
    <row r="64" spans="1:8">
      <c r="A64" s="716" t="s">
        <v>158</v>
      </c>
      <c r="B64" s="717">
        <v>12187.000714100001</v>
      </c>
      <c r="C64" s="718">
        <v>12712.7312040782</v>
      </c>
      <c r="D64" s="719">
        <v>4.3138627978411836E-2</v>
      </c>
      <c r="E64" s="718">
        <v>100215.4545338</v>
      </c>
      <c r="F64" s="718">
        <v>83221.106219152207</v>
      </c>
      <c r="G64" s="720">
        <v>-0.16957811939989809</v>
      </c>
      <c r="H64" s="721">
        <v>3.4987773677895344E-2</v>
      </c>
    </row>
    <row r="65" spans="1:8">
      <c r="A65" s="716" t="s">
        <v>108</v>
      </c>
      <c r="B65" s="717">
        <v>114476.24774989794</v>
      </c>
      <c r="C65" s="718">
        <v>90124.9761878477</v>
      </c>
      <c r="D65" s="719">
        <v>-0.21271898791836449</v>
      </c>
      <c r="E65" s="718">
        <v>1149233.9906829135</v>
      </c>
      <c r="F65" s="718">
        <v>759656.91604128224</v>
      </c>
      <c r="G65" s="720">
        <v>-0.33898847214754885</v>
      </c>
      <c r="H65" s="721">
        <v>0.31937456083927424</v>
      </c>
    </row>
    <row r="66" spans="1:8">
      <c r="A66" s="732" t="s">
        <v>502</v>
      </c>
      <c r="B66" s="711">
        <v>883232.61358</v>
      </c>
      <c r="C66" s="712">
        <v>1092971.6311600001</v>
      </c>
      <c r="D66" s="713">
        <v>0.23746747386270819</v>
      </c>
      <c r="E66" s="712">
        <v>7838580.2925699996</v>
      </c>
      <c r="F66" s="712">
        <v>6728011.051643</v>
      </c>
      <c r="G66" s="714">
        <v>-0.1416798960367455</v>
      </c>
      <c r="H66" s="715">
        <v>0.99999999999999989</v>
      </c>
    </row>
    <row r="67" spans="1:8">
      <c r="A67" s="716" t="s">
        <v>157</v>
      </c>
      <c r="B67" s="733">
        <v>846448.73</v>
      </c>
      <c r="C67" s="718">
        <v>1047274.4464</v>
      </c>
      <c r="D67" s="719">
        <v>0.23725679923933496</v>
      </c>
      <c r="E67" s="718">
        <v>7450193.4618999995</v>
      </c>
      <c r="F67" s="718">
        <v>6524664.8236999996</v>
      </c>
      <c r="G67" s="720">
        <v>-0.1242288059945178</v>
      </c>
      <c r="H67" s="721">
        <v>0.96977617510105862</v>
      </c>
    </row>
    <row r="68" spans="1:8">
      <c r="A68" s="725" t="s">
        <v>503</v>
      </c>
      <c r="B68" s="734">
        <v>36783.883580000002</v>
      </c>
      <c r="C68" s="724">
        <v>45697.184759999996</v>
      </c>
      <c r="D68" s="719">
        <v>0.24231539229985771</v>
      </c>
      <c r="E68" s="724">
        <v>388386.83067</v>
      </c>
      <c r="F68" s="724">
        <v>203346.22794300001</v>
      </c>
      <c r="G68" s="720">
        <v>-0.47643377198910003</v>
      </c>
      <c r="H68" s="721">
        <v>3.022382489894131E-2</v>
      </c>
    </row>
    <row r="69" spans="1:8">
      <c r="A69" s="735" t="s">
        <v>504</v>
      </c>
      <c r="B69" s="711">
        <v>1331.3577</v>
      </c>
      <c r="C69" s="712">
        <v>2156.1828999999998</v>
      </c>
      <c r="D69" s="713">
        <v>0.61953688328839029</v>
      </c>
      <c r="E69" s="712">
        <v>16474.273300000001</v>
      </c>
      <c r="F69" s="712">
        <v>16086.124165500001</v>
      </c>
      <c r="G69" s="714">
        <v>-2.3560926022758132E-2</v>
      </c>
      <c r="H69" s="715">
        <v>1</v>
      </c>
    </row>
    <row r="70" spans="1:8">
      <c r="A70" s="716" t="s">
        <v>152</v>
      </c>
      <c r="B70" s="717">
        <v>1331.3577</v>
      </c>
      <c r="C70" s="718">
        <v>2156.1828999999998</v>
      </c>
      <c r="D70" s="719">
        <v>0.61953688328839029</v>
      </c>
      <c r="E70" s="736">
        <v>16474.273300000001</v>
      </c>
      <c r="F70" s="718">
        <v>16086.124165500001</v>
      </c>
      <c r="G70" s="720">
        <v>-2.3560926022758132E-2</v>
      </c>
      <c r="H70" s="737">
        <v>1</v>
      </c>
    </row>
    <row r="71" spans="1:8">
      <c r="A71" s="735" t="s">
        <v>505</v>
      </c>
      <c r="B71" s="711">
        <v>2617.3414765000002</v>
      </c>
      <c r="C71" s="712">
        <v>2857.0969464</v>
      </c>
      <c r="D71" s="713">
        <v>9.1602670898185232E-2</v>
      </c>
      <c r="E71" s="712">
        <v>23628.260936080005</v>
      </c>
      <c r="F71" s="712">
        <v>26228.521203349799</v>
      </c>
      <c r="G71" s="714">
        <v>0.11004873673539109</v>
      </c>
      <c r="H71" s="715">
        <v>1</v>
      </c>
    </row>
    <row r="72" spans="1:8">
      <c r="A72" s="716" t="s">
        <v>146</v>
      </c>
      <c r="B72" s="717">
        <v>1184.962454</v>
      </c>
      <c r="C72" s="718">
        <v>1088.7894907</v>
      </c>
      <c r="D72" s="719">
        <v>-8.1161190361226404E-2</v>
      </c>
      <c r="E72" s="718">
        <v>8085.1854220000005</v>
      </c>
      <c r="F72" s="718">
        <v>11627.855908199999</v>
      </c>
      <c r="G72" s="720">
        <v>0.43816811876203854</v>
      </c>
      <c r="H72" s="721">
        <v>0.44332868856956131</v>
      </c>
    </row>
    <row r="73" spans="1:8">
      <c r="A73" s="716" t="s">
        <v>148</v>
      </c>
      <c r="B73" s="717">
        <v>1068.9424079999999</v>
      </c>
      <c r="C73" s="718">
        <v>863.08881380000003</v>
      </c>
      <c r="D73" s="719">
        <v>-0.19257688034395945</v>
      </c>
      <c r="E73" s="718">
        <v>10579.768822999999</v>
      </c>
      <c r="F73" s="718">
        <v>7302.5486278899998</v>
      </c>
      <c r="G73" s="720">
        <v>-0.30976293054584064</v>
      </c>
      <c r="H73" s="721">
        <v>0.27842014314392027</v>
      </c>
    </row>
    <row r="74" spans="1:8">
      <c r="A74" s="725" t="s">
        <v>145</v>
      </c>
      <c r="B74" s="726">
        <v>186.547935</v>
      </c>
      <c r="C74" s="724">
        <v>212.5107945</v>
      </c>
      <c r="D74" s="719">
        <v>0.13917527149255235</v>
      </c>
      <c r="E74" s="724">
        <v>2156.2596100000001</v>
      </c>
      <c r="F74" s="724">
        <v>3227.2117359000003</v>
      </c>
      <c r="G74" s="720">
        <v>0.49667123612263009</v>
      </c>
      <c r="H74" s="721">
        <v>0.12304207739656454</v>
      </c>
    </row>
    <row r="75" spans="1:8">
      <c r="A75" s="725" t="s">
        <v>147</v>
      </c>
      <c r="B75" s="726">
        <v>66.474536999999998</v>
      </c>
      <c r="C75" s="724">
        <v>370.63269000000003</v>
      </c>
      <c r="D75" s="719">
        <v>4.5755588038168664</v>
      </c>
      <c r="E75" s="724">
        <v>1608.3541240000002</v>
      </c>
      <c r="F75" s="724">
        <v>2223.2908600000001</v>
      </c>
      <c r="G75" s="720">
        <v>0.38233914212290715</v>
      </c>
      <c r="H75" s="721">
        <v>8.4766153713464049E-2</v>
      </c>
    </row>
    <row r="76" spans="1:8">
      <c r="A76" s="725" t="s">
        <v>151</v>
      </c>
      <c r="B76" s="726">
        <v>66.948062500000006</v>
      </c>
      <c r="C76" s="724">
        <v>149.8277574</v>
      </c>
      <c r="D76" s="719">
        <v>1.2379700293791174</v>
      </c>
      <c r="E76" s="724">
        <v>967.37722377999978</v>
      </c>
      <c r="F76" s="724">
        <v>1020.2799613598</v>
      </c>
      <c r="G76" s="720">
        <v>5.4686771901745083E-2</v>
      </c>
      <c r="H76" s="721">
        <v>3.8899637286050809E-2</v>
      </c>
    </row>
    <row r="77" spans="1:8" ht="15.75" thickBot="1">
      <c r="A77" s="725" t="s">
        <v>144</v>
      </c>
      <c r="B77" s="738">
        <v>43.466079999999998</v>
      </c>
      <c r="C77" s="739">
        <v>172.2474</v>
      </c>
      <c r="D77" s="740">
        <v>2.9628004181651533</v>
      </c>
      <c r="E77" s="724">
        <v>231.31573329999998</v>
      </c>
      <c r="F77" s="724">
        <v>827.33411000000001</v>
      </c>
      <c r="G77" s="720">
        <v>2.5766443475204812</v>
      </c>
      <c r="H77" s="721">
        <v>3.1543299890438976E-2</v>
      </c>
    </row>
    <row r="78" spans="1:8" ht="53.25" customHeight="1" thickBot="1">
      <c r="A78" s="794" t="s">
        <v>493</v>
      </c>
      <c r="B78" s="795"/>
      <c r="C78" s="795"/>
      <c r="D78" s="795"/>
      <c r="E78" s="796"/>
      <c r="F78" s="796"/>
      <c r="G78" s="796"/>
      <c r="H78" s="797"/>
    </row>
    <row r="79" spans="1:8">
      <c r="A79" s="694"/>
      <c r="B79" s="694"/>
      <c r="C79" s="694"/>
      <c r="D79" s="694"/>
      <c r="E79" s="694"/>
      <c r="F79" s="694"/>
      <c r="G79" s="694"/>
      <c r="H79" s="694"/>
    </row>
    <row r="80" spans="1:8">
      <c r="A80" s="694"/>
      <c r="B80" s="694"/>
      <c r="C80" s="694"/>
      <c r="D80" s="694"/>
      <c r="E80" s="694"/>
      <c r="F80" s="694"/>
      <c r="G80" s="694"/>
      <c r="H80" s="694"/>
    </row>
  </sheetData>
  <mergeCells count="3">
    <mergeCell ref="B4:D4"/>
    <mergeCell ref="E4:H4"/>
    <mergeCell ref="A78:H7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Q104"/>
  <sheetViews>
    <sheetView showGridLines="0" workbookViewId="0">
      <selection activeCell="F33" sqref="F33"/>
    </sheetView>
  </sheetViews>
  <sheetFormatPr baseColWidth="10" defaultColWidth="14.42578125" defaultRowHeight="15" customHeight="1"/>
  <cols>
    <col min="1" max="1" width="16.7109375" style="4" customWidth="1"/>
    <col min="2" max="6" width="19.42578125" style="4" customWidth="1"/>
    <col min="7" max="17" width="11.42578125" style="4" customWidth="1"/>
    <col min="18" max="16384" width="14.42578125" style="4"/>
  </cols>
  <sheetData>
    <row r="1" spans="1:17" ht="14.2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5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4.25" customHeight="1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4.2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4.25" customHeight="1">
      <c r="A5" s="6"/>
      <c r="B5" s="7" t="s">
        <v>8</v>
      </c>
      <c r="C5" s="7"/>
      <c r="D5" s="7" t="s">
        <v>9</v>
      </c>
      <c r="E5" s="7" t="s">
        <v>8</v>
      </c>
      <c r="F5" s="7" t="s">
        <v>10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 customHeight="1">
      <c r="A6" s="1">
        <v>2011</v>
      </c>
      <c r="B6" s="445">
        <v>58.66</v>
      </c>
      <c r="C6" s="445">
        <v>146.12</v>
      </c>
      <c r="D6" s="445">
        <v>70.680000000000007</v>
      </c>
      <c r="E6" s="445">
        <v>135.63</v>
      </c>
      <c r="F6" s="446">
        <v>411.09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4.25" customHeight="1">
      <c r="A7" s="1">
        <v>2012</v>
      </c>
      <c r="B7" s="445">
        <v>441.66</v>
      </c>
      <c r="C7" s="445">
        <v>12.71</v>
      </c>
      <c r="D7" s="445">
        <v>571.66999999999996</v>
      </c>
      <c r="E7" s="445">
        <v>941.67</v>
      </c>
      <c r="F7" s="446">
        <v>1967.71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4.25" customHeight="1">
      <c r="A8" s="1">
        <v>2013</v>
      </c>
      <c r="B8" s="445">
        <v>336.98</v>
      </c>
      <c r="C8" s="445">
        <v>11.91</v>
      </c>
      <c r="D8" s="445">
        <v>505.37</v>
      </c>
      <c r="E8" s="445">
        <v>809.47</v>
      </c>
      <c r="F8" s="446">
        <v>1663.73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4.25" customHeight="1">
      <c r="A9" s="1">
        <v>2014</v>
      </c>
      <c r="B9" s="445">
        <v>372.45</v>
      </c>
      <c r="C9" s="445">
        <v>120.64</v>
      </c>
      <c r="D9" s="445">
        <v>528.97</v>
      </c>
      <c r="E9" s="445">
        <v>535.11</v>
      </c>
      <c r="F9" s="446">
        <v>1557.17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4.25" customHeight="1">
      <c r="A10" s="1">
        <v>2015</v>
      </c>
      <c r="B10" s="445">
        <v>208.18</v>
      </c>
      <c r="C10" s="445">
        <v>198.71</v>
      </c>
      <c r="D10" s="445">
        <v>352.16</v>
      </c>
      <c r="E10" s="445">
        <v>344.16</v>
      </c>
      <c r="F10" s="446">
        <v>1103.2</v>
      </c>
      <c r="G10" s="3"/>
      <c r="H10" s="3"/>
      <c r="I10" s="8"/>
      <c r="J10" s="3"/>
      <c r="K10" s="3"/>
      <c r="L10" s="3"/>
      <c r="M10" s="3"/>
      <c r="N10" s="3"/>
      <c r="O10" s="3"/>
      <c r="P10" s="3"/>
      <c r="Q10" s="3"/>
    </row>
    <row r="11" spans="1:17" ht="14.25" customHeight="1">
      <c r="A11" s="1">
        <v>2016</v>
      </c>
      <c r="B11" s="445">
        <v>236.43</v>
      </c>
      <c r="C11" s="445">
        <v>205.76</v>
      </c>
      <c r="D11" s="445">
        <v>519.58000000000004</v>
      </c>
      <c r="E11" s="445">
        <v>101.5</v>
      </c>
      <c r="F11" s="446">
        <v>1063.27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4.25" customHeight="1">
      <c r="A12" s="1">
        <v>2017</v>
      </c>
      <c r="B12" s="445">
        <v>638.01203592000002</v>
      </c>
      <c r="C12" s="445">
        <v>260.90940907000004</v>
      </c>
      <c r="D12" s="445">
        <v>808.82568502999993</v>
      </c>
      <c r="E12" s="445">
        <v>66.167433000000003</v>
      </c>
      <c r="F12" s="447">
        <v>1773.9145630200001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4.25" customHeight="1">
      <c r="A13" s="1">
        <v>2018</v>
      </c>
      <c r="B13" s="445">
        <v>770.44</v>
      </c>
      <c r="C13" s="445">
        <v>267.08999999999997</v>
      </c>
      <c r="D13" s="445">
        <v>980.07</v>
      </c>
      <c r="E13" s="445">
        <v>88.32</v>
      </c>
      <c r="F13" s="447">
        <f t="shared" ref="F13:F14" si="0">SUM(B13:E13)</f>
        <v>2105.92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4.25" customHeight="1">
      <c r="A14" s="1">
        <v>2019</v>
      </c>
      <c r="B14" s="445">
        <v>545.05397387999994</v>
      </c>
      <c r="C14" s="445">
        <v>586.45435012999997</v>
      </c>
      <c r="D14" s="445">
        <v>883.37402214999986</v>
      </c>
      <c r="E14" s="445">
        <v>40.147508939999994</v>
      </c>
      <c r="F14" s="447">
        <f t="shared" si="0"/>
        <v>2055.0298550999996</v>
      </c>
      <c r="G14" s="10"/>
      <c r="H14" s="10"/>
      <c r="I14" s="8"/>
      <c r="J14" s="10"/>
      <c r="K14" s="10"/>
      <c r="L14" s="3"/>
      <c r="M14" s="3"/>
      <c r="N14" s="3"/>
      <c r="O14" s="3"/>
      <c r="P14" s="3"/>
      <c r="Q14" s="3"/>
    </row>
    <row r="15" spans="1:17" ht="14.25" customHeight="1">
      <c r="A15" s="11">
        <v>2020</v>
      </c>
      <c r="B15" s="12">
        <f>SUM(B16:B25)</f>
        <v>244.77327001</v>
      </c>
      <c r="C15" s="12">
        <f>SUM(C16:C25)</f>
        <v>237.03422214</v>
      </c>
      <c r="D15" s="12">
        <f>SUM(D16:D25)</f>
        <v>595.81753981999998</v>
      </c>
      <c r="E15" s="12">
        <f>SUM(E16:E25)</f>
        <v>7.341588999999999</v>
      </c>
      <c r="F15" s="12">
        <f>SUM(F16:F25)</f>
        <v>1084.9666209699999</v>
      </c>
      <c r="G15" s="10"/>
      <c r="H15" s="10"/>
      <c r="I15" s="13"/>
      <c r="J15" s="10"/>
      <c r="K15" s="9"/>
      <c r="L15" s="14"/>
      <c r="M15" s="14"/>
      <c r="N15" s="14"/>
      <c r="O15" s="14"/>
      <c r="P15" s="14"/>
      <c r="Q15" s="14"/>
    </row>
    <row r="16" spans="1:17" ht="14.25" customHeight="1">
      <c r="A16" s="1" t="s">
        <v>11</v>
      </c>
      <c r="B16" s="15">
        <v>7.9618999999999995E-2</v>
      </c>
      <c r="C16" s="13">
        <v>27.083633990000003</v>
      </c>
      <c r="D16" s="13">
        <v>40.885795979999997</v>
      </c>
      <c r="E16" s="16">
        <v>1.1980000000000001E-3</v>
      </c>
      <c r="F16" s="447">
        <f t="shared" ref="F16:F25" si="1">+SUM(B16:E16)</f>
        <v>68.050246970000003</v>
      </c>
      <c r="G16" s="3"/>
      <c r="H16" s="3"/>
      <c r="I16" s="3"/>
      <c r="J16" s="3"/>
      <c r="K16" s="10"/>
      <c r="L16" s="14"/>
      <c r="M16" s="14"/>
      <c r="N16" s="14"/>
      <c r="O16" s="14"/>
      <c r="P16" s="14"/>
      <c r="Q16" s="14"/>
    </row>
    <row r="17" spans="1:17" ht="14.25" customHeight="1">
      <c r="A17" s="1" t="s">
        <v>12</v>
      </c>
      <c r="B17" s="15">
        <v>61.302308009999997</v>
      </c>
      <c r="C17" s="13">
        <v>20.403461</v>
      </c>
      <c r="D17" s="13">
        <v>115.99921098999999</v>
      </c>
      <c r="E17" s="16">
        <v>0</v>
      </c>
      <c r="F17" s="447">
        <f t="shared" si="1"/>
        <v>197.70497999999998</v>
      </c>
      <c r="G17" s="10"/>
      <c r="H17" s="10"/>
      <c r="I17" s="10"/>
      <c r="J17" s="10"/>
      <c r="K17" s="10"/>
      <c r="L17" s="14"/>
      <c r="M17" s="14"/>
      <c r="N17" s="14"/>
      <c r="O17" s="14"/>
      <c r="P17" s="14"/>
      <c r="Q17" s="14"/>
    </row>
    <row r="18" spans="1:17" ht="14.25" customHeight="1">
      <c r="A18" s="17" t="s">
        <v>13</v>
      </c>
      <c r="B18" s="15">
        <v>83.498118000000005</v>
      </c>
      <c r="C18" s="13">
        <v>23.11116999</v>
      </c>
      <c r="D18" s="13">
        <v>121.02743998999999</v>
      </c>
      <c r="E18" s="10">
        <v>6.0839949999999998</v>
      </c>
      <c r="F18" s="447">
        <f t="shared" si="1"/>
        <v>233.72072297999998</v>
      </c>
      <c r="G18" s="10"/>
      <c r="H18" s="10"/>
      <c r="I18" s="13"/>
      <c r="J18" s="10"/>
      <c r="K18" s="10"/>
      <c r="L18" s="14"/>
      <c r="M18" s="14"/>
      <c r="N18" s="14"/>
      <c r="O18" s="14"/>
      <c r="P18" s="14"/>
      <c r="Q18" s="14"/>
    </row>
    <row r="19" spans="1:17" ht="14.25" customHeight="1">
      <c r="A19" s="17" t="s">
        <v>14</v>
      </c>
      <c r="B19" s="15">
        <v>0</v>
      </c>
      <c r="C19" s="13">
        <v>20.583821990000001</v>
      </c>
      <c r="D19" s="13">
        <v>7.3699300000000001</v>
      </c>
      <c r="E19" s="10">
        <v>0</v>
      </c>
      <c r="F19" s="447">
        <f t="shared" si="1"/>
        <v>27.953751990000001</v>
      </c>
      <c r="G19" s="10"/>
      <c r="H19" s="10"/>
      <c r="I19" s="10"/>
      <c r="J19" s="10"/>
      <c r="K19" s="10"/>
      <c r="L19" s="14"/>
      <c r="M19" s="14"/>
      <c r="N19" s="14"/>
      <c r="O19" s="14"/>
      <c r="P19" s="14"/>
      <c r="Q19" s="14"/>
    </row>
    <row r="20" spans="1:17" ht="14.25" customHeight="1">
      <c r="A20" s="17" t="s">
        <v>15</v>
      </c>
      <c r="B20" s="15">
        <v>46.93246001</v>
      </c>
      <c r="C20" s="13">
        <v>16.398508</v>
      </c>
      <c r="D20" s="13">
        <v>100.41495599</v>
      </c>
      <c r="E20" s="10">
        <v>0</v>
      </c>
      <c r="F20" s="447">
        <f t="shared" si="1"/>
        <v>163.745924</v>
      </c>
      <c r="G20" s="10"/>
      <c r="H20" s="10"/>
      <c r="I20" s="10"/>
      <c r="J20" s="10"/>
      <c r="K20" s="10"/>
      <c r="L20" s="14"/>
      <c r="M20" s="14"/>
      <c r="N20" s="14"/>
      <c r="O20" s="14"/>
      <c r="P20" s="14"/>
      <c r="Q20" s="14"/>
    </row>
    <row r="21" spans="1:17" ht="14.25" customHeight="1">
      <c r="A21" s="17" t="s">
        <v>16</v>
      </c>
      <c r="B21" s="15">
        <v>10.043980980000001</v>
      </c>
      <c r="C21" s="13">
        <v>18.905241</v>
      </c>
      <c r="D21" s="13">
        <v>86.90097797</v>
      </c>
      <c r="E21" s="10">
        <v>1.25421</v>
      </c>
      <c r="F21" s="447">
        <f t="shared" si="1"/>
        <v>117.10440995</v>
      </c>
      <c r="G21" s="10"/>
      <c r="H21" s="10"/>
      <c r="I21" s="10"/>
      <c r="J21" s="10"/>
      <c r="K21" s="10"/>
      <c r="L21" s="14"/>
      <c r="M21" s="14"/>
      <c r="N21" s="14"/>
      <c r="O21" s="14"/>
      <c r="P21" s="14"/>
      <c r="Q21" s="14"/>
    </row>
    <row r="22" spans="1:17" ht="14.25" customHeight="1">
      <c r="A22" s="17" t="s">
        <v>17</v>
      </c>
      <c r="B22" s="15">
        <v>0</v>
      </c>
      <c r="C22" s="18">
        <v>28.952773069999999</v>
      </c>
      <c r="D22" s="13">
        <v>7.4953399999999997</v>
      </c>
      <c r="E22" s="10">
        <v>0</v>
      </c>
      <c r="F22" s="447">
        <f t="shared" si="1"/>
        <v>36.448113069999998</v>
      </c>
      <c r="G22" s="10"/>
      <c r="H22" s="10"/>
      <c r="I22" s="10"/>
      <c r="J22" s="10"/>
      <c r="K22" s="10"/>
      <c r="L22" s="14"/>
      <c r="M22" s="14"/>
      <c r="N22" s="14"/>
      <c r="O22" s="14"/>
      <c r="P22" s="14"/>
      <c r="Q22" s="14"/>
    </row>
    <row r="23" spans="1:17" ht="14.25" customHeight="1">
      <c r="A23" s="17" t="s">
        <v>18</v>
      </c>
      <c r="B23" s="15">
        <v>37.151822009999997</v>
      </c>
      <c r="C23" s="18">
        <v>11.669065029999999</v>
      </c>
      <c r="D23" s="13">
        <v>75.162655930000014</v>
      </c>
      <c r="E23" s="16">
        <v>6.87E-4</v>
      </c>
      <c r="F23" s="447">
        <f t="shared" si="1"/>
        <v>123.98422997</v>
      </c>
      <c r="G23" s="10"/>
      <c r="H23" s="10"/>
      <c r="I23" s="10"/>
      <c r="J23" s="10"/>
      <c r="K23" s="10"/>
      <c r="L23" s="14"/>
      <c r="M23" s="14"/>
      <c r="N23" s="14"/>
      <c r="O23" s="14"/>
      <c r="P23" s="14"/>
      <c r="Q23" s="14"/>
    </row>
    <row r="24" spans="1:17" ht="14.25" customHeight="1">
      <c r="A24" s="17" t="s">
        <v>19</v>
      </c>
      <c r="B24" s="15">
        <v>5.451047</v>
      </c>
      <c r="C24" s="18">
        <v>34.049206019999993</v>
      </c>
      <c r="D24" s="13">
        <v>32.346562970000001</v>
      </c>
      <c r="E24" s="16">
        <v>1.273E-3</v>
      </c>
      <c r="F24" s="447">
        <f t="shared" si="1"/>
        <v>71.848088989999994</v>
      </c>
      <c r="G24" s="10"/>
      <c r="H24" s="10"/>
      <c r="I24" s="10"/>
      <c r="J24" s="10"/>
      <c r="K24" s="10"/>
      <c r="L24" s="14"/>
      <c r="M24" s="14"/>
      <c r="N24" s="14"/>
      <c r="O24" s="14"/>
      <c r="P24" s="14"/>
      <c r="Q24" s="14"/>
    </row>
    <row r="25" spans="1:17" ht="14.25" customHeight="1">
      <c r="A25" s="17" t="s">
        <v>20</v>
      </c>
      <c r="B25" s="15">
        <v>0.313915</v>
      </c>
      <c r="C25" s="18">
        <v>35.877342049999996</v>
      </c>
      <c r="D25" s="13">
        <v>8.2146699999999999</v>
      </c>
      <c r="E25" s="444">
        <v>2.2599999999999999E-4</v>
      </c>
      <c r="F25" s="447">
        <f t="shared" si="1"/>
        <v>44.406153049999993</v>
      </c>
      <c r="G25" s="10"/>
      <c r="H25" s="10"/>
      <c r="I25" s="10"/>
      <c r="J25" s="10"/>
      <c r="K25" s="10"/>
      <c r="L25" s="14"/>
      <c r="M25" s="14"/>
      <c r="N25" s="14"/>
      <c r="O25" s="14"/>
      <c r="P25" s="14"/>
      <c r="Q25" s="14"/>
    </row>
    <row r="26" spans="1:17" ht="18.75" customHeight="1">
      <c r="A26" s="19" t="s">
        <v>7</v>
      </c>
      <c r="B26" s="449">
        <f t="shared" ref="B26:F26" si="2">SUM(B6:B15)</f>
        <v>3852.6392798100001</v>
      </c>
      <c r="C26" s="449">
        <f t="shared" si="2"/>
        <v>2047.3379813400002</v>
      </c>
      <c r="D26" s="449">
        <f t="shared" si="2"/>
        <v>5816.5172469999998</v>
      </c>
      <c r="E26" s="449">
        <f t="shared" si="2"/>
        <v>3069.5165309400004</v>
      </c>
      <c r="F26" s="448">
        <f t="shared" si="2"/>
        <v>14786.001039089999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4.25" customHeight="1">
      <c r="A27" s="20"/>
      <c r="B27" s="21"/>
      <c r="C27" s="21"/>
      <c r="D27" s="21"/>
      <c r="E27" s="21"/>
      <c r="F27" s="2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35.25" customHeight="1">
      <c r="A28" s="845" t="s">
        <v>21</v>
      </c>
      <c r="B28" s="846"/>
      <c r="C28" s="846"/>
      <c r="D28" s="846"/>
      <c r="E28" s="846"/>
      <c r="F28" s="846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4.25" customHeight="1">
      <c r="A29" s="20"/>
      <c r="B29" s="23"/>
      <c r="C29" s="23"/>
      <c r="D29" s="23"/>
      <c r="E29" s="23"/>
      <c r="F29" s="2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4.25" customHeight="1">
      <c r="A30" s="20"/>
      <c r="B30" s="23"/>
      <c r="C30" s="23"/>
      <c r="D30" s="23"/>
      <c r="E30" s="23"/>
      <c r="F30" s="2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4.25" customHeight="1">
      <c r="A31" s="20"/>
      <c r="B31" s="23"/>
      <c r="C31" s="23"/>
      <c r="D31" s="23"/>
      <c r="E31" s="23"/>
      <c r="F31" s="2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4.25" customHeight="1">
      <c r="A32" s="20"/>
      <c r="B32" s="23"/>
      <c r="C32" s="23"/>
      <c r="D32" s="23"/>
      <c r="E32" s="23"/>
      <c r="F32" s="2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4.25" customHeight="1">
      <c r="A33" s="20"/>
      <c r="B33" s="23"/>
      <c r="C33" s="23"/>
      <c r="D33" s="23"/>
      <c r="E33" s="23"/>
      <c r="F33" s="2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 customHeight="1">
      <c r="A34" s="20"/>
      <c r="B34" s="23"/>
      <c r="C34" s="23"/>
      <c r="D34" s="23"/>
      <c r="E34" s="23"/>
      <c r="F34" s="2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 customHeight="1">
      <c r="A35" s="20"/>
      <c r="B35" s="23"/>
      <c r="C35" s="23"/>
      <c r="D35" s="23"/>
      <c r="E35" s="23"/>
      <c r="F35" s="2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4.25" customHeight="1">
      <c r="A36" s="20"/>
      <c r="B36" s="23"/>
      <c r="C36" s="23"/>
      <c r="D36" s="23"/>
      <c r="E36" s="23"/>
      <c r="F36" s="2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4.25" customHeight="1">
      <c r="A37" s="20"/>
      <c r="B37" s="23"/>
      <c r="C37" s="23"/>
      <c r="D37" s="23"/>
      <c r="E37" s="23"/>
      <c r="F37" s="2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 customHeight="1">
      <c r="A38" s="20"/>
      <c r="B38" s="23"/>
      <c r="C38" s="23"/>
      <c r="D38" s="23"/>
      <c r="E38" s="23"/>
      <c r="F38" s="2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4.25" customHeight="1">
      <c r="A39" s="20"/>
      <c r="B39" s="23"/>
      <c r="C39" s="23"/>
      <c r="D39" s="23"/>
      <c r="E39" s="23"/>
      <c r="F39" s="2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4.25" customHeight="1">
      <c r="A40" s="20"/>
      <c r="B40" s="23"/>
      <c r="C40" s="23"/>
      <c r="D40" s="23"/>
      <c r="E40" s="23"/>
      <c r="F40" s="2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4.25" customHeight="1">
      <c r="A41" s="20"/>
      <c r="B41" s="23"/>
      <c r="C41" s="23"/>
      <c r="D41" s="23"/>
      <c r="E41" s="23"/>
      <c r="F41" s="2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4.25" customHeight="1">
      <c r="A42" s="20"/>
      <c r="B42" s="23"/>
      <c r="C42" s="23"/>
      <c r="D42" s="23"/>
      <c r="E42" s="23"/>
      <c r="F42" s="2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4.25" customHeight="1">
      <c r="A43" s="20"/>
      <c r="B43" s="23"/>
      <c r="C43" s="23"/>
      <c r="D43" s="23"/>
      <c r="E43" s="23"/>
      <c r="F43" s="2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4.25" customHeight="1">
      <c r="A44" s="20"/>
      <c r="B44" s="23"/>
      <c r="C44" s="23"/>
      <c r="D44" s="23"/>
      <c r="E44" s="23"/>
      <c r="F44" s="2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4.25" customHeight="1">
      <c r="A45" s="20"/>
      <c r="B45" s="23"/>
      <c r="C45" s="23"/>
      <c r="D45" s="23"/>
      <c r="E45" s="23"/>
      <c r="F45" s="2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4.25" customHeight="1">
      <c r="A46" s="20"/>
      <c r="B46" s="23"/>
      <c r="C46" s="23"/>
      <c r="D46" s="23"/>
      <c r="E46" s="23"/>
      <c r="F46" s="2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4.25" customHeight="1">
      <c r="A47" s="20"/>
      <c r="B47" s="23"/>
      <c r="C47" s="23"/>
      <c r="D47" s="23"/>
      <c r="E47" s="23"/>
      <c r="F47" s="2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4.25" customHeight="1">
      <c r="A48" s="20"/>
      <c r="B48" s="23"/>
      <c r="C48" s="23"/>
      <c r="D48" s="23"/>
      <c r="E48" s="23"/>
      <c r="F48" s="2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4.25" customHeight="1">
      <c r="A49" s="20"/>
      <c r="B49" s="23"/>
      <c r="C49" s="23"/>
      <c r="D49" s="23"/>
      <c r="E49" s="23"/>
      <c r="F49" s="2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4.25" customHeight="1">
      <c r="A50" s="20"/>
      <c r="B50" s="23"/>
      <c r="C50" s="23"/>
      <c r="D50" s="23"/>
      <c r="E50" s="23"/>
      <c r="F50" s="2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4.25" customHeight="1">
      <c r="A51" s="20"/>
      <c r="B51" s="23"/>
      <c r="C51" s="23"/>
      <c r="D51" s="23"/>
      <c r="E51" s="23"/>
      <c r="F51" s="2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4.25" customHeight="1">
      <c r="A52" s="20"/>
      <c r="B52" s="23"/>
      <c r="C52" s="23"/>
      <c r="D52" s="23"/>
      <c r="E52" s="23"/>
      <c r="F52" s="2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4.25" customHeight="1">
      <c r="A53" s="20"/>
      <c r="B53" s="23"/>
      <c r="C53" s="23"/>
      <c r="D53" s="23"/>
      <c r="E53" s="23"/>
      <c r="F53" s="2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4.25" customHeight="1">
      <c r="A54" s="20"/>
      <c r="B54" s="23"/>
      <c r="C54" s="23"/>
      <c r="D54" s="23"/>
      <c r="E54" s="23"/>
      <c r="F54" s="2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4.25" customHeight="1">
      <c r="A55" s="20"/>
      <c r="B55" s="23"/>
      <c r="C55" s="23"/>
      <c r="D55" s="23"/>
      <c r="E55" s="23"/>
      <c r="F55" s="2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4.25" customHeight="1">
      <c r="A56" s="20"/>
      <c r="B56" s="23"/>
      <c r="C56" s="23"/>
      <c r="D56" s="23"/>
      <c r="E56" s="23"/>
      <c r="F56" s="2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4.25" customHeight="1">
      <c r="A57" s="20"/>
      <c r="B57" s="23"/>
      <c r="C57" s="23"/>
      <c r="D57" s="23"/>
      <c r="E57" s="23"/>
      <c r="F57" s="2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4.25" customHeight="1">
      <c r="A58" s="20"/>
      <c r="B58" s="23"/>
      <c r="C58" s="23"/>
      <c r="D58" s="23"/>
      <c r="E58" s="23"/>
      <c r="F58" s="2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4.25" customHeight="1">
      <c r="A59" s="20"/>
      <c r="B59" s="23"/>
      <c r="C59" s="23"/>
      <c r="D59" s="23"/>
      <c r="E59" s="23"/>
      <c r="F59" s="2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4.25" customHeight="1">
      <c r="A60" s="20"/>
      <c r="B60" s="23"/>
      <c r="C60" s="23"/>
      <c r="D60" s="23"/>
      <c r="E60" s="23"/>
      <c r="F60" s="2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4.25" customHeight="1">
      <c r="A61" s="20"/>
      <c r="B61" s="23"/>
      <c r="C61" s="23"/>
      <c r="D61" s="23"/>
      <c r="E61" s="23"/>
      <c r="F61" s="2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4.25" customHeight="1">
      <c r="A62" s="20"/>
      <c r="B62" s="23"/>
      <c r="C62" s="23"/>
      <c r="D62" s="23"/>
      <c r="E62" s="23"/>
      <c r="F62" s="2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4.25" customHeight="1">
      <c r="A63" s="20"/>
      <c r="B63" s="23"/>
      <c r="C63" s="23"/>
      <c r="D63" s="23"/>
      <c r="E63" s="23"/>
      <c r="F63" s="2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4.25" customHeight="1">
      <c r="A64" s="20"/>
      <c r="B64" s="23"/>
      <c r="C64" s="23"/>
      <c r="D64" s="23"/>
      <c r="E64" s="23"/>
      <c r="F64" s="2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4.25" customHeight="1">
      <c r="A65" s="20"/>
      <c r="B65" s="23"/>
      <c r="C65" s="23"/>
      <c r="D65" s="23"/>
      <c r="E65" s="23"/>
      <c r="F65" s="2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4.25" customHeight="1">
      <c r="A66" s="20"/>
      <c r="B66" s="23"/>
      <c r="C66" s="23"/>
      <c r="D66" s="23"/>
      <c r="E66" s="23"/>
      <c r="F66" s="2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4.25" customHeight="1">
      <c r="A67" s="20"/>
      <c r="B67" s="23"/>
      <c r="C67" s="23"/>
      <c r="D67" s="23"/>
      <c r="E67" s="23"/>
      <c r="F67" s="2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4.25" customHeight="1">
      <c r="A68" s="20"/>
      <c r="B68" s="23"/>
      <c r="C68" s="23"/>
      <c r="D68" s="23"/>
      <c r="E68" s="23"/>
      <c r="F68" s="2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4.25" customHeight="1">
      <c r="A69" s="20"/>
      <c r="B69" s="23"/>
      <c r="C69" s="23"/>
      <c r="D69" s="23"/>
      <c r="E69" s="23"/>
      <c r="F69" s="2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4.25" customHeight="1">
      <c r="A70" s="20"/>
      <c r="B70" s="23"/>
      <c r="C70" s="23"/>
      <c r="D70" s="23"/>
      <c r="E70" s="23"/>
      <c r="F70" s="2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4.25" customHeight="1">
      <c r="A71" s="20"/>
      <c r="B71" s="23"/>
      <c r="C71" s="23"/>
      <c r="D71" s="23"/>
      <c r="E71" s="23"/>
      <c r="F71" s="2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4.25" customHeight="1">
      <c r="A72" s="20"/>
      <c r="B72" s="23"/>
      <c r="C72" s="23"/>
      <c r="D72" s="23"/>
      <c r="E72" s="23"/>
      <c r="F72" s="2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4.25" customHeight="1">
      <c r="A73" s="20"/>
      <c r="B73" s="23"/>
      <c r="C73" s="23"/>
      <c r="D73" s="23"/>
      <c r="E73" s="23"/>
      <c r="F73" s="2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4.25" customHeight="1">
      <c r="A74" s="20"/>
      <c r="B74" s="23"/>
      <c r="C74" s="23"/>
      <c r="D74" s="23"/>
      <c r="E74" s="23"/>
      <c r="F74" s="2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4.25" customHeight="1">
      <c r="A75" s="20"/>
      <c r="B75" s="23"/>
      <c r="C75" s="23"/>
      <c r="D75" s="23"/>
      <c r="E75" s="23"/>
      <c r="F75" s="2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4.25" customHeight="1">
      <c r="A76" s="20"/>
      <c r="B76" s="23"/>
      <c r="C76" s="23"/>
      <c r="D76" s="23"/>
      <c r="E76" s="23"/>
      <c r="F76" s="2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4.25" customHeight="1">
      <c r="A77" s="20"/>
      <c r="B77" s="23"/>
      <c r="C77" s="23"/>
      <c r="D77" s="23"/>
      <c r="E77" s="23"/>
      <c r="F77" s="2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4.25" customHeight="1">
      <c r="A78" s="20"/>
      <c r="B78" s="23"/>
      <c r="C78" s="23"/>
      <c r="D78" s="23"/>
      <c r="E78" s="23"/>
      <c r="F78" s="2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4.25" customHeight="1">
      <c r="A79" s="20"/>
      <c r="B79" s="23"/>
      <c r="C79" s="23"/>
      <c r="D79" s="23"/>
      <c r="E79" s="23"/>
      <c r="F79" s="2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4.25" customHeight="1">
      <c r="A80" s="20"/>
      <c r="B80" s="23"/>
      <c r="C80" s="23"/>
      <c r="D80" s="23"/>
      <c r="E80" s="23"/>
      <c r="F80" s="2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4.25" customHeight="1">
      <c r="A81" s="20"/>
      <c r="B81" s="23"/>
      <c r="C81" s="23"/>
      <c r="D81" s="23"/>
      <c r="E81" s="23"/>
      <c r="F81" s="2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4.25" customHeight="1">
      <c r="A82" s="20"/>
      <c r="B82" s="23"/>
      <c r="C82" s="23"/>
      <c r="D82" s="23"/>
      <c r="E82" s="23"/>
      <c r="F82" s="2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4.25" customHeight="1">
      <c r="A83" s="20"/>
      <c r="B83" s="23"/>
      <c r="C83" s="23"/>
      <c r="D83" s="23"/>
      <c r="E83" s="23"/>
      <c r="F83" s="2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4.25" customHeight="1">
      <c r="A84" s="20"/>
      <c r="B84" s="23"/>
      <c r="C84" s="23"/>
      <c r="D84" s="23"/>
      <c r="E84" s="23"/>
      <c r="F84" s="2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4.25" customHeight="1">
      <c r="A85" s="20"/>
      <c r="B85" s="23"/>
      <c r="C85" s="23"/>
      <c r="D85" s="23"/>
      <c r="E85" s="23"/>
      <c r="F85" s="2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4.25" customHeight="1">
      <c r="A86" s="20"/>
      <c r="B86" s="23"/>
      <c r="C86" s="23"/>
      <c r="D86" s="23"/>
      <c r="E86" s="23"/>
      <c r="F86" s="2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4.25" customHeight="1">
      <c r="A87" s="20"/>
      <c r="B87" s="23"/>
      <c r="C87" s="23"/>
      <c r="D87" s="23"/>
      <c r="E87" s="23"/>
      <c r="F87" s="2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4.25" customHeight="1">
      <c r="A88" s="20"/>
      <c r="B88" s="23"/>
      <c r="C88" s="23"/>
      <c r="D88" s="23"/>
      <c r="E88" s="23"/>
      <c r="F88" s="2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4.25" customHeight="1">
      <c r="A89" s="20"/>
      <c r="B89" s="23"/>
      <c r="C89" s="23"/>
      <c r="D89" s="23"/>
      <c r="E89" s="23"/>
      <c r="F89" s="2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4.25" customHeight="1">
      <c r="A90" s="20"/>
      <c r="B90" s="23"/>
      <c r="C90" s="23"/>
      <c r="D90" s="23"/>
      <c r="E90" s="23"/>
      <c r="F90" s="2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4.25" customHeight="1">
      <c r="A91" s="20"/>
      <c r="B91" s="23"/>
      <c r="C91" s="23"/>
      <c r="D91" s="23"/>
      <c r="E91" s="23"/>
      <c r="F91" s="2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4.25" customHeight="1">
      <c r="A92" s="20"/>
      <c r="B92" s="23"/>
      <c r="C92" s="23"/>
      <c r="D92" s="23"/>
      <c r="E92" s="23"/>
      <c r="F92" s="2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4.25" customHeight="1">
      <c r="A93" s="20"/>
      <c r="B93" s="23"/>
      <c r="C93" s="23"/>
      <c r="D93" s="23"/>
      <c r="E93" s="23"/>
      <c r="F93" s="2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4.25" customHeight="1">
      <c r="A94" s="20"/>
      <c r="B94" s="23"/>
      <c r="C94" s="23"/>
      <c r="D94" s="23"/>
      <c r="E94" s="23"/>
      <c r="F94" s="2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4.25" customHeight="1">
      <c r="A95" s="20"/>
      <c r="B95" s="23"/>
      <c r="C95" s="23"/>
      <c r="D95" s="23"/>
      <c r="E95" s="23"/>
      <c r="F95" s="2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4.25" customHeight="1">
      <c r="A96" s="20"/>
      <c r="B96" s="23"/>
      <c r="C96" s="23"/>
      <c r="D96" s="23"/>
      <c r="E96" s="23"/>
      <c r="F96" s="2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4.25" customHeight="1">
      <c r="A97" s="20"/>
      <c r="B97" s="23"/>
      <c r="C97" s="23"/>
      <c r="D97" s="23"/>
      <c r="E97" s="23"/>
      <c r="F97" s="2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4.25" customHeight="1">
      <c r="A98" s="20"/>
      <c r="B98" s="23"/>
      <c r="C98" s="23"/>
      <c r="D98" s="23"/>
      <c r="E98" s="23"/>
      <c r="F98" s="2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4.25" customHeight="1">
      <c r="A99" s="20"/>
      <c r="B99" s="23"/>
      <c r="C99" s="23"/>
      <c r="D99" s="23"/>
      <c r="E99" s="23"/>
      <c r="F99" s="2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4.25" customHeight="1">
      <c r="A100" s="20"/>
      <c r="B100" s="23"/>
      <c r="C100" s="23"/>
      <c r="D100" s="23"/>
      <c r="E100" s="23"/>
      <c r="F100" s="2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4.25" customHeight="1">
      <c r="A101" s="20"/>
      <c r="B101" s="23"/>
      <c r="C101" s="23"/>
      <c r="D101" s="23"/>
      <c r="E101" s="23"/>
      <c r="F101" s="2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4.25" customHeight="1">
      <c r="A102" s="20"/>
      <c r="B102" s="23"/>
      <c r="C102" s="23"/>
      <c r="D102" s="23"/>
      <c r="E102" s="23"/>
      <c r="F102" s="2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4.25" customHeight="1">
      <c r="A103" s="20"/>
      <c r="B103" s="23"/>
      <c r="C103" s="23"/>
      <c r="D103" s="23"/>
      <c r="E103" s="23"/>
      <c r="F103" s="2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4.25" customHeight="1">
      <c r="A104" s="20"/>
      <c r="B104" s="23"/>
      <c r="C104" s="23"/>
      <c r="D104" s="23"/>
      <c r="E104" s="23"/>
      <c r="F104" s="2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</sheetData>
  <mergeCells count="1">
    <mergeCell ref="A28:F28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101"/>
  <sheetViews>
    <sheetView showGridLines="0" workbookViewId="0">
      <selection activeCell="B115" sqref="B115"/>
    </sheetView>
  </sheetViews>
  <sheetFormatPr baseColWidth="10" defaultRowHeight="15"/>
  <cols>
    <col min="1" max="1" width="50.5703125" bestFit="1" customWidth="1"/>
    <col min="2" max="2" width="10.7109375" bestFit="1" customWidth="1"/>
    <col min="3" max="3" width="9.7109375" bestFit="1" customWidth="1"/>
    <col min="4" max="4" width="6.7109375" bestFit="1" customWidth="1"/>
    <col min="7" max="7" width="6.7109375" bestFit="1" customWidth="1"/>
    <col min="8" max="8" width="6.42578125" bestFit="1" customWidth="1"/>
  </cols>
  <sheetData>
    <row r="1" spans="1:8">
      <c r="A1" s="744" t="s">
        <v>506</v>
      </c>
      <c r="B1" s="742"/>
      <c r="C1" s="742"/>
      <c r="D1" s="745"/>
      <c r="E1" s="746"/>
      <c r="F1" s="746"/>
      <c r="G1" s="747"/>
      <c r="H1" s="746"/>
    </row>
    <row r="2" spans="1:8" ht="15.75">
      <c r="A2" s="749" t="s">
        <v>507</v>
      </c>
      <c r="B2" s="742"/>
      <c r="C2" s="742"/>
      <c r="D2" s="745"/>
      <c r="E2" s="746"/>
      <c r="F2" s="746"/>
      <c r="G2" s="747"/>
      <c r="H2" s="746"/>
    </row>
    <row r="3" spans="1:8" ht="15.75" thickBot="1">
      <c r="A3" s="746"/>
      <c r="B3" s="750"/>
      <c r="C3" s="750"/>
      <c r="D3" s="745"/>
      <c r="E3" s="750"/>
      <c r="F3" s="750"/>
      <c r="G3" s="745"/>
      <c r="H3" s="745"/>
    </row>
    <row r="4" spans="1:8" ht="15.75" thickBot="1">
      <c r="A4" s="751"/>
      <c r="B4" s="798" t="s">
        <v>391</v>
      </c>
      <c r="C4" s="799"/>
      <c r="D4" s="799"/>
      <c r="E4" s="798" t="s">
        <v>392</v>
      </c>
      <c r="F4" s="799"/>
      <c r="G4" s="799"/>
      <c r="H4" s="800"/>
    </row>
    <row r="5" spans="1:8">
      <c r="A5" s="752" t="s">
        <v>393</v>
      </c>
      <c r="B5" s="753">
        <v>2019</v>
      </c>
      <c r="C5" s="754">
        <v>2020</v>
      </c>
      <c r="D5" s="755" t="s">
        <v>125</v>
      </c>
      <c r="E5" s="753">
        <v>2019</v>
      </c>
      <c r="F5" s="754">
        <v>2020</v>
      </c>
      <c r="G5" s="755" t="s">
        <v>125</v>
      </c>
      <c r="H5" s="756" t="s">
        <v>133</v>
      </c>
    </row>
    <row r="6" spans="1:8">
      <c r="A6" s="757" t="s">
        <v>508</v>
      </c>
      <c r="B6" s="758">
        <v>204138.78424819201</v>
      </c>
      <c r="C6" s="759">
        <v>207033.573228061</v>
      </c>
      <c r="D6" s="760">
        <v>1.4180494855644389E-2</v>
      </c>
      <c r="E6" s="758">
        <v>2018552.818069072</v>
      </c>
      <c r="F6" s="759">
        <v>1720801.5348907786</v>
      </c>
      <c r="G6" s="760">
        <v>-0.14750730350624136</v>
      </c>
      <c r="H6" s="761">
        <v>0.99999999999999989</v>
      </c>
    </row>
    <row r="7" spans="1:8">
      <c r="A7" s="762" t="s">
        <v>32</v>
      </c>
      <c r="B7" s="763">
        <v>42390.524549760004</v>
      </c>
      <c r="C7" s="764">
        <v>34851.380387499994</v>
      </c>
      <c r="D7" s="765">
        <v>-0.17784974926201269</v>
      </c>
      <c r="E7" s="763">
        <v>392638.05546423001</v>
      </c>
      <c r="F7" s="764">
        <v>321220.47083152999</v>
      </c>
      <c r="G7" s="765">
        <v>-0.18189165221965164</v>
      </c>
      <c r="H7" s="766">
        <v>0.18666909827687844</v>
      </c>
    </row>
    <row r="8" spans="1:8">
      <c r="A8" s="762" t="s">
        <v>135</v>
      </c>
      <c r="B8" s="763">
        <v>31292.7662599</v>
      </c>
      <c r="C8" s="764">
        <v>43261.9617019</v>
      </c>
      <c r="D8" s="765">
        <v>0.38249080770266963</v>
      </c>
      <c r="E8" s="763">
        <v>381461.32695745002</v>
      </c>
      <c r="F8" s="764">
        <v>318345.15598887001</v>
      </c>
      <c r="G8" s="765">
        <v>-0.1654588984733969</v>
      </c>
      <c r="H8" s="766">
        <v>0.18499818226224199</v>
      </c>
    </row>
    <row r="9" spans="1:8">
      <c r="A9" s="762" t="s">
        <v>44</v>
      </c>
      <c r="B9" s="763">
        <v>31180.952880000001</v>
      </c>
      <c r="C9" s="764">
        <v>30065.425289999999</v>
      </c>
      <c r="D9" s="765">
        <v>-3.5775930077990625E-2</v>
      </c>
      <c r="E9" s="763">
        <v>314016.79575200001</v>
      </c>
      <c r="F9" s="764">
        <v>245855.85100099997</v>
      </c>
      <c r="G9" s="765">
        <v>-0.21706146191247444</v>
      </c>
      <c r="H9" s="766">
        <v>0.14287286826287307</v>
      </c>
    </row>
    <row r="10" spans="1:8">
      <c r="A10" s="762" t="s">
        <v>42</v>
      </c>
      <c r="B10" s="763">
        <v>25631.431295911996</v>
      </c>
      <c r="C10" s="764">
        <v>24173.441533999998</v>
      </c>
      <c r="D10" s="765">
        <v>-5.6882885121773752E-2</v>
      </c>
      <c r="E10" s="763">
        <v>262979.62754271203</v>
      </c>
      <c r="F10" s="764">
        <v>213729.8662165</v>
      </c>
      <c r="G10" s="765">
        <v>-0.18727595664501839</v>
      </c>
      <c r="H10" s="766">
        <v>0.1242036701403022</v>
      </c>
    </row>
    <row r="11" spans="1:8">
      <c r="A11" s="762" t="s">
        <v>50</v>
      </c>
      <c r="B11" s="763">
        <v>23800.812976000001</v>
      </c>
      <c r="C11" s="764">
        <v>21489.226828423001</v>
      </c>
      <c r="D11" s="765">
        <v>-9.7122150823500508E-2</v>
      </c>
      <c r="E11" s="763">
        <v>211393.725569</v>
      </c>
      <c r="F11" s="764">
        <v>208502.46637680806</v>
      </c>
      <c r="G11" s="765">
        <v>-1.3677128705734565E-2</v>
      </c>
      <c r="H11" s="766">
        <v>0.12116589981426415</v>
      </c>
    </row>
    <row r="12" spans="1:8">
      <c r="A12" s="762" t="s">
        <v>134</v>
      </c>
      <c r="B12" s="763">
        <v>18177.992619680008</v>
      </c>
      <c r="C12" s="764">
        <v>22504.449220449998</v>
      </c>
      <c r="D12" s="765">
        <v>0.23800519074290127</v>
      </c>
      <c r="E12" s="763">
        <v>161820.36990027002</v>
      </c>
      <c r="F12" s="764">
        <v>152174.31515157002</v>
      </c>
      <c r="G12" s="765">
        <v>-5.9609644661205885E-2</v>
      </c>
      <c r="H12" s="766">
        <v>8.8432228857367165E-2</v>
      </c>
    </row>
    <row r="13" spans="1:8">
      <c r="A13" s="762" t="s">
        <v>35</v>
      </c>
      <c r="B13" s="763">
        <v>14333.131931700002</v>
      </c>
      <c r="C13" s="764">
        <v>15254.918775658</v>
      </c>
      <c r="D13" s="765">
        <v>6.4311613703863291E-2</v>
      </c>
      <c r="E13" s="763">
        <v>130317.91197279999</v>
      </c>
      <c r="F13" s="764">
        <v>140770.89031628301</v>
      </c>
      <c r="G13" s="765">
        <v>8.0211370679916794E-2</v>
      </c>
      <c r="H13" s="766">
        <v>8.1805418848152012E-2</v>
      </c>
    </row>
    <row r="14" spans="1:8">
      <c r="A14" s="762" t="s">
        <v>37</v>
      </c>
      <c r="B14" s="763">
        <v>5078.6211939999994</v>
      </c>
      <c r="C14" s="764">
        <v>4871.1106345999997</v>
      </c>
      <c r="D14" s="765">
        <v>-4.0859625373350861E-2</v>
      </c>
      <c r="E14" s="763">
        <v>47193.959052799997</v>
      </c>
      <c r="F14" s="764">
        <v>31942.6122044</v>
      </c>
      <c r="G14" s="765">
        <v>-0.32316311567200762</v>
      </c>
      <c r="H14" s="766">
        <v>1.8562635816353708E-2</v>
      </c>
    </row>
    <row r="15" spans="1:8">
      <c r="A15" s="762" t="s">
        <v>40</v>
      </c>
      <c r="B15" s="763">
        <v>5484.1179202499998</v>
      </c>
      <c r="C15" s="764">
        <v>4944.7795360400005</v>
      </c>
      <c r="D15" s="765">
        <v>-9.8345511904202931E-2</v>
      </c>
      <c r="E15" s="763">
        <v>45973.886992920001</v>
      </c>
      <c r="F15" s="764">
        <v>31864.58698376</v>
      </c>
      <c r="G15" s="765">
        <v>-0.30689813135297517</v>
      </c>
      <c r="H15" s="766">
        <v>1.8517293445918785E-2</v>
      </c>
    </row>
    <row r="16" spans="1:8">
      <c r="A16" s="762" t="s">
        <v>38</v>
      </c>
      <c r="B16" s="763">
        <v>3355.5149977299998</v>
      </c>
      <c r="C16" s="764">
        <v>3444.0864789299999</v>
      </c>
      <c r="D16" s="765">
        <v>2.6395793569666148E-2</v>
      </c>
      <c r="E16" s="763">
        <v>30606.455691399999</v>
      </c>
      <c r="F16" s="764">
        <v>31224.633745269999</v>
      </c>
      <c r="G16" s="765">
        <v>2.0197636083804982E-2</v>
      </c>
      <c r="H16" s="766">
        <v>1.8145400914726557E-2</v>
      </c>
    </row>
    <row r="17" spans="1:8">
      <c r="A17" s="762" t="s">
        <v>36</v>
      </c>
      <c r="B17" s="763">
        <v>2571.9689600000002</v>
      </c>
      <c r="C17" s="764">
        <v>1673.3599959999999</v>
      </c>
      <c r="D17" s="765">
        <v>-0.34938561777977295</v>
      </c>
      <c r="E17" s="763">
        <v>27280.492617999997</v>
      </c>
      <c r="F17" s="764">
        <v>20496.561786499999</v>
      </c>
      <c r="G17" s="765">
        <v>-0.24867332589968993</v>
      </c>
      <c r="H17" s="766">
        <v>1.1911055035060123E-2</v>
      </c>
    </row>
    <row r="18" spans="1:8">
      <c r="A18" s="762" t="s">
        <v>46</v>
      </c>
      <c r="B18" s="763">
        <v>282.33290799999997</v>
      </c>
      <c r="C18" s="764">
        <v>254.04424359999999</v>
      </c>
      <c r="D18" s="765">
        <v>-0.10019612874883144</v>
      </c>
      <c r="E18" s="763">
        <v>2863.3241243999996</v>
      </c>
      <c r="F18" s="764">
        <v>2483.6410468999998</v>
      </c>
      <c r="G18" s="765">
        <v>-0.13260219975255549</v>
      </c>
      <c r="H18" s="766">
        <v>1.4433047603352117E-3</v>
      </c>
    </row>
    <row r="19" spans="1:8">
      <c r="A19" s="762" t="s">
        <v>52</v>
      </c>
      <c r="B19" s="763">
        <v>380.26276281999998</v>
      </c>
      <c r="C19" s="764">
        <v>209.10989040000001</v>
      </c>
      <c r="D19" s="765">
        <v>-0.45009106637405982</v>
      </c>
      <c r="E19" s="763">
        <v>7797.5216317299992</v>
      </c>
      <c r="F19" s="764">
        <v>1414.6749229699999</v>
      </c>
      <c r="G19" s="765">
        <v>-0.81857377384971319</v>
      </c>
      <c r="H19" s="766">
        <v>8.2210231353599481E-4</v>
      </c>
    </row>
    <row r="20" spans="1:8">
      <c r="A20" s="762" t="s">
        <v>48</v>
      </c>
      <c r="B20" s="763">
        <v>34.824012439999997</v>
      </c>
      <c r="C20" s="764">
        <v>28.15560966</v>
      </c>
      <c r="D20" s="765">
        <v>-0.1914886399575384</v>
      </c>
      <c r="E20" s="763">
        <v>415.34907936000002</v>
      </c>
      <c r="F20" s="764">
        <v>391.89960071746663</v>
      </c>
      <c r="G20" s="765">
        <v>-5.6457278486486739E-2</v>
      </c>
      <c r="H20" s="766">
        <v>2.2774247510323205E-4</v>
      </c>
    </row>
    <row r="21" spans="1:8">
      <c r="A21" s="762" t="s">
        <v>136</v>
      </c>
      <c r="B21" s="763">
        <v>143.52897999999999</v>
      </c>
      <c r="C21" s="764">
        <v>0</v>
      </c>
      <c r="D21" s="765" t="s">
        <v>137</v>
      </c>
      <c r="E21" s="763">
        <v>1794.0157200000001</v>
      </c>
      <c r="F21" s="764">
        <v>363.49198000000001</v>
      </c>
      <c r="G21" s="765">
        <v>-0.7973864019430108</v>
      </c>
      <c r="H21" s="766">
        <v>2.1123410958781561E-4</v>
      </c>
    </row>
    <row r="22" spans="1:8">
      <c r="A22" s="762" t="s">
        <v>39</v>
      </c>
      <c r="B22" s="763">
        <v>0</v>
      </c>
      <c r="C22" s="767">
        <v>8.1231009000000007</v>
      </c>
      <c r="D22" s="765" t="s">
        <v>138</v>
      </c>
      <c r="E22" s="763">
        <v>0</v>
      </c>
      <c r="F22" s="764">
        <v>20.416737699999999</v>
      </c>
      <c r="G22" s="765" t="s">
        <v>138</v>
      </c>
      <c r="H22" s="766">
        <v>1.1864667299530201E-5</v>
      </c>
    </row>
    <row r="23" spans="1:8">
      <c r="A23" s="757" t="s">
        <v>509</v>
      </c>
      <c r="B23" s="758">
        <v>10561225.584532</v>
      </c>
      <c r="C23" s="759">
        <v>7579758.4303100035</v>
      </c>
      <c r="D23" s="760">
        <v>-0.2823031408957557</v>
      </c>
      <c r="E23" s="758">
        <v>107981981.43648297</v>
      </c>
      <c r="F23" s="759">
        <v>70504393.007732034</v>
      </c>
      <c r="G23" s="760">
        <v>-0.34707261276545431</v>
      </c>
      <c r="H23" s="761">
        <v>0.99999999999999978</v>
      </c>
    </row>
    <row r="24" spans="1:8">
      <c r="A24" s="762" t="s">
        <v>39</v>
      </c>
      <c r="B24" s="763">
        <v>2408270.34039</v>
      </c>
      <c r="C24" s="764">
        <v>2482816.3515496398</v>
      </c>
      <c r="D24" s="765">
        <v>3.0954170679844628E-2</v>
      </c>
      <c r="E24" s="763">
        <v>25223675.577192597</v>
      </c>
      <c r="F24" s="764">
        <v>20474590.574624978</v>
      </c>
      <c r="G24" s="765">
        <v>-0.18827886475283451</v>
      </c>
      <c r="H24" s="766">
        <v>0.29040162890813886</v>
      </c>
    </row>
    <row r="25" spans="1:8">
      <c r="A25" s="762" t="s">
        <v>36</v>
      </c>
      <c r="B25" s="763">
        <v>2541600.2622400001</v>
      </c>
      <c r="C25" s="764">
        <v>1789393.7917800001</v>
      </c>
      <c r="D25" s="765">
        <v>-0.29595781903054041</v>
      </c>
      <c r="E25" s="763">
        <v>27264180.328199998</v>
      </c>
      <c r="F25" s="764">
        <v>18819557.115013998</v>
      </c>
      <c r="G25" s="765">
        <v>-0.3097332511570694</v>
      </c>
      <c r="H25" s="766">
        <v>0.26692743972634592</v>
      </c>
    </row>
    <row r="26" spans="1:8">
      <c r="A26" s="762" t="s">
        <v>32</v>
      </c>
      <c r="B26" s="763">
        <v>1750300.0667600003</v>
      </c>
      <c r="C26" s="764">
        <v>1126154.7392572104</v>
      </c>
      <c r="D26" s="765">
        <v>-0.35659332897024465</v>
      </c>
      <c r="E26" s="763">
        <v>15413828.8312201</v>
      </c>
      <c r="F26" s="768">
        <v>10423294.846119827</v>
      </c>
      <c r="G26" s="765">
        <v>-0.32376991075651129</v>
      </c>
      <c r="H26" s="769">
        <v>0.14783894168093514</v>
      </c>
    </row>
    <row r="27" spans="1:8">
      <c r="A27" s="762" t="s">
        <v>48</v>
      </c>
      <c r="B27" s="763">
        <v>1148599.8522719999</v>
      </c>
      <c r="C27" s="764">
        <v>781849.9928348707</v>
      </c>
      <c r="D27" s="765">
        <v>-0.31930167735236592</v>
      </c>
      <c r="E27" s="763">
        <v>10156030.016904</v>
      </c>
      <c r="F27" s="764">
        <v>7052173.2004937036</v>
      </c>
      <c r="G27" s="765">
        <v>-0.30561713693678971</v>
      </c>
      <c r="H27" s="766">
        <v>0.10002459278984659</v>
      </c>
    </row>
    <row r="28" spans="1:8">
      <c r="A28" s="762" t="s">
        <v>46</v>
      </c>
      <c r="B28" s="763">
        <v>703288.720875</v>
      </c>
      <c r="C28" s="764">
        <v>221188.48948249995</v>
      </c>
      <c r="D28" s="765">
        <v>-0.68549404687265958</v>
      </c>
      <c r="E28" s="763">
        <v>7741538.7643809998</v>
      </c>
      <c r="F28" s="768">
        <v>2849536.7260151762</v>
      </c>
      <c r="G28" s="765">
        <v>-0.63191597785107523</v>
      </c>
      <c r="H28" s="769">
        <v>4.0416442216624361E-2</v>
      </c>
    </row>
    <row r="29" spans="1:8">
      <c r="A29" s="762" t="s">
        <v>42</v>
      </c>
      <c r="B29" s="763">
        <v>411333.96461999998</v>
      </c>
      <c r="C29" s="764">
        <v>336479.86434999999</v>
      </c>
      <c r="D29" s="765">
        <v>-0.18197889478723683</v>
      </c>
      <c r="E29" s="763">
        <v>5605055.4572780989</v>
      </c>
      <c r="F29" s="764">
        <v>2530540.0596499997</v>
      </c>
      <c r="G29" s="765">
        <v>-0.54852541978614622</v>
      </c>
      <c r="H29" s="766">
        <v>3.5891948738179788E-2</v>
      </c>
    </row>
    <row r="30" spans="1:8">
      <c r="A30" s="762" t="s">
        <v>50</v>
      </c>
      <c r="B30" s="763">
        <v>283942.34619999997</v>
      </c>
      <c r="C30" s="764">
        <v>242151.43267099999</v>
      </c>
      <c r="D30" s="765">
        <v>-0.14718098264766677</v>
      </c>
      <c r="E30" s="763">
        <v>2823997.1397000006</v>
      </c>
      <c r="F30" s="764">
        <v>2081273.1420417998</v>
      </c>
      <c r="G30" s="765">
        <v>-0.26300451484773879</v>
      </c>
      <c r="H30" s="766">
        <v>2.9519765411122001E-2</v>
      </c>
    </row>
    <row r="31" spans="1:8">
      <c r="A31" s="762" t="s">
        <v>56</v>
      </c>
      <c r="B31" s="763">
        <v>560062.44710000011</v>
      </c>
      <c r="C31" s="764">
        <v>134535.35723302237</v>
      </c>
      <c r="D31" s="765">
        <v>-0.75978507766473968</v>
      </c>
      <c r="E31" s="763">
        <v>5985997.042200001</v>
      </c>
      <c r="F31" s="764">
        <v>1890855.7425364524</v>
      </c>
      <c r="G31" s="765">
        <v>-0.68412016758339123</v>
      </c>
      <c r="H31" s="766">
        <v>2.6818977681703993E-2</v>
      </c>
    </row>
    <row r="32" spans="1:8">
      <c r="A32" s="762" t="s">
        <v>44</v>
      </c>
      <c r="B32" s="763">
        <v>134749.29999999999</v>
      </c>
      <c r="C32" s="764">
        <v>143616.44498724001</v>
      </c>
      <c r="D32" s="765">
        <v>6.5804757332617037E-2</v>
      </c>
      <c r="E32" s="763">
        <v>1137929.28046</v>
      </c>
      <c r="F32" s="764">
        <v>1266500.236632776</v>
      </c>
      <c r="G32" s="765">
        <v>0.11298677200818852</v>
      </c>
      <c r="H32" s="766">
        <v>1.7963423023780692E-2</v>
      </c>
    </row>
    <row r="33" spans="1:8">
      <c r="A33" s="762" t="s">
        <v>38</v>
      </c>
      <c r="B33" s="763">
        <v>48338.458799999993</v>
      </c>
      <c r="C33" s="764">
        <v>105155.4523514</v>
      </c>
      <c r="D33" s="765">
        <v>1.1753993602998367</v>
      </c>
      <c r="E33" s="763">
        <v>440909.15524819994</v>
      </c>
      <c r="F33" s="764">
        <v>953288.94802699995</v>
      </c>
      <c r="G33" s="765">
        <v>1.162098329508189</v>
      </c>
      <c r="H33" s="766">
        <v>1.3520986528065779E-2</v>
      </c>
    </row>
    <row r="34" spans="1:8">
      <c r="A34" s="762" t="s">
        <v>40</v>
      </c>
      <c r="B34" s="763">
        <v>173790.629522</v>
      </c>
      <c r="C34" s="764">
        <v>97658.140568000003</v>
      </c>
      <c r="D34" s="765">
        <v>-0.43807016041887603</v>
      </c>
      <c r="E34" s="763">
        <v>1553171.024981</v>
      </c>
      <c r="F34" s="764">
        <v>752920.45268227998</v>
      </c>
      <c r="G34" s="765">
        <v>-0.51523660912262348</v>
      </c>
      <c r="H34" s="766">
        <v>1.0679057297886518E-2</v>
      </c>
    </row>
    <row r="35" spans="1:8">
      <c r="A35" s="762" t="s">
        <v>135</v>
      </c>
      <c r="B35" s="763">
        <v>153605.48467999999</v>
      </c>
      <c r="C35" s="764">
        <v>41799.69846</v>
      </c>
      <c r="D35" s="765">
        <v>-0.72787626335687428</v>
      </c>
      <c r="E35" s="763">
        <v>1946188.2448420001</v>
      </c>
      <c r="F35" s="764">
        <v>680246.93452999985</v>
      </c>
      <c r="G35" s="765">
        <v>-0.65047217999961493</v>
      </c>
      <c r="H35" s="766">
        <v>9.6482914824243503E-3</v>
      </c>
    </row>
    <row r="36" spans="1:8">
      <c r="A36" s="762" t="s">
        <v>52</v>
      </c>
      <c r="B36" s="763">
        <v>60058.169688000002</v>
      </c>
      <c r="C36" s="764">
        <v>28298.15691473</v>
      </c>
      <c r="D36" s="765">
        <v>-0.52882085715002813</v>
      </c>
      <c r="E36" s="763">
        <v>790383.49546500004</v>
      </c>
      <c r="F36" s="764">
        <v>303043.56856476195</v>
      </c>
      <c r="G36" s="765">
        <v>-0.6165866692516464</v>
      </c>
      <c r="H36" s="766">
        <v>4.2982225026960792E-3</v>
      </c>
    </row>
    <row r="37" spans="1:8">
      <c r="A37" s="762" t="s">
        <v>37</v>
      </c>
      <c r="B37" s="763">
        <v>38660.133904999995</v>
      </c>
      <c r="C37" s="764">
        <v>25506.743184000003</v>
      </c>
      <c r="D37" s="765">
        <v>-0.34023138029790523</v>
      </c>
      <c r="E37" s="763">
        <v>222169.12122500001</v>
      </c>
      <c r="F37" s="764">
        <v>210278.5204947</v>
      </c>
      <c r="G37" s="765">
        <v>-5.3520492248145923E-2</v>
      </c>
      <c r="H37" s="766">
        <v>2.9824882042689071E-3</v>
      </c>
    </row>
    <row r="38" spans="1:8">
      <c r="A38" s="762" t="s">
        <v>35</v>
      </c>
      <c r="B38" s="763">
        <v>12373.006799999999</v>
      </c>
      <c r="C38" s="764">
        <v>17297.084686390499</v>
      </c>
      <c r="D38" s="765">
        <v>0.39796938335073895</v>
      </c>
      <c r="E38" s="763">
        <v>350678.69786599994</v>
      </c>
      <c r="F38" s="764">
        <v>146683.2503046385</v>
      </c>
      <c r="G38" s="765">
        <v>-0.58171610879914759</v>
      </c>
      <c r="H38" s="766">
        <v>2.0804838400431606E-3</v>
      </c>
    </row>
    <row r="39" spans="1:8">
      <c r="A39" s="762" t="s">
        <v>54</v>
      </c>
      <c r="B39" s="763">
        <v>65458.269939999998</v>
      </c>
      <c r="C39" s="764">
        <v>5856.69</v>
      </c>
      <c r="D39" s="765">
        <v>-0.91052788279665309</v>
      </c>
      <c r="E39" s="763">
        <v>728596.32721000002</v>
      </c>
      <c r="F39" s="764">
        <v>69609.689999936294</v>
      </c>
      <c r="G39" s="765">
        <v>-0.9044605532579455</v>
      </c>
      <c r="H39" s="766">
        <v>9.8730996793777639E-4</v>
      </c>
    </row>
    <row r="40" spans="1:8" ht="15.75" thickBot="1">
      <c r="A40" s="762" t="s">
        <v>134</v>
      </c>
      <c r="B40" s="763">
        <v>66794.130740000008</v>
      </c>
      <c r="C40" s="764">
        <v>0</v>
      </c>
      <c r="D40" s="765" t="s">
        <v>137</v>
      </c>
      <c r="E40" s="763">
        <v>597652.93211000005</v>
      </c>
      <c r="F40" s="764">
        <v>0</v>
      </c>
      <c r="G40" s="765" t="s">
        <v>137</v>
      </c>
      <c r="H40" s="766">
        <v>0</v>
      </c>
    </row>
    <row r="41" spans="1:8">
      <c r="A41" s="743" t="s">
        <v>510</v>
      </c>
      <c r="B41" s="770">
        <v>131693.75918561002</v>
      </c>
      <c r="C41" s="771">
        <v>142180.55675682001</v>
      </c>
      <c r="D41" s="772">
        <v>7.9630178651289185E-2</v>
      </c>
      <c r="E41" s="770">
        <v>1158560.7793897009</v>
      </c>
      <c r="F41" s="771">
        <v>1040384.932031885</v>
      </c>
      <c r="G41" s="772">
        <v>-0.10200228547359225</v>
      </c>
      <c r="H41" s="773">
        <v>0.99999999999999989</v>
      </c>
    </row>
    <row r="42" spans="1:8">
      <c r="A42" s="762" t="s">
        <v>135</v>
      </c>
      <c r="B42" s="763">
        <v>45222.983207700003</v>
      </c>
      <c r="C42" s="764">
        <v>60321.579078099996</v>
      </c>
      <c r="D42" s="765">
        <v>0.33386996609788433</v>
      </c>
      <c r="E42" s="763">
        <v>358268.00735163997</v>
      </c>
      <c r="F42" s="764">
        <v>408503.02514253999</v>
      </c>
      <c r="G42" s="765">
        <v>0.14021630946688002</v>
      </c>
      <c r="H42" s="765">
        <v>0.39264604144614856</v>
      </c>
    </row>
    <row r="43" spans="1:8">
      <c r="A43" s="762" t="s">
        <v>38</v>
      </c>
      <c r="B43" s="763">
        <v>18075.722495220001</v>
      </c>
      <c r="C43" s="764">
        <v>22021.399815290002</v>
      </c>
      <c r="D43" s="765">
        <v>0.21828600882279581</v>
      </c>
      <c r="E43" s="763">
        <v>128778.62280501</v>
      </c>
      <c r="F43" s="764">
        <v>164496.70249294999</v>
      </c>
      <c r="G43" s="765">
        <v>0.27736031734104238</v>
      </c>
      <c r="H43" s="765">
        <v>0.15811138495795574</v>
      </c>
    </row>
    <row r="44" spans="1:8">
      <c r="A44" s="762" t="s">
        <v>40</v>
      </c>
      <c r="B44" s="763">
        <v>19161.800745929999</v>
      </c>
      <c r="C44" s="764">
        <v>17305.96999215</v>
      </c>
      <c r="D44" s="765">
        <v>-9.6850540217321757E-2</v>
      </c>
      <c r="E44" s="763">
        <v>196151.04068886</v>
      </c>
      <c r="F44" s="764">
        <v>150083.36796083002</v>
      </c>
      <c r="G44" s="765">
        <v>-0.23485816117133806</v>
      </c>
      <c r="H44" s="765">
        <v>0.14425753712879644</v>
      </c>
    </row>
    <row r="45" spans="1:8">
      <c r="A45" s="762" t="s">
        <v>134</v>
      </c>
      <c r="B45" s="763">
        <v>25480.233151520002</v>
      </c>
      <c r="C45" s="764">
        <v>16685.894564319999</v>
      </c>
      <c r="D45" s="765">
        <v>-0.34514356814962599</v>
      </c>
      <c r="E45" s="763">
        <v>228583.17571914001</v>
      </c>
      <c r="F45" s="764">
        <v>134765.08580019302</v>
      </c>
      <c r="G45" s="765">
        <v>-0.41043304969312888</v>
      </c>
      <c r="H45" s="765">
        <v>0.12953386929296937</v>
      </c>
    </row>
    <row r="46" spans="1:8">
      <c r="A46" s="762" t="s">
        <v>37</v>
      </c>
      <c r="B46" s="763">
        <v>11869.912834999999</v>
      </c>
      <c r="C46" s="764">
        <v>16975.84418</v>
      </c>
      <c r="D46" s="765">
        <v>0.43015744226398112</v>
      </c>
      <c r="E46" s="763">
        <v>128341.75143800001</v>
      </c>
      <c r="F46" s="764">
        <v>99506.247520999998</v>
      </c>
      <c r="G46" s="765">
        <v>-0.22467750045416834</v>
      </c>
      <c r="H46" s="765">
        <v>9.564368384946044E-2</v>
      </c>
    </row>
    <row r="47" spans="1:8">
      <c r="A47" s="762" t="s">
        <v>48</v>
      </c>
      <c r="B47" s="763">
        <v>3685.1273208399998</v>
      </c>
      <c r="C47" s="764">
        <v>3925.6563835400002</v>
      </c>
      <c r="D47" s="765">
        <v>6.5270217758764737E-2</v>
      </c>
      <c r="E47" s="763">
        <v>42817.736332820001</v>
      </c>
      <c r="F47" s="764">
        <v>35996.271790315994</v>
      </c>
      <c r="G47" s="765">
        <v>-0.1593139929089461</v>
      </c>
      <c r="H47" s="765">
        <v>3.4598993778211316E-2</v>
      </c>
    </row>
    <row r="48" spans="1:8">
      <c r="A48" s="762" t="s">
        <v>32</v>
      </c>
      <c r="B48" s="763">
        <v>3532.6821952</v>
      </c>
      <c r="C48" s="764">
        <v>3163.6320909999999</v>
      </c>
      <c r="D48" s="765">
        <v>-0.10446739440684571</v>
      </c>
      <c r="E48" s="763">
        <v>31037.411631199997</v>
      </c>
      <c r="F48" s="764">
        <v>21990.803657699998</v>
      </c>
      <c r="G48" s="765">
        <v>-0.29147430465516011</v>
      </c>
      <c r="H48" s="765">
        <v>2.1137180076946788E-2</v>
      </c>
    </row>
    <row r="49" spans="1:8">
      <c r="A49" s="762" t="s">
        <v>52</v>
      </c>
      <c r="B49" s="763">
        <v>1132.3593441999999</v>
      </c>
      <c r="C49" s="764">
        <v>1299.7051340999999</v>
      </c>
      <c r="D49" s="765">
        <v>0.14778505671115205</v>
      </c>
      <c r="E49" s="763">
        <v>7481.1142551999992</v>
      </c>
      <c r="F49" s="764">
        <v>10700.504905900001</v>
      </c>
      <c r="G49" s="765">
        <v>0.43033571482513544</v>
      </c>
      <c r="H49" s="765">
        <v>1.028514021728648E-2</v>
      </c>
    </row>
    <row r="50" spans="1:8">
      <c r="A50" s="762" t="s">
        <v>136</v>
      </c>
      <c r="B50" s="763">
        <v>3532.6013699999999</v>
      </c>
      <c r="C50" s="764">
        <v>0</v>
      </c>
      <c r="D50" s="765" t="s">
        <v>137</v>
      </c>
      <c r="E50" s="763">
        <v>34995.029307600002</v>
      </c>
      <c r="F50" s="764">
        <v>9247.6492514000001</v>
      </c>
      <c r="G50" s="765">
        <v>-0.7357439203689522</v>
      </c>
      <c r="H50" s="765">
        <v>8.888680493804561E-3</v>
      </c>
    </row>
    <row r="51" spans="1:8">
      <c r="A51" s="762" t="s">
        <v>42</v>
      </c>
      <c r="B51" s="774">
        <v>0.33651999999999999</v>
      </c>
      <c r="C51" s="764">
        <v>480.87551831999997</v>
      </c>
      <c r="D51" s="765" t="s">
        <v>138</v>
      </c>
      <c r="E51" s="763">
        <v>1814.2312088310002</v>
      </c>
      <c r="F51" s="764">
        <v>5031.4630690559998</v>
      </c>
      <c r="G51" s="765">
        <v>1.773330678341722</v>
      </c>
      <c r="H51" s="765">
        <v>4.8361552672908171E-3</v>
      </c>
    </row>
    <row r="52" spans="1:8" ht="15.75" thickBot="1">
      <c r="A52" s="762" t="s">
        <v>46</v>
      </c>
      <c r="B52" s="763">
        <v>0</v>
      </c>
      <c r="C52" s="764">
        <v>0</v>
      </c>
      <c r="D52" s="765" t="s">
        <v>137</v>
      </c>
      <c r="E52" s="763">
        <v>292.6586514</v>
      </c>
      <c r="F52" s="764">
        <v>63.81044</v>
      </c>
      <c r="G52" s="765">
        <v>-0.78196291244168559</v>
      </c>
      <c r="H52" s="765">
        <v>6.1333491129458598E-5</v>
      </c>
    </row>
    <row r="53" spans="1:8">
      <c r="A53" s="743" t="s">
        <v>511</v>
      </c>
      <c r="B53" s="770">
        <v>26677.499685709994</v>
      </c>
      <c r="C53" s="771">
        <v>22504.215672800001</v>
      </c>
      <c r="D53" s="772">
        <v>-0.15643460077128013</v>
      </c>
      <c r="E53" s="770">
        <v>254606.20189159401</v>
      </c>
      <c r="F53" s="771">
        <v>192798.68685337005</v>
      </c>
      <c r="G53" s="772">
        <v>-0.24275730354966107</v>
      </c>
      <c r="H53" s="773">
        <v>0.99999999999999978</v>
      </c>
    </row>
    <row r="54" spans="1:8">
      <c r="A54" s="762" t="s">
        <v>40</v>
      </c>
      <c r="B54" s="763">
        <v>8966.503703620001</v>
      </c>
      <c r="C54" s="764">
        <v>7021.1256313999993</v>
      </c>
      <c r="D54" s="765">
        <v>-0.21696060544029039</v>
      </c>
      <c r="E54" s="763">
        <v>83012.445045550005</v>
      </c>
      <c r="F54" s="764">
        <v>64078.842365819997</v>
      </c>
      <c r="G54" s="765">
        <v>-0.22808149632673624</v>
      </c>
      <c r="H54" s="765">
        <v>0.33236140459065538</v>
      </c>
    </row>
    <row r="55" spans="1:8">
      <c r="A55" s="762" t="s">
        <v>38</v>
      </c>
      <c r="B55" s="763">
        <v>4908.3716767799997</v>
      </c>
      <c r="C55" s="764">
        <v>3982.9267881000001</v>
      </c>
      <c r="D55" s="765">
        <v>-0.18854417505870535</v>
      </c>
      <c r="E55" s="763">
        <v>42798.875707760002</v>
      </c>
      <c r="F55" s="764">
        <v>37630.61501971</v>
      </c>
      <c r="G55" s="765">
        <v>-0.12075692649825676</v>
      </c>
      <c r="H55" s="765">
        <v>0.19518086784651889</v>
      </c>
    </row>
    <row r="56" spans="1:8">
      <c r="A56" s="762" t="s">
        <v>134</v>
      </c>
      <c r="B56" s="763">
        <v>3585.0338329699998</v>
      </c>
      <c r="C56" s="764">
        <v>2969.4595808899994</v>
      </c>
      <c r="D56" s="765">
        <v>-0.17170667858663735</v>
      </c>
      <c r="E56" s="763">
        <v>37709.902216219998</v>
      </c>
      <c r="F56" s="764">
        <v>22337.747010455998</v>
      </c>
      <c r="G56" s="765">
        <v>-0.40764240431130161</v>
      </c>
      <c r="H56" s="765">
        <v>0.11586047278135568</v>
      </c>
    </row>
    <row r="57" spans="1:8">
      <c r="A57" s="762" t="s">
        <v>135</v>
      </c>
      <c r="B57" s="763">
        <v>1890.4750773999997</v>
      </c>
      <c r="C57" s="764">
        <v>2546.0435479000002</v>
      </c>
      <c r="D57" s="765">
        <v>0.34677445809103924</v>
      </c>
      <c r="E57" s="763">
        <v>22615.182842869999</v>
      </c>
      <c r="F57" s="764">
        <v>20884.796604500003</v>
      </c>
      <c r="G57" s="765">
        <v>-7.6514359861368231E-2</v>
      </c>
      <c r="H57" s="765">
        <v>0.1083243716301014</v>
      </c>
    </row>
    <row r="58" spans="1:8">
      <c r="A58" s="762" t="s">
        <v>32</v>
      </c>
      <c r="B58" s="763">
        <v>2449.7458378000001</v>
      </c>
      <c r="C58" s="764">
        <v>2194.0035981999999</v>
      </c>
      <c r="D58" s="765">
        <v>-0.1043954175383639</v>
      </c>
      <c r="E58" s="763">
        <v>21460.477430400002</v>
      </c>
      <c r="F58" s="764">
        <v>15052.188180900001</v>
      </c>
      <c r="G58" s="765">
        <v>-0.29860888557969778</v>
      </c>
      <c r="H58" s="765">
        <v>7.807204720407511E-2</v>
      </c>
    </row>
    <row r="59" spans="1:8">
      <c r="A59" s="762" t="s">
        <v>52</v>
      </c>
      <c r="B59" s="763">
        <v>1685.5419386399999</v>
      </c>
      <c r="C59" s="764">
        <v>1344.6623732999999</v>
      </c>
      <c r="D59" s="765">
        <v>-0.20223736800939096</v>
      </c>
      <c r="E59" s="763">
        <v>12934.344058349998</v>
      </c>
      <c r="F59" s="764">
        <v>11718.60222259</v>
      </c>
      <c r="G59" s="765">
        <v>-9.3993311935687496E-2</v>
      </c>
      <c r="H59" s="765">
        <v>6.078154583854814E-2</v>
      </c>
    </row>
    <row r="60" spans="1:8">
      <c r="A60" s="762" t="s">
        <v>37</v>
      </c>
      <c r="B60" s="763">
        <v>1270.92401</v>
      </c>
      <c r="C60" s="764">
        <v>1502.4677650000001</v>
      </c>
      <c r="D60" s="765">
        <v>0.18218536527608764</v>
      </c>
      <c r="E60" s="763">
        <v>11966.600764000001</v>
      </c>
      <c r="F60" s="764">
        <v>9260.0591839999997</v>
      </c>
      <c r="G60" s="765">
        <v>-0.2261746366722861</v>
      </c>
      <c r="H60" s="765">
        <v>4.8029679740726604E-2</v>
      </c>
    </row>
    <row r="61" spans="1:8">
      <c r="A61" s="762" t="s">
        <v>48</v>
      </c>
      <c r="B61" s="763">
        <v>571.88554850000003</v>
      </c>
      <c r="C61" s="764">
        <v>630.98011214999997</v>
      </c>
      <c r="D61" s="765">
        <v>0.10333285008687354</v>
      </c>
      <c r="E61" s="763">
        <v>6061.0364065800004</v>
      </c>
      <c r="F61" s="764">
        <v>4472.4022264920004</v>
      </c>
      <c r="G61" s="765">
        <v>-0.26210602832930396</v>
      </c>
      <c r="H61" s="765">
        <v>2.319726497874653E-2</v>
      </c>
    </row>
    <row r="62" spans="1:8">
      <c r="A62" s="762" t="s">
        <v>42</v>
      </c>
      <c r="B62" s="763">
        <v>4.0489800000000002</v>
      </c>
      <c r="C62" s="764">
        <v>312.54627585999998</v>
      </c>
      <c r="D62" s="765" t="s">
        <v>138</v>
      </c>
      <c r="E62" s="763">
        <v>1078.8477436640003</v>
      </c>
      <c r="F62" s="764">
        <v>3662.9634487020003</v>
      </c>
      <c r="G62" s="765">
        <v>2.3952552343130313</v>
      </c>
      <c r="H62" s="765">
        <v>1.8998902474308906E-2</v>
      </c>
    </row>
    <row r="63" spans="1:8">
      <c r="A63" s="762" t="s">
        <v>136</v>
      </c>
      <c r="B63" s="763">
        <v>1344.9690800000001</v>
      </c>
      <c r="C63" s="764">
        <v>0</v>
      </c>
      <c r="D63" s="765" t="s">
        <v>137</v>
      </c>
      <c r="E63" s="763">
        <v>14270.220791399999</v>
      </c>
      <c r="F63" s="764">
        <v>3634.4461382</v>
      </c>
      <c r="G63" s="765">
        <v>-0.74531255042736877</v>
      </c>
      <c r="H63" s="765">
        <v>1.8850990105363737E-2</v>
      </c>
    </row>
    <row r="64" spans="1:8" ht="15.75" thickBot="1">
      <c r="A64" s="762" t="s">
        <v>46</v>
      </c>
      <c r="B64" s="763">
        <v>0</v>
      </c>
      <c r="C64" s="764">
        <v>0</v>
      </c>
      <c r="D64" s="765" t="s">
        <v>137</v>
      </c>
      <c r="E64" s="763">
        <v>698.26888480000002</v>
      </c>
      <c r="F64" s="764">
        <v>66.024451999999997</v>
      </c>
      <c r="G64" s="765">
        <v>-0.90544551900102077</v>
      </c>
      <c r="H64" s="765">
        <v>3.4245280959934046E-4</v>
      </c>
    </row>
    <row r="65" spans="1:8">
      <c r="A65" s="775" t="s">
        <v>512</v>
      </c>
      <c r="B65" s="770">
        <v>338161.16155821801</v>
      </c>
      <c r="C65" s="771">
        <v>289039.5885409441</v>
      </c>
      <c r="D65" s="772">
        <v>-0.14526083596036243</v>
      </c>
      <c r="E65" s="770">
        <v>3180159.132767051</v>
      </c>
      <c r="F65" s="771">
        <v>2378576.7847163663</v>
      </c>
      <c r="G65" s="772">
        <v>-0.25205730738173127</v>
      </c>
      <c r="H65" s="773">
        <v>1</v>
      </c>
    </row>
    <row r="66" spans="1:8">
      <c r="A66" s="762" t="s">
        <v>135</v>
      </c>
      <c r="B66" s="763">
        <v>51169.269847598</v>
      </c>
      <c r="C66" s="764">
        <v>69328.008819655501</v>
      </c>
      <c r="D66" s="765">
        <v>0.35487586643587621</v>
      </c>
      <c r="E66" s="763">
        <v>534223.26114735508</v>
      </c>
      <c r="F66" s="764">
        <v>475543.08206578548</v>
      </c>
      <c r="G66" s="765">
        <v>-0.10984205172111328</v>
      </c>
      <c r="H66" s="765">
        <v>0.19992757228667379</v>
      </c>
    </row>
    <row r="67" spans="1:8">
      <c r="A67" s="762" t="s">
        <v>40</v>
      </c>
      <c r="B67" s="763">
        <v>59239.670473400001</v>
      </c>
      <c r="C67" s="764">
        <v>52694.06659897371</v>
      </c>
      <c r="D67" s="765">
        <v>-0.11049359022625593</v>
      </c>
      <c r="E67" s="763">
        <v>542468.12781243294</v>
      </c>
      <c r="F67" s="764">
        <v>397522.23274563916</v>
      </c>
      <c r="G67" s="765">
        <v>-0.26719707137690341</v>
      </c>
      <c r="H67" s="765">
        <v>0.16712608787739502</v>
      </c>
    </row>
    <row r="68" spans="1:8">
      <c r="A68" s="762" t="s">
        <v>38</v>
      </c>
      <c r="B68" s="763">
        <v>51474.092767199996</v>
      </c>
      <c r="C68" s="764">
        <v>36920.604858317201</v>
      </c>
      <c r="D68" s="765">
        <v>-0.28273422855072594</v>
      </c>
      <c r="E68" s="763">
        <v>431513.51884130703</v>
      </c>
      <c r="F68" s="764">
        <v>360452.06030156615</v>
      </c>
      <c r="G68" s="765">
        <v>-0.16467956491966684</v>
      </c>
      <c r="H68" s="765">
        <v>0.15154106548826352</v>
      </c>
    </row>
    <row r="69" spans="1:8">
      <c r="A69" s="762" t="s">
        <v>134</v>
      </c>
      <c r="B69" s="763">
        <v>58490.014514110007</v>
      </c>
      <c r="C69" s="764">
        <v>46291.400501518394</v>
      </c>
      <c r="D69" s="765">
        <v>-0.20855891580688268</v>
      </c>
      <c r="E69" s="763">
        <v>545027.25048547098</v>
      </c>
      <c r="F69" s="764">
        <v>359103.94167010247</v>
      </c>
      <c r="G69" s="765">
        <v>-0.34112662926442927</v>
      </c>
      <c r="H69" s="765">
        <v>0.15097429016273017</v>
      </c>
    </row>
    <row r="70" spans="1:8">
      <c r="A70" s="762" t="s">
        <v>48</v>
      </c>
      <c r="B70" s="763">
        <v>37621.6194731</v>
      </c>
      <c r="C70" s="764">
        <v>4454.2250855766006</v>
      </c>
      <c r="D70" s="765">
        <v>-0.8816046425443903</v>
      </c>
      <c r="E70" s="763">
        <v>406450.559453953</v>
      </c>
      <c r="F70" s="764">
        <v>123812.59268554089</v>
      </c>
      <c r="G70" s="765">
        <v>-0.6953809268908937</v>
      </c>
      <c r="H70" s="765">
        <v>5.2053225055042708E-2</v>
      </c>
    </row>
    <row r="71" spans="1:8">
      <c r="A71" s="762" t="s">
        <v>44</v>
      </c>
      <c r="B71" s="763">
        <v>107.7740701</v>
      </c>
      <c r="C71" s="764">
        <v>17860.119481539798</v>
      </c>
      <c r="D71" s="765" t="s">
        <v>138</v>
      </c>
      <c r="E71" s="763">
        <v>916.26010661699991</v>
      </c>
      <c r="F71" s="764">
        <v>95450.545959499199</v>
      </c>
      <c r="G71" s="765" t="s">
        <v>138</v>
      </c>
      <c r="H71" s="765">
        <v>4.0129268297252475E-2</v>
      </c>
    </row>
    <row r="72" spans="1:8">
      <c r="A72" s="762" t="s">
        <v>50</v>
      </c>
      <c r="B72" s="763">
        <v>10073.484151699999</v>
      </c>
      <c r="C72" s="764">
        <v>9380.006029161199</v>
      </c>
      <c r="D72" s="765">
        <v>-6.8841933148003021E-2</v>
      </c>
      <c r="E72" s="763">
        <v>91310.743752199996</v>
      </c>
      <c r="F72" s="764">
        <v>94498.64358896151</v>
      </c>
      <c r="G72" s="765">
        <v>3.4912647797644247E-2</v>
      </c>
      <c r="H72" s="765">
        <v>3.9729070003611429E-2</v>
      </c>
    </row>
    <row r="73" spans="1:8">
      <c r="A73" s="762" t="s">
        <v>52</v>
      </c>
      <c r="B73" s="763">
        <v>11294.374305794001</v>
      </c>
      <c r="C73" s="764">
        <v>7733.2048612173003</v>
      </c>
      <c r="D73" s="765">
        <v>-0.31530471260810122</v>
      </c>
      <c r="E73" s="763">
        <v>116137.96651820299</v>
      </c>
      <c r="F73" s="764">
        <v>89645.934659465594</v>
      </c>
      <c r="G73" s="765">
        <v>-0.22810828063349242</v>
      </c>
      <c r="H73" s="765">
        <v>3.768889666942387E-2</v>
      </c>
    </row>
    <row r="74" spans="1:8">
      <c r="A74" s="762" t="s">
        <v>32</v>
      </c>
      <c r="B74" s="763">
        <v>15698.359961838998</v>
      </c>
      <c r="C74" s="764">
        <v>8324.2562757423002</v>
      </c>
      <c r="D74" s="765">
        <v>-0.46973720210406311</v>
      </c>
      <c r="E74" s="763">
        <v>121995.11946247601</v>
      </c>
      <c r="F74" s="764">
        <v>84313.153576518511</v>
      </c>
      <c r="G74" s="765">
        <v>-0.30888092943380363</v>
      </c>
      <c r="H74" s="765">
        <v>3.5446891653141417E-2</v>
      </c>
    </row>
    <row r="75" spans="1:8">
      <c r="A75" s="762" t="s">
        <v>37</v>
      </c>
      <c r="B75" s="763">
        <v>12238.125547670001</v>
      </c>
      <c r="C75" s="764">
        <v>12746.645159538</v>
      </c>
      <c r="D75" s="765">
        <v>4.1552083273472817E-2</v>
      </c>
      <c r="E75" s="763">
        <v>100690.72440988402</v>
      </c>
      <c r="F75" s="764">
        <v>83482.665710851608</v>
      </c>
      <c r="G75" s="765">
        <v>-0.17090013802049109</v>
      </c>
      <c r="H75" s="765">
        <v>3.5097738381738436E-2</v>
      </c>
    </row>
    <row r="76" spans="1:8">
      <c r="A76" s="762" t="s">
        <v>42</v>
      </c>
      <c r="B76" s="763">
        <v>11654.433639198001</v>
      </c>
      <c r="C76" s="764">
        <v>9883.3724433378993</v>
      </c>
      <c r="D76" s="765">
        <v>-0.15196458709957328</v>
      </c>
      <c r="E76" s="763">
        <v>111025.743807099</v>
      </c>
      <c r="F76" s="764">
        <v>82291.5687086158</v>
      </c>
      <c r="G76" s="765">
        <v>-0.25880641834210294</v>
      </c>
      <c r="H76" s="765">
        <v>3.4596978006925544E-2</v>
      </c>
    </row>
    <row r="77" spans="1:8">
      <c r="A77" s="762" t="s">
        <v>35</v>
      </c>
      <c r="B77" s="763">
        <v>6073.945291</v>
      </c>
      <c r="C77" s="764">
        <v>7182.6349563271997</v>
      </c>
      <c r="D77" s="765">
        <v>0.18253204666989475</v>
      </c>
      <c r="E77" s="763">
        <v>61477.61656580001</v>
      </c>
      <c r="F77" s="764">
        <v>65419.365902591708</v>
      </c>
      <c r="G77" s="765">
        <v>6.411682099895355E-2</v>
      </c>
      <c r="H77" s="765">
        <v>2.7503575382954327E-2</v>
      </c>
    </row>
    <row r="78" spans="1:8">
      <c r="A78" s="762" t="s">
        <v>36</v>
      </c>
      <c r="B78" s="763">
        <v>4203.8845332999999</v>
      </c>
      <c r="C78" s="764">
        <v>4390.9213337028996</v>
      </c>
      <c r="D78" s="765">
        <v>4.4491421903084083E-2</v>
      </c>
      <c r="E78" s="763">
        <v>30922.862572618997</v>
      </c>
      <c r="F78" s="764">
        <v>34615.481433067398</v>
      </c>
      <c r="G78" s="765">
        <v>0.11941387547083271</v>
      </c>
      <c r="H78" s="765">
        <v>1.4553022486173439E-2</v>
      </c>
    </row>
    <row r="79" spans="1:8">
      <c r="A79" s="762" t="s">
        <v>136</v>
      </c>
      <c r="B79" s="763">
        <v>6888.0542624</v>
      </c>
      <c r="C79" s="764">
        <v>0</v>
      </c>
      <c r="D79" s="765" t="s">
        <v>137</v>
      </c>
      <c r="E79" s="763">
        <v>61629.501077500005</v>
      </c>
      <c r="F79" s="764">
        <v>16087.395125114399</v>
      </c>
      <c r="G79" s="765">
        <v>-0.73896600095976339</v>
      </c>
      <c r="H79" s="765">
        <v>6.7634541918026592E-3</v>
      </c>
    </row>
    <row r="80" spans="1:8">
      <c r="A80" s="762" t="s">
        <v>39</v>
      </c>
      <c r="B80" s="763">
        <v>1934.058719809</v>
      </c>
      <c r="C80" s="764">
        <v>1827.8992743301999</v>
      </c>
      <c r="D80" s="765">
        <v>-5.4889463484999013E-2</v>
      </c>
      <c r="E80" s="763">
        <v>22816.129286678995</v>
      </c>
      <c r="F80" s="764">
        <v>16023.088889316401</v>
      </c>
      <c r="G80" s="765">
        <v>-0.29772974688255527</v>
      </c>
      <c r="H80" s="765">
        <v>6.7364185979924447E-3</v>
      </c>
    </row>
    <row r="81" spans="1:8" ht="15.75" thickBot="1">
      <c r="A81" s="762" t="s">
        <v>46</v>
      </c>
      <c r="B81" s="763">
        <v>0</v>
      </c>
      <c r="C81" s="764">
        <v>22.222862005900001</v>
      </c>
      <c r="D81" s="765" t="s">
        <v>138</v>
      </c>
      <c r="E81" s="763">
        <v>1553.7474674549999</v>
      </c>
      <c r="F81" s="764">
        <v>315.03169373000003</v>
      </c>
      <c r="G81" s="765">
        <v>-0.79724395351967059</v>
      </c>
      <c r="H81" s="765">
        <v>1.324454588787076E-4</v>
      </c>
    </row>
    <row r="82" spans="1:8">
      <c r="A82" s="775" t="s">
        <v>513</v>
      </c>
      <c r="B82" s="770">
        <v>883232.61358</v>
      </c>
      <c r="C82" s="771">
        <v>1092971.6311600001</v>
      </c>
      <c r="D82" s="772">
        <v>0.23746747386270828</v>
      </c>
      <c r="E82" s="770">
        <v>7838580.2925699996</v>
      </c>
      <c r="F82" s="771">
        <v>6728011.0516430009</v>
      </c>
      <c r="G82" s="772">
        <v>-0.14167989603674536</v>
      </c>
      <c r="H82" s="773">
        <v>1</v>
      </c>
    </row>
    <row r="83" spans="1:8" ht="15.75" thickBot="1">
      <c r="A83" s="762" t="s">
        <v>37</v>
      </c>
      <c r="B83" s="763">
        <v>883232.61358</v>
      </c>
      <c r="C83" s="764">
        <v>1092971.6311600001</v>
      </c>
      <c r="D83" s="765">
        <v>0.23746747386270828</v>
      </c>
      <c r="E83" s="763">
        <v>7838580.2925699996</v>
      </c>
      <c r="F83" s="764">
        <v>6728011.0516430009</v>
      </c>
      <c r="G83" s="765">
        <v>-0.14167989603674536</v>
      </c>
      <c r="H83" s="776">
        <v>1</v>
      </c>
    </row>
    <row r="84" spans="1:8">
      <c r="A84" s="775" t="s">
        <v>514</v>
      </c>
      <c r="B84" s="770">
        <v>1331.3577</v>
      </c>
      <c r="C84" s="771">
        <v>2156.1828999999998</v>
      </c>
      <c r="D84" s="772">
        <v>0.61953688328839029</v>
      </c>
      <c r="E84" s="770">
        <v>16474.273300000001</v>
      </c>
      <c r="F84" s="771">
        <v>16086.124165500001</v>
      </c>
      <c r="G84" s="772">
        <v>-2.3560926022758166E-2</v>
      </c>
      <c r="H84" s="773">
        <v>1</v>
      </c>
    </row>
    <row r="85" spans="1:8" ht="15.75" thickBot="1">
      <c r="A85" s="762" t="s">
        <v>46</v>
      </c>
      <c r="B85" s="763">
        <v>1331.3577</v>
      </c>
      <c r="C85" s="764">
        <v>2156.1828999999998</v>
      </c>
      <c r="D85" s="765">
        <v>0.61953688328839029</v>
      </c>
      <c r="E85" s="763">
        <v>16474.273300000001</v>
      </c>
      <c r="F85" s="764">
        <v>16086.124165500001</v>
      </c>
      <c r="G85" s="765">
        <v>-2.3560926022758166E-2</v>
      </c>
      <c r="H85" s="776">
        <v>1</v>
      </c>
    </row>
    <row r="86" spans="1:8">
      <c r="A86" s="775" t="s">
        <v>515</v>
      </c>
      <c r="B86" s="770">
        <v>2617.3414765000002</v>
      </c>
      <c r="C86" s="771">
        <v>2857.0969464</v>
      </c>
      <c r="D86" s="772">
        <v>9.1602670898185232E-2</v>
      </c>
      <c r="E86" s="770">
        <v>23628.260936080002</v>
      </c>
      <c r="F86" s="771">
        <v>26228.521203349803</v>
      </c>
      <c r="G86" s="777">
        <v>0.11004873673539151</v>
      </c>
      <c r="H86" s="778">
        <v>1</v>
      </c>
    </row>
    <row r="87" spans="1:8">
      <c r="A87" s="762" t="s">
        <v>50</v>
      </c>
      <c r="B87" s="779">
        <v>928.55760199999997</v>
      </c>
      <c r="C87" s="780">
        <v>730.14431009999998</v>
      </c>
      <c r="D87" s="765">
        <v>-0.21367903452908243</v>
      </c>
      <c r="E87" s="779">
        <v>5444.0470299999997</v>
      </c>
      <c r="F87" s="780">
        <v>8174.4816669000011</v>
      </c>
      <c r="G87" s="781">
        <v>0.50154501271823171</v>
      </c>
      <c r="H87" s="782">
        <v>0.31166384118735557</v>
      </c>
    </row>
    <row r="88" spans="1:8">
      <c r="A88" s="762" t="s">
        <v>32</v>
      </c>
      <c r="B88" s="763">
        <v>1068.9424079999999</v>
      </c>
      <c r="C88" s="764">
        <v>863.08881380000003</v>
      </c>
      <c r="D88" s="765">
        <v>-0.19257688034395945</v>
      </c>
      <c r="E88" s="763">
        <v>10579.768822999999</v>
      </c>
      <c r="F88" s="764">
        <v>7302.5486278899998</v>
      </c>
      <c r="G88" s="781">
        <v>-0.30976293054584064</v>
      </c>
      <c r="H88" s="782">
        <v>0.27842014314392027</v>
      </c>
    </row>
    <row r="89" spans="1:8">
      <c r="A89" s="762" t="s">
        <v>35</v>
      </c>
      <c r="B89" s="763">
        <v>256.40485200000001</v>
      </c>
      <c r="C89" s="764">
        <v>358.6451806</v>
      </c>
      <c r="D89" s="765">
        <v>0.3987456859825726</v>
      </c>
      <c r="E89" s="763">
        <v>2641.1383920000003</v>
      </c>
      <c r="F89" s="764">
        <v>3453.3742413</v>
      </c>
      <c r="G89" s="781">
        <v>0.30753248362912733</v>
      </c>
      <c r="H89" s="782">
        <v>0.13166484738220577</v>
      </c>
    </row>
    <row r="90" spans="1:8">
      <c r="A90" s="762" t="s">
        <v>135</v>
      </c>
      <c r="B90" s="763">
        <v>186.547935</v>
      </c>
      <c r="C90" s="764">
        <v>212.5107945</v>
      </c>
      <c r="D90" s="765">
        <v>0.13917527149255235</v>
      </c>
      <c r="E90" s="763">
        <v>2156.2596100000001</v>
      </c>
      <c r="F90" s="764">
        <v>3227.2117359000003</v>
      </c>
      <c r="G90" s="781">
        <v>0.49667123612263009</v>
      </c>
      <c r="H90" s="782">
        <v>0.12304207739656453</v>
      </c>
    </row>
    <row r="91" spans="1:8">
      <c r="A91" s="762" t="s">
        <v>44</v>
      </c>
      <c r="B91" s="763">
        <v>66.474536999999998</v>
      </c>
      <c r="C91" s="764">
        <v>370.63269000000003</v>
      </c>
      <c r="D91" s="765">
        <v>4.5755588038168664</v>
      </c>
      <c r="E91" s="763">
        <v>1608.3541240000002</v>
      </c>
      <c r="F91" s="764">
        <v>2223.2908600000001</v>
      </c>
      <c r="G91" s="781">
        <v>0.38233914212290715</v>
      </c>
      <c r="H91" s="782">
        <v>8.4766153713464035E-2</v>
      </c>
    </row>
    <row r="92" spans="1:8">
      <c r="A92" s="762" t="s">
        <v>42</v>
      </c>
      <c r="B92" s="763">
        <v>66.948062500000006</v>
      </c>
      <c r="C92" s="764">
        <v>149.8277574</v>
      </c>
      <c r="D92" s="765">
        <v>1.2379700293791174</v>
      </c>
      <c r="E92" s="763">
        <v>967.37722377999978</v>
      </c>
      <c r="F92" s="764">
        <v>1020.2799613598</v>
      </c>
      <c r="G92" s="781">
        <v>5.4686771901745083E-2</v>
      </c>
      <c r="H92" s="782">
        <v>3.8899637286050802E-2</v>
      </c>
    </row>
    <row r="93" spans="1:8" ht="15.75" thickBot="1">
      <c r="A93" s="762" t="s">
        <v>134</v>
      </c>
      <c r="B93" s="763">
        <v>43.466079999999998</v>
      </c>
      <c r="C93" s="764">
        <v>172.2474</v>
      </c>
      <c r="D93" s="765">
        <v>2.9628004181651533</v>
      </c>
      <c r="E93" s="763">
        <v>231.31573329999998</v>
      </c>
      <c r="F93" s="764">
        <v>827.33411000000001</v>
      </c>
      <c r="G93" s="781">
        <v>2.5766443475204812</v>
      </c>
      <c r="H93" s="782">
        <v>3.1543299890438969E-2</v>
      </c>
    </row>
    <row r="94" spans="1:8" ht="53.25" customHeight="1" thickBot="1">
      <c r="A94" s="801" t="s">
        <v>493</v>
      </c>
      <c r="B94" s="799"/>
      <c r="C94" s="799"/>
      <c r="D94" s="799"/>
      <c r="E94" s="799"/>
      <c r="F94" s="799"/>
      <c r="G94" s="799"/>
      <c r="H94" s="800"/>
    </row>
    <row r="95" spans="1:8">
      <c r="A95" s="741"/>
      <c r="B95" s="741"/>
      <c r="C95" s="741"/>
      <c r="D95" s="783"/>
      <c r="E95" s="741"/>
      <c r="F95" s="741"/>
      <c r="G95" s="783"/>
      <c r="H95" s="741"/>
    </row>
    <row r="96" spans="1:8">
      <c r="A96" s="741"/>
      <c r="B96" s="741"/>
      <c r="C96" s="741"/>
      <c r="D96" s="783"/>
      <c r="E96" s="741"/>
      <c r="F96" s="741"/>
      <c r="G96" s="783"/>
      <c r="H96" s="741"/>
    </row>
    <row r="97" spans="1:7">
      <c r="A97" s="741"/>
      <c r="B97" s="741"/>
      <c r="C97" s="741"/>
      <c r="D97" s="783"/>
      <c r="E97" s="741"/>
      <c r="F97" s="741"/>
      <c r="G97" s="783"/>
    </row>
    <row r="98" spans="1:7">
      <c r="A98" s="741"/>
      <c r="B98" s="741"/>
      <c r="C98" s="741"/>
      <c r="D98" s="783"/>
      <c r="E98" s="741"/>
      <c r="F98" s="741"/>
      <c r="G98" s="783"/>
    </row>
    <row r="99" spans="1:7">
      <c r="A99" s="748" t="s">
        <v>516</v>
      </c>
      <c r="B99" s="741"/>
      <c r="C99" s="741"/>
      <c r="D99" s="783"/>
      <c r="E99" s="741"/>
      <c r="F99" s="741"/>
      <c r="G99" s="783"/>
    </row>
    <row r="100" spans="1:7">
      <c r="A100" s="741"/>
      <c r="B100" s="741"/>
      <c r="C100" s="741"/>
      <c r="D100" s="783"/>
      <c r="E100" s="741"/>
      <c r="F100" s="741"/>
      <c r="G100" s="783"/>
    </row>
    <row r="101" spans="1:7">
      <c r="A101" s="741"/>
      <c r="B101" s="741"/>
      <c r="C101" s="741"/>
      <c r="D101" s="783"/>
      <c r="E101" s="741"/>
      <c r="F101" s="741"/>
      <c r="G101" s="783"/>
    </row>
  </sheetData>
  <mergeCells count="3">
    <mergeCell ref="B4:D4"/>
    <mergeCell ref="E4:H4"/>
    <mergeCell ref="A94:H9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O47"/>
  <sheetViews>
    <sheetView showGridLines="0" workbookViewId="0">
      <selection activeCell="J26" sqref="J26"/>
    </sheetView>
  </sheetViews>
  <sheetFormatPr baseColWidth="10" defaultRowHeight="15"/>
  <cols>
    <col min="1" max="1" width="34.85546875" customWidth="1"/>
  </cols>
  <sheetData>
    <row r="1" spans="1:15">
      <c r="A1" s="561" t="s">
        <v>439</v>
      </c>
      <c r="B1" s="562"/>
      <c r="C1" s="563"/>
      <c r="D1" s="564"/>
      <c r="E1" s="562"/>
      <c r="F1" s="565"/>
      <c r="G1" s="565"/>
      <c r="H1" s="565"/>
      <c r="I1" s="566"/>
      <c r="J1" s="560"/>
      <c r="K1" s="560"/>
      <c r="L1" s="560"/>
      <c r="M1" s="560"/>
      <c r="N1" s="560"/>
      <c r="O1" s="560"/>
    </row>
    <row r="2" spans="1:15">
      <c r="A2" s="630" t="s">
        <v>440</v>
      </c>
      <c r="B2" s="562"/>
      <c r="C2" s="563"/>
      <c r="D2" s="564"/>
      <c r="E2" s="562"/>
      <c r="F2" s="565"/>
      <c r="G2" s="565"/>
      <c r="H2" s="565"/>
      <c r="I2" s="566"/>
      <c r="J2" s="560"/>
      <c r="K2" s="631"/>
      <c r="L2" s="631"/>
      <c r="M2" s="631"/>
      <c r="N2" s="631"/>
      <c r="O2" s="631"/>
    </row>
    <row r="3" spans="1:15">
      <c r="A3" s="567"/>
      <c r="B3" s="568"/>
      <c r="C3" s="569"/>
      <c r="D3" s="570"/>
      <c r="E3" s="568"/>
      <c r="F3" s="565"/>
      <c r="G3" s="565"/>
      <c r="H3" s="565"/>
      <c r="I3" s="566"/>
      <c r="J3" s="560"/>
      <c r="K3" s="631"/>
      <c r="L3" s="631"/>
      <c r="M3" s="631"/>
      <c r="N3" s="631"/>
      <c r="O3" s="631"/>
    </row>
    <row r="4" spans="1:15">
      <c r="A4" s="571"/>
      <c r="B4" s="802" t="s">
        <v>391</v>
      </c>
      <c r="C4" s="802"/>
      <c r="D4" s="802"/>
      <c r="E4" s="572"/>
      <c r="F4" s="802" t="s">
        <v>392</v>
      </c>
      <c r="G4" s="802"/>
      <c r="H4" s="802"/>
      <c r="I4" s="802"/>
      <c r="J4" s="560"/>
      <c r="K4" s="631"/>
      <c r="L4" s="631"/>
      <c r="M4" s="631"/>
      <c r="N4" s="631"/>
      <c r="O4" s="631"/>
    </row>
    <row r="5" spans="1:15">
      <c r="A5" s="573" t="s">
        <v>441</v>
      </c>
      <c r="B5" s="574">
        <v>2019</v>
      </c>
      <c r="C5" s="575">
        <v>2020</v>
      </c>
      <c r="D5" s="576" t="s">
        <v>442</v>
      </c>
      <c r="E5" s="577"/>
      <c r="F5" s="574">
        <v>2019</v>
      </c>
      <c r="G5" s="578">
        <v>2020</v>
      </c>
      <c r="H5" s="577" t="s">
        <v>442</v>
      </c>
      <c r="I5" s="576" t="s">
        <v>395</v>
      </c>
      <c r="J5" s="560"/>
      <c r="K5" s="631"/>
      <c r="L5" s="631"/>
      <c r="M5" s="631"/>
      <c r="N5" s="631"/>
      <c r="O5" s="631"/>
    </row>
    <row r="6" spans="1:15">
      <c r="A6" s="579" t="s">
        <v>443</v>
      </c>
      <c r="B6" s="580">
        <v>4390258.4745999994</v>
      </c>
      <c r="C6" s="581">
        <v>4855062.2823710004</v>
      </c>
      <c r="D6" s="582">
        <v>0.10587162702609434</v>
      </c>
      <c r="E6" s="583"/>
      <c r="F6" s="580">
        <v>37915573.003534004</v>
      </c>
      <c r="G6" s="584">
        <v>29725914.822742</v>
      </c>
      <c r="H6" s="585">
        <v>-0.21599721518196935</v>
      </c>
      <c r="I6" s="586">
        <v>1</v>
      </c>
      <c r="J6" s="560"/>
      <c r="K6" s="631"/>
      <c r="L6" s="631"/>
      <c r="M6" s="631"/>
      <c r="N6" s="631"/>
      <c r="O6" s="631"/>
    </row>
    <row r="7" spans="1:15">
      <c r="A7" s="587" t="s">
        <v>444</v>
      </c>
      <c r="B7" s="588">
        <v>1779705.2310000001</v>
      </c>
      <c r="C7" s="589">
        <v>2627529.2200019998</v>
      </c>
      <c r="D7" s="590">
        <v>0.47638450133992977</v>
      </c>
      <c r="E7" s="591"/>
      <c r="F7" s="588">
        <v>12051799.719000001</v>
      </c>
      <c r="G7" s="592">
        <v>14265019.574805001</v>
      </c>
      <c r="H7" s="593">
        <v>0.18364226981931986</v>
      </c>
      <c r="I7" s="590">
        <v>0.47988496434402272</v>
      </c>
      <c r="J7" s="632"/>
      <c r="K7" s="631"/>
      <c r="L7" s="631"/>
      <c r="M7" s="631"/>
      <c r="N7" s="631"/>
      <c r="O7" s="631"/>
    </row>
    <row r="8" spans="1:15">
      <c r="A8" s="587" t="s">
        <v>445</v>
      </c>
      <c r="B8" s="588">
        <v>949212</v>
      </c>
      <c r="C8" s="589">
        <v>833056.4</v>
      </c>
      <c r="D8" s="590">
        <v>-0.12237055578732672</v>
      </c>
      <c r="E8" s="591"/>
      <c r="F8" s="588">
        <v>9396773</v>
      </c>
      <c r="G8" s="592">
        <v>6841752.7300000004</v>
      </c>
      <c r="H8" s="593">
        <v>-0.27190401108976447</v>
      </c>
      <c r="I8" s="590">
        <v>0.23016121693135155</v>
      </c>
      <c r="J8" s="632"/>
      <c r="K8" s="631"/>
      <c r="L8" s="631"/>
      <c r="M8" s="631"/>
      <c r="N8" s="631"/>
      <c r="O8" s="631"/>
    </row>
    <row r="9" spans="1:15">
      <c r="A9" s="587" t="s">
        <v>446</v>
      </c>
      <c r="B9" s="588">
        <v>443023.05999999994</v>
      </c>
      <c r="C9" s="589">
        <v>345848.18</v>
      </c>
      <c r="D9" s="590">
        <v>-0.21934497044013906</v>
      </c>
      <c r="E9" s="591"/>
      <c r="F9" s="588">
        <v>5370483.2480000006</v>
      </c>
      <c r="G9" s="592">
        <v>2516462.27</v>
      </c>
      <c r="H9" s="593">
        <v>-0.53142721915441316</v>
      </c>
      <c r="I9" s="590">
        <v>8.4655502951073672E-2</v>
      </c>
      <c r="J9" s="632"/>
      <c r="K9" s="631"/>
      <c r="L9" s="631"/>
      <c r="M9" s="631"/>
      <c r="N9" s="631"/>
      <c r="O9" s="631"/>
    </row>
    <row r="10" spans="1:15">
      <c r="A10" s="587" t="s">
        <v>447</v>
      </c>
      <c r="B10" s="588">
        <v>126637.06999999999</v>
      </c>
      <c r="C10" s="589">
        <v>171576.8</v>
      </c>
      <c r="D10" s="590">
        <v>0.35487026034319963</v>
      </c>
      <c r="E10" s="591"/>
      <c r="F10" s="588">
        <v>1421047.1500000001</v>
      </c>
      <c r="G10" s="592">
        <v>889154.24</v>
      </c>
      <c r="H10" s="593">
        <v>-0.37429645455465721</v>
      </c>
      <c r="I10" s="590">
        <v>2.9911753609673498E-2</v>
      </c>
      <c r="J10" s="632"/>
      <c r="K10" s="631"/>
      <c r="L10" s="631"/>
      <c r="M10" s="631"/>
      <c r="N10" s="631"/>
      <c r="O10" s="631"/>
    </row>
    <row r="11" spans="1:15">
      <c r="A11" s="587" t="s">
        <v>448</v>
      </c>
      <c r="B11" s="588">
        <v>129122.6</v>
      </c>
      <c r="C11" s="589">
        <v>78354</v>
      </c>
      <c r="D11" s="590">
        <v>-0.39318136406794785</v>
      </c>
      <c r="E11" s="591"/>
      <c r="F11" s="588">
        <v>1030600.6</v>
      </c>
      <c r="G11" s="592">
        <v>860747.5</v>
      </c>
      <c r="H11" s="593">
        <v>-0.16480982060363636</v>
      </c>
      <c r="I11" s="590">
        <v>2.8956131548270456E-2</v>
      </c>
      <c r="J11" s="632"/>
      <c r="K11" s="631"/>
      <c r="L11" s="631"/>
      <c r="M11" s="631"/>
      <c r="N11" s="631"/>
      <c r="O11" s="631"/>
    </row>
    <row r="12" spans="1:15">
      <c r="A12" s="594" t="s">
        <v>449</v>
      </c>
      <c r="B12" s="595">
        <v>172316.04499999998</v>
      </c>
      <c r="C12" s="589">
        <v>163044.05500000002</v>
      </c>
      <c r="D12" s="590">
        <v>-5.3808047880857308E-2</v>
      </c>
      <c r="E12" s="596"/>
      <c r="F12" s="595">
        <v>1689167.2219999998</v>
      </c>
      <c r="G12" s="592">
        <v>728926.51199999999</v>
      </c>
      <c r="H12" s="593">
        <v>-0.56846989302992756</v>
      </c>
      <c r="I12" s="597">
        <v>2.4521583821613124E-2</v>
      </c>
      <c r="J12" s="632"/>
      <c r="K12" s="631"/>
      <c r="L12" s="631"/>
      <c r="M12" s="631"/>
      <c r="N12" s="631"/>
      <c r="O12" s="631"/>
    </row>
    <row r="13" spans="1:15">
      <c r="A13" s="587" t="s">
        <v>450</v>
      </c>
      <c r="B13" s="588">
        <v>126582.38</v>
      </c>
      <c r="C13" s="589">
        <v>96416.27</v>
      </c>
      <c r="D13" s="590">
        <v>-0.23831207787371353</v>
      </c>
      <c r="E13" s="591"/>
      <c r="F13" s="588">
        <v>1104782.7400000002</v>
      </c>
      <c r="G13" s="592">
        <v>690775.14</v>
      </c>
      <c r="H13" s="593">
        <v>-0.37474119119565552</v>
      </c>
      <c r="I13" s="590">
        <v>2.3238145709531473E-2</v>
      </c>
      <c r="J13" s="632"/>
      <c r="K13" s="631"/>
      <c r="L13" s="631"/>
      <c r="M13" s="631"/>
      <c r="N13" s="631"/>
      <c r="O13" s="631"/>
    </row>
    <row r="14" spans="1:15">
      <c r="A14" s="587" t="s">
        <v>451</v>
      </c>
      <c r="B14" s="588">
        <v>152537.49</v>
      </c>
      <c r="C14" s="589">
        <v>96723.98</v>
      </c>
      <c r="D14" s="590">
        <v>-0.36590027802345509</v>
      </c>
      <c r="E14" s="591"/>
      <c r="F14" s="598">
        <v>1672449.8119999999</v>
      </c>
      <c r="G14" s="592">
        <v>646345.81900000002</v>
      </c>
      <c r="H14" s="593">
        <v>-0.61353350374857163</v>
      </c>
      <c r="I14" s="590">
        <v>2.1743513121604892E-2</v>
      </c>
      <c r="J14" s="632"/>
      <c r="K14" s="631"/>
      <c r="L14" s="631"/>
      <c r="M14" s="631"/>
      <c r="N14" s="631"/>
      <c r="O14" s="631"/>
    </row>
    <row r="15" spans="1:15">
      <c r="A15" s="587" t="s">
        <v>452</v>
      </c>
      <c r="B15" s="588">
        <v>108530</v>
      </c>
      <c r="C15" s="589">
        <v>128453</v>
      </c>
      <c r="D15" s="590">
        <v>0.18357136275684144</v>
      </c>
      <c r="E15" s="591"/>
      <c r="F15" s="588">
        <v>1380858</v>
      </c>
      <c r="G15" s="592">
        <v>530350.37</v>
      </c>
      <c r="H15" s="593">
        <v>-0.61592693093714201</v>
      </c>
      <c r="I15" s="590">
        <v>1.7841347294524711E-2</v>
      </c>
      <c r="J15" s="632"/>
      <c r="K15" s="631"/>
      <c r="L15" s="631"/>
      <c r="M15" s="631"/>
      <c r="N15" s="631"/>
      <c r="O15" s="631"/>
    </row>
    <row r="16" spans="1:15">
      <c r="A16" s="587" t="s">
        <v>453</v>
      </c>
      <c r="B16" s="588">
        <v>62001.34</v>
      </c>
      <c r="C16" s="589">
        <v>86487.13</v>
      </c>
      <c r="D16" s="590">
        <v>0.39492356132948109</v>
      </c>
      <c r="E16" s="591"/>
      <c r="F16" s="588">
        <v>626495.07000000007</v>
      </c>
      <c r="G16" s="592">
        <v>477182.04000000004</v>
      </c>
      <c r="H16" s="593">
        <v>-0.23833073419077344</v>
      </c>
      <c r="I16" s="590">
        <v>1.6052728497860356E-2</v>
      </c>
      <c r="J16" s="632"/>
      <c r="K16" s="631"/>
      <c r="L16" s="631"/>
      <c r="M16" s="631"/>
      <c r="N16" s="631"/>
      <c r="O16" s="631"/>
    </row>
    <row r="17" spans="1:15">
      <c r="A17" s="587" t="s">
        <v>454</v>
      </c>
      <c r="B17" s="588">
        <v>138365.99059999999</v>
      </c>
      <c r="C17" s="589">
        <v>77676.145369000005</v>
      </c>
      <c r="D17" s="590">
        <v>-0.43861822524327732</v>
      </c>
      <c r="E17" s="591"/>
      <c r="F17" s="588">
        <v>1150525.9018339999</v>
      </c>
      <c r="G17" s="592">
        <v>370528.39593700005</v>
      </c>
      <c r="H17" s="593">
        <v>-0.67794867082404842</v>
      </c>
      <c r="I17" s="590">
        <v>1.2464827344977957E-2</v>
      </c>
      <c r="J17" s="632"/>
      <c r="K17" s="631"/>
      <c r="L17" s="631"/>
      <c r="M17" s="631"/>
      <c r="N17" s="631"/>
      <c r="O17" s="631"/>
    </row>
    <row r="18" spans="1:15">
      <c r="A18" s="587" t="s">
        <v>455</v>
      </c>
      <c r="B18" s="588">
        <v>29209.66</v>
      </c>
      <c r="C18" s="589">
        <v>34985.440000000002</v>
      </c>
      <c r="D18" s="590">
        <v>0.1977352697703432</v>
      </c>
      <c r="E18" s="591"/>
      <c r="F18" s="588">
        <v>340610.12999999995</v>
      </c>
      <c r="G18" s="592">
        <v>335506.42</v>
      </c>
      <c r="H18" s="593">
        <v>-1.4984022935547903E-2</v>
      </c>
      <c r="I18" s="590">
        <v>1.1286664245680965E-2</v>
      </c>
      <c r="J18" s="632"/>
      <c r="K18" s="631"/>
      <c r="L18" s="631"/>
      <c r="M18" s="631"/>
      <c r="N18" s="631"/>
      <c r="O18" s="631"/>
    </row>
    <row r="19" spans="1:15">
      <c r="A19" s="587" t="s">
        <v>456</v>
      </c>
      <c r="B19" s="588">
        <v>8774.74</v>
      </c>
      <c r="C19" s="589">
        <v>39146.670000000006</v>
      </c>
      <c r="D19" s="590">
        <v>3.4612911607637389</v>
      </c>
      <c r="E19" s="591"/>
      <c r="F19" s="588">
        <v>86510.005699999994</v>
      </c>
      <c r="G19" s="592">
        <v>256644.50000000003</v>
      </c>
      <c r="H19" s="593">
        <v>1.966645279044295</v>
      </c>
      <c r="I19" s="590">
        <v>8.6336955996271815E-3</v>
      </c>
      <c r="J19" s="632"/>
      <c r="K19" s="631"/>
      <c r="L19" s="631"/>
      <c r="M19" s="631"/>
      <c r="N19" s="631"/>
      <c r="O19" s="631"/>
    </row>
    <row r="20" spans="1:15">
      <c r="A20" s="599" t="s">
        <v>457</v>
      </c>
      <c r="B20" s="595">
        <v>42610.502999999997</v>
      </c>
      <c r="C20" s="589">
        <v>10285.959999999999</v>
      </c>
      <c r="D20" s="590">
        <v>-0.75860505565963399</v>
      </c>
      <c r="E20" s="596"/>
      <c r="F20" s="595">
        <v>170122.114</v>
      </c>
      <c r="G20" s="592">
        <v>101312.11900000001</v>
      </c>
      <c r="H20" s="593">
        <v>-0.40447413556123568</v>
      </c>
      <c r="I20" s="600">
        <v>3.4082086154162872E-3</v>
      </c>
      <c r="J20" s="632"/>
      <c r="K20" s="631"/>
      <c r="L20" s="631"/>
      <c r="M20" s="631"/>
      <c r="N20" s="631"/>
      <c r="O20" s="631"/>
    </row>
    <row r="21" spans="1:15">
      <c r="A21" s="594" t="s">
        <v>458</v>
      </c>
      <c r="B21" s="588">
        <v>56705</v>
      </c>
      <c r="C21" s="589">
        <v>35248</v>
      </c>
      <c r="D21" s="590">
        <v>-0.37839696675778151</v>
      </c>
      <c r="E21" s="591"/>
      <c r="F21" s="588">
        <v>60766.855000000003</v>
      </c>
      <c r="G21" s="592">
        <v>81145.78</v>
      </c>
      <c r="H21" s="593">
        <v>0.33536250971026882</v>
      </c>
      <c r="I21" s="601">
        <v>2.7297992503806444E-3</v>
      </c>
      <c r="J21" s="632"/>
      <c r="K21" s="631"/>
      <c r="L21" s="631"/>
      <c r="M21" s="631"/>
      <c r="N21" s="631"/>
      <c r="O21" s="631"/>
    </row>
    <row r="22" spans="1:15">
      <c r="A22" s="587" t="s">
        <v>459</v>
      </c>
      <c r="B22" s="588">
        <v>3352.06</v>
      </c>
      <c r="C22" s="589">
        <v>1307.05</v>
      </c>
      <c r="D22" s="590">
        <v>-0.61007559530557331</v>
      </c>
      <c r="E22" s="591"/>
      <c r="F22" s="588">
        <v>38805.75</v>
      </c>
      <c r="G22" s="592">
        <v>29970.3</v>
      </c>
      <c r="H22" s="593">
        <v>-0.22768404166908252</v>
      </c>
      <c r="I22" s="601">
        <v>1.0082212836414048E-3</v>
      </c>
      <c r="J22" s="632"/>
      <c r="K22" s="631"/>
      <c r="L22" s="631"/>
      <c r="M22" s="631"/>
      <c r="N22" s="631"/>
      <c r="O22" s="631"/>
    </row>
    <row r="23" spans="1:15">
      <c r="A23" s="587" t="s">
        <v>460</v>
      </c>
      <c r="B23" s="588">
        <v>892.94600000000003</v>
      </c>
      <c r="C23" s="589">
        <v>2801.78</v>
      </c>
      <c r="D23" s="590">
        <v>2.1376813379532473</v>
      </c>
      <c r="E23" s="591"/>
      <c r="F23" s="588">
        <v>20472.325000000001</v>
      </c>
      <c r="G23" s="592">
        <v>20148.466999999997</v>
      </c>
      <c r="H23" s="593">
        <v>-1.5819307284346218E-2</v>
      </c>
      <c r="I23" s="601">
        <v>6.7780813879562366E-4</v>
      </c>
      <c r="J23" s="632"/>
      <c r="K23" s="631"/>
      <c r="L23" s="631"/>
      <c r="M23" s="631"/>
      <c r="N23" s="631"/>
      <c r="O23" s="631"/>
    </row>
    <row r="24" spans="1:15">
      <c r="A24" s="587" t="s">
        <v>461</v>
      </c>
      <c r="B24" s="588">
        <v>533</v>
      </c>
      <c r="C24" s="589">
        <v>7840</v>
      </c>
      <c r="D24" s="590" t="s">
        <v>138</v>
      </c>
      <c r="E24" s="591"/>
      <c r="F24" s="588">
        <v>17604</v>
      </c>
      <c r="G24" s="592">
        <v>19209</v>
      </c>
      <c r="H24" s="593">
        <v>9.1172460804362698E-2</v>
      </c>
      <c r="I24" s="601">
        <v>6.4620382970700138E-4</v>
      </c>
      <c r="J24" s="632"/>
      <c r="K24" s="631"/>
      <c r="L24" s="631"/>
      <c r="M24" s="631"/>
      <c r="N24" s="631"/>
      <c r="O24" s="631"/>
    </row>
    <row r="25" spans="1:15">
      <c r="A25" s="587" t="s">
        <v>462</v>
      </c>
      <c r="B25" s="588">
        <v>2334</v>
      </c>
      <c r="C25" s="589">
        <v>2446</v>
      </c>
      <c r="D25" s="590">
        <v>4.7986289631533847E-2</v>
      </c>
      <c r="E25" s="591"/>
      <c r="F25" s="588">
        <v>38549</v>
      </c>
      <c r="G25" s="592">
        <v>13908</v>
      </c>
      <c r="H25" s="593">
        <v>-0.63921243093206048</v>
      </c>
      <c r="I25" s="602">
        <v>4.6787458293325919E-4</v>
      </c>
      <c r="J25" s="632"/>
      <c r="K25" s="631"/>
      <c r="L25" s="631"/>
      <c r="M25" s="631"/>
      <c r="N25" s="631"/>
      <c r="O25" s="631"/>
    </row>
    <row r="26" spans="1:15">
      <c r="A26" s="594" t="s">
        <v>463</v>
      </c>
      <c r="B26" s="603">
        <v>2308.8240000000001</v>
      </c>
      <c r="C26" s="604">
        <v>3408.75</v>
      </c>
      <c r="D26" s="590">
        <v>0.47640097296285899</v>
      </c>
      <c r="E26" s="605"/>
      <c r="F26" s="603">
        <v>20895.876</v>
      </c>
      <c r="G26" s="606">
        <v>12413.063000000002</v>
      </c>
      <c r="H26" s="593">
        <v>-0.40595632363055745</v>
      </c>
      <c r="I26" s="607">
        <v>4.1758388510564222E-4</v>
      </c>
      <c r="J26" s="632"/>
      <c r="K26" s="631"/>
      <c r="L26" s="631"/>
      <c r="M26" s="631"/>
      <c r="N26" s="631"/>
      <c r="O26" s="631"/>
    </row>
    <row r="27" spans="1:15">
      <c r="A27" s="594" t="s">
        <v>464</v>
      </c>
      <c r="B27" s="603">
        <v>851.32500000000005</v>
      </c>
      <c r="C27" s="604">
        <v>1454.085</v>
      </c>
      <c r="D27" s="590">
        <v>0.70802572460576152</v>
      </c>
      <c r="E27" s="605"/>
      <c r="F27" s="603">
        <v>14301.460000000001</v>
      </c>
      <c r="G27" s="606">
        <v>11726.655000000002</v>
      </c>
      <c r="H27" s="593">
        <v>-0.18003791221315857</v>
      </c>
      <c r="I27" s="607">
        <v>3.9449265295709083E-4</v>
      </c>
      <c r="J27" s="632"/>
      <c r="K27" s="631"/>
      <c r="L27" s="631"/>
      <c r="M27" s="631"/>
      <c r="N27" s="631"/>
      <c r="O27" s="631"/>
    </row>
    <row r="28" spans="1:15">
      <c r="A28" s="594" t="s">
        <v>465</v>
      </c>
      <c r="B28" s="603">
        <v>441.01499999999999</v>
      </c>
      <c r="C28" s="604">
        <v>1807.2</v>
      </c>
      <c r="D28" s="590">
        <v>3.0978198020475496</v>
      </c>
      <c r="E28" s="605"/>
      <c r="F28" s="603">
        <v>7964.848</v>
      </c>
      <c r="G28" s="606">
        <v>8455.4850000000006</v>
      </c>
      <c r="H28" s="593">
        <v>6.160029670371614E-2</v>
      </c>
      <c r="I28" s="607">
        <v>2.8444826846947291E-4</v>
      </c>
      <c r="J28" s="632"/>
      <c r="K28" s="631"/>
      <c r="L28" s="631"/>
      <c r="M28" s="631"/>
      <c r="N28" s="631"/>
      <c r="O28" s="631"/>
    </row>
    <row r="29" spans="1:15">
      <c r="A29" s="594" t="s">
        <v>466</v>
      </c>
      <c r="B29" s="603">
        <v>18016.294999999998</v>
      </c>
      <c r="C29" s="604">
        <v>7444.5950000000003</v>
      </c>
      <c r="D29" s="590">
        <v>-0.5867854628268464</v>
      </c>
      <c r="E29" s="605"/>
      <c r="F29" s="603">
        <v>37629.991999999998</v>
      </c>
      <c r="G29" s="606">
        <v>8134.7250000000004</v>
      </c>
      <c r="H29" s="593">
        <v>-0.78382336621278048</v>
      </c>
      <c r="I29" s="607">
        <v>2.7365768382598196E-4</v>
      </c>
      <c r="J29" s="632"/>
      <c r="K29" s="631"/>
      <c r="L29" s="631"/>
      <c r="M29" s="631"/>
      <c r="N29" s="631"/>
      <c r="O29" s="631"/>
    </row>
    <row r="30" spans="1:15">
      <c r="A30" s="594" t="s">
        <v>467</v>
      </c>
      <c r="B30" s="588">
        <v>2033.2649999999999</v>
      </c>
      <c r="C30" s="589">
        <v>463.245</v>
      </c>
      <c r="D30" s="590">
        <v>-0.77216693347891208</v>
      </c>
      <c r="E30" s="591"/>
      <c r="F30" s="588">
        <v>13752.58</v>
      </c>
      <c r="G30" s="592">
        <v>4118.5949999999993</v>
      </c>
      <c r="H30" s="593">
        <v>-0.70052201114263657</v>
      </c>
      <c r="I30" s="602">
        <v>1.3855233807132632E-4</v>
      </c>
      <c r="J30" s="632"/>
      <c r="K30" s="631"/>
      <c r="L30" s="631"/>
      <c r="M30" s="631"/>
      <c r="N30" s="631"/>
      <c r="O30" s="631"/>
    </row>
    <row r="31" spans="1:15">
      <c r="A31" s="608" t="s">
        <v>468</v>
      </c>
      <c r="B31" s="588">
        <v>586</v>
      </c>
      <c r="C31" s="589">
        <v>365</v>
      </c>
      <c r="D31" s="590">
        <v>-0.37713310580204779</v>
      </c>
      <c r="E31" s="591"/>
      <c r="F31" s="588">
        <v>34735.42</v>
      </c>
      <c r="G31" s="592">
        <v>3733</v>
      </c>
      <c r="H31" s="593">
        <v>-0.89253044874655318</v>
      </c>
      <c r="I31" s="602">
        <v>1.2558065991442741E-4</v>
      </c>
      <c r="J31" s="632"/>
      <c r="K31" s="631"/>
      <c r="L31" s="631"/>
      <c r="M31" s="631"/>
      <c r="N31" s="631"/>
      <c r="O31" s="631"/>
    </row>
    <row r="32" spans="1:15">
      <c r="A32" s="587" t="s">
        <v>469</v>
      </c>
      <c r="B32" s="588">
        <v>484.6</v>
      </c>
      <c r="C32" s="589">
        <v>116</v>
      </c>
      <c r="D32" s="590">
        <v>-0.76062732150226997</v>
      </c>
      <c r="E32" s="591"/>
      <c r="F32" s="588">
        <v>2021.6</v>
      </c>
      <c r="G32" s="592">
        <v>998</v>
      </c>
      <c r="H32" s="593">
        <v>-0.50633161851998421</v>
      </c>
      <c r="I32" s="602">
        <v>3.3573399034181239E-5</v>
      </c>
      <c r="J32" s="632"/>
      <c r="K32" s="631"/>
      <c r="L32" s="631"/>
      <c r="M32" s="631"/>
      <c r="N32" s="631"/>
      <c r="O32" s="631"/>
    </row>
    <row r="33" spans="1:15">
      <c r="A33" s="609" t="s">
        <v>470</v>
      </c>
      <c r="B33" s="610">
        <v>1066</v>
      </c>
      <c r="C33" s="589">
        <v>702</v>
      </c>
      <c r="D33" s="590">
        <v>-0.34146341463414637</v>
      </c>
      <c r="E33" s="591"/>
      <c r="F33" s="588">
        <v>3650</v>
      </c>
      <c r="G33" s="592">
        <v>819</v>
      </c>
      <c r="H33" s="593">
        <v>-0.77561643835616434</v>
      </c>
      <c r="I33" s="602">
        <v>2.7551717243481395E-5</v>
      </c>
      <c r="J33" s="632"/>
      <c r="K33" s="631"/>
      <c r="L33" s="631"/>
      <c r="M33" s="631"/>
      <c r="N33" s="631"/>
      <c r="O33" s="631"/>
    </row>
    <row r="34" spans="1:15">
      <c r="A34" s="608" t="s">
        <v>471</v>
      </c>
      <c r="B34" s="588">
        <v>24</v>
      </c>
      <c r="C34" s="589">
        <v>30.45</v>
      </c>
      <c r="D34" s="590">
        <v>0.26874999999999999</v>
      </c>
      <c r="E34" s="591"/>
      <c r="F34" s="588">
        <v>230</v>
      </c>
      <c r="G34" s="592">
        <v>191.45</v>
      </c>
      <c r="H34" s="593">
        <v>-0.16760869565217396</v>
      </c>
      <c r="I34" s="602">
        <v>6.4405082616172319E-6</v>
      </c>
      <c r="J34" s="632"/>
      <c r="K34" s="631"/>
      <c r="L34" s="631"/>
      <c r="M34" s="631"/>
      <c r="N34" s="631"/>
      <c r="O34" s="631"/>
    </row>
    <row r="35" spans="1:15">
      <c r="A35" s="594" t="s">
        <v>472</v>
      </c>
      <c r="B35" s="595">
        <v>27</v>
      </c>
      <c r="C35" s="589">
        <v>23</v>
      </c>
      <c r="D35" s="590">
        <v>-0.14814814814814814</v>
      </c>
      <c r="E35" s="596"/>
      <c r="F35" s="595">
        <v>285</v>
      </c>
      <c r="G35" s="592">
        <v>91</v>
      </c>
      <c r="H35" s="593">
        <v>-0.68070175438596492</v>
      </c>
      <c r="I35" s="611">
        <v>3.0613019159423772E-6</v>
      </c>
      <c r="J35" s="632"/>
      <c r="K35" s="631"/>
      <c r="L35" s="631"/>
      <c r="M35" s="631"/>
      <c r="N35" s="631"/>
      <c r="O35" s="631"/>
    </row>
    <row r="36" spans="1:15">
      <c r="A36" s="587" t="s">
        <v>473</v>
      </c>
      <c r="B36" s="595">
        <v>13</v>
      </c>
      <c r="C36" s="589">
        <v>2</v>
      </c>
      <c r="D36" s="590">
        <v>-0.84615384615384615</v>
      </c>
      <c r="E36" s="591"/>
      <c r="F36" s="588">
        <v>172</v>
      </c>
      <c r="G36" s="592">
        <v>86</v>
      </c>
      <c r="H36" s="593">
        <v>-0.5</v>
      </c>
      <c r="I36" s="602">
        <v>2.8930985139675216E-6</v>
      </c>
      <c r="J36" s="632"/>
      <c r="K36" s="631"/>
      <c r="L36" s="631"/>
      <c r="M36" s="631"/>
      <c r="N36" s="631"/>
      <c r="O36" s="631"/>
    </row>
    <row r="37" spans="1:15">
      <c r="A37" s="587" t="s">
        <v>474</v>
      </c>
      <c r="B37" s="595">
        <v>4.9850000000000003</v>
      </c>
      <c r="C37" s="589">
        <v>19.876999999999999</v>
      </c>
      <c r="D37" s="590">
        <v>2.9873620862587762</v>
      </c>
      <c r="E37" s="591"/>
      <c r="F37" s="588">
        <v>47.225000000000001</v>
      </c>
      <c r="G37" s="592">
        <v>54.671999999999997</v>
      </c>
      <c r="H37" s="593">
        <v>0.15769190047644255</v>
      </c>
      <c r="I37" s="602">
        <v>1.8392032785538642E-6</v>
      </c>
      <c r="J37" s="632"/>
      <c r="K37" s="631"/>
      <c r="L37" s="631"/>
      <c r="M37" s="631"/>
      <c r="N37" s="631"/>
      <c r="O37" s="631"/>
    </row>
    <row r="38" spans="1:15">
      <c r="A38" s="587" t="s">
        <v>475</v>
      </c>
      <c r="B38" s="595">
        <v>0</v>
      </c>
      <c r="C38" s="589">
        <v>0</v>
      </c>
      <c r="D38" s="590" t="s">
        <v>137</v>
      </c>
      <c r="E38" s="591"/>
      <c r="F38" s="588">
        <v>6</v>
      </c>
      <c r="G38" s="592">
        <v>4</v>
      </c>
      <c r="H38" s="593">
        <v>-0.33333333333333337</v>
      </c>
      <c r="I38" s="602">
        <v>1.3456272157988472E-7</v>
      </c>
      <c r="J38" s="632"/>
      <c r="K38" s="631"/>
      <c r="L38" s="631"/>
      <c r="M38" s="631"/>
      <c r="N38" s="631"/>
      <c r="O38" s="631"/>
    </row>
    <row r="39" spans="1:15">
      <c r="A39" s="587" t="s">
        <v>476</v>
      </c>
      <c r="B39" s="595">
        <v>0</v>
      </c>
      <c r="C39" s="589">
        <v>0</v>
      </c>
      <c r="D39" s="628" t="s">
        <v>137</v>
      </c>
      <c r="E39" s="591"/>
      <c r="F39" s="588">
        <v>350.18999999999994</v>
      </c>
      <c r="G39" s="592">
        <v>0</v>
      </c>
      <c r="H39" s="629" t="s">
        <v>137</v>
      </c>
      <c r="I39" s="602">
        <v>0</v>
      </c>
      <c r="J39" s="632"/>
      <c r="K39" s="631"/>
      <c r="L39" s="631"/>
      <c r="M39" s="631"/>
      <c r="N39" s="631"/>
      <c r="O39" s="631"/>
    </row>
    <row r="40" spans="1:15">
      <c r="A40" s="587" t="s">
        <v>477</v>
      </c>
      <c r="B40" s="595">
        <v>31957.05</v>
      </c>
      <c r="C40" s="589">
        <v>0</v>
      </c>
      <c r="D40" s="628" t="s">
        <v>137</v>
      </c>
      <c r="E40" s="591"/>
      <c r="F40" s="588">
        <v>111108.17</v>
      </c>
      <c r="G40" s="592">
        <v>0</v>
      </c>
      <c r="H40" s="629" t="s">
        <v>137</v>
      </c>
      <c r="I40" s="602">
        <v>0</v>
      </c>
      <c r="J40" s="632"/>
      <c r="K40" s="631"/>
      <c r="L40" s="631"/>
      <c r="M40" s="631"/>
      <c r="N40" s="631"/>
      <c r="O40" s="631"/>
    </row>
    <row r="41" spans="1:15">
      <c r="A41" s="579" t="s">
        <v>478</v>
      </c>
      <c r="B41" s="613">
        <v>18708.400000000001</v>
      </c>
      <c r="C41" s="581">
        <v>5847.27</v>
      </c>
      <c r="D41" s="582">
        <v>-0.68745216052682223</v>
      </c>
      <c r="E41" s="612"/>
      <c r="F41" s="613">
        <v>149727.04000000001</v>
      </c>
      <c r="G41" s="614">
        <v>55701.657999999996</v>
      </c>
      <c r="H41" s="585">
        <v>-0.62797863365227824</v>
      </c>
      <c r="I41" s="582">
        <v>1</v>
      </c>
      <c r="J41" s="632"/>
      <c r="K41" s="631"/>
      <c r="L41" s="631"/>
      <c r="M41" s="631"/>
      <c r="N41" s="631"/>
      <c r="O41" s="631"/>
    </row>
    <row r="42" spans="1:15">
      <c r="A42" s="633" t="s">
        <v>479</v>
      </c>
      <c r="B42" s="634">
        <v>10117.36</v>
      </c>
      <c r="C42" s="635">
        <v>5847.27</v>
      </c>
      <c r="D42" s="636">
        <v>-0.42205575367487169</v>
      </c>
      <c r="E42" s="637"/>
      <c r="F42" s="634">
        <v>97027.430000000008</v>
      </c>
      <c r="G42" s="638">
        <v>42762.567999999999</v>
      </c>
      <c r="H42" s="639">
        <v>-0.55927341371403949</v>
      </c>
      <c r="I42" s="636">
        <v>0.76770727363268076</v>
      </c>
      <c r="J42" s="632"/>
      <c r="K42" s="631"/>
      <c r="L42" s="631"/>
      <c r="M42" s="631"/>
      <c r="N42" s="631"/>
      <c r="O42" s="631"/>
    </row>
    <row r="43" spans="1:15">
      <c r="A43" s="633" t="s">
        <v>480</v>
      </c>
      <c r="B43" s="634">
        <v>8590.94</v>
      </c>
      <c r="C43" s="635">
        <v>0</v>
      </c>
      <c r="D43" s="636" t="s">
        <v>137</v>
      </c>
      <c r="E43" s="637"/>
      <c r="F43" s="634">
        <v>52696.810000000012</v>
      </c>
      <c r="G43" s="638">
        <v>12939.089999999998</v>
      </c>
      <c r="H43" s="639">
        <v>-0.7544616078278743</v>
      </c>
      <c r="I43" s="636">
        <v>0.23229272636731926</v>
      </c>
      <c r="J43" s="632"/>
      <c r="K43" s="560"/>
      <c r="L43" s="560"/>
      <c r="M43" s="560"/>
      <c r="N43" s="560"/>
      <c r="O43" s="560"/>
    </row>
    <row r="44" spans="1:15">
      <c r="A44" s="594" t="s">
        <v>481</v>
      </c>
      <c r="B44" s="640">
        <v>0.1</v>
      </c>
      <c r="C44" s="641">
        <v>0</v>
      </c>
      <c r="D44" s="646" t="s">
        <v>137</v>
      </c>
      <c r="E44" s="637"/>
      <c r="F44" s="642">
        <v>2.8000000000000007</v>
      </c>
      <c r="G44" s="643">
        <v>0</v>
      </c>
      <c r="H44" s="644" t="s">
        <v>137</v>
      </c>
      <c r="I44" s="645">
        <v>0</v>
      </c>
      <c r="J44" s="632"/>
      <c r="K44" s="560"/>
      <c r="L44" s="560"/>
      <c r="M44" s="560"/>
      <c r="N44" s="560"/>
      <c r="O44" s="560"/>
    </row>
    <row r="45" spans="1:15">
      <c r="A45" s="587"/>
      <c r="B45" s="616"/>
      <c r="C45" s="617"/>
      <c r="D45" s="615"/>
      <c r="E45" s="615"/>
      <c r="F45" s="618"/>
      <c r="G45" s="618"/>
      <c r="H45" s="615"/>
      <c r="I45" s="615"/>
      <c r="J45" s="560"/>
      <c r="K45" s="560"/>
      <c r="L45" s="560"/>
      <c r="M45" s="560"/>
      <c r="N45" s="560"/>
      <c r="O45" s="560"/>
    </row>
    <row r="46" spans="1:15" ht="36" customHeight="1">
      <c r="A46" s="803" t="s">
        <v>399</v>
      </c>
      <c r="B46" s="804"/>
      <c r="C46" s="804"/>
      <c r="D46" s="804"/>
      <c r="E46" s="804"/>
      <c r="F46" s="804"/>
      <c r="G46" s="619"/>
      <c r="H46" s="619"/>
      <c r="I46" s="620"/>
      <c r="J46" s="560"/>
      <c r="K46" s="560"/>
      <c r="L46" s="560"/>
      <c r="M46" s="560"/>
      <c r="N46" s="560"/>
      <c r="O46" s="560"/>
    </row>
    <row r="47" spans="1:15" ht="16.5" customHeight="1">
      <c r="A47" s="621" t="s">
        <v>400</v>
      </c>
      <c r="B47" s="622"/>
      <c r="C47" s="623"/>
      <c r="D47" s="624"/>
      <c r="E47" s="622"/>
      <c r="F47" s="625"/>
      <c r="G47" s="626"/>
      <c r="H47" s="626"/>
      <c r="I47" s="627"/>
      <c r="J47" s="560"/>
      <c r="K47" s="560"/>
      <c r="L47" s="560"/>
      <c r="M47" s="560"/>
      <c r="N47" s="560"/>
      <c r="O47" s="560"/>
    </row>
  </sheetData>
  <mergeCells count="3">
    <mergeCell ref="B4:D4"/>
    <mergeCell ref="F4:I4"/>
    <mergeCell ref="A46:F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J146"/>
  <sheetViews>
    <sheetView showGridLines="0" workbookViewId="0">
      <selection activeCell="K8" sqref="K8"/>
    </sheetView>
  </sheetViews>
  <sheetFormatPr baseColWidth="10" defaultRowHeight="15"/>
  <cols>
    <col min="1" max="1" width="30.140625" customWidth="1"/>
    <col min="2" max="3" width="9.7109375" bestFit="1" customWidth="1"/>
    <col min="4" max="4" width="6.7109375" bestFit="1" customWidth="1"/>
    <col min="6" max="7" width="10.7109375" bestFit="1" customWidth="1"/>
    <col min="8" max="8" width="6.7109375" bestFit="1" customWidth="1"/>
    <col min="9" max="9" width="7.140625" bestFit="1" customWidth="1"/>
  </cols>
  <sheetData>
    <row r="1" spans="1:10">
      <c r="A1" s="504" t="s">
        <v>401</v>
      </c>
      <c r="B1" s="503"/>
      <c r="C1" s="503"/>
      <c r="D1" s="503"/>
      <c r="E1" s="503"/>
      <c r="F1" s="503"/>
      <c r="G1" s="503"/>
      <c r="H1" s="503"/>
      <c r="I1" s="503"/>
      <c r="J1" s="503"/>
    </row>
    <row r="2" spans="1:10">
      <c r="A2" s="506" t="s">
        <v>402</v>
      </c>
      <c r="B2" s="503"/>
      <c r="C2" s="503"/>
      <c r="D2" s="503"/>
      <c r="E2" s="503"/>
      <c r="F2" s="503"/>
      <c r="G2" s="503"/>
      <c r="H2" s="503"/>
      <c r="I2" s="503"/>
      <c r="J2" s="503"/>
    </row>
    <row r="4" spans="1:10">
      <c r="A4" s="507"/>
      <c r="B4" s="802" t="s">
        <v>391</v>
      </c>
      <c r="C4" s="802"/>
      <c r="D4" s="802"/>
      <c r="E4" s="508"/>
      <c r="F4" s="802" t="s">
        <v>392</v>
      </c>
      <c r="G4" s="802"/>
      <c r="H4" s="802"/>
      <c r="I4" s="802"/>
      <c r="J4" s="503"/>
    </row>
    <row r="5" spans="1:10">
      <c r="A5" s="509" t="s">
        <v>403</v>
      </c>
      <c r="B5" s="510">
        <v>2019</v>
      </c>
      <c r="C5" s="511">
        <v>2020</v>
      </c>
      <c r="D5" s="512" t="s">
        <v>394</v>
      </c>
      <c r="E5" s="511"/>
      <c r="F5" s="510">
        <v>2019</v>
      </c>
      <c r="G5" s="511">
        <v>2020</v>
      </c>
      <c r="H5" s="511" t="s">
        <v>394</v>
      </c>
      <c r="I5" s="512" t="s">
        <v>395</v>
      </c>
      <c r="J5" s="503"/>
    </row>
    <row r="6" spans="1:10">
      <c r="A6" s="513" t="s">
        <v>404</v>
      </c>
      <c r="B6" s="514">
        <v>1779705.2309999999</v>
      </c>
      <c r="C6" s="515">
        <v>2627529.2200020002</v>
      </c>
      <c r="D6" s="516">
        <v>0.47638450133993021</v>
      </c>
      <c r="E6" s="517"/>
      <c r="F6" s="514">
        <v>12051799.719000001</v>
      </c>
      <c r="G6" s="515">
        <v>14265019.574804999</v>
      </c>
      <c r="H6" s="518">
        <v>0.18364226981931961</v>
      </c>
      <c r="I6" s="516">
        <v>0.99999999999999989</v>
      </c>
      <c r="J6" s="503"/>
    </row>
    <row r="7" spans="1:10">
      <c r="A7" s="505" t="s">
        <v>34</v>
      </c>
      <c r="B7" s="519">
        <v>855416.48200000008</v>
      </c>
      <c r="C7" s="520">
        <v>1796952.26</v>
      </c>
      <c r="D7" s="521">
        <v>1.1006752825227886</v>
      </c>
      <c r="E7" s="522"/>
      <c r="F7" s="557">
        <v>3699916.5719999997</v>
      </c>
      <c r="G7" s="520">
        <v>10096513.363</v>
      </c>
      <c r="H7" s="523">
        <v>1.7288489257859949</v>
      </c>
      <c r="I7" s="521">
        <v>0.70778124839257484</v>
      </c>
      <c r="J7" s="503"/>
    </row>
    <row r="8" spans="1:10">
      <c r="A8" s="505" t="s">
        <v>38</v>
      </c>
      <c r="B8" s="519">
        <v>506576.91</v>
      </c>
      <c r="C8" s="520">
        <v>300359.40999999997</v>
      </c>
      <c r="D8" s="521">
        <v>-0.40708033850180819</v>
      </c>
      <c r="E8" s="522"/>
      <c r="F8" s="557">
        <v>3986485.3000000003</v>
      </c>
      <c r="G8" s="520">
        <v>1959986.26</v>
      </c>
      <c r="H8" s="523">
        <v>-0.5083422833642457</v>
      </c>
      <c r="I8" s="521">
        <v>0.13739807714401911</v>
      </c>
      <c r="J8" s="556"/>
    </row>
    <row r="9" spans="1:10">
      <c r="A9" s="505" t="s">
        <v>32</v>
      </c>
      <c r="B9" s="519">
        <v>208308</v>
      </c>
      <c r="C9" s="520">
        <v>310638.90000000002</v>
      </c>
      <c r="D9" s="521">
        <v>0.49124805576358094</v>
      </c>
      <c r="E9" s="522"/>
      <c r="F9" s="557">
        <v>2300988.7599999998</v>
      </c>
      <c r="G9" s="520">
        <v>1145243.33</v>
      </c>
      <c r="H9" s="523">
        <v>-0.50228208415933329</v>
      </c>
      <c r="I9" s="521">
        <v>8.0283333927051795E-2</v>
      </c>
      <c r="J9" s="503"/>
    </row>
    <row r="10" spans="1:10">
      <c r="A10" s="505" t="s">
        <v>36</v>
      </c>
      <c r="B10" s="519">
        <v>153234.35399999999</v>
      </c>
      <c r="C10" s="520">
        <v>151508.640002</v>
      </c>
      <c r="D10" s="521">
        <v>-1.1261926277967616E-2</v>
      </c>
      <c r="E10" s="522"/>
      <c r="F10" s="557">
        <v>1461226.8120000002</v>
      </c>
      <c r="G10" s="520">
        <v>810425.05680499994</v>
      </c>
      <c r="H10" s="523">
        <v>-0.44538038164262767</v>
      </c>
      <c r="I10" s="521">
        <v>5.6812053608140831E-2</v>
      </c>
      <c r="J10" s="503"/>
    </row>
    <row r="11" spans="1:10">
      <c r="A11" s="505" t="s">
        <v>108</v>
      </c>
      <c r="B11" s="519">
        <v>56169.48499999987</v>
      </c>
      <c r="C11" s="520">
        <v>68070.010000000242</v>
      </c>
      <c r="D11" s="521">
        <v>0.211868152253851</v>
      </c>
      <c r="E11" s="522"/>
      <c r="F11" s="519">
        <v>603182.27500000037</v>
      </c>
      <c r="G11" s="520">
        <v>252851.56499999948</v>
      </c>
      <c r="H11" s="523">
        <v>-0.58080405297055637</v>
      </c>
      <c r="I11" s="521">
        <v>1.7725286928213412E-2</v>
      </c>
      <c r="J11" s="503"/>
    </row>
    <row r="12" spans="1:10">
      <c r="A12" s="513" t="s">
        <v>405</v>
      </c>
      <c r="B12" s="514">
        <v>949212</v>
      </c>
      <c r="C12" s="515">
        <v>833056.4</v>
      </c>
      <c r="D12" s="516">
        <v>-0.12237055578732672</v>
      </c>
      <c r="E12" s="517"/>
      <c r="F12" s="514">
        <v>9396773</v>
      </c>
      <c r="G12" s="515">
        <v>6841752.7300000004</v>
      </c>
      <c r="H12" s="518">
        <v>-0.27190401108976447</v>
      </c>
      <c r="I12" s="516">
        <v>1</v>
      </c>
      <c r="J12" s="503"/>
    </row>
    <row r="13" spans="1:10">
      <c r="A13" s="505" t="s">
        <v>54</v>
      </c>
      <c r="B13" s="524">
        <v>949212</v>
      </c>
      <c r="C13" s="525">
        <v>833056.4</v>
      </c>
      <c r="D13" s="526">
        <v>-0.12237055578732672</v>
      </c>
      <c r="E13" s="527"/>
      <c r="F13" s="524">
        <v>9396773</v>
      </c>
      <c r="G13" s="525">
        <v>6841752.7300000004</v>
      </c>
      <c r="H13" s="523">
        <v>-0.27190401108976447</v>
      </c>
      <c r="I13" s="521">
        <v>1</v>
      </c>
      <c r="J13" s="503"/>
    </row>
    <row r="14" spans="1:10">
      <c r="A14" s="513" t="s">
        <v>406</v>
      </c>
      <c r="B14" s="514">
        <v>443023.05999999994</v>
      </c>
      <c r="C14" s="515">
        <v>345848.18</v>
      </c>
      <c r="D14" s="516">
        <v>-0.21934497044013906</v>
      </c>
      <c r="E14" s="517"/>
      <c r="F14" s="514">
        <v>5370483.2479999997</v>
      </c>
      <c r="G14" s="515">
        <v>2516462.27</v>
      </c>
      <c r="H14" s="518">
        <v>-0.53142721915441304</v>
      </c>
      <c r="I14" s="516">
        <v>0.99999999999999989</v>
      </c>
      <c r="J14" s="503"/>
    </row>
    <row r="15" spans="1:10">
      <c r="A15" s="505" t="s">
        <v>38</v>
      </c>
      <c r="B15" s="528">
        <v>285067.46999999997</v>
      </c>
      <c r="C15" s="520">
        <v>254158.36000000002</v>
      </c>
      <c r="D15" s="526">
        <v>-0.10842734879570777</v>
      </c>
      <c r="E15" s="529"/>
      <c r="F15" s="519">
        <v>3620240.2199999997</v>
      </c>
      <c r="G15" s="520">
        <v>1698482.28</v>
      </c>
      <c r="H15" s="523">
        <v>-0.53083713323310899</v>
      </c>
      <c r="I15" s="521">
        <v>0.67494843862689824</v>
      </c>
      <c r="J15" s="503"/>
    </row>
    <row r="16" spans="1:10">
      <c r="A16" s="505" t="s">
        <v>32</v>
      </c>
      <c r="B16" s="519">
        <v>89526</v>
      </c>
      <c r="C16" s="520">
        <v>27045</v>
      </c>
      <c r="D16" s="526">
        <v>-0.69790898733328866</v>
      </c>
      <c r="E16" s="529"/>
      <c r="F16" s="519">
        <v>694829.56799999997</v>
      </c>
      <c r="G16" s="520">
        <v>284498</v>
      </c>
      <c r="H16" s="523">
        <v>-0.59054995195598814</v>
      </c>
      <c r="I16" s="521">
        <v>0.11305474490583163</v>
      </c>
      <c r="J16" s="503"/>
    </row>
    <row r="17" spans="1:9">
      <c r="A17" s="505" t="s">
        <v>35</v>
      </c>
      <c r="B17" s="519">
        <v>26208.97</v>
      </c>
      <c r="C17" s="520">
        <v>31921.17</v>
      </c>
      <c r="D17" s="526">
        <v>0.21794828259179955</v>
      </c>
      <c r="E17" s="529"/>
      <c r="F17" s="519">
        <v>392652.79999999993</v>
      </c>
      <c r="G17" s="520">
        <v>283502.69</v>
      </c>
      <c r="H17" s="523">
        <v>-0.27798123431183974</v>
      </c>
      <c r="I17" s="521">
        <v>0.11265922536561615</v>
      </c>
    </row>
    <row r="18" spans="1:9">
      <c r="A18" s="505" t="s">
        <v>58</v>
      </c>
      <c r="B18" s="519">
        <v>25500</v>
      </c>
      <c r="C18" s="520">
        <v>8245</v>
      </c>
      <c r="D18" s="526">
        <v>-0.67666666666666664</v>
      </c>
      <c r="E18" s="529"/>
      <c r="F18" s="519">
        <v>189318</v>
      </c>
      <c r="G18" s="520">
        <v>174769</v>
      </c>
      <c r="H18" s="523">
        <v>-7.6849533588987842E-2</v>
      </c>
      <c r="I18" s="521">
        <v>6.9450276319859144E-2</v>
      </c>
    </row>
    <row r="19" spans="1:9">
      <c r="A19" s="505" t="s">
        <v>108</v>
      </c>
      <c r="B19" s="519">
        <v>16720.619999999995</v>
      </c>
      <c r="C19" s="520">
        <v>24478.650000000023</v>
      </c>
      <c r="D19" s="526">
        <v>0.46397980457662635</v>
      </c>
      <c r="E19" s="529"/>
      <c r="F19" s="519">
        <v>473442.66000000015</v>
      </c>
      <c r="G19" s="520">
        <v>75210.299999999814</v>
      </c>
      <c r="H19" s="523">
        <v>-0.84114169179431408</v>
      </c>
      <c r="I19" s="521">
        <v>2.9887314781794766E-2</v>
      </c>
    </row>
    <row r="20" spans="1:9">
      <c r="A20" s="513" t="s">
        <v>407</v>
      </c>
      <c r="B20" s="514">
        <v>126637.06999999999</v>
      </c>
      <c r="C20" s="515">
        <v>171576.8</v>
      </c>
      <c r="D20" s="516">
        <v>0.35487026034319963</v>
      </c>
      <c r="E20" s="517"/>
      <c r="F20" s="514">
        <v>1421047.1500000001</v>
      </c>
      <c r="G20" s="515">
        <v>889154.24</v>
      </c>
      <c r="H20" s="518">
        <v>-0.37429645455465715</v>
      </c>
      <c r="I20" s="516">
        <v>1</v>
      </c>
    </row>
    <row r="21" spans="1:9">
      <c r="A21" s="505" t="s">
        <v>58</v>
      </c>
      <c r="B21" s="519">
        <v>20920</v>
      </c>
      <c r="C21" s="520">
        <v>66403</v>
      </c>
      <c r="D21" s="521">
        <v>2.1741395793499043</v>
      </c>
      <c r="E21" s="529"/>
      <c r="F21" s="519">
        <v>187830</v>
      </c>
      <c r="G21" s="520">
        <v>271780</v>
      </c>
      <c r="H21" s="523">
        <v>0.44694670712878665</v>
      </c>
      <c r="I21" s="521">
        <v>0.3056612540024552</v>
      </c>
    </row>
    <row r="22" spans="1:9">
      <c r="A22" s="505" t="s">
        <v>38</v>
      </c>
      <c r="B22" s="519">
        <v>55846.14</v>
      </c>
      <c r="C22" s="520">
        <v>45153</v>
      </c>
      <c r="D22" s="521">
        <v>-0.19147500615082796</v>
      </c>
      <c r="E22" s="529"/>
      <c r="F22" s="519">
        <v>778223.32000000018</v>
      </c>
      <c r="G22" s="520">
        <v>218222.69999999998</v>
      </c>
      <c r="H22" s="523">
        <v>-0.71958858801609815</v>
      </c>
      <c r="I22" s="521">
        <v>0.24542727255059818</v>
      </c>
    </row>
    <row r="23" spans="1:9">
      <c r="A23" s="505" t="s">
        <v>37</v>
      </c>
      <c r="B23" s="519">
        <v>24558</v>
      </c>
      <c r="C23" s="520">
        <v>17016</v>
      </c>
      <c r="D23" s="521">
        <v>-0.3071096994869289</v>
      </c>
      <c r="E23" s="529"/>
      <c r="F23" s="519">
        <v>229024</v>
      </c>
      <c r="G23" s="520">
        <v>136410.81</v>
      </c>
      <c r="H23" s="523">
        <v>-0.40438202983093474</v>
      </c>
      <c r="I23" s="521">
        <v>0.15341636339719866</v>
      </c>
    </row>
    <row r="24" spans="1:9">
      <c r="A24" s="505" t="s">
        <v>62</v>
      </c>
      <c r="B24" s="519">
        <v>11691.93</v>
      </c>
      <c r="C24" s="520">
        <v>13459.8</v>
      </c>
      <c r="D24" s="521">
        <v>0.15120429219128056</v>
      </c>
      <c r="E24" s="529"/>
      <c r="F24" s="519">
        <v>95812.13</v>
      </c>
      <c r="G24" s="520">
        <v>76402.680000000008</v>
      </c>
      <c r="H24" s="523">
        <v>-0.20257821217417873</v>
      </c>
      <c r="I24" s="521">
        <v>8.5927363963309689E-2</v>
      </c>
    </row>
    <row r="25" spans="1:9">
      <c r="A25" s="505" t="s">
        <v>42</v>
      </c>
      <c r="B25" s="519">
        <v>5312</v>
      </c>
      <c r="C25" s="520">
        <v>13693</v>
      </c>
      <c r="D25" s="521">
        <v>1.5777484939759037</v>
      </c>
      <c r="E25" s="529"/>
      <c r="F25" s="531">
        <v>52058</v>
      </c>
      <c r="G25" s="520">
        <v>65826</v>
      </c>
      <c r="H25" s="523">
        <v>0.26447424027046756</v>
      </c>
      <c r="I25" s="521">
        <v>7.4032149922605109E-2</v>
      </c>
    </row>
    <row r="26" spans="1:9">
      <c r="A26" s="505" t="s">
        <v>108</v>
      </c>
      <c r="B26" s="519">
        <v>8308.9999999999854</v>
      </c>
      <c r="C26" s="520">
        <v>15852</v>
      </c>
      <c r="D26" s="521">
        <v>0.90781080755807286</v>
      </c>
      <c r="E26" s="529"/>
      <c r="F26" s="519">
        <v>78099.699999999953</v>
      </c>
      <c r="G26" s="520">
        <v>120512.04999999993</v>
      </c>
      <c r="H26" s="523">
        <v>0.54305394258876794</v>
      </c>
      <c r="I26" s="521">
        <v>0.13553559616383309</v>
      </c>
    </row>
    <row r="27" spans="1:9">
      <c r="A27" s="513" t="s">
        <v>408</v>
      </c>
      <c r="B27" s="514">
        <v>129122.6</v>
      </c>
      <c r="C27" s="515">
        <v>78354</v>
      </c>
      <c r="D27" s="516">
        <v>-0.39318136406794785</v>
      </c>
      <c r="E27" s="517"/>
      <c r="F27" s="514">
        <v>1030600.6</v>
      </c>
      <c r="G27" s="515">
        <v>860747.5</v>
      </c>
      <c r="H27" s="518">
        <v>-0.16480982060363636</v>
      </c>
      <c r="I27" s="516">
        <v>1</v>
      </c>
    </row>
    <row r="28" spans="1:9">
      <c r="A28" s="505" t="s">
        <v>38</v>
      </c>
      <c r="B28" s="519">
        <v>46618</v>
      </c>
      <c r="C28" s="520">
        <v>45571</v>
      </c>
      <c r="D28" s="521">
        <v>-2.2459135956068473E-2</v>
      </c>
      <c r="E28" s="529"/>
      <c r="F28" s="519">
        <v>473437</v>
      </c>
      <c r="G28" s="520">
        <v>431130.5</v>
      </c>
      <c r="H28" s="523">
        <v>-8.9360358400378509E-2</v>
      </c>
      <c r="I28" s="521">
        <v>0.50087917769148327</v>
      </c>
    </row>
    <row r="29" spans="1:9">
      <c r="A29" s="505" t="s">
        <v>37</v>
      </c>
      <c r="B29" s="519">
        <v>79044.600000000006</v>
      </c>
      <c r="C29" s="520">
        <v>27923</v>
      </c>
      <c r="D29" s="521">
        <v>-0.64674373708007882</v>
      </c>
      <c r="E29" s="529"/>
      <c r="F29" s="519">
        <v>520423.6</v>
      </c>
      <c r="G29" s="520">
        <v>391942</v>
      </c>
      <c r="H29" s="523">
        <v>-0.24687888865916147</v>
      </c>
      <c r="I29" s="521">
        <v>0.45535072712961699</v>
      </c>
    </row>
    <row r="30" spans="1:9">
      <c r="A30" s="505" t="s">
        <v>39</v>
      </c>
      <c r="B30" s="519">
        <v>2600</v>
      </c>
      <c r="C30" s="520">
        <v>4000</v>
      </c>
      <c r="D30" s="521">
        <v>0.53846153846153844</v>
      </c>
      <c r="E30" s="529"/>
      <c r="F30" s="519">
        <v>28140</v>
      </c>
      <c r="G30" s="520">
        <v>29075</v>
      </c>
      <c r="H30" s="523">
        <v>3.322672352523099E-2</v>
      </c>
      <c r="I30" s="521">
        <v>3.3778779491081878E-2</v>
      </c>
    </row>
    <row r="31" spans="1:9">
      <c r="A31" s="505" t="s">
        <v>65</v>
      </c>
      <c r="B31" s="519">
        <v>860</v>
      </c>
      <c r="C31" s="520">
        <v>860</v>
      </c>
      <c r="D31" s="521">
        <v>0</v>
      </c>
      <c r="E31" s="529"/>
      <c r="F31" s="519">
        <v>8600</v>
      </c>
      <c r="G31" s="520">
        <v>8600</v>
      </c>
      <c r="H31" s="523">
        <v>0</v>
      </c>
      <c r="I31" s="521">
        <v>9.9913156878178554E-3</v>
      </c>
    </row>
    <row r="32" spans="1:9">
      <c r="A32" s="513" t="s">
        <v>409</v>
      </c>
      <c r="B32" s="514">
        <v>172316.04499999998</v>
      </c>
      <c r="C32" s="515">
        <v>163044.05500000002</v>
      </c>
      <c r="D32" s="516">
        <v>-5.3808047880857308E-2</v>
      </c>
      <c r="E32" s="517"/>
      <c r="F32" s="514">
        <v>1689167.2220000003</v>
      </c>
      <c r="G32" s="515">
        <v>728926.51199999999</v>
      </c>
      <c r="H32" s="518">
        <v>-0.56846989302992768</v>
      </c>
      <c r="I32" s="516">
        <v>1</v>
      </c>
    </row>
    <row r="33" spans="1:9">
      <c r="A33" s="505" t="s">
        <v>46</v>
      </c>
      <c r="B33" s="519">
        <v>170775.3</v>
      </c>
      <c r="C33" s="520">
        <v>161219.79</v>
      </c>
      <c r="D33" s="521">
        <v>-5.5953700564425772E-2</v>
      </c>
      <c r="E33" s="529"/>
      <c r="F33" s="519">
        <v>1640747.8100000003</v>
      </c>
      <c r="G33" s="520">
        <v>720018.29</v>
      </c>
      <c r="H33" s="523">
        <v>-0.56116455825103317</v>
      </c>
      <c r="I33" s="521">
        <v>0.98777898477645176</v>
      </c>
    </row>
    <row r="34" spans="1:9">
      <c r="A34" s="532" t="s">
        <v>34</v>
      </c>
      <c r="B34" s="520">
        <v>690.745</v>
      </c>
      <c r="C34" s="520">
        <v>604.63</v>
      </c>
      <c r="D34" s="521">
        <v>-0.12466974064234994</v>
      </c>
      <c r="E34" s="529"/>
      <c r="F34" s="519">
        <v>5320.4120000000003</v>
      </c>
      <c r="G34" s="520">
        <v>4312.8449999999993</v>
      </c>
      <c r="H34" s="523">
        <v>-0.18937762714616854</v>
      </c>
      <c r="I34" s="521">
        <v>5.916707554190318E-3</v>
      </c>
    </row>
    <row r="35" spans="1:9">
      <c r="A35" s="532" t="s">
        <v>33</v>
      </c>
      <c r="B35" s="520">
        <v>850</v>
      </c>
      <c r="C35" s="520">
        <v>380</v>
      </c>
      <c r="D35" s="521">
        <v>-0.55294117647058827</v>
      </c>
      <c r="E35" s="529"/>
      <c r="F35" s="519">
        <v>11810</v>
      </c>
      <c r="G35" s="520">
        <v>2950</v>
      </c>
      <c r="H35" s="523">
        <v>-0.75021168501270108</v>
      </c>
      <c r="I35" s="521">
        <v>4.0470472008294848E-3</v>
      </c>
    </row>
    <row r="36" spans="1:9">
      <c r="A36" s="532" t="s">
        <v>39</v>
      </c>
      <c r="B36" s="520">
        <v>0</v>
      </c>
      <c r="C36" s="520">
        <v>109.13</v>
      </c>
      <c r="D36" s="521" t="s">
        <v>138</v>
      </c>
      <c r="E36" s="529"/>
      <c r="F36" s="519">
        <v>0</v>
      </c>
      <c r="G36" s="520">
        <v>914.87199999999996</v>
      </c>
      <c r="H36" s="523" t="s">
        <v>138</v>
      </c>
      <c r="I36" s="521">
        <v>1.2550949717685669E-3</v>
      </c>
    </row>
    <row r="37" spans="1:9">
      <c r="A37" s="532" t="s">
        <v>37</v>
      </c>
      <c r="B37" s="520">
        <v>0</v>
      </c>
      <c r="C37" s="520">
        <v>730.505</v>
      </c>
      <c r="D37" s="521" t="s">
        <v>138</v>
      </c>
      <c r="E37" s="529"/>
      <c r="F37" s="519">
        <v>0</v>
      </c>
      <c r="G37" s="520">
        <v>730.505</v>
      </c>
      <c r="H37" s="523" t="s">
        <v>138</v>
      </c>
      <c r="I37" s="521">
        <v>1.0021654967599808E-3</v>
      </c>
    </row>
    <row r="38" spans="1:9">
      <c r="A38" s="532" t="s">
        <v>38</v>
      </c>
      <c r="B38" s="520">
        <v>0</v>
      </c>
      <c r="C38" s="520">
        <v>0</v>
      </c>
      <c r="D38" s="521" t="s">
        <v>137</v>
      </c>
      <c r="E38" s="529"/>
      <c r="F38" s="519">
        <v>31289</v>
      </c>
      <c r="G38" s="520">
        <v>0</v>
      </c>
      <c r="H38" s="523" t="s">
        <v>137</v>
      </c>
      <c r="I38" s="521">
        <v>0</v>
      </c>
    </row>
    <row r="39" spans="1:9">
      <c r="A39" s="513" t="s">
        <v>410</v>
      </c>
      <c r="B39" s="514">
        <v>126582.37999999999</v>
      </c>
      <c r="C39" s="515">
        <v>96416.27</v>
      </c>
      <c r="D39" s="516">
        <v>-0.23831207787371345</v>
      </c>
      <c r="E39" s="517"/>
      <c r="F39" s="514">
        <v>1104782.7399999998</v>
      </c>
      <c r="G39" s="515">
        <v>690775.14</v>
      </c>
      <c r="H39" s="518">
        <v>-0.37474119119565519</v>
      </c>
      <c r="I39" s="516">
        <v>0.99999999999999978</v>
      </c>
    </row>
    <row r="40" spans="1:9">
      <c r="A40" s="505" t="s">
        <v>32</v>
      </c>
      <c r="B40" s="530">
        <v>96999.2</v>
      </c>
      <c r="C40" s="520">
        <v>90000</v>
      </c>
      <c r="D40" s="521">
        <v>-7.2157296142648569E-2</v>
      </c>
      <c r="E40" s="529"/>
      <c r="F40" s="519">
        <v>816326.07</v>
      </c>
      <c r="G40" s="520">
        <v>600096.68999999994</v>
      </c>
      <c r="H40" s="523">
        <v>-0.26488113995918322</v>
      </c>
      <c r="I40" s="521">
        <v>0.86872942474449777</v>
      </c>
    </row>
    <row r="41" spans="1:9">
      <c r="A41" s="505" t="s">
        <v>36</v>
      </c>
      <c r="B41" s="530">
        <v>20368.509999999998</v>
      </c>
      <c r="C41" s="520">
        <v>0</v>
      </c>
      <c r="D41" s="521" t="s">
        <v>137</v>
      </c>
      <c r="E41" s="529"/>
      <c r="F41" s="519">
        <v>202819.3</v>
      </c>
      <c r="G41" s="520">
        <v>58568.67</v>
      </c>
      <c r="H41" s="523">
        <v>-0.71122733388784998</v>
      </c>
      <c r="I41" s="521">
        <v>8.4786881589282437E-2</v>
      </c>
    </row>
    <row r="42" spans="1:9">
      <c r="A42" s="505" t="s">
        <v>38</v>
      </c>
      <c r="B42" s="519">
        <v>1848</v>
      </c>
      <c r="C42" s="520">
        <v>0</v>
      </c>
      <c r="D42" s="521" t="s">
        <v>137</v>
      </c>
      <c r="E42" s="529"/>
      <c r="F42" s="519">
        <v>36400</v>
      </c>
      <c r="G42" s="520">
        <v>18309</v>
      </c>
      <c r="H42" s="523">
        <v>-0.49700549450549453</v>
      </c>
      <c r="I42" s="521">
        <v>2.6505007114181904E-2</v>
      </c>
    </row>
    <row r="43" spans="1:9">
      <c r="A43" s="505" t="s">
        <v>48</v>
      </c>
      <c r="B43" s="519">
        <v>7365.67</v>
      </c>
      <c r="C43" s="520">
        <v>6416.27</v>
      </c>
      <c r="D43" s="521">
        <v>-0.12889526682569266</v>
      </c>
      <c r="E43" s="529"/>
      <c r="F43" s="519">
        <v>42529.2</v>
      </c>
      <c r="G43" s="520">
        <v>13796.779999999999</v>
      </c>
      <c r="H43" s="523">
        <v>-0.67559276920327682</v>
      </c>
      <c r="I43" s="521">
        <v>1.997289595569406E-2</v>
      </c>
    </row>
    <row r="44" spans="1:9">
      <c r="A44" s="505" t="s">
        <v>34</v>
      </c>
      <c r="B44" s="519">
        <v>1</v>
      </c>
      <c r="C44" s="520">
        <v>0</v>
      </c>
      <c r="D44" s="521" t="s">
        <v>137</v>
      </c>
      <c r="E44" s="529"/>
      <c r="F44" s="519">
        <v>5708.17</v>
      </c>
      <c r="G44" s="520">
        <v>4</v>
      </c>
      <c r="H44" s="523">
        <v>-0.99929925002233644</v>
      </c>
      <c r="I44" s="521">
        <v>5.7905963436958656E-6</v>
      </c>
    </row>
    <row r="45" spans="1:9">
      <c r="A45" s="505" t="s">
        <v>64</v>
      </c>
      <c r="B45" s="519">
        <v>0</v>
      </c>
      <c r="C45" s="520">
        <v>0</v>
      </c>
      <c r="D45" s="521" t="s">
        <v>137</v>
      </c>
      <c r="E45" s="529"/>
      <c r="F45" s="519">
        <v>1000</v>
      </c>
      <c r="G45" s="520">
        <v>0</v>
      </c>
      <c r="H45" s="523" t="s">
        <v>137</v>
      </c>
      <c r="I45" s="521">
        <v>0</v>
      </c>
    </row>
    <row r="46" spans="1:9">
      <c r="A46" s="513" t="s">
        <v>411</v>
      </c>
      <c r="B46" s="514">
        <v>152537.49</v>
      </c>
      <c r="C46" s="515">
        <v>96723.98</v>
      </c>
      <c r="D46" s="516">
        <v>-0.36590027802345509</v>
      </c>
      <c r="E46" s="517"/>
      <c r="F46" s="514">
        <v>1672449.8120000002</v>
      </c>
      <c r="G46" s="515">
        <v>646345.81900000002</v>
      </c>
      <c r="H46" s="518">
        <v>-0.61353350374857174</v>
      </c>
      <c r="I46" s="516">
        <v>1.0000000000000002</v>
      </c>
    </row>
    <row r="47" spans="1:9">
      <c r="A47" s="505" t="s">
        <v>38</v>
      </c>
      <c r="B47" s="519">
        <v>84546.389999999985</v>
      </c>
      <c r="C47" s="520">
        <v>74649.17</v>
      </c>
      <c r="D47" s="521">
        <v>-0.11706259723212296</v>
      </c>
      <c r="E47" s="529"/>
      <c r="F47" s="519">
        <v>1171033.7819999999</v>
      </c>
      <c r="G47" s="520">
        <v>461998.58899999998</v>
      </c>
      <c r="H47" s="523">
        <v>-0.60547800063380242</v>
      </c>
      <c r="I47" s="521">
        <v>0.7147854529557961</v>
      </c>
    </row>
    <row r="48" spans="1:9">
      <c r="A48" s="505" t="s">
        <v>39</v>
      </c>
      <c r="B48" s="519">
        <v>15261</v>
      </c>
      <c r="C48" s="520">
        <v>5532.51</v>
      </c>
      <c r="D48" s="521">
        <v>-0.63747395321407507</v>
      </c>
      <c r="E48" s="529"/>
      <c r="F48" s="519">
        <v>109572</v>
      </c>
      <c r="G48" s="520">
        <v>55633.43</v>
      </c>
      <c r="H48" s="523">
        <v>-0.49226599861278431</v>
      </c>
      <c r="I48" s="521">
        <v>8.6073783359616657E-2</v>
      </c>
    </row>
    <row r="49" spans="1:9">
      <c r="A49" s="505" t="s">
        <v>37</v>
      </c>
      <c r="B49" s="519">
        <v>16900</v>
      </c>
      <c r="C49" s="520">
        <v>0</v>
      </c>
      <c r="D49" s="521" t="s">
        <v>137</v>
      </c>
      <c r="E49" s="529"/>
      <c r="F49" s="519">
        <v>154831.66999999998</v>
      </c>
      <c r="G49" s="520">
        <v>35576</v>
      </c>
      <c r="H49" s="523">
        <v>-0.77022788683994692</v>
      </c>
      <c r="I49" s="521">
        <v>5.5041742290592582E-2</v>
      </c>
    </row>
    <row r="50" spans="1:9">
      <c r="A50" s="505" t="s">
        <v>62</v>
      </c>
      <c r="B50" s="519">
        <v>749</v>
      </c>
      <c r="C50" s="520">
        <v>5216</v>
      </c>
      <c r="D50" s="521">
        <v>5.9639519359145527</v>
      </c>
      <c r="E50" s="529"/>
      <c r="F50" s="519">
        <v>8510</v>
      </c>
      <c r="G50" s="520">
        <v>18275</v>
      </c>
      <c r="H50" s="523">
        <v>1.1474735605170387</v>
      </c>
      <c r="I50" s="521">
        <v>2.8274337765925889E-2</v>
      </c>
    </row>
    <row r="51" spans="1:9">
      <c r="A51" s="505" t="s">
        <v>67</v>
      </c>
      <c r="B51" s="519">
        <v>4694</v>
      </c>
      <c r="C51" s="520">
        <v>2275</v>
      </c>
      <c r="D51" s="521">
        <v>-0.51533873029399235</v>
      </c>
      <c r="E51" s="529"/>
      <c r="F51" s="519">
        <v>38160.300000000003</v>
      </c>
      <c r="G51" s="520">
        <v>18176</v>
      </c>
      <c r="H51" s="523">
        <v>-0.52369347201148841</v>
      </c>
      <c r="I51" s="521">
        <v>2.8121168986783528E-2</v>
      </c>
    </row>
    <row r="52" spans="1:9">
      <c r="A52" s="505" t="s">
        <v>35</v>
      </c>
      <c r="B52" s="519">
        <v>0</v>
      </c>
      <c r="C52" s="520">
        <v>3423.6</v>
      </c>
      <c r="D52" s="521" t="s">
        <v>138</v>
      </c>
      <c r="E52" s="529"/>
      <c r="F52" s="519">
        <v>43488</v>
      </c>
      <c r="G52" s="520">
        <v>16041</v>
      </c>
      <c r="H52" s="523">
        <v>-0.63113962472406182</v>
      </c>
      <c r="I52" s="521">
        <v>2.4817983699218452E-2</v>
      </c>
    </row>
    <row r="53" spans="1:9">
      <c r="A53" s="505" t="s">
        <v>108</v>
      </c>
      <c r="B53" s="519">
        <v>30387.100000000006</v>
      </c>
      <c r="C53" s="520">
        <v>5627.6999999999971</v>
      </c>
      <c r="D53" s="521">
        <v>-0.81479970118899148</v>
      </c>
      <c r="E53" s="529"/>
      <c r="F53" s="519">
        <v>146854.06000000029</v>
      </c>
      <c r="G53" s="520">
        <v>40645.800000000047</v>
      </c>
      <c r="H53" s="523">
        <v>-0.72322317816749526</v>
      </c>
      <c r="I53" s="521">
        <v>6.2885530942066864E-2</v>
      </c>
    </row>
    <row r="54" spans="1:9">
      <c r="A54" s="513" t="s">
        <v>412</v>
      </c>
      <c r="B54" s="514">
        <v>108530</v>
      </c>
      <c r="C54" s="515">
        <v>128453</v>
      </c>
      <c r="D54" s="516">
        <v>0.18357136275684144</v>
      </c>
      <c r="E54" s="517"/>
      <c r="F54" s="514">
        <v>1380858</v>
      </c>
      <c r="G54" s="515">
        <v>530350.37</v>
      </c>
      <c r="H54" s="518">
        <v>-0.61592693093714201</v>
      </c>
      <c r="I54" s="516">
        <v>1</v>
      </c>
    </row>
    <row r="55" spans="1:9">
      <c r="A55" s="505" t="s">
        <v>54</v>
      </c>
      <c r="B55" s="530">
        <v>106159</v>
      </c>
      <c r="C55" s="558">
        <v>126723</v>
      </c>
      <c r="D55" s="521">
        <v>0.19370943584623065</v>
      </c>
      <c r="E55" s="529"/>
      <c r="F55" s="519">
        <v>1363066</v>
      </c>
      <c r="G55" s="520">
        <v>514803.37</v>
      </c>
      <c r="H55" s="523">
        <v>-0.62231955752692825</v>
      </c>
      <c r="I55" s="521">
        <v>0.9706854168877076</v>
      </c>
    </row>
    <row r="56" spans="1:9">
      <c r="A56" s="505" t="s">
        <v>32</v>
      </c>
      <c r="B56" s="530">
        <v>2371</v>
      </c>
      <c r="C56" s="558">
        <v>1730</v>
      </c>
      <c r="D56" s="521">
        <v>-0.27035006326444538</v>
      </c>
      <c r="E56" s="529"/>
      <c r="F56" s="519">
        <v>17792</v>
      </c>
      <c r="G56" s="520">
        <v>15547</v>
      </c>
      <c r="H56" s="523">
        <v>-0.12618030575539568</v>
      </c>
      <c r="I56" s="521">
        <v>2.9314583112292351E-2</v>
      </c>
    </row>
    <row r="57" spans="1:9">
      <c r="A57" s="513" t="s">
        <v>413</v>
      </c>
      <c r="B57" s="514">
        <v>62001.34</v>
      </c>
      <c r="C57" s="515">
        <v>86487.13</v>
      </c>
      <c r="D57" s="516">
        <v>0.39492356132948109</v>
      </c>
      <c r="E57" s="517"/>
      <c r="F57" s="514">
        <v>626495.07000000007</v>
      </c>
      <c r="G57" s="515">
        <v>477182.04000000004</v>
      </c>
      <c r="H57" s="518">
        <v>-0.23833073419077347</v>
      </c>
      <c r="I57" s="516">
        <v>1</v>
      </c>
    </row>
    <row r="58" spans="1:9">
      <c r="A58" s="505" t="s">
        <v>54</v>
      </c>
      <c r="B58" s="519">
        <v>62001.34</v>
      </c>
      <c r="C58" s="520">
        <v>86487.13</v>
      </c>
      <c r="D58" s="521">
        <v>0.39492356132948109</v>
      </c>
      <c r="E58" s="529"/>
      <c r="F58" s="519">
        <v>626495.07000000007</v>
      </c>
      <c r="G58" s="520">
        <v>477182.04000000004</v>
      </c>
      <c r="H58" s="523">
        <v>-0.23833073419077347</v>
      </c>
      <c r="I58" s="521">
        <v>1</v>
      </c>
    </row>
    <row r="59" spans="1:9">
      <c r="A59" s="513" t="s">
        <v>414</v>
      </c>
      <c r="B59" s="514">
        <v>138365.99059999999</v>
      </c>
      <c r="C59" s="515">
        <v>77676.145369000005</v>
      </c>
      <c r="D59" s="516">
        <v>-0.43861822524327732</v>
      </c>
      <c r="E59" s="517"/>
      <c r="F59" s="514">
        <v>1150525.9018339999</v>
      </c>
      <c r="G59" s="515">
        <v>370528.39593699999</v>
      </c>
      <c r="H59" s="518">
        <v>-0.67794867082404853</v>
      </c>
      <c r="I59" s="516">
        <v>1</v>
      </c>
    </row>
    <row r="60" spans="1:9">
      <c r="A60" s="505" t="s">
        <v>38</v>
      </c>
      <c r="B60" s="519">
        <v>104403.00999999998</v>
      </c>
      <c r="C60" s="520">
        <v>41332.35</v>
      </c>
      <c r="D60" s="521">
        <v>-0.6041076785046714</v>
      </c>
      <c r="E60" s="529"/>
      <c r="F60" s="519">
        <v>770566.8</v>
      </c>
      <c r="G60" s="520">
        <v>210681.59</v>
      </c>
      <c r="H60" s="523">
        <v>-0.72658880450079089</v>
      </c>
      <c r="I60" s="521">
        <v>0.56859768997521487</v>
      </c>
    </row>
    <row r="61" spans="1:9">
      <c r="A61" s="505" t="s">
        <v>134</v>
      </c>
      <c r="B61" s="519">
        <v>7186</v>
      </c>
      <c r="C61" s="520">
        <v>9644.74</v>
      </c>
      <c r="D61" s="521">
        <v>0.34215697188978567</v>
      </c>
      <c r="E61" s="529"/>
      <c r="F61" s="519">
        <v>75063.334000000003</v>
      </c>
      <c r="G61" s="520">
        <v>57981.189999999995</v>
      </c>
      <c r="H61" s="523">
        <v>-0.22756974796776289</v>
      </c>
      <c r="I61" s="521">
        <v>0.15648244678623333</v>
      </c>
    </row>
    <row r="62" spans="1:9">
      <c r="A62" s="505" t="s">
        <v>139</v>
      </c>
      <c r="B62" s="519">
        <v>11259.625</v>
      </c>
      <c r="C62" s="520">
        <v>16671.75</v>
      </c>
      <c r="D62" s="521">
        <v>0.48066654084838528</v>
      </c>
      <c r="E62" s="529"/>
      <c r="F62" s="519">
        <v>118118.715</v>
      </c>
      <c r="G62" s="520">
        <v>49644.98</v>
      </c>
      <c r="H62" s="523">
        <v>-0.57970267455076863</v>
      </c>
      <c r="I62" s="521">
        <v>0.13398427905763263</v>
      </c>
    </row>
    <row r="63" spans="1:9">
      <c r="A63" s="505" t="s">
        <v>50</v>
      </c>
      <c r="B63" s="528">
        <v>2714.72</v>
      </c>
      <c r="C63" s="520">
        <v>2692.86</v>
      </c>
      <c r="D63" s="521">
        <v>-8.0523958271938451E-3</v>
      </c>
      <c r="E63" s="529"/>
      <c r="F63" s="519">
        <v>38272.11</v>
      </c>
      <c r="G63" s="520">
        <v>25505.26</v>
      </c>
      <c r="H63" s="523">
        <v>-0.33358103329029942</v>
      </c>
      <c r="I63" s="521">
        <v>6.8834832308875438E-2</v>
      </c>
    </row>
    <row r="64" spans="1:9">
      <c r="A64" s="505" t="s">
        <v>52</v>
      </c>
      <c r="B64" s="519">
        <v>5238.26</v>
      </c>
      <c r="C64" s="520">
        <v>6081.44</v>
      </c>
      <c r="D64" s="521">
        <v>0.16096566417092686</v>
      </c>
      <c r="E64" s="529"/>
      <c r="F64" s="519">
        <v>65338.74</v>
      </c>
      <c r="G64" s="520">
        <v>20746.23</v>
      </c>
      <c r="H64" s="523">
        <v>-0.68248193950480218</v>
      </c>
      <c r="I64" s="521">
        <v>5.5990931403614823E-2</v>
      </c>
    </row>
    <row r="65" spans="1:9">
      <c r="A65" s="505" t="s">
        <v>108</v>
      </c>
      <c r="B65" s="519">
        <v>7564.3756000000139</v>
      </c>
      <c r="C65" s="520">
        <v>1253.0053690000059</v>
      </c>
      <c r="D65" s="521">
        <v>-0.83435442193007925</v>
      </c>
      <c r="E65" s="520"/>
      <c r="F65" s="519">
        <v>83166.20283399988</v>
      </c>
      <c r="G65" s="520">
        <v>5969.1459370000521</v>
      </c>
      <c r="H65" s="523">
        <v>-0.92822630186790545</v>
      </c>
      <c r="I65" s="521">
        <v>1.6109820468429015E-2</v>
      </c>
    </row>
    <row r="66" spans="1:9">
      <c r="A66" s="513" t="s">
        <v>415</v>
      </c>
      <c r="B66" s="514">
        <v>29209.66</v>
      </c>
      <c r="C66" s="515">
        <v>34985.440000000002</v>
      </c>
      <c r="D66" s="516">
        <v>0.1977352697703432</v>
      </c>
      <c r="E66" s="517"/>
      <c r="F66" s="514">
        <v>340610.13</v>
      </c>
      <c r="G66" s="515">
        <v>335506.42</v>
      </c>
      <c r="H66" s="518">
        <v>-1.4984022935548102E-2</v>
      </c>
      <c r="I66" s="516">
        <v>1</v>
      </c>
    </row>
    <row r="67" spans="1:9">
      <c r="A67" s="505" t="s">
        <v>134</v>
      </c>
      <c r="B67" s="519">
        <v>18653.07</v>
      </c>
      <c r="C67" s="520">
        <v>28337.29</v>
      </c>
      <c r="D67" s="521">
        <v>0.51917566384514724</v>
      </c>
      <c r="E67" s="529"/>
      <c r="F67" s="519">
        <v>237866.43999999997</v>
      </c>
      <c r="G67" s="520">
        <v>229624.52</v>
      </c>
      <c r="H67" s="523">
        <v>-3.4649360372148275E-2</v>
      </c>
      <c r="I67" s="521">
        <v>0.6844117021665338</v>
      </c>
    </row>
    <row r="68" spans="1:9">
      <c r="A68" s="505" t="s">
        <v>32</v>
      </c>
      <c r="B68" s="519">
        <v>7696.59</v>
      </c>
      <c r="C68" s="520">
        <v>2982.15</v>
      </c>
      <c r="D68" s="521">
        <v>-0.61253620109684948</v>
      </c>
      <c r="E68" s="529"/>
      <c r="F68" s="519">
        <v>74885.69</v>
      </c>
      <c r="G68" s="520">
        <v>72894.899999999994</v>
      </c>
      <c r="H68" s="523">
        <v>-2.6584384813707507E-2</v>
      </c>
      <c r="I68" s="521">
        <v>0.21726827164738011</v>
      </c>
    </row>
    <row r="69" spans="1:9">
      <c r="A69" s="505" t="s">
        <v>50</v>
      </c>
      <c r="B69" s="519">
        <v>2860</v>
      </c>
      <c r="C69" s="520">
        <v>3666</v>
      </c>
      <c r="D69" s="521">
        <v>0.2818181818181818</v>
      </c>
      <c r="E69" s="529"/>
      <c r="F69" s="519">
        <v>27858</v>
      </c>
      <c r="G69" s="520">
        <v>32987</v>
      </c>
      <c r="H69" s="523">
        <v>0.18411228372460334</v>
      </c>
      <c r="I69" s="521">
        <v>9.8320026186086096E-2</v>
      </c>
    </row>
    <row r="70" spans="1:9">
      <c r="A70" s="533" t="s">
        <v>416</v>
      </c>
      <c r="B70" s="534">
        <v>8774.74</v>
      </c>
      <c r="C70" s="535">
        <v>39146.67</v>
      </c>
      <c r="D70" s="536">
        <v>3.461291160763738</v>
      </c>
      <c r="E70" s="537"/>
      <c r="F70" s="534">
        <v>86510.005699999994</v>
      </c>
      <c r="G70" s="535">
        <v>256644.5</v>
      </c>
      <c r="H70" s="538">
        <v>1.9666452790442948</v>
      </c>
      <c r="I70" s="536">
        <v>0.99999999999999989</v>
      </c>
    </row>
    <row r="71" spans="1:9">
      <c r="A71" s="539" t="s">
        <v>38</v>
      </c>
      <c r="B71" s="540">
        <v>0</v>
      </c>
      <c r="C71" s="541">
        <v>20896.29</v>
      </c>
      <c r="D71" s="542" t="s">
        <v>138</v>
      </c>
      <c r="E71" s="543"/>
      <c r="F71" s="540">
        <v>0</v>
      </c>
      <c r="G71" s="541">
        <v>156117.42000000001</v>
      </c>
      <c r="H71" s="544" t="s">
        <v>138</v>
      </c>
      <c r="I71" s="542">
        <v>0.60830222350371821</v>
      </c>
    </row>
    <row r="72" spans="1:9">
      <c r="A72" s="505" t="s">
        <v>34</v>
      </c>
      <c r="B72" s="540">
        <v>8117.92</v>
      </c>
      <c r="C72" s="541">
        <v>17557.18</v>
      </c>
      <c r="D72" s="542">
        <v>1.1627682953268819</v>
      </c>
      <c r="E72" s="543"/>
      <c r="F72" s="545">
        <v>80831.225699999995</v>
      </c>
      <c r="G72" s="541">
        <v>94548.109999999986</v>
      </c>
      <c r="H72" s="544">
        <v>0.16969783869057414</v>
      </c>
      <c r="I72" s="542">
        <v>0.36840107619684032</v>
      </c>
    </row>
    <row r="73" spans="1:9">
      <c r="A73" s="539" t="s">
        <v>32</v>
      </c>
      <c r="B73" s="540">
        <v>656.82</v>
      </c>
      <c r="C73" s="541">
        <v>693.19999999999993</v>
      </c>
      <c r="D73" s="542">
        <v>5.5388081970707166E-2</v>
      </c>
      <c r="E73" s="543"/>
      <c r="F73" s="545">
        <v>5678.78</v>
      </c>
      <c r="G73" s="541">
        <v>5978.9699999999993</v>
      </c>
      <c r="H73" s="544">
        <v>5.2861706211545373E-2</v>
      </c>
      <c r="I73" s="542">
        <v>2.3296700299441444E-2</v>
      </c>
    </row>
    <row r="74" spans="1:9">
      <c r="A74" s="533" t="s">
        <v>417</v>
      </c>
      <c r="B74" s="534">
        <v>42610.502999999997</v>
      </c>
      <c r="C74" s="535">
        <v>10285.959999999999</v>
      </c>
      <c r="D74" s="536">
        <v>-0.75860505565963399</v>
      </c>
      <c r="E74" s="537"/>
      <c r="F74" s="534">
        <v>170122.11400000003</v>
      </c>
      <c r="G74" s="535">
        <v>101312.11900000001</v>
      </c>
      <c r="H74" s="538">
        <v>-0.40447413556123579</v>
      </c>
      <c r="I74" s="536">
        <v>1</v>
      </c>
    </row>
    <row r="75" spans="1:9">
      <c r="A75" s="539" t="s">
        <v>32</v>
      </c>
      <c r="B75" s="545">
        <v>19606.3</v>
      </c>
      <c r="C75" s="546">
        <v>0</v>
      </c>
      <c r="D75" s="542" t="s">
        <v>137</v>
      </c>
      <c r="E75" s="543"/>
      <c r="F75" s="540">
        <v>38030.300000000003</v>
      </c>
      <c r="G75" s="541">
        <v>41678.1</v>
      </c>
      <c r="H75" s="544">
        <v>9.5918254654840884E-2</v>
      </c>
      <c r="I75" s="542">
        <v>0.41138316335087211</v>
      </c>
    </row>
    <row r="76" spans="1:9">
      <c r="A76" s="539" t="s">
        <v>38</v>
      </c>
      <c r="B76" s="545">
        <v>9396.61</v>
      </c>
      <c r="C76" s="546">
        <v>1709.18</v>
      </c>
      <c r="D76" s="542">
        <v>-0.81810674275084305</v>
      </c>
      <c r="E76" s="543"/>
      <c r="F76" s="540">
        <v>27262.2</v>
      </c>
      <c r="G76" s="541">
        <v>24054.010000000002</v>
      </c>
      <c r="H76" s="544">
        <v>-0.11767905744950879</v>
      </c>
      <c r="I76" s="542">
        <v>0.23742480403553695</v>
      </c>
    </row>
    <row r="77" spans="1:9">
      <c r="A77" s="505" t="s">
        <v>34</v>
      </c>
      <c r="B77" s="540">
        <v>11097.42</v>
      </c>
      <c r="C77" s="541">
        <v>4240.28</v>
      </c>
      <c r="D77" s="542">
        <v>-0.61790398128574031</v>
      </c>
      <c r="E77" s="543"/>
      <c r="F77" s="540">
        <v>76559.60500000001</v>
      </c>
      <c r="G77" s="541">
        <v>19094.409</v>
      </c>
      <c r="H77" s="544">
        <v>-0.75059420695809498</v>
      </c>
      <c r="I77" s="542">
        <v>0.18847112456506807</v>
      </c>
    </row>
    <row r="78" spans="1:9">
      <c r="A78" s="505" t="s">
        <v>65</v>
      </c>
      <c r="B78" s="540">
        <v>1363</v>
      </c>
      <c r="C78" s="541">
        <v>1528</v>
      </c>
      <c r="D78" s="542">
        <v>0.1210564930300807</v>
      </c>
      <c r="E78" s="543"/>
      <c r="F78" s="540">
        <v>13203.5</v>
      </c>
      <c r="G78" s="541">
        <v>8526</v>
      </c>
      <c r="H78" s="544">
        <v>-0.35426212746620217</v>
      </c>
      <c r="I78" s="542">
        <v>8.4155776072554547E-2</v>
      </c>
    </row>
    <row r="79" spans="1:9">
      <c r="A79" s="505" t="s">
        <v>37</v>
      </c>
      <c r="B79" s="540">
        <v>500</v>
      </c>
      <c r="C79" s="541">
        <v>2734</v>
      </c>
      <c r="D79" s="542">
        <v>4.468</v>
      </c>
      <c r="E79" s="543"/>
      <c r="F79" s="540">
        <v>5024.3</v>
      </c>
      <c r="G79" s="541">
        <v>6204.2</v>
      </c>
      <c r="H79" s="544">
        <v>0.23483868399578042</v>
      </c>
      <c r="I79" s="542">
        <v>6.1238478291032482E-2</v>
      </c>
    </row>
    <row r="80" spans="1:9">
      <c r="A80" s="505" t="s">
        <v>108</v>
      </c>
      <c r="B80" s="519">
        <v>647.17299999999523</v>
      </c>
      <c r="C80" s="520">
        <v>74.5</v>
      </c>
      <c r="D80" s="542">
        <v>-0.88488394911406909</v>
      </c>
      <c r="E80" s="529"/>
      <c r="F80" s="519">
        <v>10042.209000000032</v>
      </c>
      <c r="G80" s="520">
        <v>1755.4000000000087</v>
      </c>
      <c r="H80" s="544">
        <v>-0.82519782251096319</v>
      </c>
      <c r="I80" s="521">
        <v>1.7326653684935842E-2</v>
      </c>
    </row>
    <row r="81" spans="1:9">
      <c r="A81" s="533" t="s">
        <v>418</v>
      </c>
      <c r="B81" s="534">
        <v>56705</v>
      </c>
      <c r="C81" s="535">
        <v>35248</v>
      </c>
      <c r="D81" s="536">
        <v>-0.37839696675778151</v>
      </c>
      <c r="E81" s="537"/>
      <c r="F81" s="534">
        <v>60766.855000000003</v>
      </c>
      <c r="G81" s="535">
        <v>81145.78</v>
      </c>
      <c r="H81" s="538">
        <v>0.33536250971026876</v>
      </c>
      <c r="I81" s="536">
        <v>1</v>
      </c>
    </row>
    <row r="82" spans="1:9">
      <c r="A82" s="539" t="s">
        <v>54</v>
      </c>
      <c r="B82" s="540">
        <v>56529</v>
      </c>
      <c r="C82" s="541">
        <v>35247</v>
      </c>
      <c r="D82" s="521">
        <v>-0.37647932919386512</v>
      </c>
      <c r="E82" s="543"/>
      <c r="F82" s="545">
        <v>56529</v>
      </c>
      <c r="G82" s="541">
        <v>80425</v>
      </c>
      <c r="H82" s="544">
        <v>0.42272108121495161</v>
      </c>
      <c r="I82" s="542">
        <v>0.99111746784614063</v>
      </c>
    </row>
    <row r="83" spans="1:9">
      <c r="A83" s="539" t="s">
        <v>37</v>
      </c>
      <c r="B83" s="540">
        <v>176</v>
      </c>
      <c r="C83" s="555">
        <v>1</v>
      </c>
      <c r="D83" s="521">
        <v>-0.99431818181818177</v>
      </c>
      <c r="E83" s="543"/>
      <c r="F83" s="545">
        <v>4237.8550000000005</v>
      </c>
      <c r="G83" s="541">
        <v>720.78</v>
      </c>
      <c r="H83" s="544">
        <v>-0.82991867347986192</v>
      </c>
      <c r="I83" s="542">
        <v>8.8825321538593873E-3</v>
      </c>
    </row>
    <row r="84" spans="1:9">
      <c r="A84" s="513" t="s">
        <v>419</v>
      </c>
      <c r="B84" s="514">
        <v>3352.06</v>
      </c>
      <c r="C84" s="515">
        <v>1307.05</v>
      </c>
      <c r="D84" s="516">
        <v>-0.61007559530557331</v>
      </c>
      <c r="E84" s="517"/>
      <c r="F84" s="514">
        <v>38805.75</v>
      </c>
      <c r="G84" s="515">
        <v>29970.3</v>
      </c>
      <c r="H84" s="518">
        <v>-0.22768404166908257</v>
      </c>
      <c r="I84" s="516">
        <v>1</v>
      </c>
    </row>
    <row r="85" spans="1:9">
      <c r="A85" s="505" t="s">
        <v>50</v>
      </c>
      <c r="B85" s="519">
        <v>3271.06</v>
      </c>
      <c r="C85" s="520">
        <v>1277.05</v>
      </c>
      <c r="D85" s="521">
        <v>-0.60959138627845411</v>
      </c>
      <c r="E85" s="529"/>
      <c r="F85" s="519">
        <v>31079.890000000003</v>
      </c>
      <c r="G85" s="520">
        <v>29430.3</v>
      </c>
      <c r="H85" s="523">
        <v>-5.3075799174321515E-2</v>
      </c>
      <c r="I85" s="521">
        <v>0.98198216234071733</v>
      </c>
    </row>
    <row r="86" spans="1:9">
      <c r="A86" s="505" t="s">
        <v>32</v>
      </c>
      <c r="B86" s="519">
        <v>74</v>
      </c>
      <c r="C86" s="520">
        <v>30</v>
      </c>
      <c r="D86" s="521">
        <v>-0.59459459459459463</v>
      </c>
      <c r="E86" s="529"/>
      <c r="F86" s="519">
        <v>648</v>
      </c>
      <c r="G86" s="520">
        <v>275</v>
      </c>
      <c r="H86" s="523">
        <v>-0.57561728395061729</v>
      </c>
      <c r="I86" s="521">
        <v>9.1757506598198878E-3</v>
      </c>
    </row>
    <row r="87" spans="1:9">
      <c r="A87" s="505" t="s">
        <v>42</v>
      </c>
      <c r="B87" s="519">
        <v>0</v>
      </c>
      <c r="C87" s="520">
        <v>0</v>
      </c>
      <c r="D87" s="521" t="s">
        <v>137</v>
      </c>
      <c r="E87" s="529"/>
      <c r="F87" s="519">
        <v>775</v>
      </c>
      <c r="G87" s="520">
        <v>220</v>
      </c>
      <c r="H87" s="523">
        <v>-0.71612903225806457</v>
      </c>
      <c r="I87" s="521">
        <v>7.340600527855911E-3</v>
      </c>
    </row>
    <row r="88" spans="1:9">
      <c r="A88" s="505" t="s">
        <v>64</v>
      </c>
      <c r="B88" s="519">
        <v>0</v>
      </c>
      <c r="C88" s="520">
        <v>0</v>
      </c>
      <c r="D88" s="521" t="s">
        <v>137</v>
      </c>
      <c r="E88" s="529"/>
      <c r="F88" s="519">
        <v>0</v>
      </c>
      <c r="G88" s="520">
        <v>45</v>
      </c>
      <c r="H88" s="523" t="s">
        <v>138</v>
      </c>
      <c r="I88" s="521">
        <v>1.5014864716068909E-3</v>
      </c>
    </row>
    <row r="89" spans="1:9">
      <c r="A89" s="505" t="s">
        <v>48</v>
      </c>
      <c r="B89" s="519">
        <v>0</v>
      </c>
      <c r="C89" s="520">
        <v>0</v>
      </c>
      <c r="D89" s="521" t="s">
        <v>137</v>
      </c>
      <c r="E89" s="529"/>
      <c r="F89" s="519">
        <v>1800</v>
      </c>
      <c r="G89" s="520">
        <v>0</v>
      </c>
      <c r="H89" s="523" t="s">
        <v>137</v>
      </c>
      <c r="I89" s="521">
        <v>0</v>
      </c>
    </row>
    <row r="90" spans="1:9">
      <c r="A90" s="505" t="s">
        <v>108</v>
      </c>
      <c r="B90" s="519">
        <v>7</v>
      </c>
      <c r="C90" s="520">
        <v>0</v>
      </c>
      <c r="D90" s="521" t="s">
        <v>137</v>
      </c>
      <c r="E90" s="529"/>
      <c r="F90" s="519">
        <v>4502.8600000000006</v>
      </c>
      <c r="G90" s="520">
        <v>0</v>
      </c>
      <c r="H90" s="523" t="s">
        <v>137</v>
      </c>
      <c r="I90" s="521">
        <v>0</v>
      </c>
    </row>
    <row r="91" spans="1:9">
      <c r="A91" s="533" t="s">
        <v>420</v>
      </c>
      <c r="B91" s="534">
        <v>892.94600000000003</v>
      </c>
      <c r="C91" s="535">
        <v>2801.78</v>
      </c>
      <c r="D91" s="516">
        <v>2.1376813379532473</v>
      </c>
      <c r="E91" s="537"/>
      <c r="F91" s="534">
        <v>20472.325000000001</v>
      </c>
      <c r="G91" s="535">
        <v>20148.466999999997</v>
      </c>
      <c r="H91" s="538">
        <v>-1.5819307284346249E-2</v>
      </c>
      <c r="I91" s="536">
        <v>1</v>
      </c>
    </row>
    <row r="92" spans="1:9">
      <c r="A92" s="539" t="s">
        <v>134</v>
      </c>
      <c r="B92" s="540">
        <v>892.94600000000003</v>
      </c>
      <c r="C92" s="541">
        <v>2801.78</v>
      </c>
      <c r="D92" s="521">
        <v>2.1376813379532473</v>
      </c>
      <c r="E92" s="543"/>
      <c r="F92" s="540">
        <v>20472.325000000001</v>
      </c>
      <c r="G92" s="541">
        <v>20148.466999999997</v>
      </c>
      <c r="H92" s="544">
        <v>-1.5819307284346249E-2</v>
      </c>
      <c r="I92" s="542">
        <v>1</v>
      </c>
    </row>
    <row r="93" spans="1:9">
      <c r="A93" s="533" t="s">
        <v>421</v>
      </c>
      <c r="B93" s="534">
        <v>533</v>
      </c>
      <c r="C93" s="553">
        <v>7840</v>
      </c>
      <c r="D93" s="536" t="s">
        <v>138</v>
      </c>
      <c r="E93" s="537"/>
      <c r="F93" s="534">
        <v>17604</v>
      </c>
      <c r="G93" s="553">
        <v>19209</v>
      </c>
      <c r="H93" s="538">
        <v>9.1172460804362643E-2</v>
      </c>
      <c r="I93" s="536">
        <v>1</v>
      </c>
    </row>
    <row r="94" spans="1:9">
      <c r="A94" s="539" t="s">
        <v>32</v>
      </c>
      <c r="B94" s="540">
        <v>532</v>
      </c>
      <c r="C94" s="541">
        <v>7840</v>
      </c>
      <c r="D94" s="521" t="s">
        <v>138</v>
      </c>
      <c r="E94" s="543"/>
      <c r="F94" s="540">
        <v>17403</v>
      </c>
      <c r="G94" s="541">
        <v>19209</v>
      </c>
      <c r="H94" s="544">
        <v>0.10377521117048785</v>
      </c>
      <c r="I94" s="542">
        <v>1</v>
      </c>
    </row>
    <row r="95" spans="1:9">
      <c r="A95" s="539" t="s">
        <v>46</v>
      </c>
      <c r="B95" s="540">
        <v>1</v>
      </c>
      <c r="C95" s="541">
        <v>0</v>
      </c>
      <c r="D95" s="521" t="s">
        <v>137</v>
      </c>
      <c r="E95" s="543"/>
      <c r="F95" s="540">
        <v>1</v>
      </c>
      <c r="G95" s="541">
        <v>0</v>
      </c>
      <c r="H95" s="544" t="s">
        <v>137</v>
      </c>
      <c r="I95" s="542">
        <v>0</v>
      </c>
    </row>
    <row r="96" spans="1:9">
      <c r="A96" s="505" t="s">
        <v>33</v>
      </c>
      <c r="B96" s="540">
        <v>0</v>
      </c>
      <c r="C96" s="541">
        <v>0</v>
      </c>
      <c r="D96" s="521" t="s">
        <v>137</v>
      </c>
      <c r="E96" s="543"/>
      <c r="F96" s="540">
        <v>200</v>
      </c>
      <c r="G96" s="541">
        <v>0</v>
      </c>
      <c r="H96" s="544" t="s">
        <v>137</v>
      </c>
      <c r="I96" s="542">
        <v>0</v>
      </c>
    </row>
    <row r="97" spans="1:9">
      <c r="A97" s="513" t="s">
        <v>422</v>
      </c>
      <c r="B97" s="514">
        <v>2334</v>
      </c>
      <c r="C97" s="515">
        <v>2446</v>
      </c>
      <c r="D97" s="516">
        <v>4.7986289631533847E-2</v>
      </c>
      <c r="E97" s="517"/>
      <c r="F97" s="514">
        <v>38549</v>
      </c>
      <c r="G97" s="515">
        <v>13908</v>
      </c>
      <c r="H97" s="518">
        <v>-0.63921243093206048</v>
      </c>
      <c r="I97" s="516">
        <v>1</v>
      </c>
    </row>
    <row r="98" spans="1:9">
      <c r="A98" s="505" t="s">
        <v>42</v>
      </c>
      <c r="B98" s="519">
        <v>800</v>
      </c>
      <c r="C98" s="520">
        <v>1412</v>
      </c>
      <c r="D98" s="542">
        <v>0.76500000000000001</v>
      </c>
      <c r="E98" s="529"/>
      <c r="F98" s="519">
        <v>11958</v>
      </c>
      <c r="G98" s="520">
        <v>8831</v>
      </c>
      <c r="H98" s="523">
        <v>-0.26149857835758489</v>
      </c>
      <c r="I98" s="521">
        <v>0.6349582973828013</v>
      </c>
    </row>
    <row r="99" spans="1:9">
      <c r="A99" s="505" t="s">
        <v>58</v>
      </c>
      <c r="B99" s="519">
        <v>1500</v>
      </c>
      <c r="C99" s="520">
        <v>1000</v>
      </c>
      <c r="D99" s="542">
        <v>-0.33333333333333331</v>
      </c>
      <c r="E99" s="529"/>
      <c r="F99" s="519">
        <v>26200</v>
      </c>
      <c r="G99" s="520">
        <v>4200</v>
      </c>
      <c r="H99" s="523">
        <v>-0.83969465648854957</v>
      </c>
      <c r="I99" s="521">
        <v>0.30198446937014667</v>
      </c>
    </row>
    <row r="100" spans="1:9">
      <c r="A100" s="505" t="s">
        <v>108</v>
      </c>
      <c r="B100" s="547">
        <v>34</v>
      </c>
      <c r="C100" s="520">
        <v>34</v>
      </c>
      <c r="D100" s="542">
        <v>0</v>
      </c>
      <c r="E100" s="529"/>
      <c r="F100" s="519">
        <v>391</v>
      </c>
      <c r="G100" s="520">
        <v>877</v>
      </c>
      <c r="H100" s="523">
        <v>1.2429667519181586</v>
      </c>
      <c r="I100" s="521">
        <v>6.305723324705205E-2</v>
      </c>
    </row>
    <row r="101" spans="1:9">
      <c r="A101" s="559" t="s">
        <v>423</v>
      </c>
      <c r="B101" s="515">
        <v>2308.8240000000001</v>
      </c>
      <c r="C101" s="515">
        <v>3408.75</v>
      </c>
      <c r="D101" s="516">
        <v>0.47640097296285899</v>
      </c>
      <c r="E101" s="517"/>
      <c r="F101" s="534">
        <v>20895.875999999997</v>
      </c>
      <c r="G101" s="515">
        <v>12413.063</v>
      </c>
      <c r="H101" s="518">
        <v>-0.40595632363055745</v>
      </c>
      <c r="I101" s="518">
        <v>1</v>
      </c>
    </row>
    <row r="102" spans="1:9">
      <c r="A102" s="505" t="s">
        <v>52</v>
      </c>
      <c r="B102" s="519">
        <v>1420.29</v>
      </c>
      <c r="C102" s="520">
        <v>3354.65</v>
      </c>
      <c r="D102" s="521">
        <v>1.3619472079645707</v>
      </c>
      <c r="E102" s="529"/>
      <c r="F102" s="519">
        <v>13147.05</v>
      </c>
      <c r="G102" s="520">
        <v>9174.27</v>
      </c>
      <c r="H102" s="523">
        <v>-0.30218033703378316</v>
      </c>
      <c r="I102" s="521">
        <v>0.73908188494652771</v>
      </c>
    </row>
    <row r="103" spans="1:9">
      <c r="A103" s="505" t="s">
        <v>34</v>
      </c>
      <c r="B103" s="519">
        <v>423.94</v>
      </c>
      <c r="C103" s="520">
        <v>0</v>
      </c>
      <c r="D103" s="521" t="s">
        <v>137</v>
      </c>
      <c r="E103" s="529"/>
      <c r="F103" s="519">
        <v>3286.28</v>
      </c>
      <c r="G103" s="520">
        <v>2026.17</v>
      </c>
      <c r="H103" s="523">
        <v>-0.38344571978042041</v>
      </c>
      <c r="I103" s="521">
        <v>0.16322885012345462</v>
      </c>
    </row>
    <row r="104" spans="1:9">
      <c r="A104" s="505" t="s">
        <v>32</v>
      </c>
      <c r="B104" s="519">
        <v>464.59399999999999</v>
      </c>
      <c r="C104" s="520">
        <v>54.1</v>
      </c>
      <c r="D104" s="521">
        <v>-0.88355424305953145</v>
      </c>
      <c r="E104" s="529"/>
      <c r="F104" s="519">
        <v>4462.5460000000003</v>
      </c>
      <c r="G104" s="520">
        <v>1212.6229999999998</v>
      </c>
      <c r="H104" s="523">
        <v>-0.72826655456324718</v>
      </c>
      <c r="I104" s="521">
        <v>9.7689264930017658E-2</v>
      </c>
    </row>
    <row r="105" spans="1:9">
      <c r="A105" s="533" t="s">
        <v>424</v>
      </c>
      <c r="B105" s="534">
        <v>851.32500000000005</v>
      </c>
      <c r="C105" s="535">
        <v>1454.085</v>
      </c>
      <c r="D105" s="536">
        <v>0.70802572460576152</v>
      </c>
      <c r="E105" s="537"/>
      <c r="F105" s="534">
        <v>14301.460000000001</v>
      </c>
      <c r="G105" s="535">
        <v>11726.655000000002</v>
      </c>
      <c r="H105" s="538">
        <v>-0.18003791221315854</v>
      </c>
      <c r="I105" s="536">
        <v>1</v>
      </c>
    </row>
    <row r="106" spans="1:9">
      <c r="A106" s="539" t="s">
        <v>134</v>
      </c>
      <c r="B106" s="540">
        <v>851.32500000000005</v>
      </c>
      <c r="C106" s="541">
        <v>1454.085</v>
      </c>
      <c r="D106" s="542">
        <v>0.70802572460576152</v>
      </c>
      <c r="E106" s="543"/>
      <c r="F106" s="519">
        <v>14301.460000000001</v>
      </c>
      <c r="G106" s="541">
        <v>11726.655000000002</v>
      </c>
      <c r="H106" s="544">
        <v>-0.18003791221315854</v>
      </c>
      <c r="I106" s="521">
        <v>1</v>
      </c>
    </row>
    <row r="107" spans="1:9">
      <c r="A107" s="513" t="s">
        <v>425</v>
      </c>
      <c r="B107" s="514">
        <v>441.01499999999999</v>
      </c>
      <c r="C107" s="515">
        <v>1807.2</v>
      </c>
      <c r="D107" s="536">
        <v>3.0978198020475496</v>
      </c>
      <c r="E107" s="517"/>
      <c r="F107" s="514">
        <v>7964.847999999999</v>
      </c>
      <c r="G107" s="515">
        <v>8455.4850000000006</v>
      </c>
      <c r="H107" s="518">
        <v>6.1600296703716327E-2</v>
      </c>
      <c r="I107" s="516">
        <v>0.99999999999999989</v>
      </c>
    </row>
    <row r="108" spans="1:9">
      <c r="A108" s="505" t="s">
        <v>40</v>
      </c>
      <c r="B108" s="519">
        <v>0</v>
      </c>
      <c r="C108" s="520">
        <v>1148.2950000000001</v>
      </c>
      <c r="D108" s="542" t="s">
        <v>138</v>
      </c>
      <c r="E108" s="548"/>
      <c r="F108" s="519">
        <v>3753.33</v>
      </c>
      <c r="G108" s="520">
        <v>4912.08</v>
      </c>
      <c r="H108" s="549">
        <v>0.30872585144391779</v>
      </c>
      <c r="I108" s="521">
        <v>0.58093415102740997</v>
      </c>
    </row>
    <row r="109" spans="1:9">
      <c r="A109" s="505" t="s">
        <v>135</v>
      </c>
      <c r="B109" s="519">
        <v>266.48</v>
      </c>
      <c r="C109" s="520">
        <v>658.90499999999997</v>
      </c>
      <c r="D109" s="542">
        <v>1.4726245872110475</v>
      </c>
      <c r="E109" s="548"/>
      <c r="F109" s="519">
        <v>3235.703</v>
      </c>
      <c r="G109" s="520">
        <v>3543.4049999999997</v>
      </c>
      <c r="H109" s="549">
        <v>9.5095872519820199E-2</v>
      </c>
      <c r="I109" s="521">
        <v>0.41906584897258992</v>
      </c>
    </row>
    <row r="110" spans="1:9">
      <c r="A110" s="532" t="s">
        <v>52</v>
      </c>
      <c r="B110" s="520">
        <v>174.535</v>
      </c>
      <c r="C110" s="520">
        <v>0</v>
      </c>
      <c r="D110" s="542" t="s">
        <v>137</v>
      </c>
      <c r="E110" s="548"/>
      <c r="F110" s="519">
        <v>975.81499999999994</v>
      </c>
      <c r="G110" s="520">
        <v>0</v>
      </c>
      <c r="H110" s="549" t="s">
        <v>137</v>
      </c>
      <c r="I110" s="521">
        <v>0</v>
      </c>
    </row>
    <row r="111" spans="1:9">
      <c r="A111" s="533" t="s">
        <v>426</v>
      </c>
      <c r="B111" s="534">
        <v>18016.294999999998</v>
      </c>
      <c r="C111" s="535">
        <v>7444.5950000000003</v>
      </c>
      <c r="D111" s="536">
        <v>-0.5867854628268464</v>
      </c>
      <c r="E111" s="537"/>
      <c r="F111" s="534">
        <v>37629.991999999998</v>
      </c>
      <c r="G111" s="535">
        <v>8134.7250000000004</v>
      </c>
      <c r="H111" s="538">
        <v>-0.78382336621278048</v>
      </c>
      <c r="I111" s="536">
        <v>1</v>
      </c>
    </row>
    <row r="112" spans="1:9">
      <c r="A112" s="539" t="s">
        <v>134</v>
      </c>
      <c r="B112" s="540">
        <v>17590</v>
      </c>
      <c r="C112" s="541">
        <v>7098</v>
      </c>
      <c r="D112" s="521">
        <v>-0.59647527003979539</v>
      </c>
      <c r="E112" s="543"/>
      <c r="F112" s="540">
        <v>35767</v>
      </c>
      <c r="G112" s="541">
        <v>7098</v>
      </c>
      <c r="H112" s="544">
        <v>-0.80154891380322646</v>
      </c>
      <c r="I112" s="521">
        <v>0.87255561804486315</v>
      </c>
    </row>
    <row r="113" spans="1:9">
      <c r="A113" s="539" t="s">
        <v>54</v>
      </c>
      <c r="B113" s="540">
        <v>423.29500000000002</v>
      </c>
      <c r="C113" s="541">
        <v>331.59500000000003</v>
      </c>
      <c r="D113" s="521">
        <v>-0.21663378967386807</v>
      </c>
      <c r="E113" s="543"/>
      <c r="F113" s="540">
        <v>1817.9920000000002</v>
      </c>
      <c r="G113" s="541">
        <v>915.625</v>
      </c>
      <c r="H113" s="544">
        <v>-0.4963536693230774</v>
      </c>
      <c r="I113" s="521">
        <v>0.1125575849214325</v>
      </c>
    </row>
    <row r="114" spans="1:9">
      <c r="A114" s="539" t="s">
        <v>37</v>
      </c>
      <c r="B114" s="540">
        <v>3</v>
      </c>
      <c r="C114" s="541">
        <v>15</v>
      </c>
      <c r="D114" s="521" t="s">
        <v>138</v>
      </c>
      <c r="E114" s="543"/>
      <c r="F114" s="540">
        <v>45</v>
      </c>
      <c r="G114" s="541">
        <v>121.1</v>
      </c>
      <c r="H114" s="544">
        <v>1.691111111111111</v>
      </c>
      <c r="I114" s="521">
        <v>1.4886797033704272E-2</v>
      </c>
    </row>
    <row r="115" spans="1:9">
      <c r="A115" s="533" t="s">
        <v>427</v>
      </c>
      <c r="B115" s="534">
        <v>2033.2649999999999</v>
      </c>
      <c r="C115" s="535">
        <v>463.245</v>
      </c>
      <c r="D115" s="536">
        <v>-0.77216693347891208</v>
      </c>
      <c r="E115" s="537"/>
      <c r="F115" s="534">
        <v>13752.58</v>
      </c>
      <c r="G115" s="535">
        <v>4118.5949999999993</v>
      </c>
      <c r="H115" s="538">
        <v>-0.70052201114263657</v>
      </c>
      <c r="I115" s="536">
        <v>1</v>
      </c>
    </row>
    <row r="116" spans="1:9">
      <c r="A116" s="539" t="s">
        <v>134</v>
      </c>
      <c r="B116" s="540">
        <v>2033.2649999999999</v>
      </c>
      <c r="C116" s="541">
        <v>463.245</v>
      </c>
      <c r="D116" s="521">
        <v>-0.77216693347891208</v>
      </c>
      <c r="E116" s="543"/>
      <c r="F116" s="540">
        <v>13752.58</v>
      </c>
      <c r="G116" s="541">
        <v>4118.5949999999993</v>
      </c>
      <c r="H116" s="544">
        <v>-0.70052201114263657</v>
      </c>
      <c r="I116" s="542">
        <v>1</v>
      </c>
    </row>
    <row r="117" spans="1:9">
      <c r="A117" s="513" t="s">
        <v>428</v>
      </c>
      <c r="B117" s="514">
        <v>586</v>
      </c>
      <c r="C117" s="515">
        <v>365</v>
      </c>
      <c r="D117" s="536">
        <v>-0.37713310580204779</v>
      </c>
      <c r="E117" s="517"/>
      <c r="F117" s="514">
        <v>34735.42</v>
      </c>
      <c r="G117" s="515">
        <v>3733</v>
      </c>
      <c r="H117" s="518">
        <v>-0.89253044874655318</v>
      </c>
      <c r="I117" s="516">
        <v>1</v>
      </c>
    </row>
    <row r="118" spans="1:9">
      <c r="A118" s="505" t="s">
        <v>34</v>
      </c>
      <c r="B118" s="540">
        <v>550</v>
      </c>
      <c r="C118" s="541">
        <v>320</v>
      </c>
      <c r="D118" s="521">
        <v>-0.41818181818181815</v>
      </c>
      <c r="E118" s="543"/>
      <c r="F118" s="540">
        <v>6068.42</v>
      </c>
      <c r="G118" s="541">
        <v>3000</v>
      </c>
      <c r="H118" s="544">
        <v>-0.50563738172374362</v>
      </c>
      <c r="I118" s="542">
        <v>0.80364318242700239</v>
      </c>
    </row>
    <row r="119" spans="1:9">
      <c r="A119" s="539" t="s">
        <v>60</v>
      </c>
      <c r="B119" s="540">
        <v>0</v>
      </c>
      <c r="C119" s="541">
        <v>0</v>
      </c>
      <c r="D119" s="521" t="s">
        <v>137</v>
      </c>
      <c r="E119" s="543"/>
      <c r="F119" s="540">
        <v>0</v>
      </c>
      <c r="G119" s="541">
        <v>600</v>
      </c>
      <c r="H119" s="544" t="s">
        <v>138</v>
      </c>
      <c r="I119" s="542">
        <v>0.16072863648540048</v>
      </c>
    </row>
    <row r="120" spans="1:9">
      <c r="A120" s="539" t="s">
        <v>37</v>
      </c>
      <c r="B120" s="540">
        <v>36</v>
      </c>
      <c r="C120" s="541">
        <v>45</v>
      </c>
      <c r="D120" s="521">
        <v>0.25</v>
      </c>
      <c r="E120" s="543"/>
      <c r="F120" s="540">
        <v>67</v>
      </c>
      <c r="G120" s="541">
        <v>133</v>
      </c>
      <c r="H120" s="544">
        <v>0.9850746268656716</v>
      </c>
      <c r="I120" s="542">
        <v>3.5628181087597105E-2</v>
      </c>
    </row>
    <row r="121" spans="1:9">
      <c r="A121" s="539" t="s">
        <v>38</v>
      </c>
      <c r="B121" s="540">
        <v>0</v>
      </c>
      <c r="C121" s="541">
        <v>0</v>
      </c>
      <c r="D121" s="521" t="s">
        <v>137</v>
      </c>
      <c r="E121" s="543"/>
      <c r="F121" s="540">
        <v>28600</v>
      </c>
      <c r="G121" s="541">
        <v>0</v>
      </c>
      <c r="H121" s="544" t="s">
        <v>137</v>
      </c>
      <c r="I121" s="542">
        <v>0</v>
      </c>
    </row>
    <row r="122" spans="1:9">
      <c r="A122" s="533" t="s">
        <v>429</v>
      </c>
      <c r="B122" s="534">
        <v>484.6</v>
      </c>
      <c r="C122" s="550">
        <v>116</v>
      </c>
      <c r="D122" s="536">
        <v>-0.76062732150226997</v>
      </c>
      <c r="E122" s="537"/>
      <c r="F122" s="534">
        <v>2021.6</v>
      </c>
      <c r="G122" s="535">
        <v>998</v>
      </c>
      <c r="H122" s="538">
        <v>-0.50633161851998409</v>
      </c>
      <c r="I122" s="536">
        <v>1</v>
      </c>
    </row>
    <row r="123" spans="1:9">
      <c r="A123" s="551" t="s">
        <v>35</v>
      </c>
      <c r="B123" s="540">
        <v>436.6</v>
      </c>
      <c r="C123" s="541">
        <v>116</v>
      </c>
      <c r="D123" s="521">
        <v>-0.73431058176820885</v>
      </c>
      <c r="E123" s="543"/>
      <c r="F123" s="540">
        <v>1863.6</v>
      </c>
      <c r="G123" s="541">
        <v>894</v>
      </c>
      <c r="H123" s="544">
        <v>-0.52028332260141663</v>
      </c>
      <c r="I123" s="542">
        <v>0.89579158316633267</v>
      </c>
    </row>
    <row r="124" spans="1:9">
      <c r="A124" s="551" t="s">
        <v>64</v>
      </c>
      <c r="B124" s="540">
        <v>30</v>
      </c>
      <c r="C124" s="541">
        <v>0</v>
      </c>
      <c r="D124" s="521" t="s">
        <v>137</v>
      </c>
      <c r="E124" s="543"/>
      <c r="F124" s="540">
        <v>60</v>
      </c>
      <c r="G124" s="541">
        <v>60</v>
      </c>
      <c r="H124" s="544">
        <v>0</v>
      </c>
      <c r="I124" s="542">
        <v>6.0120240480961921E-2</v>
      </c>
    </row>
    <row r="125" spans="1:9">
      <c r="A125" s="551" t="s">
        <v>108</v>
      </c>
      <c r="B125" s="540">
        <v>18</v>
      </c>
      <c r="C125" s="541">
        <v>0</v>
      </c>
      <c r="D125" s="521" t="s">
        <v>137</v>
      </c>
      <c r="E125" s="543"/>
      <c r="F125" s="540">
        <v>98</v>
      </c>
      <c r="G125" s="541">
        <v>44</v>
      </c>
      <c r="H125" s="544">
        <v>-0.55102040816326525</v>
      </c>
      <c r="I125" s="542">
        <v>4.4088176352705413E-2</v>
      </c>
    </row>
    <row r="126" spans="1:9">
      <c r="A126" s="533" t="s">
        <v>430</v>
      </c>
      <c r="B126" s="534">
        <v>1066</v>
      </c>
      <c r="C126" s="535">
        <v>702</v>
      </c>
      <c r="D126" s="536">
        <v>-0.34146341463414637</v>
      </c>
      <c r="E126" s="537"/>
      <c r="F126" s="534">
        <v>3650</v>
      </c>
      <c r="G126" s="535">
        <v>819</v>
      </c>
      <c r="H126" s="538">
        <v>-0.77561643835616434</v>
      </c>
      <c r="I126" s="536">
        <v>1</v>
      </c>
    </row>
    <row r="127" spans="1:9">
      <c r="A127" s="505" t="s">
        <v>42</v>
      </c>
      <c r="B127" s="540">
        <v>1066</v>
      </c>
      <c r="C127" s="541">
        <v>702</v>
      </c>
      <c r="D127" s="521">
        <v>-0.34146341463414637</v>
      </c>
      <c r="E127" s="543"/>
      <c r="F127" s="540">
        <v>3650</v>
      </c>
      <c r="G127" s="541">
        <v>819</v>
      </c>
      <c r="H127" s="544">
        <v>-0.77561643835616434</v>
      </c>
      <c r="I127" s="542">
        <v>1</v>
      </c>
    </row>
    <row r="128" spans="1:9">
      <c r="A128" s="533" t="s">
        <v>431</v>
      </c>
      <c r="B128" s="534">
        <v>24</v>
      </c>
      <c r="C128" s="550">
        <v>30.45</v>
      </c>
      <c r="D128" s="536">
        <v>0.26874999999999999</v>
      </c>
      <c r="E128" s="537"/>
      <c r="F128" s="534">
        <v>230</v>
      </c>
      <c r="G128" s="535">
        <v>191.45</v>
      </c>
      <c r="H128" s="538">
        <v>-0.16760869565217396</v>
      </c>
      <c r="I128" s="536">
        <v>1</v>
      </c>
    </row>
    <row r="129" spans="1:9">
      <c r="A129" s="551" t="s">
        <v>37</v>
      </c>
      <c r="B129" s="540">
        <v>24</v>
      </c>
      <c r="C129" s="541">
        <v>30.45</v>
      </c>
      <c r="D129" s="521">
        <v>0.26874999999999999</v>
      </c>
      <c r="E129" s="543"/>
      <c r="F129" s="540">
        <v>230</v>
      </c>
      <c r="G129" s="541">
        <v>191.45</v>
      </c>
      <c r="H129" s="544">
        <v>-0.16760869565217396</v>
      </c>
      <c r="I129" s="542">
        <v>1</v>
      </c>
    </row>
    <row r="130" spans="1:9">
      <c r="A130" s="533" t="s">
        <v>432</v>
      </c>
      <c r="B130" s="534">
        <v>27</v>
      </c>
      <c r="C130" s="550">
        <v>23</v>
      </c>
      <c r="D130" s="536">
        <v>-0.14814814814814814</v>
      </c>
      <c r="E130" s="537"/>
      <c r="F130" s="534">
        <v>285</v>
      </c>
      <c r="G130" s="535">
        <v>91</v>
      </c>
      <c r="H130" s="538">
        <v>-0.68070175438596492</v>
      </c>
      <c r="I130" s="536">
        <v>1</v>
      </c>
    </row>
    <row r="131" spans="1:9">
      <c r="A131" s="551" t="s">
        <v>32</v>
      </c>
      <c r="B131" s="540">
        <v>27</v>
      </c>
      <c r="C131" s="541">
        <v>23</v>
      </c>
      <c r="D131" s="521">
        <v>-0.14814814814814814</v>
      </c>
      <c r="E131" s="543"/>
      <c r="F131" s="540">
        <v>285</v>
      </c>
      <c r="G131" s="541">
        <v>91</v>
      </c>
      <c r="H131" s="544">
        <v>-0.68070175438596492</v>
      </c>
      <c r="I131" s="542">
        <v>1</v>
      </c>
    </row>
    <row r="132" spans="1:9">
      <c r="A132" s="533" t="s">
        <v>433</v>
      </c>
      <c r="B132" s="534">
        <v>13</v>
      </c>
      <c r="C132" s="535">
        <v>2</v>
      </c>
      <c r="D132" s="536">
        <v>-0.84615384615384615</v>
      </c>
      <c r="E132" s="537"/>
      <c r="F132" s="534">
        <v>172</v>
      </c>
      <c r="G132" s="535">
        <v>86</v>
      </c>
      <c r="H132" s="538">
        <v>-0.5</v>
      </c>
      <c r="I132" s="536">
        <v>1</v>
      </c>
    </row>
    <row r="133" spans="1:9">
      <c r="A133" s="505" t="s">
        <v>34</v>
      </c>
      <c r="B133" s="540">
        <v>3</v>
      </c>
      <c r="C133" s="541">
        <v>2</v>
      </c>
      <c r="D133" s="521">
        <v>-0.33333333333333331</v>
      </c>
      <c r="E133" s="543"/>
      <c r="F133" s="545">
        <v>23</v>
      </c>
      <c r="G133" s="541">
        <v>75</v>
      </c>
      <c r="H133" s="544">
        <v>2.2608695652173911</v>
      </c>
      <c r="I133" s="542">
        <v>0.87209302325581395</v>
      </c>
    </row>
    <row r="134" spans="1:9">
      <c r="A134" s="551" t="s">
        <v>48</v>
      </c>
      <c r="B134" s="540">
        <v>10</v>
      </c>
      <c r="C134" s="541">
        <v>0</v>
      </c>
      <c r="D134" s="521" t="s">
        <v>137</v>
      </c>
      <c r="E134" s="543"/>
      <c r="F134" s="519">
        <v>149</v>
      </c>
      <c r="G134" s="541">
        <v>11</v>
      </c>
      <c r="H134" s="544">
        <v>-0.9261744966442953</v>
      </c>
      <c r="I134" s="542">
        <v>0.12790697674418605</v>
      </c>
    </row>
    <row r="135" spans="1:9">
      <c r="A135" s="533" t="s">
        <v>434</v>
      </c>
      <c r="B135" s="534">
        <v>4.9850000000000003</v>
      </c>
      <c r="C135" s="535">
        <v>19.876999999999999</v>
      </c>
      <c r="D135" s="536">
        <v>2.9873620862587762</v>
      </c>
      <c r="E135" s="537"/>
      <c r="F135" s="534">
        <v>47.225000000000001</v>
      </c>
      <c r="G135" s="535">
        <v>54.671999999999997</v>
      </c>
      <c r="H135" s="538">
        <v>0.15769190047644246</v>
      </c>
      <c r="I135" s="536">
        <v>1</v>
      </c>
    </row>
    <row r="136" spans="1:9">
      <c r="A136" s="539" t="s">
        <v>32</v>
      </c>
      <c r="B136" s="540">
        <v>4.9850000000000003</v>
      </c>
      <c r="C136" s="541">
        <v>19.876999999999999</v>
      </c>
      <c r="D136" s="521">
        <v>2.9873620862587762</v>
      </c>
      <c r="E136" s="543"/>
      <c r="F136" s="540">
        <v>47.225000000000001</v>
      </c>
      <c r="G136" s="541">
        <v>54.671999999999997</v>
      </c>
      <c r="H136" s="544">
        <v>0.15769190047644246</v>
      </c>
      <c r="I136" s="542">
        <v>1</v>
      </c>
    </row>
    <row r="137" spans="1:9">
      <c r="A137" s="533" t="s">
        <v>435</v>
      </c>
      <c r="B137" s="534">
        <v>0</v>
      </c>
      <c r="C137" s="535">
        <v>0</v>
      </c>
      <c r="D137" s="536" t="s">
        <v>137</v>
      </c>
      <c r="E137" s="537"/>
      <c r="F137" s="534">
        <v>6</v>
      </c>
      <c r="G137" s="535">
        <v>4</v>
      </c>
      <c r="H137" s="538">
        <v>-0.33333333333333331</v>
      </c>
      <c r="I137" s="536">
        <v>1</v>
      </c>
    </row>
    <row r="138" spans="1:9">
      <c r="A138" s="505" t="s">
        <v>134</v>
      </c>
      <c r="B138" s="540">
        <v>0</v>
      </c>
      <c r="C138" s="541">
        <v>0</v>
      </c>
      <c r="D138" s="521" t="s">
        <v>137</v>
      </c>
      <c r="E138" s="543"/>
      <c r="F138" s="540">
        <v>6</v>
      </c>
      <c r="G138" s="541">
        <v>4</v>
      </c>
      <c r="H138" s="544">
        <v>-0.33333333333333331</v>
      </c>
      <c r="I138" s="542">
        <v>1</v>
      </c>
    </row>
    <row r="139" spans="1:9">
      <c r="A139" s="533" t="s">
        <v>436</v>
      </c>
      <c r="B139" s="534">
        <v>0</v>
      </c>
      <c r="C139" s="535">
        <v>0</v>
      </c>
      <c r="D139" s="536" t="s">
        <v>137</v>
      </c>
      <c r="E139" s="537"/>
      <c r="F139" s="534">
        <v>350.18999999999994</v>
      </c>
      <c r="G139" s="535">
        <v>0</v>
      </c>
      <c r="H139" s="518" t="s">
        <v>137</v>
      </c>
      <c r="I139" s="536" t="s">
        <v>137</v>
      </c>
    </row>
    <row r="140" spans="1:9">
      <c r="A140" s="539" t="s">
        <v>136</v>
      </c>
      <c r="B140" s="540">
        <v>0</v>
      </c>
      <c r="C140" s="541">
        <v>0</v>
      </c>
      <c r="D140" s="521" t="s">
        <v>137</v>
      </c>
      <c r="E140" s="543"/>
      <c r="F140" s="540">
        <v>350.18999999999994</v>
      </c>
      <c r="G140" s="541">
        <v>0</v>
      </c>
      <c r="H140" s="544" t="s">
        <v>137</v>
      </c>
      <c r="I140" s="542" t="s">
        <v>137</v>
      </c>
    </row>
    <row r="141" spans="1:9">
      <c r="A141" s="533" t="s">
        <v>437</v>
      </c>
      <c r="B141" s="534">
        <v>31957.05</v>
      </c>
      <c r="C141" s="535">
        <v>0</v>
      </c>
      <c r="D141" s="536" t="s">
        <v>137</v>
      </c>
      <c r="E141" s="537"/>
      <c r="F141" s="534">
        <v>111108.17</v>
      </c>
      <c r="G141" s="535">
        <v>0</v>
      </c>
      <c r="H141" s="538" t="s">
        <v>137</v>
      </c>
      <c r="I141" s="536" t="s">
        <v>137</v>
      </c>
    </row>
    <row r="142" spans="1:9">
      <c r="A142" s="505" t="s">
        <v>32</v>
      </c>
      <c r="B142" s="540">
        <v>31957.05</v>
      </c>
      <c r="C142" s="541">
        <v>0</v>
      </c>
      <c r="D142" s="521" t="s">
        <v>137</v>
      </c>
      <c r="E142" s="543"/>
      <c r="F142" s="540">
        <v>111108.17</v>
      </c>
      <c r="G142" s="541">
        <v>0</v>
      </c>
      <c r="H142" s="544" t="s">
        <v>137</v>
      </c>
      <c r="I142" s="542" t="s">
        <v>137</v>
      </c>
    </row>
    <row r="143" spans="1:9" ht="49.5" customHeight="1">
      <c r="A143" s="805" t="s">
        <v>438</v>
      </c>
      <c r="B143" s="805"/>
      <c r="C143" s="805"/>
      <c r="D143" s="805"/>
      <c r="E143" s="805"/>
      <c r="F143" s="805"/>
      <c r="G143" s="805"/>
      <c r="H143" s="805"/>
      <c r="I143" s="805"/>
    </row>
    <row r="144" spans="1:9">
      <c r="A144" s="806"/>
      <c r="B144" s="806"/>
      <c r="C144" s="806"/>
      <c r="D144" s="806"/>
      <c r="E144" s="806"/>
      <c r="F144" s="806"/>
      <c r="G144" s="806"/>
      <c r="H144" s="806"/>
      <c r="I144" s="806"/>
    </row>
    <row r="145" spans="2:9">
      <c r="B145" s="554"/>
      <c r="C145" s="554"/>
      <c r="D145" s="554"/>
      <c r="E145" s="554"/>
      <c r="F145" s="554"/>
      <c r="G145" s="554"/>
      <c r="H145" s="554"/>
      <c r="I145" s="554"/>
    </row>
    <row r="146" spans="2:9">
      <c r="B146" s="552"/>
      <c r="C146" s="552"/>
      <c r="D146" s="503"/>
      <c r="E146" s="503"/>
      <c r="F146" s="552"/>
      <c r="G146" s="552"/>
      <c r="H146" s="503"/>
      <c r="I146" s="503"/>
    </row>
  </sheetData>
  <mergeCells count="4">
    <mergeCell ref="B4:D4"/>
    <mergeCell ref="F4:I4"/>
    <mergeCell ref="A143:I143"/>
    <mergeCell ref="A144:I1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P18"/>
  <sheetViews>
    <sheetView showGridLines="0" workbookViewId="0">
      <selection activeCell="K9" sqref="K9"/>
    </sheetView>
  </sheetViews>
  <sheetFormatPr baseColWidth="10" defaultRowHeight="15"/>
  <cols>
    <col min="1" max="1" width="29.28515625" customWidth="1"/>
    <col min="2" max="2" width="7.28515625" bestFit="1" customWidth="1"/>
    <col min="3" max="4" width="6.28515625" bestFit="1" customWidth="1"/>
    <col min="6" max="7" width="7.28515625" bestFit="1" customWidth="1"/>
    <col min="8" max="8" width="6.7109375" bestFit="1" customWidth="1"/>
    <col min="9" max="9" width="7.140625" bestFit="1" customWidth="1"/>
  </cols>
  <sheetData>
    <row r="1" spans="1:16">
      <c r="A1" s="452" t="s">
        <v>389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</row>
    <row r="2" spans="1:16" ht="18.75">
      <c r="A2" s="463" t="s">
        <v>390</v>
      </c>
      <c r="B2" s="464"/>
      <c r="C2" s="464"/>
      <c r="D2" s="464"/>
      <c r="E2" s="464"/>
      <c r="F2" s="464"/>
      <c r="G2" s="464"/>
      <c r="H2" s="464"/>
      <c r="I2" s="450"/>
      <c r="J2" s="450"/>
      <c r="K2" s="451"/>
      <c r="L2" s="451"/>
      <c r="M2" s="451"/>
      <c r="N2" s="451"/>
      <c r="O2" s="451"/>
      <c r="P2" s="451"/>
    </row>
    <row r="3" spans="1:16">
      <c r="A3" s="450"/>
      <c r="B3" s="450"/>
      <c r="C3" s="450"/>
      <c r="D3" s="450"/>
      <c r="E3" s="450"/>
      <c r="F3" s="450"/>
      <c r="G3" s="450"/>
      <c r="H3" s="450"/>
      <c r="I3" s="450"/>
      <c r="J3" s="450"/>
      <c r="K3" s="451"/>
      <c r="L3" s="451"/>
      <c r="M3" s="451"/>
      <c r="N3" s="451"/>
      <c r="O3" s="451"/>
      <c r="P3" s="451"/>
    </row>
    <row r="4" spans="1:16">
      <c r="A4" s="450"/>
      <c r="B4" s="802" t="s">
        <v>391</v>
      </c>
      <c r="C4" s="802"/>
      <c r="D4" s="802"/>
      <c r="E4" s="465"/>
      <c r="F4" s="802" t="s">
        <v>392</v>
      </c>
      <c r="G4" s="802"/>
      <c r="H4" s="802"/>
      <c r="I4" s="802"/>
      <c r="J4" s="450"/>
      <c r="K4" s="451"/>
      <c r="L4" s="451"/>
      <c r="M4" s="451"/>
      <c r="N4" s="451"/>
      <c r="O4" s="451"/>
      <c r="P4" s="451"/>
    </row>
    <row r="5" spans="1:16">
      <c r="A5" s="466" t="s">
        <v>393</v>
      </c>
      <c r="B5" s="467">
        <v>2019</v>
      </c>
      <c r="C5" s="468">
        <v>2020</v>
      </c>
      <c r="D5" s="469" t="s">
        <v>394</v>
      </c>
      <c r="E5" s="468"/>
      <c r="F5" s="467">
        <v>2019</v>
      </c>
      <c r="G5" s="468">
        <v>2020</v>
      </c>
      <c r="H5" s="468" t="s">
        <v>394</v>
      </c>
      <c r="I5" s="469" t="s">
        <v>395</v>
      </c>
      <c r="J5" s="450"/>
      <c r="K5" s="451"/>
      <c r="L5" s="451"/>
      <c r="M5" s="451"/>
      <c r="N5" s="451"/>
      <c r="O5" s="451"/>
      <c r="P5" s="451"/>
    </row>
    <row r="6" spans="1:16">
      <c r="A6" s="470" t="s">
        <v>396</v>
      </c>
      <c r="B6" s="471">
        <v>10117.36</v>
      </c>
      <c r="C6" s="472">
        <v>5847.27</v>
      </c>
      <c r="D6" s="458">
        <v>-0.42205575367487169</v>
      </c>
      <c r="E6" s="459"/>
      <c r="F6" s="471">
        <v>97027.430000000008</v>
      </c>
      <c r="G6" s="472">
        <v>42762.567999999999</v>
      </c>
      <c r="H6" s="460">
        <v>-0.55927341371403949</v>
      </c>
      <c r="I6" s="473">
        <v>0.99999999999999989</v>
      </c>
      <c r="J6" s="450"/>
      <c r="K6" s="451"/>
      <c r="L6" s="451"/>
      <c r="M6" s="451"/>
      <c r="N6" s="451"/>
      <c r="O6" s="451"/>
      <c r="P6" s="451"/>
    </row>
    <row r="7" spans="1:16">
      <c r="A7" s="474" t="s">
        <v>38</v>
      </c>
      <c r="B7" s="475">
        <v>1557.02</v>
      </c>
      <c r="C7" s="476">
        <v>2630.27</v>
      </c>
      <c r="D7" s="461">
        <v>0.68929750420675395</v>
      </c>
      <c r="E7" s="477"/>
      <c r="F7" s="475">
        <v>13500.92</v>
      </c>
      <c r="G7" s="476">
        <v>15132.08</v>
      </c>
      <c r="H7" s="462">
        <v>0.12081843311418776</v>
      </c>
      <c r="I7" s="461">
        <v>0.35386275211535473</v>
      </c>
      <c r="J7" s="450"/>
      <c r="K7" s="451"/>
      <c r="L7" s="451"/>
      <c r="M7" s="451"/>
      <c r="N7" s="451"/>
      <c r="O7" s="451"/>
      <c r="P7" s="451"/>
    </row>
    <row r="8" spans="1:16">
      <c r="A8" s="478" t="s">
        <v>33</v>
      </c>
      <c r="B8" s="475">
        <v>3867.59</v>
      </c>
      <c r="C8" s="476">
        <v>2000</v>
      </c>
      <c r="D8" s="461">
        <v>-0.48288210487668032</v>
      </c>
      <c r="E8" s="477"/>
      <c r="F8" s="475">
        <v>33377.89</v>
      </c>
      <c r="G8" s="476">
        <v>14857.91</v>
      </c>
      <c r="H8" s="462">
        <v>-0.55485772168342573</v>
      </c>
      <c r="I8" s="461">
        <v>0.3474513036728758</v>
      </c>
      <c r="J8" s="450"/>
      <c r="K8" s="451"/>
      <c r="L8" s="451"/>
      <c r="M8" s="451"/>
      <c r="N8" s="451"/>
      <c r="O8" s="451"/>
      <c r="P8" s="451"/>
    </row>
    <row r="9" spans="1:16">
      <c r="A9" s="478" t="s">
        <v>39</v>
      </c>
      <c r="B9" s="475">
        <v>4544.75</v>
      </c>
      <c r="C9" s="476">
        <v>935</v>
      </c>
      <c r="D9" s="461">
        <v>-0.79426811155729138</v>
      </c>
      <c r="E9" s="477"/>
      <c r="F9" s="475">
        <v>48625.51</v>
      </c>
      <c r="G9" s="476">
        <v>9574.7099999999991</v>
      </c>
      <c r="H9" s="462">
        <v>-0.80309286216226838</v>
      </c>
      <c r="I9" s="461">
        <v>0.22390399940433883</v>
      </c>
      <c r="J9" s="450"/>
      <c r="K9" s="451"/>
      <c r="L9" s="451"/>
      <c r="M9" s="451"/>
      <c r="N9" s="451"/>
      <c r="O9" s="451"/>
      <c r="P9" s="451"/>
    </row>
    <row r="10" spans="1:16">
      <c r="A10" s="478" t="s">
        <v>36</v>
      </c>
      <c r="B10" s="475">
        <v>148</v>
      </c>
      <c r="C10" s="476">
        <v>282</v>
      </c>
      <c r="D10" s="461">
        <v>0.90540540540540537</v>
      </c>
      <c r="E10" s="477"/>
      <c r="F10" s="475">
        <v>1523.1100000000001</v>
      </c>
      <c r="G10" s="476">
        <v>3197.8679999999999</v>
      </c>
      <c r="H10" s="462">
        <v>1.099564706423042</v>
      </c>
      <c r="I10" s="461">
        <v>7.4781944807430653E-2</v>
      </c>
      <c r="J10" s="450"/>
      <c r="K10" s="451"/>
      <c r="L10" s="451"/>
      <c r="M10" s="451"/>
      <c r="N10" s="451"/>
      <c r="O10" s="451"/>
      <c r="P10" s="451"/>
    </row>
    <row r="11" spans="1:16">
      <c r="A11" s="479" t="s">
        <v>397</v>
      </c>
      <c r="B11" s="480">
        <v>8590.94</v>
      </c>
      <c r="C11" s="481">
        <v>0</v>
      </c>
      <c r="D11" s="458" t="s">
        <v>137</v>
      </c>
      <c r="E11" s="453"/>
      <c r="F11" s="480">
        <v>52696.810000000012</v>
      </c>
      <c r="G11" s="481">
        <v>12939.089999999998</v>
      </c>
      <c r="H11" s="454">
        <v>-0.7544616078278743</v>
      </c>
      <c r="I11" s="482">
        <v>1</v>
      </c>
      <c r="J11" s="450"/>
      <c r="K11" s="451"/>
      <c r="L11" s="451"/>
      <c r="M11" s="451"/>
      <c r="N11" s="451"/>
      <c r="O11" s="451"/>
      <c r="P11" s="451"/>
    </row>
    <row r="12" spans="1:16">
      <c r="A12" s="478" t="s">
        <v>38</v>
      </c>
      <c r="B12" s="483">
        <v>8590.94</v>
      </c>
      <c r="C12" s="484">
        <v>0</v>
      </c>
      <c r="D12" s="461" t="s">
        <v>137</v>
      </c>
      <c r="E12" s="456"/>
      <c r="F12" s="483">
        <v>52696.810000000012</v>
      </c>
      <c r="G12" s="485">
        <v>12939.089999999998</v>
      </c>
      <c r="H12" s="455">
        <v>-0.7544616078278743</v>
      </c>
      <c r="I12" s="457">
        <v>1</v>
      </c>
      <c r="J12" s="450"/>
      <c r="K12" s="451"/>
      <c r="L12" s="451"/>
      <c r="M12" s="451"/>
      <c r="N12" s="451"/>
      <c r="O12" s="451"/>
      <c r="P12" s="451"/>
    </row>
    <row r="13" spans="1:16">
      <c r="A13" s="486" t="s">
        <v>398</v>
      </c>
      <c r="B13" s="487">
        <v>0.1</v>
      </c>
      <c r="C13" s="488">
        <v>0</v>
      </c>
      <c r="D13" s="489" t="s">
        <v>137</v>
      </c>
      <c r="E13" s="453"/>
      <c r="F13" s="490">
        <v>2.8000000000000007</v>
      </c>
      <c r="G13" s="488">
        <v>0</v>
      </c>
      <c r="H13" s="501" t="s">
        <v>137</v>
      </c>
      <c r="I13" s="491" t="s">
        <v>137</v>
      </c>
      <c r="J13" s="450"/>
      <c r="K13" s="451"/>
      <c r="L13" s="451"/>
      <c r="M13" s="451"/>
      <c r="N13" s="451"/>
      <c r="O13" s="451"/>
      <c r="P13" s="451"/>
    </row>
    <row r="14" spans="1:16">
      <c r="A14" s="492" t="s">
        <v>135</v>
      </c>
      <c r="B14" s="493">
        <v>0.1</v>
      </c>
      <c r="C14" s="485"/>
      <c r="D14" s="494" t="s">
        <v>137</v>
      </c>
      <c r="E14" s="495"/>
      <c r="F14" s="496">
        <v>2.8000000000000007</v>
      </c>
      <c r="G14" s="485">
        <v>0</v>
      </c>
      <c r="H14" s="502" t="s">
        <v>137</v>
      </c>
      <c r="I14" s="497" t="s">
        <v>137</v>
      </c>
      <c r="J14" s="450"/>
      <c r="K14" s="451"/>
      <c r="L14" s="451"/>
      <c r="M14" s="451"/>
      <c r="N14" s="451"/>
      <c r="O14" s="451"/>
      <c r="P14" s="451"/>
    </row>
    <row r="15" spans="1:16">
      <c r="A15" s="450"/>
      <c r="B15" s="450"/>
      <c r="C15" s="450"/>
      <c r="D15" s="450"/>
      <c r="E15" s="450"/>
      <c r="F15" s="450"/>
      <c r="G15" s="450"/>
      <c r="H15" s="450"/>
      <c r="I15" s="450"/>
      <c r="J15" s="450"/>
      <c r="K15" s="451"/>
      <c r="L15" s="451"/>
      <c r="M15" s="451"/>
      <c r="N15" s="451"/>
      <c r="O15" s="451"/>
      <c r="P15" s="451"/>
    </row>
    <row r="16" spans="1:16" ht="32.25" customHeight="1">
      <c r="A16" s="807" t="s">
        <v>399</v>
      </c>
      <c r="B16" s="807"/>
      <c r="C16" s="807"/>
      <c r="D16" s="807"/>
      <c r="E16" s="807"/>
      <c r="F16" s="807"/>
      <c r="G16" s="807"/>
      <c r="H16" s="807"/>
      <c r="I16" s="807"/>
      <c r="J16" s="450"/>
      <c r="K16" s="451"/>
      <c r="L16" s="451"/>
      <c r="M16" s="451"/>
      <c r="N16" s="451"/>
      <c r="O16" s="451"/>
      <c r="P16" s="451"/>
    </row>
    <row r="17" spans="1:16">
      <c r="A17" s="498" t="s">
        <v>400</v>
      </c>
      <c r="B17" s="498"/>
      <c r="C17" s="498"/>
      <c r="D17" s="498"/>
      <c r="E17" s="498"/>
      <c r="F17" s="499"/>
      <c r="G17" s="500"/>
      <c r="H17" s="500"/>
      <c r="I17" s="500"/>
      <c r="J17" s="450"/>
      <c r="K17" s="451"/>
      <c r="L17" s="451"/>
      <c r="M17" s="451"/>
      <c r="N17" s="451"/>
      <c r="O17" s="451"/>
      <c r="P17" s="451"/>
    </row>
    <row r="18" spans="1:16">
      <c r="A18" s="450"/>
      <c r="B18" s="450"/>
      <c r="C18" s="450"/>
      <c r="D18" s="450"/>
      <c r="E18" s="450"/>
      <c r="F18" s="450"/>
      <c r="G18" s="450"/>
      <c r="H18" s="450"/>
      <c r="I18" s="450"/>
      <c r="J18" s="450"/>
      <c r="K18" s="451"/>
      <c r="L18" s="451"/>
      <c r="M18" s="451"/>
      <c r="N18" s="451"/>
      <c r="O18" s="451"/>
      <c r="P18" s="451"/>
    </row>
  </sheetData>
  <mergeCells count="3">
    <mergeCell ref="B4:D4"/>
    <mergeCell ref="F4:I4"/>
    <mergeCell ref="A16:I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K69"/>
  <sheetViews>
    <sheetView showGridLines="0" view="pageBreakPreview" zoomScale="110" zoomScaleNormal="110" zoomScaleSheetLayoutView="110" workbookViewId="0">
      <selection activeCell="F70" sqref="F70"/>
    </sheetView>
  </sheetViews>
  <sheetFormatPr baseColWidth="10" defaultColWidth="11.5703125" defaultRowHeight="12.75"/>
  <cols>
    <col min="1" max="1" width="13" style="102" customWidth="1"/>
    <col min="2" max="2" width="16" style="102" customWidth="1"/>
    <col min="3" max="7" width="16" style="208" customWidth="1"/>
    <col min="8" max="8" width="17" style="208" customWidth="1"/>
    <col min="9" max="9" width="25.7109375" style="208" customWidth="1"/>
    <col min="10" max="10" width="10.28515625" style="57" customWidth="1"/>
    <col min="11" max="256" width="11.5703125" style="57"/>
    <col min="257" max="257" width="13" style="57" customWidth="1"/>
    <col min="258" max="263" width="16" style="57" customWidth="1"/>
    <col min="264" max="264" width="17" style="57" customWidth="1"/>
    <col min="265" max="265" width="25.7109375" style="57" customWidth="1"/>
    <col min="266" max="266" width="10.28515625" style="57" customWidth="1"/>
    <col min="267" max="512" width="11.5703125" style="57"/>
    <col min="513" max="513" width="13" style="57" customWidth="1"/>
    <col min="514" max="519" width="16" style="57" customWidth="1"/>
    <col min="520" max="520" width="17" style="57" customWidth="1"/>
    <col min="521" max="521" width="25.7109375" style="57" customWidth="1"/>
    <col min="522" max="522" width="10.28515625" style="57" customWidth="1"/>
    <col min="523" max="768" width="11.5703125" style="57"/>
    <col min="769" max="769" width="13" style="57" customWidth="1"/>
    <col min="770" max="775" width="16" style="57" customWidth="1"/>
    <col min="776" max="776" width="17" style="57" customWidth="1"/>
    <col min="777" max="777" width="25.7109375" style="57" customWidth="1"/>
    <col min="778" max="778" width="10.28515625" style="57" customWidth="1"/>
    <col min="779" max="1024" width="11.5703125" style="57"/>
    <col min="1025" max="1025" width="13" style="57" customWidth="1"/>
    <col min="1026" max="1031" width="16" style="57" customWidth="1"/>
    <col min="1032" max="1032" width="17" style="57" customWidth="1"/>
    <col min="1033" max="1033" width="25.7109375" style="57" customWidth="1"/>
    <col min="1034" max="1034" width="10.28515625" style="57" customWidth="1"/>
    <col min="1035" max="1280" width="11.5703125" style="57"/>
    <col min="1281" max="1281" width="13" style="57" customWidth="1"/>
    <col min="1282" max="1287" width="16" style="57" customWidth="1"/>
    <col min="1288" max="1288" width="17" style="57" customWidth="1"/>
    <col min="1289" max="1289" width="25.7109375" style="57" customWidth="1"/>
    <col min="1290" max="1290" width="10.28515625" style="57" customWidth="1"/>
    <col min="1291" max="1536" width="11.5703125" style="57"/>
    <col min="1537" max="1537" width="13" style="57" customWidth="1"/>
    <col min="1538" max="1543" width="16" style="57" customWidth="1"/>
    <col min="1544" max="1544" width="17" style="57" customWidth="1"/>
    <col min="1545" max="1545" width="25.7109375" style="57" customWidth="1"/>
    <col min="1546" max="1546" width="10.28515625" style="57" customWidth="1"/>
    <col min="1547" max="1792" width="11.5703125" style="57"/>
    <col min="1793" max="1793" width="13" style="57" customWidth="1"/>
    <col min="1794" max="1799" width="16" style="57" customWidth="1"/>
    <col min="1800" max="1800" width="17" style="57" customWidth="1"/>
    <col min="1801" max="1801" width="25.7109375" style="57" customWidth="1"/>
    <col min="1802" max="1802" width="10.28515625" style="57" customWidth="1"/>
    <col min="1803" max="2048" width="11.5703125" style="57"/>
    <col min="2049" max="2049" width="13" style="57" customWidth="1"/>
    <col min="2050" max="2055" width="16" style="57" customWidth="1"/>
    <col min="2056" max="2056" width="17" style="57" customWidth="1"/>
    <col min="2057" max="2057" width="25.7109375" style="57" customWidth="1"/>
    <col min="2058" max="2058" width="10.28515625" style="57" customWidth="1"/>
    <col min="2059" max="2304" width="11.5703125" style="57"/>
    <col min="2305" max="2305" width="13" style="57" customWidth="1"/>
    <col min="2306" max="2311" width="16" style="57" customWidth="1"/>
    <col min="2312" max="2312" width="17" style="57" customWidth="1"/>
    <col min="2313" max="2313" width="25.7109375" style="57" customWidth="1"/>
    <col min="2314" max="2314" width="10.28515625" style="57" customWidth="1"/>
    <col min="2315" max="2560" width="11.5703125" style="57"/>
    <col min="2561" max="2561" width="13" style="57" customWidth="1"/>
    <col min="2562" max="2567" width="16" style="57" customWidth="1"/>
    <col min="2568" max="2568" width="17" style="57" customWidth="1"/>
    <col min="2569" max="2569" width="25.7109375" style="57" customWidth="1"/>
    <col min="2570" max="2570" width="10.28515625" style="57" customWidth="1"/>
    <col min="2571" max="2816" width="11.5703125" style="57"/>
    <col min="2817" max="2817" width="13" style="57" customWidth="1"/>
    <col min="2818" max="2823" width="16" style="57" customWidth="1"/>
    <col min="2824" max="2824" width="17" style="57" customWidth="1"/>
    <col min="2825" max="2825" width="25.7109375" style="57" customWidth="1"/>
    <col min="2826" max="2826" width="10.28515625" style="57" customWidth="1"/>
    <col min="2827" max="3072" width="11.5703125" style="57"/>
    <col min="3073" max="3073" width="13" style="57" customWidth="1"/>
    <col min="3074" max="3079" width="16" style="57" customWidth="1"/>
    <col min="3080" max="3080" width="17" style="57" customWidth="1"/>
    <col min="3081" max="3081" width="25.7109375" style="57" customWidth="1"/>
    <col min="3082" max="3082" width="10.28515625" style="57" customWidth="1"/>
    <col min="3083" max="3328" width="11.5703125" style="57"/>
    <col min="3329" max="3329" width="13" style="57" customWidth="1"/>
    <col min="3330" max="3335" width="16" style="57" customWidth="1"/>
    <col min="3336" max="3336" width="17" style="57" customWidth="1"/>
    <col min="3337" max="3337" width="25.7109375" style="57" customWidth="1"/>
    <col min="3338" max="3338" width="10.28515625" style="57" customWidth="1"/>
    <col min="3339" max="3584" width="11.5703125" style="57"/>
    <col min="3585" max="3585" width="13" style="57" customWidth="1"/>
    <col min="3586" max="3591" width="16" style="57" customWidth="1"/>
    <col min="3592" max="3592" width="17" style="57" customWidth="1"/>
    <col min="3593" max="3593" width="25.7109375" style="57" customWidth="1"/>
    <col min="3594" max="3594" width="10.28515625" style="57" customWidth="1"/>
    <col min="3595" max="3840" width="11.5703125" style="57"/>
    <col min="3841" max="3841" width="13" style="57" customWidth="1"/>
    <col min="3842" max="3847" width="16" style="57" customWidth="1"/>
    <col min="3848" max="3848" width="17" style="57" customWidth="1"/>
    <col min="3849" max="3849" width="25.7109375" style="57" customWidth="1"/>
    <col min="3850" max="3850" width="10.28515625" style="57" customWidth="1"/>
    <col min="3851" max="4096" width="11.5703125" style="57"/>
    <col min="4097" max="4097" width="13" style="57" customWidth="1"/>
    <col min="4098" max="4103" width="16" style="57" customWidth="1"/>
    <col min="4104" max="4104" width="17" style="57" customWidth="1"/>
    <col min="4105" max="4105" width="25.7109375" style="57" customWidth="1"/>
    <col min="4106" max="4106" width="10.28515625" style="57" customWidth="1"/>
    <col min="4107" max="4352" width="11.5703125" style="57"/>
    <col min="4353" max="4353" width="13" style="57" customWidth="1"/>
    <col min="4354" max="4359" width="16" style="57" customWidth="1"/>
    <col min="4360" max="4360" width="17" style="57" customWidth="1"/>
    <col min="4361" max="4361" width="25.7109375" style="57" customWidth="1"/>
    <col min="4362" max="4362" width="10.28515625" style="57" customWidth="1"/>
    <col min="4363" max="4608" width="11.5703125" style="57"/>
    <col min="4609" max="4609" width="13" style="57" customWidth="1"/>
    <col min="4610" max="4615" width="16" style="57" customWidth="1"/>
    <col min="4616" max="4616" width="17" style="57" customWidth="1"/>
    <col min="4617" max="4617" width="25.7109375" style="57" customWidth="1"/>
    <col min="4618" max="4618" width="10.28515625" style="57" customWidth="1"/>
    <col min="4619" max="4864" width="11.5703125" style="57"/>
    <col min="4865" max="4865" width="13" style="57" customWidth="1"/>
    <col min="4866" max="4871" width="16" style="57" customWidth="1"/>
    <col min="4872" max="4872" width="17" style="57" customWidth="1"/>
    <col min="4873" max="4873" width="25.7109375" style="57" customWidth="1"/>
    <col min="4874" max="4874" width="10.28515625" style="57" customWidth="1"/>
    <col min="4875" max="5120" width="11.5703125" style="57"/>
    <col min="5121" max="5121" width="13" style="57" customWidth="1"/>
    <col min="5122" max="5127" width="16" style="57" customWidth="1"/>
    <col min="5128" max="5128" width="17" style="57" customWidth="1"/>
    <col min="5129" max="5129" width="25.7109375" style="57" customWidth="1"/>
    <col min="5130" max="5130" width="10.28515625" style="57" customWidth="1"/>
    <col min="5131" max="5376" width="11.5703125" style="57"/>
    <col min="5377" max="5377" width="13" style="57" customWidth="1"/>
    <col min="5378" max="5383" width="16" style="57" customWidth="1"/>
    <col min="5384" max="5384" width="17" style="57" customWidth="1"/>
    <col min="5385" max="5385" width="25.7109375" style="57" customWidth="1"/>
    <col min="5386" max="5386" width="10.28515625" style="57" customWidth="1"/>
    <col min="5387" max="5632" width="11.5703125" style="57"/>
    <col min="5633" max="5633" width="13" style="57" customWidth="1"/>
    <col min="5634" max="5639" width="16" style="57" customWidth="1"/>
    <col min="5640" max="5640" width="17" style="57" customWidth="1"/>
    <col min="5641" max="5641" width="25.7109375" style="57" customWidth="1"/>
    <col min="5642" max="5642" width="10.28515625" style="57" customWidth="1"/>
    <col min="5643" max="5888" width="11.5703125" style="57"/>
    <col min="5889" max="5889" width="13" style="57" customWidth="1"/>
    <col min="5890" max="5895" width="16" style="57" customWidth="1"/>
    <col min="5896" max="5896" width="17" style="57" customWidth="1"/>
    <col min="5897" max="5897" width="25.7109375" style="57" customWidth="1"/>
    <col min="5898" max="5898" width="10.28515625" style="57" customWidth="1"/>
    <col min="5899" max="6144" width="11.5703125" style="57"/>
    <col min="6145" max="6145" width="13" style="57" customWidth="1"/>
    <col min="6146" max="6151" width="16" style="57" customWidth="1"/>
    <col min="6152" max="6152" width="17" style="57" customWidth="1"/>
    <col min="6153" max="6153" width="25.7109375" style="57" customWidth="1"/>
    <col min="6154" max="6154" width="10.28515625" style="57" customWidth="1"/>
    <col min="6155" max="6400" width="11.5703125" style="57"/>
    <col min="6401" max="6401" width="13" style="57" customWidth="1"/>
    <col min="6402" max="6407" width="16" style="57" customWidth="1"/>
    <col min="6408" max="6408" width="17" style="57" customWidth="1"/>
    <col min="6409" max="6409" width="25.7109375" style="57" customWidth="1"/>
    <col min="6410" max="6410" width="10.28515625" style="57" customWidth="1"/>
    <col min="6411" max="6656" width="11.5703125" style="57"/>
    <col min="6657" max="6657" width="13" style="57" customWidth="1"/>
    <col min="6658" max="6663" width="16" style="57" customWidth="1"/>
    <col min="6664" max="6664" width="17" style="57" customWidth="1"/>
    <col min="6665" max="6665" width="25.7109375" style="57" customWidth="1"/>
    <col min="6666" max="6666" width="10.28515625" style="57" customWidth="1"/>
    <col min="6667" max="6912" width="11.5703125" style="57"/>
    <col min="6913" max="6913" width="13" style="57" customWidth="1"/>
    <col min="6914" max="6919" width="16" style="57" customWidth="1"/>
    <col min="6920" max="6920" width="17" style="57" customWidth="1"/>
    <col min="6921" max="6921" width="25.7109375" style="57" customWidth="1"/>
    <col min="6922" max="6922" width="10.28515625" style="57" customWidth="1"/>
    <col min="6923" max="7168" width="11.5703125" style="57"/>
    <col min="7169" max="7169" width="13" style="57" customWidth="1"/>
    <col min="7170" max="7175" width="16" style="57" customWidth="1"/>
    <col min="7176" max="7176" width="17" style="57" customWidth="1"/>
    <col min="7177" max="7177" width="25.7109375" style="57" customWidth="1"/>
    <col min="7178" max="7178" width="10.28515625" style="57" customWidth="1"/>
    <col min="7179" max="7424" width="11.5703125" style="57"/>
    <col min="7425" max="7425" width="13" style="57" customWidth="1"/>
    <col min="7426" max="7431" width="16" style="57" customWidth="1"/>
    <col min="7432" max="7432" width="17" style="57" customWidth="1"/>
    <col min="7433" max="7433" width="25.7109375" style="57" customWidth="1"/>
    <col min="7434" max="7434" width="10.28515625" style="57" customWidth="1"/>
    <col min="7435" max="7680" width="11.5703125" style="57"/>
    <col min="7681" max="7681" width="13" style="57" customWidth="1"/>
    <col min="7682" max="7687" width="16" style="57" customWidth="1"/>
    <col min="7688" max="7688" width="17" style="57" customWidth="1"/>
    <col min="7689" max="7689" width="25.7109375" style="57" customWidth="1"/>
    <col min="7690" max="7690" width="10.28515625" style="57" customWidth="1"/>
    <col min="7691" max="7936" width="11.5703125" style="57"/>
    <col min="7937" max="7937" width="13" style="57" customWidth="1"/>
    <col min="7938" max="7943" width="16" style="57" customWidth="1"/>
    <col min="7944" max="7944" width="17" style="57" customWidth="1"/>
    <col min="7945" max="7945" width="25.7109375" style="57" customWidth="1"/>
    <col min="7946" max="7946" width="10.28515625" style="57" customWidth="1"/>
    <col min="7947" max="8192" width="11.5703125" style="57"/>
    <col min="8193" max="8193" width="13" style="57" customWidth="1"/>
    <col min="8194" max="8199" width="16" style="57" customWidth="1"/>
    <col min="8200" max="8200" width="17" style="57" customWidth="1"/>
    <col min="8201" max="8201" width="25.7109375" style="57" customWidth="1"/>
    <col min="8202" max="8202" width="10.28515625" style="57" customWidth="1"/>
    <col min="8203" max="8448" width="11.5703125" style="57"/>
    <col min="8449" max="8449" width="13" style="57" customWidth="1"/>
    <col min="8450" max="8455" width="16" style="57" customWidth="1"/>
    <col min="8456" max="8456" width="17" style="57" customWidth="1"/>
    <col min="8457" max="8457" width="25.7109375" style="57" customWidth="1"/>
    <col min="8458" max="8458" width="10.28515625" style="57" customWidth="1"/>
    <col min="8459" max="8704" width="11.5703125" style="57"/>
    <col min="8705" max="8705" width="13" style="57" customWidth="1"/>
    <col min="8706" max="8711" width="16" style="57" customWidth="1"/>
    <col min="8712" max="8712" width="17" style="57" customWidth="1"/>
    <col min="8713" max="8713" width="25.7109375" style="57" customWidth="1"/>
    <col min="8714" max="8714" width="10.28515625" style="57" customWidth="1"/>
    <col min="8715" max="8960" width="11.5703125" style="57"/>
    <col min="8961" max="8961" width="13" style="57" customWidth="1"/>
    <col min="8962" max="8967" width="16" style="57" customWidth="1"/>
    <col min="8968" max="8968" width="17" style="57" customWidth="1"/>
    <col min="8969" max="8969" width="25.7109375" style="57" customWidth="1"/>
    <col min="8970" max="8970" width="10.28515625" style="57" customWidth="1"/>
    <col min="8971" max="9216" width="11.5703125" style="57"/>
    <col min="9217" max="9217" width="13" style="57" customWidth="1"/>
    <col min="9218" max="9223" width="16" style="57" customWidth="1"/>
    <col min="9224" max="9224" width="17" style="57" customWidth="1"/>
    <col min="9225" max="9225" width="25.7109375" style="57" customWidth="1"/>
    <col min="9226" max="9226" width="10.28515625" style="57" customWidth="1"/>
    <col min="9227" max="9472" width="11.5703125" style="57"/>
    <col min="9473" max="9473" width="13" style="57" customWidth="1"/>
    <col min="9474" max="9479" width="16" style="57" customWidth="1"/>
    <col min="9480" max="9480" width="17" style="57" customWidth="1"/>
    <col min="9481" max="9481" width="25.7109375" style="57" customWidth="1"/>
    <col min="9482" max="9482" width="10.28515625" style="57" customWidth="1"/>
    <col min="9483" max="9728" width="11.5703125" style="57"/>
    <col min="9729" max="9729" width="13" style="57" customWidth="1"/>
    <col min="9730" max="9735" width="16" style="57" customWidth="1"/>
    <col min="9736" max="9736" width="17" style="57" customWidth="1"/>
    <col min="9737" max="9737" width="25.7109375" style="57" customWidth="1"/>
    <col min="9738" max="9738" width="10.28515625" style="57" customWidth="1"/>
    <col min="9739" max="9984" width="11.5703125" style="57"/>
    <col min="9985" max="9985" width="13" style="57" customWidth="1"/>
    <col min="9986" max="9991" width="16" style="57" customWidth="1"/>
    <col min="9992" max="9992" width="17" style="57" customWidth="1"/>
    <col min="9993" max="9993" width="25.7109375" style="57" customWidth="1"/>
    <col min="9994" max="9994" width="10.28515625" style="57" customWidth="1"/>
    <col min="9995" max="10240" width="11.5703125" style="57"/>
    <col min="10241" max="10241" width="13" style="57" customWidth="1"/>
    <col min="10242" max="10247" width="16" style="57" customWidth="1"/>
    <col min="10248" max="10248" width="17" style="57" customWidth="1"/>
    <col min="10249" max="10249" width="25.7109375" style="57" customWidth="1"/>
    <col min="10250" max="10250" width="10.28515625" style="57" customWidth="1"/>
    <col min="10251" max="10496" width="11.5703125" style="57"/>
    <col min="10497" max="10497" width="13" style="57" customWidth="1"/>
    <col min="10498" max="10503" width="16" style="57" customWidth="1"/>
    <col min="10504" max="10504" width="17" style="57" customWidth="1"/>
    <col min="10505" max="10505" width="25.7109375" style="57" customWidth="1"/>
    <col min="10506" max="10506" width="10.28515625" style="57" customWidth="1"/>
    <col min="10507" max="10752" width="11.5703125" style="57"/>
    <col min="10753" max="10753" width="13" style="57" customWidth="1"/>
    <col min="10754" max="10759" width="16" style="57" customWidth="1"/>
    <col min="10760" max="10760" width="17" style="57" customWidth="1"/>
    <col min="10761" max="10761" width="25.7109375" style="57" customWidth="1"/>
    <col min="10762" max="10762" width="10.28515625" style="57" customWidth="1"/>
    <col min="10763" max="11008" width="11.5703125" style="57"/>
    <col min="11009" max="11009" width="13" style="57" customWidth="1"/>
    <col min="11010" max="11015" width="16" style="57" customWidth="1"/>
    <col min="11016" max="11016" width="17" style="57" customWidth="1"/>
    <col min="11017" max="11017" width="25.7109375" style="57" customWidth="1"/>
    <col min="11018" max="11018" width="10.28515625" style="57" customWidth="1"/>
    <col min="11019" max="11264" width="11.5703125" style="57"/>
    <col min="11265" max="11265" width="13" style="57" customWidth="1"/>
    <col min="11266" max="11271" width="16" style="57" customWidth="1"/>
    <col min="11272" max="11272" width="17" style="57" customWidth="1"/>
    <col min="11273" max="11273" width="25.7109375" style="57" customWidth="1"/>
    <col min="11274" max="11274" width="10.28515625" style="57" customWidth="1"/>
    <col min="11275" max="11520" width="11.5703125" style="57"/>
    <col min="11521" max="11521" width="13" style="57" customWidth="1"/>
    <col min="11522" max="11527" width="16" style="57" customWidth="1"/>
    <col min="11528" max="11528" width="17" style="57" customWidth="1"/>
    <col min="11529" max="11529" width="25.7109375" style="57" customWidth="1"/>
    <col min="11530" max="11530" width="10.28515625" style="57" customWidth="1"/>
    <col min="11531" max="11776" width="11.5703125" style="57"/>
    <col min="11777" max="11777" width="13" style="57" customWidth="1"/>
    <col min="11778" max="11783" width="16" style="57" customWidth="1"/>
    <col min="11784" max="11784" width="17" style="57" customWidth="1"/>
    <col min="11785" max="11785" width="25.7109375" style="57" customWidth="1"/>
    <col min="11786" max="11786" width="10.28515625" style="57" customWidth="1"/>
    <col min="11787" max="12032" width="11.5703125" style="57"/>
    <col min="12033" max="12033" width="13" style="57" customWidth="1"/>
    <col min="12034" max="12039" width="16" style="57" customWidth="1"/>
    <col min="12040" max="12040" width="17" style="57" customWidth="1"/>
    <col min="12041" max="12041" width="25.7109375" style="57" customWidth="1"/>
    <col min="12042" max="12042" width="10.28515625" style="57" customWidth="1"/>
    <col min="12043" max="12288" width="11.5703125" style="57"/>
    <col min="12289" max="12289" width="13" style="57" customWidth="1"/>
    <col min="12290" max="12295" width="16" style="57" customWidth="1"/>
    <col min="12296" max="12296" width="17" style="57" customWidth="1"/>
    <col min="12297" max="12297" width="25.7109375" style="57" customWidth="1"/>
    <col min="12298" max="12298" width="10.28515625" style="57" customWidth="1"/>
    <col min="12299" max="12544" width="11.5703125" style="57"/>
    <col min="12545" max="12545" width="13" style="57" customWidth="1"/>
    <col min="12546" max="12551" width="16" style="57" customWidth="1"/>
    <col min="12552" max="12552" width="17" style="57" customWidth="1"/>
    <col min="12553" max="12553" width="25.7109375" style="57" customWidth="1"/>
    <col min="12554" max="12554" width="10.28515625" style="57" customWidth="1"/>
    <col min="12555" max="12800" width="11.5703125" style="57"/>
    <col min="12801" max="12801" width="13" style="57" customWidth="1"/>
    <col min="12802" max="12807" width="16" style="57" customWidth="1"/>
    <col min="12808" max="12808" width="17" style="57" customWidth="1"/>
    <col min="12809" max="12809" width="25.7109375" style="57" customWidth="1"/>
    <col min="12810" max="12810" width="10.28515625" style="57" customWidth="1"/>
    <col min="12811" max="13056" width="11.5703125" style="57"/>
    <col min="13057" max="13057" width="13" style="57" customWidth="1"/>
    <col min="13058" max="13063" width="16" style="57" customWidth="1"/>
    <col min="13064" max="13064" width="17" style="57" customWidth="1"/>
    <col min="13065" max="13065" width="25.7109375" style="57" customWidth="1"/>
    <col min="13066" max="13066" width="10.28515625" style="57" customWidth="1"/>
    <col min="13067" max="13312" width="11.5703125" style="57"/>
    <col min="13313" max="13313" width="13" style="57" customWidth="1"/>
    <col min="13314" max="13319" width="16" style="57" customWidth="1"/>
    <col min="13320" max="13320" width="17" style="57" customWidth="1"/>
    <col min="13321" max="13321" width="25.7109375" style="57" customWidth="1"/>
    <col min="13322" max="13322" width="10.28515625" style="57" customWidth="1"/>
    <col min="13323" max="13568" width="11.5703125" style="57"/>
    <col min="13569" max="13569" width="13" style="57" customWidth="1"/>
    <col min="13570" max="13575" width="16" style="57" customWidth="1"/>
    <col min="13576" max="13576" width="17" style="57" customWidth="1"/>
    <col min="13577" max="13577" width="25.7109375" style="57" customWidth="1"/>
    <col min="13578" max="13578" width="10.28515625" style="57" customWidth="1"/>
    <col min="13579" max="13824" width="11.5703125" style="57"/>
    <col min="13825" max="13825" width="13" style="57" customWidth="1"/>
    <col min="13826" max="13831" width="16" style="57" customWidth="1"/>
    <col min="13832" max="13832" width="17" style="57" customWidth="1"/>
    <col min="13833" max="13833" width="25.7109375" style="57" customWidth="1"/>
    <col min="13834" max="13834" width="10.28515625" style="57" customWidth="1"/>
    <col min="13835" max="14080" width="11.5703125" style="57"/>
    <col min="14081" max="14081" width="13" style="57" customWidth="1"/>
    <col min="14082" max="14087" width="16" style="57" customWidth="1"/>
    <col min="14088" max="14088" width="17" style="57" customWidth="1"/>
    <col min="14089" max="14089" width="25.7109375" style="57" customWidth="1"/>
    <col min="14090" max="14090" width="10.28515625" style="57" customWidth="1"/>
    <col min="14091" max="14336" width="11.5703125" style="57"/>
    <col min="14337" max="14337" width="13" style="57" customWidth="1"/>
    <col min="14338" max="14343" width="16" style="57" customWidth="1"/>
    <col min="14344" max="14344" width="17" style="57" customWidth="1"/>
    <col min="14345" max="14345" width="25.7109375" style="57" customWidth="1"/>
    <col min="14346" max="14346" width="10.28515625" style="57" customWidth="1"/>
    <col min="14347" max="14592" width="11.5703125" style="57"/>
    <col min="14593" max="14593" width="13" style="57" customWidth="1"/>
    <col min="14594" max="14599" width="16" style="57" customWidth="1"/>
    <col min="14600" max="14600" width="17" style="57" customWidth="1"/>
    <col min="14601" max="14601" width="25.7109375" style="57" customWidth="1"/>
    <col min="14602" max="14602" width="10.28515625" style="57" customWidth="1"/>
    <col min="14603" max="14848" width="11.5703125" style="57"/>
    <col min="14849" max="14849" width="13" style="57" customWidth="1"/>
    <col min="14850" max="14855" width="16" style="57" customWidth="1"/>
    <col min="14856" max="14856" width="17" style="57" customWidth="1"/>
    <col min="14857" max="14857" width="25.7109375" style="57" customWidth="1"/>
    <col min="14858" max="14858" width="10.28515625" style="57" customWidth="1"/>
    <col min="14859" max="15104" width="11.5703125" style="57"/>
    <col min="15105" max="15105" width="13" style="57" customWidth="1"/>
    <col min="15106" max="15111" width="16" style="57" customWidth="1"/>
    <col min="15112" max="15112" width="17" style="57" customWidth="1"/>
    <col min="15113" max="15113" width="25.7109375" style="57" customWidth="1"/>
    <col min="15114" max="15114" width="10.28515625" style="57" customWidth="1"/>
    <col min="15115" max="15360" width="11.5703125" style="57"/>
    <col min="15361" max="15361" width="13" style="57" customWidth="1"/>
    <col min="15362" max="15367" width="16" style="57" customWidth="1"/>
    <col min="15368" max="15368" width="17" style="57" customWidth="1"/>
    <col min="15369" max="15369" width="25.7109375" style="57" customWidth="1"/>
    <col min="15370" max="15370" width="10.28515625" style="57" customWidth="1"/>
    <col min="15371" max="15616" width="11.5703125" style="57"/>
    <col min="15617" max="15617" width="13" style="57" customWidth="1"/>
    <col min="15618" max="15623" width="16" style="57" customWidth="1"/>
    <col min="15624" max="15624" width="17" style="57" customWidth="1"/>
    <col min="15625" max="15625" width="25.7109375" style="57" customWidth="1"/>
    <col min="15626" max="15626" width="10.28515625" style="57" customWidth="1"/>
    <col min="15627" max="15872" width="11.5703125" style="57"/>
    <col min="15873" max="15873" width="13" style="57" customWidth="1"/>
    <col min="15874" max="15879" width="16" style="57" customWidth="1"/>
    <col min="15880" max="15880" width="17" style="57" customWidth="1"/>
    <col min="15881" max="15881" width="25.7109375" style="57" customWidth="1"/>
    <col min="15882" max="15882" width="10.28515625" style="57" customWidth="1"/>
    <col min="15883" max="16128" width="11.5703125" style="57"/>
    <col min="16129" max="16129" width="13" style="57" customWidth="1"/>
    <col min="16130" max="16135" width="16" style="57" customWidth="1"/>
    <col min="16136" max="16136" width="17" style="57" customWidth="1"/>
    <col min="16137" max="16137" width="25.7109375" style="57" customWidth="1"/>
    <col min="16138" max="16138" width="10.28515625" style="57" customWidth="1"/>
    <col min="16139" max="16384" width="11.5703125" style="57"/>
  </cols>
  <sheetData>
    <row r="1" spans="1:11">
      <c r="A1" s="207" t="s">
        <v>203</v>
      </c>
    </row>
    <row r="2" spans="1:11" ht="15.75">
      <c r="A2" s="437" t="s">
        <v>204</v>
      </c>
      <c r="G2" s="209"/>
    </row>
    <row r="3" spans="1:11">
      <c r="A3" s="210"/>
    </row>
    <row r="4" spans="1:11">
      <c r="A4" s="211" t="s">
        <v>2</v>
      </c>
      <c r="B4" s="212" t="s">
        <v>205</v>
      </c>
      <c r="C4" s="212" t="s">
        <v>206</v>
      </c>
      <c r="D4" s="212" t="s">
        <v>207</v>
      </c>
      <c r="E4" s="212" t="s">
        <v>208</v>
      </c>
      <c r="F4" s="212" t="s">
        <v>209</v>
      </c>
      <c r="G4" s="212" t="s">
        <v>210</v>
      </c>
      <c r="H4" s="212" t="s">
        <v>211</v>
      </c>
      <c r="I4" s="212" t="s">
        <v>212</v>
      </c>
    </row>
    <row r="5" spans="1:11" ht="13.5" thickBot="1">
      <c r="A5" s="213"/>
      <c r="B5" s="214" t="s">
        <v>213</v>
      </c>
      <c r="C5" s="214" t="s">
        <v>213</v>
      </c>
      <c r="D5" s="214" t="s">
        <v>213</v>
      </c>
      <c r="E5" s="214" t="s">
        <v>214</v>
      </c>
      <c r="F5" s="214" t="s">
        <v>215</v>
      </c>
      <c r="G5" s="214" t="s">
        <v>215</v>
      </c>
      <c r="H5" s="214" t="s">
        <v>215</v>
      </c>
      <c r="I5" s="214" t="s">
        <v>215</v>
      </c>
    </row>
    <row r="6" spans="1:11">
      <c r="A6" s="102">
        <v>2010</v>
      </c>
      <c r="B6" s="215">
        <v>8.450746875258601E-2</v>
      </c>
      <c r="C6" s="215">
        <v>-2.7200264214780799E-2</v>
      </c>
      <c r="D6" s="215">
        <v>1.52952730656656E-2</v>
      </c>
      <c r="E6" s="216">
        <v>2.8250957505877676</v>
      </c>
      <c r="F6" s="217">
        <v>35803.080814595101</v>
      </c>
      <c r="G6" s="217">
        <v>22154.513265768925</v>
      </c>
      <c r="H6" s="217">
        <v>28815.319466000001</v>
      </c>
      <c r="I6" s="217">
        <v>6987.7613485950496</v>
      </c>
    </row>
    <row r="7" spans="1:11">
      <c r="A7" s="102">
        <v>2011</v>
      </c>
      <c r="B7" s="215">
        <v>6.4522160023376504E-2</v>
      </c>
      <c r="C7" s="215">
        <v>-2.11936819637971E-2</v>
      </c>
      <c r="D7" s="215">
        <v>3.3696654863748704E-2</v>
      </c>
      <c r="E7" s="216">
        <v>2.7540112112709312</v>
      </c>
      <c r="F7" s="217">
        <v>46375.961566173602</v>
      </c>
      <c r="G7" s="217">
        <v>28017.642434212732</v>
      </c>
      <c r="H7" s="217">
        <v>37151.5216</v>
      </c>
      <c r="I7" s="217">
        <v>9224.4399661735497</v>
      </c>
    </row>
    <row r="8" spans="1:11">
      <c r="A8" s="102">
        <v>2012</v>
      </c>
      <c r="B8" s="215">
        <v>5.9503463404493695E-2</v>
      </c>
      <c r="C8" s="215">
        <v>2.5103842207752899E-2</v>
      </c>
      <c r="D8" s="215">
        <v>3.6554139094222504E-2</v>
      </c>
      <c r="E8" s="216">
        <v>2.6375267297979796</v>
      </c>
      <c r="F8" s="217">
        <v>47410.606678139004</v>
      </c>
      <c r="G8" s="217">
        <v>28188.938086776645</v>
      </c>
      <c r="H8" s="217">
        <v>41017.937140000002</v>
      </c>
      <c r="I8" s="217">
        <v>6392.66953813902</v>
      </c>
    </row>
    <row r="9" spans="1:11">
      <c r="A9" s="102">
        <v>2013</v>
      </c>
      <c r="B9" s="215">
        <v>5.8375397600710699E-2</v>
      </c>
      <c r="C9" s="215">
        <v>4.2606338594700199E-2</v>
      </c>
      <c r="D9" s="215">
        <v>2.80558676982447E-2</v>
      </c>
      <c r="E9" s="216">
        <v>2.7023295295055818</v>
      </c>
      <c r="F9" s="217">
        <v>42860.636578772901</v>
      </c>
      <c r="G9" s="217">
        <v>24511.389216193056</v>
      </c>
      <c r="H9" s="217">
        <v>42356.184715000003</v>
      </c>
      <c r="I9" s="217">
        <v>504.45186377284699</v>
      </c>
    </row>
    <row r="10" spans="1:11">
      <c r="A10" s="102">
        <v>2014</v>
      </c>
      <c r="B10" s="215">
        <v>2.3940763627093398E-2</v>
      </c>
      <c r="C10" s="215">
        <v>-2.2330662964123501E-2</v>
      </c>
      <c r="D10" s="215">
        <v>3.2462027510329498E-2</v>
      </c>
      <c r="E10" s="218">
        <v>2.8387441197691197</v>
      </c>
      <c r="F10" s="217">
        <v>39532.682898636704</v>
      </c>
      <c r="G10" s="217">
        <v>21209.019628408008</v>
      </c>
      <c r="H10" s="217">
        <v>41042.150549999998</v>
      </c>
      <c r="I10" s="217">
        <v>-1509.4676513633401</v>
      </c>
      <c r="J10" s="106"/>
    </row>
    <row r="11" spans="1:11">
      <c r="A11" s="102">
        <v>2015</v>
      </c>
      <c r="B11" s="215">
        <v>3.2735773188074802E-2</v>
      </c>
      <c r="C11" s="215">
        <v>0.15717476222631699</v>
      </c>
      <c r="D11" s="215">
        <v>3.5478487642527201E-2</v>
      </c>
      <c r="E11" s="218">
        <v>3.1853143181818182</v>
      </c>
      <c r="F11" s="217">
        <v>34414.354533501202</v>
      </c>
      <c r="G11" s="217">
        <v>19648.602319839254</v>
      </c>
      <c r="H11" s="217">
        <v>37330.790127</v>
      </c>
      <c r="I11" s="217">
        <v>-2916.4355934988498</v>
      </c>
      <c r="J11" s="106"/>
    </row>
    <row r="12" spans="1:11">
      <c r="A12" s="102">
        <v>2016</v>
      </c>
      <c r="B12" s="215">
        <v>4.0429163656696E-2</v>
      </c>
      <c r="C12" s="215">
        <v>0.21182563154513401</v>
      </c>
      <c r="D12" s="215">
        <v>3.5930838949936005E-2</v>
      </c>
      <c r="E12" s="218">
        <v>3.375425825928458</v>
      </c>
      <c r="F12" s="217">
        <v>37081.738042331803</v>
      </c>
      <c r="G12" s="217">
        <v>22416.963899999999</v>
      </c>
      <c r="H12" s="217">
        <v>35128.399275000003</v>
      </c>
      <c r="I12" s="217">
        <v>1953.33876733184</v>
      </c>
      <c r="J12" s="106"/>
    </row>
    <row r="13" spans="1:11">
      <c r="A13" s="102">
        <v>2017</v>
      </c>
      <c r="B13" s="215">
        <v>2.4746848802569998E-2</v>
      </c>
      <c r="C13" s="215">
        <v>4.4761089838456301E-2</v>
      </c>
      <c r="D13" s="219">
        <v>2.8038318234279401E-2</v>
      </c>
      <c r="E13" s="220">
        <v>3.2607222536055769</v>
      </c>
      <c r="F13" s="217">
        <v>45421.593444473598</v>
      </c>
      <c r="G13" s="217">
        <v>28169.350999999995</v>
      </c>
      <c r="H13" s="217">
        <v>38722.076371000003</v>
      </c>
      <c r="I13" s="217">
        <v>6699.5170734736203</v>
      </c>
      <c r="J13" s="106"/>
    </row>
    <row r="14" spans="1:11">
      <c r="A14" s="102">
        <v>2018</v>
      </c>
      <c r="B14" s="215">
        <v>3.9938623215126201E-2</v>
      </c>
      <c r="C14" s="215">
        <v>-1.47745959175283E-2</v>
      </c>
      <c r="D14" s="219">
        <v>1.3175629611134098E-2</v>
      </c>
      <c r="E14" s="220">
        <v>3.2870557103174605</v>
      </c>
      <c r="F14" s="217">
        <v>49066.4758077562</v>
      </c>
      <c r="G14" s="217">
        <v>29527.870999999999</v>
      </c>
      <c r="H14" s="217">
        <v>41869.941111</v>
      </c>
      <c r="I14" s="217">
        <v>7196.53469675619</v>
      </c>
    </row>
    <row r="15" spans="1:11">
      <c r="A15" s="221">
        <v>2019</v>
      </c>
      <c r="B15" s="222">
        <v>2.1808333333333787E-2</v>
      </c>
      <c r="C15" s="222">
        <v>-8.9083777154757484E-3</v>
      </c>
      <c r="D15" s="222">
        <v>2.1370461037110641E-2</v>
      </c>
      <c r="E15" s="223">
        <v>3.3371626666666665</v>
      </c>
      <c r="F15" s="224">
        <v>47688.239130468603</v>
      </c>
      <c r="G15" s="224">
        <v>28678.049199999998</v>
      </c>
      <c r="H15" s="224">
        <v>41074.033108000003</v>
      </c>
      <c r="I15" s="224">
        <v>6614.2060224686202</v>
      </c>
      <c r="J15" s="178"/>
      <c r="K15" s="225"/>
    </row>
    <row r="16" spans="1:11">
      <c r="A16" s="226">
        <v>2020</v>
      </c>
      <c r="B16" s="227"/>
      <c r="C16" s="227"/>
      <c r="D16" s="227"/>
      <c r="E16" s="228"/>
      <c r="F16" s="229"/>
      <c r="G16" s="229"/>
      <c r="H16" s="229"/>
      <c r="I16" s="229"/>
      <c r="J16" s="230"/>
      <c r="K16" s="231"/>
    </row>
    <row r="17" spans="1:11">
      <c r="A17" s="232" t="s">
        <v>11</v>
      </c>
      <c r="B17" s="233">
        <v>3.00999999999986E-2</v>
      </c>
      <c r="C17" s="234">
        <v>3.3308764493933399E-2</v>
      </c>
      <c r="D17" s="215">
        <v>1.8883560519999999E-2</v>
      </c>
      <c r="E17" s="235">
        <v>3.3268227270000001</v>
      </c>
      <c r="F17" s="217">
        <v>3898.5425930000001</v>
      </c>
      <c r="G17" s="217">
        <v>2338.2373279999997</v>
      </c>
      <c r="H17" s="217">
        <v>3606.9377669999999</v>
      </c>
      <c r="I17" s="217">
        <v>291.60482610000003</v>
      </c>
      <c r="J17" s="230"/>
      <c r="K17" s="231"/>
    </row>
    <row r="18" spans="1:11">
      <c r="A18" s="232" t="s">
        <v>12</v>
      </c>
      <c r="B18" s="233">
        <v>3.7300000000003199E-2</v>
      </c>
      <c r="C18" s="234">
        <v>2.5462676838726498E-2</v>
      </c>
      <c r="D18" s="231">
        <v>1.9040377610000003E-2</v>
      </c>
      <c r="E18" s="236">
        <v>3.390215</v>
      </c>
      <c r="F18" s="217">
        <v>3572.2855930000001</v>
      </c>
      <c r="G18" s="217">
        <v>2291.6371100000001</v>
      </c>
      <c r="H18" s="217">
        <v>2983.3206289999998</v>
      </c>
      <c r="I18" s="217">
        <v>588.96496439999999</v>
      </c>
      <c r="K18" s="225"/>
    </row>
    <row r="19" spans="1:11">
      <c r="A19" s="232" t="s">
        <v>13</v>
      </c>
      <c r="B19" s="234">
        <v>-0.162500000000005</v>
      </c>
      <c r="C19" s="234">
        <v>-0.228785949016614</v>
      </c>
      <c r="D19" s="231">
        <v>1.821532969E-2</v>
      </c>
      <c r="E19" s="235">
        <v>3.4893909089999999</v>
      </c>
      <c r="F19" s="217">
        <v>2860.477034</v>
      </c>
      <c r="G19" s="217">
        <v>1821.963675</v>
      </c>
      <c r="H19" s="217">
        <v>2583.199693</v>
      </c>
      <c r="I19" s="217">
        <v>277.2773406</v>
      </c>
      <c r="K19" s="225"/>
    </row>
    <row r="20" spans="1:11">
      <c r="A20" s="232" t="s">
        <v>14</v>
      </c>
      <c r="B20" s="234">
        <v>-0.39190000000000197</v>
      </c>
      <c r="C20" s="234">
        <v>-0.47130564169095202</v>
      </c>
      <c r="D20" s="231">
        <v>1.7225833399999998E-2</v>
      </c>
      <c r="E20" s="235">
        <v>3.395435</v>
      </c>
      <c r="F20" s="217">
        <v>1855.087182</v>
      </c>
      <c r="G20" s="217">
        <v>1179.197289</v>
      </c>
      <c r="H20" s="217">
        <v>2324.57798</v>
      </c>
      <c r="I20" s="217">
        <v>-469.49079769999997</v>
      </c>
      <c r="K20" s="225"/>
    </row>
    <row r="21" spans="1:11">
      <c r="A21" s="232" t="s">
        <v>15</v>
      </c>
      <c r="B21" s="234">
        <v>-0.323100000000004</v>
      </c>
      <c r="C21" s="234">
        <v>-0.49691135684502202</v>
      </c>
      <c r="D21" s="231">
        <v>1.781919752E-2</v>
      </c>
      <c r="E21" s="235">
        <v>3.42021</v>
      </c>
      <c r="F21" s="217">
        <v>2003.708059</v>
      </c>
      <c r="G21" s="217">
        <v>1179.770898</v>
      </c>
      <c r="H21" s="217">
        <v>2202.4840210000002</v>
      </c>
      <c r="I21" s="217">
        <v>-198.77596199999999</v>
      </c>
      <c r="K21" s="225"/>
    </row>
    <row r="22" spans="1:11">
      <c r="A22" s="232" t="s">
        <v>16</v>
      </c>
      <c r="B22" s="234">
        <v>-0.17850000000000399</v>
      </c>
      <c r="C22" s="234">
        <v>-0.13245763283558801</v>
      </c>
      <c r="D22" s="231">
        <v>1.5987323920000001E-2</v>
      </c>
      <c r="E22" s="235">
        <v>3.4696142860000001</v>
      </c>
      <c r="F22" s="217">
        <v>2890.8230789999998</v>
      </c>
      <c r="G22" s="217">
        <v>1895.1099830000001</v>
      </c>
      <c r="H22" s="217">
        <v>2254.7380280000002</v>
      </c>
      <c r="I22" s="217">
        <v>636.08505070000001</v>
      </c>
      <c r="K22" s="225"/>
    </row>
    <row r="23" spans="1:11">
      <c r="A23" s="232" t="s">
        <v>57</v>
      </c>
      <c r="B23" s="234">
        <v>-0.116299999999999</v>
      </c>
      <c r="C23" s="234">
        <v>-6.0876289348174101E-2</v>
      </c>
      <c r="D23" s="231">
        <v>1.8616957239999999E-2</v>
      </c>
      <c r="E23" s="235">
        <v>3.5150772730000002</v>
      </c>
      <c r="F23" s="217">
        <v>3666.7290280000002</v>
      </c>
      <c r="G23" s="217">
        <v>2157.291119</v>
      </c>
      <c r="H23" s="217">
        <v>2721.4819130000001</v>
      </c>
      <c r="I23" s="217">
        <v>945.24711539999998</v>
      </c>
      <c r="K23" s="225"/>
    </row>
    <row r="24" spans="1:11">
      <c r="A24" s="232" t="s">
        <v>59</v>
      </c>
      <c r="B24" s="234">
        <v>-9.7100000000000505E-2</v>
      </c>
      <c r="C24" s="234">
        <v>-0.10169897518559001</v>
      </c>
      <c r="D24" s="231">
        <v>1.6873982419999999E-2</v>
      </c>
      <c r="E24" s="235">
        <v>3.5630523809999999</v>
      </c>
      <c r="F24" s="217">
        <v>3711.3399290000002</v>
      </c>
      <c r="G24" s="217">
        <v>2088.7061609999996</v>
      </c>
      <c r="H24" s="217">
        <v>2759.4217779999999</v>
      </c>
      <c r="I24" s="217">
        <v>951.91815110000005</v>
      </c>
      <c r="K24" s="225"/>
    </row>
    <row r="25" spans="1:11">
      <c r="A25" s="232" t="s">
        <v>216</v>
      </c>
      <c r="B25" s="234">
        <v>-6.9450000000000692E-2</v>
      </c>
      <c r="C25" s="234">
        <v>-0.10878890989524001</v>
      </c>
      <c r="D25" s="231">
        <v>1.8195539069999999E-2</v>
      </c>
      <c r="E25" s="235">
        <v>3.5537772730000001</v>
      </c>
      <c r="F25" s="217">
        <v>3589.5366349999999</v>
      </c>
      <c r="G25" s="217">
        <v>2003.2179000000001</v>
      </c>
      <c r="H25" s="217">
        <v>2953.1676980000002</v>
      </c>
      <c r="I25" s="217">
        <v>636.36893699999996</v>
      </c>
      <c r="K25" s="225"/>
    </row>
    <row r="26" spans="1:11">
      <c r="A26" s="232" t="s">
        <v>63</v>
      </c>
      <c r="B26" s="237" t="s">
        <v>217</v>
      </c>
      <c r="C26" s="237" t="s">
        <v>217</v>
      </c>
      <c r="D26" s="231">
        <v>1.7240003610000002E-2</v>
      </c>
      <c r="E26" s="235">
        <v>3.5950409090000002</v>
      </c>
      <c r="F26" s="237" t="s">
        <v>218</v>
      </c>
      <c r="G26" s="237" t="s">
        <v>218</v>
      </c>
      <c r="H26" s="237" t="s">
        <v>218</v>
      </c>
      <c r="I26" s="237" t="s">
        <v>218</v>
      </c>
      <c r="K26" s="225"/>
    </row>
    <row r="27" spans="1:11">
      <c r="A27" s="232"/>
      <c r="B27" s="219"/>
      <c r="C27" s="215"/>
      <c r="D27" s="231"/>
      <c r="E27" s="236"/>
      <c r="F27" s="217"/>
      <c r="G27" s="238"/>
      <c r="H27" s="217"/>
      <c r="I27" s="217"/>
      <c r="K27" s="225"/>
    </row>
    <row r="28" spans="1:11">
      <c r="A28" s="210" t="s">
        <v>219</v>
      </c>
      <c r="B28" s="208"/>
      <c r="H28" s="217"/>
      <c r="I28" s="217"/>
    </row>
    <row r="29" spans="1:11">
      <c r="B29" s="208"/>
    </row>
    <row r="30" spans="1:11">
      <c r="A30" s="211" t="s">
        <v>2</v>
      </c>
      <c r="B30" s="212" t="s">
        <v>220</v>
      </c>
      <c r="C30" s="212" t="s">
        <v>221</v>
      </c>
      <c r="D30" s="212" t="s">
        <v>222</v>
      </c>
      <c r="E30" s="212" t="s">
        <v>223</v>
      </c>
      <c r="F30" s="212" t="s">
        <v>224</v>
      </c>
      <c r="G30" s="212" t="s">
        <v>225</v>
      </c>
      <c r="H30" s="212" t="s">
        <v>226</v>
      </c>
      <c r="I30" s="212" t="s">
        <v>227</v>
      </c>
    </row>
    <row r="31" spans="1:11">
      <c r="A31" s="239"/>
      <c r="B31" s="240" t="s">
        <v>228</v>
      </c>
      <c r="C31" s="241" t="s">
        <v>229</v>
      </c>
      <c r="D31" s="240" t="s">
        <v>228</v>
      </c>
      <c r="E31" s="241" t="s">
        <v>229</v>
      </c>
      <c r="F31" s="240" t="s">
        <v>228</v>
      </c>
      <c r="G31" s="242" t="s">
        <v>228</v>
      </c>
      <c r="H31" s="240" t="s">
        <v>230</v>
      </c>
      <c r="I31" s="242" t="s">
        <v>231</v>
      </c>
    </row>
    <row r="32" spans="1:11">
      <c r="A32" s="239"/>
      <c r="B32" s="240" t="s">
        <v>232</v>
      </c>
      <c r="C32" s="241" t="s">
        <v>233</v>
      </c>
      <c r="D32" s="240" t="s">
        <v>232</v>
      </c>
      <c r="E32" s="242" t="s">
        <v>234</v>
      </c>
      <c r="F32" s="240" t="s">
        <v>232</v>
      </c>
      <c r="G32" s="242" t="s">
        <v>232</v>
      </c>
      <c r="H32" s="240" t="s">
        <v>235</v>
      </c>
      <c r="I32" s="242" t="s">
        <v>232</v>
      </c>
    </row>
    <row r="33" spans="1:9">
      <c r="A33" s="102">
        <v>1995</v>
      </c>
      <c r="B33" s="243">
        <v>133.19999999999999</v>
      </c>
      <c r="C33" s="243">
        <v>384.2</v>
      </c>
      <c r="D33" s="243">
        <v>46.8</v>
      </c>
      <c r="E33" s="243">
        <v>5.19</v>
      </c>
      <c r="F33" s="243">
        <v>28.6</v>
      </c>
      <c r="G33" s="243">
        <v>294.5</v>
      </c>
      <c r="H33" s="243">
        <v>16.5</v>
      </c>
      <c r="I33" s="243">
        <v>7.9</v>
      </c>
    </row>
    <row r="34" spans="1:9">
      <c r="A34" s="102">
        <v>1996</v>
      </c>
      <c r="B34" s="243">
        <v>103.89</v>
      </c>
      <c r="C34" s="243">
        <v>387.8</v>
      </c>
      <c r="D34" s="243">
        <v>46.5</v>
      </c>
      <c r="E34" s="243">
        <v>5.18</v>
      </c>
      <c r="F34" s="243">
        <v>35.1</v>
      </c>
      <c r="G34" s="243">
        <v>289</v>
      </c>
      <c r="H34" s="243">
        <v>20.5</v>
      </c>
      <c r="I34" s="243">
        <v>3.78</v>
      </c>
    </row>
    <row r="35" spans="1:9">
      <c r="A35" s="102">
        <v>1997</v>
      </c>
      <c r="B35" s="243">
        <v>103.22</v>
      </c>
      <c r="C35" s="243">
        <v>331.2</v>
      </c>
      <c r="D35" s="243">
        <v>59.7</v>
      </c>
      <c r="E35" s="243">
        <v>4.8899999999999997</v>
      </c>
      <c r="F35" s="243">
        <v>28</v>
      </c>
      <c r="G35" s="243">
        <v>264.39999999999998</v>
      </c>
      <c r="H35" s="243">
        <v>20.100000000000001</v>
      </c>
      <c r="I35" s="243">
        <v>4.3</v>
      </c>
    </row>
    <row r="36" spans="1:9">
      <c r="A36" s="102">
        <v>1998</v>
      </c>
      <c r="B36" s="243">
        <v>74.97</v>
      </c>
      <c r="C36" s="243">
        <v>294.10000000000002</v>
      </c>
      <c r="D36" s="243">
        <v>46.5</v>
      </c>
      <c r="E36" s="243">
        <v>5.53</v>
      </c>
      <c r="F36" s="243">
        <v>24</v>
      </c>
      <c r="G36" s="243">
        <v>261.39999999999998</v>
      </c>
      <c r="H36" s="243">
        <v>21</v>
      </c>
      <c r="I36" s="243">
        <v>3.41</v>
      </c>
    </row>
    <row r="37" spans="1:9">
      <c r="A37" s="102">
        <v>1999</v>
      </c>
      <c r="B37" s="243">
        <v>71.38</v>
      </c>
      <c r="C37" s="243">
        <v>278.8</v>
      </c>
      <c r="D37" s="243">
        <v>48.8</v>
      </c>
      <c r="E37" s="243">
        <v>5.25</v>
      </c>
      <c r="F37" s="243">
        <v>22.8</v>
      </c>
      <c r="G37" s="243">
        <v>254.4</v>
      </c>
      <c r="H37" s="243">
        <v>17.399999999999999</v>
      </c>
      <c r="I37" s="243">
        <v>2.65</v>
      </c>
    </row>
    <row r="38" spans="1:9">
      <c r="A38" s="102">
        <v>2000</v>
      </c>
      <c r="B38" s="243">
        <v>82.29</v>
      </c>
      <c r="C38" s="243">
        <v>279</v>
      </c>
      <c r="D38" s="243">
        <v>51.2</v>
      </c>
      <c r="E38" s="243">
        <v>5</v>
      </c>
      <c r="F38" s="243">
        <v>20.6</v>
      </c>
      <c r="G38" s="243">
        <v>253.4</v>
      </c>
      <c r="H38" s="243">
        <v>18.5</v>
      </c>
      <c r="I38" s="243">
        <v>2.5499999999999998</v>
      </c>
    </row>
    <row r="39" spans="1:9">
      <c r="A39" s="102">
        <v>2001</v>
      </c>
      <c r="B39" s="243">
        <v>71.569999999999993</v>
      </c>
      <c r="C39" s="243">
        <v>271.14</v>
      </c>
      <c r="D39" s="243">
        <v>40.200000000000003</v>
      </c>
      <c r="E39" s="243">
        <v>4.37</v>
      </c>
      <c r="F39" s="243">
        <v>21.59</v>
      </c>
      <c r="G39" s="243">
        <v>211.5</v>
      </c>
      <c r="H39" s="243">
        <v>19.399999999999999</v>
      </c>
      <c r="I39" s="243">
        <v>2.36</v>
      </c>
    </row>
    <row r="40" spans="1:9">
      <c r="A40" s="102">
        <v>2002</v>
      </c>
      <c r="B40" s="243">
        <v>70.650000000000006</v>
      </c>
      <c r="C40" s="243">
        <v>310.01</v>
      </c>
      <c r="D40" s="243">
        <v>35.31</v>
      </c>
      <c r="E40" s="243">
        <v>4.5999999999999996</v>
      </c>
      <c r="F40" s="243">
        <v>20.53</v>
      </c>
      <c r="G40" s="243">
        <v>194.7</v>
      </c>
      <c r="H40" s="243">
        <v>19</v>
      </c>
      <c r="I40" s="243">
        <v>3.77</v>
      </c>
    </row>
    <row r="41" spans="1:9">
      <c r="A41" s="102">
        <v>2003</v>
      </c>
      <c r="B41" s="243">
        <v>80.700699999999998</v>
      </c>
      <c r="C41" s="243">
        <v>363.62259999999998</v>
      </c>
      <c r="D41" s="243">
        <v>37.543599999999998</v>
      </c>
      <c r="E41" s="243">
        <v>4.9108999999999998</v>
      </c>
      <c r="F41" s="243">
        <v>23.3613</v>
      </c>
      <c r="G41" s="243">
        <v>232.4</v>
      </c>
      <c r="H41" s="243">
        <v>15.9</v>
      </c>
      <c r="I41" s="243">
        <v>5.32</v>
      </c>
    </row>
    <row r="42" spans="1:9">
      <c r="A42" s="102">
        <v>2004</v>
      </c>
      <c r="B42" s="243">
        <v>129.99430000000001</v>
      </c>
      <c r="C42" s="243">
        <v>409.84570000000002</v>
      </c>
      <c r="D42" s="243">
        <v>47.525300000000001</v>
      </c>
      <c r="E42" s="243">
        <v>6.6905999999999999</v>
      </c>
      <c r="F42" s="243">
        <v>40.213000000000001</v>
      </c>
      <c r="G42" s="243">
        <v>409.4</v>
      </c>
      <c r="H42" s="243">
        <v>21.5</v>
      </c>
      <c r="I42" s="243">
        <v>16.420000000000002</v>
      </c>
    </row>
    <row r="43" spans="1:9">
      <c r="A43" s="102">
        <v>2005</v>
      </c>
      <c r="B43" s="243">
        <v>166.871433</v>
      </c>
      <c r="C43" s="243">
        <v>445.46837499999998</v>
      </c>
      <c r="D43" s="243">
        <v>62.675924999999999</v>
      </c>
      <c r="E43" s="243">
        <v>7.3397420000000002</v>
      </c>
      <c r="F43" s="243">
        <v>44.294241999999997</v>
      </c>
      <c r="G43" s="243">
        <v>360.9</v>
      </c>
      <c r="H43" s="243">
        <v>32.700000000000003</v>
      </c>
      <c r="I43" s="243">
        <v>31.73</v>
      </c>
    </row>
    <row r="44" spans="1:9">
      <c r="A44" s="102">
        <v>2006</v>
      </c>
      <c r="B44" s="243">
        <v>304.91089199999999</v>
      </c>
      <c r="C44" s="243">
        <v>604.58096699999999</v>
      </c>
      <c r="D44" s="243">
        <v>148.56475800000001</v>
      </c>
      <c r="E44" s="243">
        <v>11.571033</v>
      </c>
      <c r="F44" s="243">
        <v>58.500807999999999</v>
      </c>
      <c r="G44" s="243">
        <v>419.5</v>
      </c>
      <c r="H44" s="243">
        <v>37.4</v>
      </c>
      <c r="I44" s="243">
        <v>24.75</v>
      </c>
    </row>
    <row r="45" spans="1:9">
      <c r="A45" s="102">
        <v>2007</v>
      </c>
      <c r="B45" s="243">
        <v>322.93022500000001</v>
      </c>
      <c r="C45" s="243">
        <v>697.40741666666702</v>
      </c>
      <c r="D45" s="243">
        <v>147.07377500000001</v>
      </c>
      <c r="E45" s="243">
        <v>13.415075</v>
      </c>
      <c r="F45" s="243">
        <v>117.02979166666699</v>
      </c>
      <c r="G45" s="243">
        <v>679.5</v>
      </c>
      <c r="H45" s="243">
        <v>39.840000000000003</v>
      </c>
      <c r="I45" s="243">
        <v>30.17</v>
      </c>
    </row>
    <row r="46" spans="1:9">
      <c r="A46" s="102">
        <v>2008</v>
      </c>
      <c r="B46" s="243">
        <v>315.51338598484898</v>
      </c>
      <c r="C46" s="243">
        <v>872.72382575757604</v>
      </c>
      <c r="D46" s="243">
        <v>85.035352272727295</v>
      </c>
      <c r="E46" s="243">
        <v>15.0084583333333</v>
      </c>
      <c r="F46" s="243">
        <v>94.830896212121203</v>
      </c>
      <c r="G46" s="243">
        <v>864.5</v>
      </c>
      <c r="H46" s="243">
        <v>57.5</v>
      </c>
      <c r="I46" s="243">
        <v>28.74</v>
      </c>
    </row>
    <row r="47" spans="1:9">
      <c r="A47" s="102">
        <v>2009</v>
      </c>
      <c r="B47" s="243">
        <v>233.51921666666701</v>
      </c>
      <c r="C47" s="243">
        <v>973.62464999999997</v>
      </c>
      <c r="D47" s="243">
        <v>75.050983333333306</v>
      </c>
      <c r="E47" s="243">
        <v>14.6805</v>
      </c>
      <c r="F47" s="243">
        <v>77.9119666666667</v>
      </c>
      <c r="G47" s="243">
        <v>641.5</v>
      </c>
      <c r="H47" s="243">
        <v>43.78</v>
      </c>
      <c r="I47" s="243">
        <v>11.12</v>
      </c>
    </row>
    <row r="48" spans="1:9">
      <c r="A48" s="102">
        <v>2010</v>
      </c>
      <c r="B48" s="243">
        <v>342.27576763580299</v>
      </c>
      <c r="C48" s="243">
        <v>1225.2931251505699</v>
      </c>
      <c r="D48" s="243">
        <v>98.176454197787606</v>
      </c>
      <c r="E48" s="243">
        <v>20.1852888904574</v>
      </c>
      <c r="F48" s="243">
        <v>97.605083373751796</v>
      </c>
      <c r="G48" s="243">
        <v>954.1</v>
      </c>
      <c r="H48" s="243">
        <v>68.17</v>
      </c>
      <c r="I48" s="243">
        <v>15.8</v>
      </c>
    </row>
    <row r="49" spans="1:9">
      <c r="A49" s="102">
        <v>2011</v>
      </c>
      <c r="B49" s="243">
        <v>400.19890165981298</v>
      </c>
      <c r="C49" s="243">
        <v>1569.5258464824201</v>
      </c>
      <c r="D49" s="243">
        <v>99.501389827389801</v>
      </c>
      <c r="E49" s="243">
        <v>35.173531472854798</v>
      </c>
      <c r="F49" s="243">
        <v>108.969893566984</v>
      </c>
      <c r="G49" s="243">
        <v>1215.9000000000001</v>
      </c>
      <c r="H49" s="243">
        <v>167.79</v>
      </c>
      <c r="I49" s="243">
        <v>15.45</v>
      </c>
    </row>
    <row r="50" spans="1:9">
      <c r="A50" s="102">
        <v>2012</v>
      </c>
      <c r="B50" s="243">
        <v>360.55123685861503</v>
      </c>
      <c r="C50" s="243">
        <v>1669.87083417247</v>
      </c>
      <c r="D50" s="243">
        <v>88.348348429788402</v>
      </c>
      <c r="E50" s="243">
        <v>31.169868475123899</v>
      </c>
      <c r="F50" s="243">
        <v>93.540209216646502</v>
      </c>
      <c r="G50" s="243">
        <v>989.601</v>
      </c>
      <c r="H50" s="243">
        <v>128.53</v>
      </c>
      <c r="I50" s="243">
        <v>12.74</v>
      </c>
    </row>
    <row r="51" spans="1:9">
      <c r="A51" s="102">
        <v>2013</v>
      </c>
      <c r="B51" s="243">
        <v>332.30927028406097</v>
      </c>
      <c r="C51" s="243">
        <v>1410.9997459219501</v>
      </c>
      <c r="D51" s="243">
        <v>86.651713510845497</v>
      </c>
      <c r="E51" s="243">
        <v>23.855391953822298</v>
      </c>
      <c r="F51" s="243">
        <v>97.171065933513304</v>
      </c>
      <c r="G51" s="243">
        <v>1041.434</v>
      </c>
      <c r="H51" s="243">
        <v>135.36000000000001</v>
      </c>
      <c r="I51" s="243">
        <v>10.32</v>
      </c>
    </row>
    <row r="52" spans="1:9">
      <c r="A52" s="102">
        <v>2014</v>
      </c>
      <c r="B52" s="243">
        <v>311.16214646800398</v>
      </c>
      <c r="C52" s="243">
        <v>1266.08843579428</v>
      </c>
      <c r="D52" s="243">
        <v>98.067869138849801</v>
      </c>
      <c r="E52" s="243">
        <v>19.076757975554798</v>
      </c>
      <c r="F52" s="243">
        <v>95.073908973203899</v>
      </c>
      <c r="G52" s="243">
        <v>1023.047</v>
      </c>
      <c r="H52" s="243">
        <v>96.84</v>
      </c>
      <c r="I52" s="243">
        <v>11.393000000000001</v>
      </c>
    </row>
    <row r="53" spans="1:9">
      <c r="A53" s="102">
        <v>2015</v>
      </c>
      <c r="B53" s="243">
        <v>249.43936106122101</v>
      </c>
      <c r="C53" s="243">
        <v>1161.0633374797301</v>
      </c>
      <c r="D53" s="243">
        <v>87.648225728083304</v>
      </c>
      <c r="E53" s="243">
        <v>15.7324473100644</v>
      </c>
      <c r="F53" s="243">
        <v>81.051744953555101</v>
      </c>
      <c r="G53" s="243">
        <v>756.43100000000004</v>
      </c>
      <c r="H53" s="243">
        <v>55.21</v>
      </c>
      <c r="I53" s="243">
        <v>6.6520000000000001</v>
      </c>
    </row>
    <row r="54" spans="1:9">
      <c r="A54" s="102">
        <v>2016</v>
      </c>
      <c r="B54" s="243">
        <v>220.56724303958799</v>
      </c>
      <c r="C54" s="243">
        <v>1247.99223226049</v>
      </c>
      <c r="D54" s="243">
        <v>94.799294404822803</v>
      </c>
      <c r="E54" s="243">
        <v>17.1393855205785</v>
      </c>
      <c r="F54" s="243">
        <v>84.8229560475732</v>
      </c>
      <c r="G54" s="243">
        <v>839.096</v>
      </c>
      <c r="H54" s="243">
        <v>57.705833333333345</v>
      </c>
      <c r="I54" s="243">
        <v>6.4840833333333334</v>
      </c>
    </row>
    <row r="55" spans="1:9">
      <c r="A55" s="102">
        <v>2017</v>
      </c>
      <c r="B55" s="243">
        <v>279.60636080616223</v>
      </c>
      <c r="C55" s="243">
        <v>1257.2305492630619</v>
      </c>
      <c r="D55" s="243">
        <v>131.16626237185116</v>
      </c>
      <c r="E55" s="243">
        <v>17.058771609730847</v>
      </c>
      <c r="F55" s="243">
        <v>105.12327966592601</v>
      </c>
      <c r="G55" s="243">
        <v>936.654</v>
      </c>
      <c r="H55" s="243">
        <v>71.760000000000005</v>
      </c>
      <c r="I55" s="243">
        <v>8.2059999999999995</v>
      </c>
    </row>
    <row r="56" spans="1:9">
      <c r="A56" s="102">
        <v>2018</v>
      </c>
      <c r="B56" s="243">
        <v>295.9016524000578</v>
      </c>
      <c r="C56" s="243">
        <v>1269.3421574456522</v>
      </c>
      <c r="D56" s="243">
        <v>132.69832549510869</v>
      </c>
      <c r="E56" s="243">
        <v>15.716692376521737</v>
      </c>
      <c r="F56" s="243">
        <v>101.77162544434782</v>
      </c>
      <c r="G56" s="243">
        <v>914.70032167499983</v>
      </c>
      <c r="H56" s="243">
        <v>69.747499999999988</v>
      </c>
      <c r="I56" s="243">
        <v>11.938250000000002</v>
      </c>
    </row>
    <row r="57" spans="1:9">
      <c r="A57" s="102">
        <v>2019</v>
      </c>
      <c r="B57" s="243">
        <v>272.667186322031</v>
      </c>
      <c r="C57" s="243">
        <v>1392.2565303265601</v>
      </c>
      <c r="D57" s="243">
        <v>115.669942506928</v>
      </c>
      <c r="E57" s="243">
        <v>16.2204212481962</v>
      </c>
      <c r="F57" s="243">
        <v>90.583182334579007</v>
      </c>
      <c r="G57" s="243">
        <v>846.08252666450505</v>
      </c>
      <c r="H57" s="243">
        <v>93.849166666666676</v>
      </c>
      <c r="I57" s="243">
        <v>11.353999999999999</v>
      </c>
    </row>
    <row r="58" spans="1:9">
      <c r="A58" s="244">
        <v>2020</v>
      </c>
      <c r="B58" s="245"/>
      <c r="C58" s="245"/>
      <c r="D58" s="245"/>
      <c r="E58" s="245"/>
      <c r="F58" s="245"/>
      <c r="G58" s="245"/>
      <c r="H58" s="245"/>
      <c r="I58" s="245"/>
    </row>
    <row r="59" spans="1:9">
      <c r="A59" s="246" t="s">
        <v>11</v>
      </c>
      <c r="B59" s="243">
        <v>273.80334551512846</v>
      </c>
      <c r="C59" s="243">
        <v>1559.0347826086959</v>
      </c>
      <c r="D59" s="243">
        <v>106.64203135560889</v>
      </c>
      <c r="E59" s="243">
        <v>17.97</v>
      </c>
      <c r="F59" s="243">
        <v>87.320869565217393</v>
      </c>
      <c r="G59" s="243">
        <v>774.48956521739126</v>
      </c>
      <c r="H59" s="243">
        <v>93.917391304347802</v>
      </c>
      <c r="I59" s="243">
        <v>9.8526086956521741</v>
      </c>
    </row>
    <row r="60" spans="1:9">
      <c r="A60" s="246" t="s">
        <v>12</v>
      </c>
      <c r="B60" s="243">
        <v>257.99200280356371</v>
      </c>
      <c r="C60" s="243">
        <v>1597.1025</v>
      </c>
      <c r="D60" s="243">
        <v>95.854840593212444</v>
      </c>
      <c r="E60" s="243">
        <v>17.880300000000002</v>
      </c>
      <c r="F60" s="243">
        <v>84.925499999999985</v>
      </c>
      <c r="G60" s="243">
        <v>746.45249999999999</v>
      </c>
      <c r="H60" s="243">
        <v>84.182500000000019</v>
      </c>
      <c r="I60" s="243">
        <v>10.225</v>
      </c>
    </row>
    <row r="61" spans="1:9">
      <c r="A61" s="246" t="s">
        <v>13</v>
      </c>
      <c r="B61" s="243">
        <v>235.08022725439807</v>
      </c>
      <c r="C61" s="243">
        <v>1591.2068181818183</v>
      </c>
      <c r="D61" s="243">
        <v>86.346977528202103</v>
      </c>
      <c r="E61" s="243">
        <v>14.884136363636365</v>
      </c>
      <c r="F61" s="243">
        <v>79.135909090909095</v>
      </c>
      <c r="G61" s="243">
        <v>694.96727272727264</v>
      </c>
      <c r="H61" s="243">
        <v>89.073636363636354</v>
      </c>
      <c r="I61" s="243">
        <v>8.8436363636363637</v>
      </c>
    </row>
    <row r="62" spans="1:9">
      <c r="A62" s="246" t="s">
        <v>14</v>
      </c>
      <c r="B62" s="243">
        <v>229.12732216719212</v>
      </c>
      <c r="C62" s="243">
        <v>1681.2295454545456</v>
      </c>
      <c r="D62" s="243">
        <v>86.314896176944316</v>
      </c>
      <c r="E62" s="243">
        <v>15.060318181818182</v>
      </c>
      <c r="F62" s="243">
        <v>75.048636363636376</v>
      </c>
      <c r="G62" s="243">
        <v>683.76499999999999</v>
      </c>
      <c r="H62" s="243">
        <v>83.428636363636372</v>
      </c>
      <c r="I62" s="243">
        <v>8.3486363636363663</v>
      </c>
    </row>
    <row r="63" spans="1:9">
      <c r="A63" s="246" t="s">
        <v>15</v>
      </c>
      <c r="B63" s="243">
        <v>237.40263157894739</v>
      </c>
      <c r="C63" s="243">
        <v>1715.6973684210527</v>
      </c>
      <c r="D63" s="243">
        <v>89.058421052631573</v>
      </c>
      <c r="E63" s="243">
        <v>16.233684210526313</v>
      </c>
      <c r="F63" s="243">
        <v>73.39631578947369</v>
      </c>
      <c r="G63" s="243">
        <v>698.9405263157895</v>
      </c>
      <c r="H63" s="243">
        <v>88.523684210526312</v>
      </c>
      <c r="I63" s="243">
        <v>8.7800000000000011</v>
      </c>
    </row>
    <row r="64" spans="1:9">
      <c r="A64" s="232" t="s">
        <v>16</v>
      </c>
      <c r="B64" s="243">
        <v>260.47090909090912</v>
      </c>
      <c r="C64" s="243">
        <v>1734.0318181818182</v>
      </c>
      <c r="D64" s="243">
        <v>86.607272727272729</v>
      </c>
      <c r="E64" s="243">
        <v>17.721818181818183</v>
      </c>
      <c r="F64" s="243">
        <v>78.920000000000016</v>
      </c>
      <c r="G64" s="243">
        <v>762.32045454545471</v>
      </c>
      <c r="H64" s="243">
        <v>102.36272727272726</v>
      </c>
      <c r="I64" s="243">
        <v>8.026363636363639</v>
      </c>
    </row>
    <row r="65" spans="1:9">
      <c r="A65" s="232" t="s">
        <v>17</v>
      </c>
      <c r="B65" s="243">
        <v>288.20217391304345</v>
      </c>
      <c r="C65" s="243">
        <v>1840.7869565217388</v>
      </c>
      <c r="D65" s="243">
        <v>98.077391304347842</v>
      </c>
      <c r="E65" s="243">
        <v>20.407826086956526</v>
      </c>
      <c r="F65" s="243">
        <v>82.197826086956525</v>
      </c>
      <c r="G65" s="243">
        <v>791.65304347826088</v>
      </c>
      <c r="H65" s="243">
        <v>108.5</v>
      </c>
      <c r="I65" s="243">
        <v>7.1943478260869549</v>
      </c>
    </row>
    <row r="66" spans="1:9">
      <c r="A66" s="232" t="s">
        <v>236</v>
      </c>
      <c r="B66" s="243">
        <v>294.68500000000006</v>
      </c>
      <c r="C66" s="243">
        <v>1971.17</v>
      </c>
      <c r="D66" s="243">
        <v>109.19399999999999</v>
      </c>
      <c r="E66" s="243">
        <v>26.895</v>
      </c>
      <c r="F66" s="243">
        <v>87.777500000000003</v>
      </c>
      <c r="G66" s="243">
        <v>801.58450000000005</v>
      </c>
      <c r="H66" s="243">
        <v>122.53</v>
      </c>
      <c r="I66" s="243">
        <v>7.6424999999999983</v>
      </c>
    </row>
    <row r="67" spans="1:9">
      <c r="A67" s="232" t="s">
        <v>386</v>
      </c>
      <c r="B67" s="243">
        <v>304.46999517815306</v>
      </c>
      <c r="C67" s="243">
        <v>1925.5568181818182</v>
      </c>
      <c r="D67" s="243">
        <v>111.1521346009297</v>
      </c>
      <c r="E67" s="243">
        <v>25.876818181818184</v>
      </c>
      <c r="F67" s="243">
        <v>85.337298060367445</v>
      </c>
      <c r="G67" s="243">
        <v>814.02303181818195</v>
      </c>
      <c r="H67" s="243">
        <v>126.14863636363634</v>
      </c>
      <c r="I67" s="243">
        <v>8.27</v>
      </c>
    </row>
    <row r="68" spans="1:9">
      <c r="A68" s="232" t="s">
        <v>20</v>
      </c>
      <c r="B68" s="243">
        <v>304</v>
      </c>
      <c r="C68" s="243">
        <v>1902.5</v>
      </c>
      <c r="D68" s="243">
        <v>110.7</v>
      </c>
      <c r="E68" s="243">
        <v>24.2</v>
      </c>
      <c r="F68" s="243">
        <v>80.599999999999994</v>
      </c>
      <c r="G68" s="243">
        <v>823.5</v>
      </c>
      <c r="H68" s="243">
        <v>121.4</v>
      </c>
      <c r="I68" s="243">
        <v>8.6</v>
      </c>
    </row>
    <row r="69" spans="1:9" ht="67.5" customHeight="1">
      <c r="A69" s="808" t="s">
        <v>237</v>
      </c>
      <c r="B69" s="808"/>
      <c r="C69" s="808"/>
      <c r="D69" s="808"/>
      <c r="E69" s="808"/>
      <c r="F69" s="808"/>
      <c r="G69" s="808"/>
      <c r="H69" s="808"/>
      <c r="I69" s="808"/>
    </row>
  </sheetData>
  <mergeCells count="1">
    <mergeCell ref="A69:I69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Z114"/>
  <sheetViews>
    <sheetView showGridLines="0" view="pageBreakPreview" zoomScale="85" zoomScaleNormal="40" zoomScaleSheetLayoutView="85" workbookViewId="0">
      <selection activeCell="K42" sqref="K42"/>
    </sheetView>
  </sheetViews>
  <sheetFormatPr baseColWidth="10" defaultRowHeight="15"/>
  <cols>
    <col min="1" max="1" width="17.7109375" style="253" customWidth="1"/>
    <col min="2" max="2" width="18.7109375" style="248" bestFit="1" customWidth="1"/>
    <col min="3" max="3" width="12.7109375" style="248" bestFit="1" customWidth="1"/>
    <col min="4" max="4" width="18.7109375" style="248" bestFit="1" customWidth="1"/>
    <col min="5" max="5" width="16" style="248" bestFit="1" customWidth="1"/>
    <col min="6" max="9" width="18.7109375" style="248" bestFit="1" customWidth="1"/>
    <col min="10" max="11" width="12.7109375" style="248" customWidth="1"/>
    <col min="12" max="12" width="2.5703125" style="181" customWidth="1"/>
    <col min="13" max="256" width="11.42578125" style="181"/>
    <col min="257" max="257" width="17.7109375" style="181" customWidth="1"/>
    <col min="258" max="258" width="18.7109375" style="181" bestFit="1" customWidth="1"/>
    <col min="259" max="259" width="12.7109375" style="181" bestFit="1" customWidth="1"/>
    <col min="260" max="260" width="18.7109375" style="181" bestFit="1" customWidth="1"/>
    <col min="261" max="261" width="16" style="181" bestFit="1" customWidth="1"/>
    <col min="262" max="265" width="18.7109375" style="181" bestFit="1" customWidth="1"/>
    <col min="266" max="267" width="12.7109375" style="181" customWidth="1"/>
    <col min="268" max="268" width="2.5703125" style="181" customWidth="1"/>
    <col min="269" max="512" width="11.42578125" style="181"/>
    <col min="513" max="513" width="17.7109375" style="181" customWidth="1"/>
    <col min="514" max="514" width="18.7109375" style="181" bestFit="1" customWidth="1"/>
    <col min="515" max="515" width="12.7109375" style="181" bestFit="1" customWidth="1"/>
    <col min="516" max="516" width="18.7109375" style="181" bestFit="1" customWidth="1"/>
    <col min="517" max="517" width="16" style="181" bestFit="1" customWidth="1"/>
    <col min="518" max="521" width="18.7109375" style="181" bestFit="1" customWidth="1"/>
    <col min="522" max="523" width="12.7109375" style="181" customWidth="1"/>
    <col min="524" max="524" width="2.5703125" style="181" customWidth="1"/>
    <col min="525" max="768" width="11.42578125" style="181"/>
    <col min="769" max="769" width="17.7109375" style="181" customWidth="1"/>
    <col min="770" max="770" width="18.7109375" style="181" bestFit="1" customWidth="1"/>
    <col min="771" max="771" width="12.7109375" style="181" bestFit="1" customWidth="1"/>
    <col min="772" max="772" width="18.7109375" style="181" bestFit="1" customWidth="1"/>
    <col min="773" max="773" width="16" style="181" bestFit="1" customWidth="1"/>
    <col min="774" max="777" width="18.7109375" style="181" bestFit="1" customWidth="1"/>
    <col min="778" max="779" width="12.7109375" style="181" customWidth="1"/>
    <col min="780" max="780" width="2.5703125" style="181" customWidth="1"/>
    <col min="781" max="1024" width="11.42578125" style="181"/>
    <col min="1025" max="1025" width="17.7109375" style="181" customWidth="1"/>
    <col min="1026" max="1026" width="18.7109375" style="181" bestFit="1" customWidth="1"/>
    <col min="1027" max="1027" width="12.7109375" style="181" bestFit="1" customWidth="1"/>
    <col min="1028" max="1028" width="18.7109375" style="181" bestFit="1" customWidth="1"/>
    <col min="1029" max="1029" width="16" style="181" bestFit="1" customWidth="1"/>
    <col min="1030" max="1033" width="18.7109375" style="181" bestFit="1" customWidth="1"/>
    <col min="1034" max="1035" width="12.7109375" style="181" customWidth="1"/>
    <col min="1036" max="1036" width="2.5703125" style="181" customWidth="1"/>
    <col min="1037" max="1280" width="11.42578125" style="181"/>
    <col min="1281" max="1281" width="17.7109375" style="181" customWidth="1"/>
    <col min="1282" max="1282" width="18.7109375" style="181" bestFit="1" customWidth="1"/>
    <col min="1283" max="1283" width="12.7109375" style="181" bestFit="1" customWidth="1"/>
    <col min="1284" max="1284" width="18.7109375" style="181" bestFit="1" customWidth="1"/>
    <col min="1285" max="1285" width="16" style="181" bestFit="1" customWidth="1"/>
    <col min="1286" max="1289" width="18.7109375" style="181" bestFit="1" customWidth="1"/>
    <col min="1290" max="1291" width="12.7109375" style="181" customWidth="1"/>
    <col min="1292" max="1292" width="2.5703125" style="181" customWidth="1"/>
    <col min="1293" max="1536" width="11.42578125" style="181"/>
    <col min="1537" max="1537" width="17.7109375" style="181" customWidth="1"/>
    <col min="1538" max="1538" width="18.7109375" style="181" bestFit="1" customWidth="1"/>
    <col min="1539" max="1539" width="12.7109375" style="181" bestFit="1" customWidth="1"/>
    <col min="1540" max="1540" width="18.7109375" style="181" bestFit="1" customWidth="1"/>
    <col min="1541" max="1541" width="16" style="181" bestFit="1" customWidth="1"/>
    <col min="1542" max="1545" width="18.7109375" style="181" bestFit="1" customWidth="1"/>
    <col min="1546" max="1547" width="12.7109375" style="181" customWidth="1"/>
    <col min="1548" max="1548" width="2.5703125" style="181" customWidth="1"/>
    <col min="1549" max="1792" width="11.42578125" style="181"/>
    <col min="1793" max="1793" width="17.7109375" style="181" customWidth="1"/>
    <col min="1794" max="1794" width="18.7109375" style="181" bestFit="1" customWidth="1"/>
    <col min="1795" max="1795" width="12.7109375" style="181" bestFit="1" customWidth="1"/>
    <col min="1796" max="1796" width="18.7109375" style="181" bestFit="1" customWidth="1"/>
    <col min="1797" max="1797" width="16" style="181" bestFit="1" customWidth="1"/>
    <col min="1798" max="1801" width="18.7109375" style="181" bestFit="1" customWidth="1"/>
    <col min="1802" max="1803" width="12.7109375" style="181" customWidth="1"/>
    <col min="1804" max="1804" width="2.5703125" style="181" customWidth="1"/>
    <col min="1805" max="2048" width="11.42578125" style="181"/>
    <col min="2049" max="2049" width="17.7109375" style="181" customWidth="1"/>
    <col min="2050" max="2050" width="18.7109375" style="181" bestFit="1" customWidth="1"/>
    <col min="2051" max="2051" width="12.7109375" style="181" bestFit="1" customWidth="1"/>
    <col min="2052" max="2052" width="18.7109375" style="181" bestFit="1" customWidth="1"/>
    <col min="2053" max="2053" width="16" style="181" bestFit="1" customWidth="1"/>
    <col min="2054" max="2057" width="18.7109375" style="181" bestFit="1" customWidth="1"/>
    <col min="2058" max="2059" width="12.7109375" style="181" customWidth="1"/>
    <col min="2060" max="2060" width="2.5703125" style="181" customWidth="1"/>
    <col min="2061" max="2304" width="11.42578125" style="181"/>
    <col min="2305" max="2305" width="17.7109375" style="181" customWidth="1"/>
    <col min="2306" max="2306" width="18.7109375" style="181" bestFit="1" customWidth="1"/>
    <col min="2307" max="2307" width="12.7109375" style="181" bestFit="1" customWidth="1"/>
    <col min="2308" max="2308" width="18.7109375" style="181" bestFit="1" customWidth="1"/>
    <col min="2309" max="2309" width="16" style="181" bestFit="1" customWidth="1"/>
    <col min="2310" max="2313" width="18.7109375" style="181" bestFit="1" customWidth="1"/>
    <col min="2314" max="2315" width="12.7109375" style="181" customWidth="1"/>
    <col min="2316" max="2316" width="2.5703125" style="181" customWidth="1"/>
    <col min="2317" max="2560" width="11.42578125" style="181"/>
    <col min="2561" max="2561" width="17.7109375" style="181" customWidth="1"/>
    <col min="2562" max="2562" width="18.7109375" style="181" bestFit="1" customWidth="1"/>
    <col min="2563" max="2563" width="12.7109375" style="181" bestFit="1" customWidth="1"/>
    <col min="2564" max="2564" width="18.7109375" style="181" bestFit="1" customWidth="1"/>
    <col min="2565" max="2565" width="16" style="181" bestFit="1" customWidth="1"/>
    <col min="2566" max="2569" width="18.7109375" style="181" bestFit="1" customWidth="1"/>
    <col min="2570" max="2571" width="12.7109375" style="181" customWidth="1"/>
    <col min="2572" max="2572" width="2.5703125" style="181" customWidth="1"/>
    <col min="2573" max="2816" width="11.42578125" style="181"/>
    <col min="2817" max="2817" width="17.7109375" style="181" customWidth="1"/>
    <col min="2818" max="2818" width="18.7109375" style="181" bestFit="1" customWidth="1"/>
    <col min="2819" max="2819" width="12.7109375" style="181" bestFit="1" customWidth="1"/>
    <col min="2820" max="2820" width="18.7109375" style="181" bestFit="1" customWidth="1"/>
    <col min="2821" max="2821" width="16" style="181" bestFit="1" customWidth="1"/>
    <col min="2822" max="2825" width="18.7109375" style="181" bestFit="1" customWidth="1"/>
    <col min="2826" max="2827" width="12.7109375" style="181" customWidth="1"/>
    <col min="2828" max="2828" width="2.5703125" style="181" customWidth="1"/>
    <col min="2829" max="3072" width="11.42578125" style="181"/>
    <col min="3073" max="3073" width="17.7109375" style="181" customWidth="1"/>
    <col min="3074" max="3074" width="18.7109375" style="181" bestFit="1" customWidth="1"/>
    <col min="3075" max="3075" width="12.7109375" style="181" bestFit="1" customWidth="1"/>
    <col min="3076" max="3076" width="18.7109375" style="181" bestFit="1" customWidth="1"/>
    <col min="3077" max="3077" width="16" style="181" bestFit="1" customWidth="1"/>
    <col min="3078" max="3081" width="18.7109375" style="181" bestFit="1" customWidth="1"/>
    <col min="3082" max="3083" width="12.7109375" style="181" customWidth="1"/>
    <col min="3084" max="3084" width="2.5703125" style="181" customWidth="1"/>
    <col min="3085" max="3328" width="11.42578125" style="181"/>
    <col min="3329" max="3329" width="17.7109375" style="181" customWidth="1"/>
    <col min="3330" max="3330" width="18.7109375" style="181" bestFit="1" customWidth="1"/>
    <col min="3331" max="3331" width="12.7109375" style="181" bestFit="1" customWidth="1"/>
    <col min="3332" max="3332" width="18.7109375" style="181" bestFit="1" customWidth="1"/>
    <col min="3333" max="3333" width="16" style="181" bestFit="1" customWidth="1"/>
    <col min="3334" max="3337" width="18.7109375" style="181" bestFit="1" customWidth="1"/>
    <col min="3338" max="3339" width="12.7109375" style="181" customWidth="1"/>
    <col min="3340" max="3340" width="2.5703125" style="181" customWidth="1"/>
    <col min="3341" max="3584" width="11.42578125" style="181"/>
    <col min="3585" max="3585" width="17.7109375" style="181" customWidth="1"/>
    <col min="3586" max="3586" width="18.7109375" style="181" bestFit="1" customWidth="1"/>
    <col min="3587" max="3587" width="12.7109375" style="181" bestFit="1" customWidth="1"/>
    <col min="3588" max="3588" width="18.7109375" style="181" bestFit="1" customWidth="1"/>
    <col min="3589" max="3589" width="16" style="181" bestFit="1" customWidth="1"/>
    <col min="3590" max="3593" width="18.7109375" style="181" bestFit="1" customWidth="1"/>
    <col min="3594" max="3595" width="12.7109375" style="181" customWidth="1"/>
    <col min="3596" max="3596" width="2.5703125" style="181" customWidth="1"/>
    <col min="3597" max="3840" width="11.42578125" style="181"/>
    <col min="3841" max="3841" width="17.7109375" style="181" customWidth="1"/>
    <col min="3842" max="3842" width="18.7109375" style="181" bestFit="1" customWidth="1"/>
    <col min="3843" max="3843" width="12.7109375" style="181" bestFit="1" customWidth="1"/>
    <col min="3844" max="3844" width="18.7109375" style="181" bestFit="1" customWidth="1"/>
    <col min="3845" max="3845" width="16" style="181" bestFit="1" customWidth="1"/>
    <col min="3846" max="3849" width="18.7109375" style="181" bestFit="1" customWidth="1"/>
    <col min="3850" max="3851" width="12.7109375" style="181" customWidth="1"/>
    <col min="3852" max="3852" width="2.5703125" style="181" customWidth="1"/>
    <col min="3853" max="4096" width="11.42578125" style="181"/>
    <col min="4097" max="4097" width="17.7109375" style="181" customWidth="1"/>
    <col min="4098" max="4098" width="18.7109375" style="181" bestFit="1" customWidth="1"/>
    <col min="4099" max="4099" width="12.7109375" style="181" bestFit="1" customWidth="1"/>
    <col min="4100" max="4100" width="18.7109375" style="181" bestFit="1" customWidth="1"/>
    <col min="4101" max="4101" width="16" style="181" bestFit="1" customWidth="1"/>
    <col min="4102" max="4105" width="18.7109375" style="181" bestFit="1" customWidth="1"/>
    <col min="4106" max="4107" width="12.7109375" style="181" customWidth="1"/>
    <col min="4108" max="4108" width="2.5703125" style="181" customWidth="1"/>
    <col min="4109" max="4352" width="11.42578125" style="181"/>
    <col min="4353" max="4353" width="17.7109375" style="181" customWidth="1"/>
    <col min="4354" max="4354" width="18.7109375" style="181" bestFit="1" customWidth="1"/>
    <col min="4355" max="4355" width="12.7109375" style="181" bestFit="1" customWidth="1"/>
    <col min="4356" max="4356" width="18.7109375" style="181" bestFit="1" customWidth="1"/>
    <col min="4357" max="4357" width="16" style="181" bestFit="1" customWidth="1"/>
    <col min="4358" max="4361" width="18.7109375" style="181" bestFit="1" customWidth="1"/>
    <col min="4362" max="4363" width="12.7109375" style="181" customWidth="1"/>
    <col min="4364" max="4364" width="2.5703125" style="181" customWidth="1"/>
    <col min="4365" max="4608" width="11.42578125" style="181"/>
    <col min="4609" max="4609" width="17.7109375" style="181" customWidth="1"/>
    <col min="4610" max="4610" width="18.7109375" style="181" bestFit="1" customWidth="1"/>
    <col min="4611" max="4611" width="12.7109375" style="181" bestFit="1" customWidth="1"/>
    <col min="4612" max="4612" width="18.7109375" style="181" bestFit="1" customWidth="1"/>
    <col min="4613" max="4613" width="16" style="181" bestFit="1" customWidth="1"/>
    <col min="4614" max="4617" width="18.7109375" style="181" bestFit="1" customWidth="1"/>
    <col min="4618" max="4619" width="12.7109375" style="181" customWidth="1"/>
    <col min="4620" max="4620" width="2.5703125" style="181" customWidth="1"/>
    <col min="4621" max="4864" width="11.42578125" style="181"/>
    <col min="4865" max="4865" width="17.7109375" style="181" customWidth="1"/>
    <col min="4866" max="4866" width="18.7109375" style="181" bestFit="1" customWidth="1"/>
    <col min="4867" max="4867" width="12.7109375" style="181" bestFit="1" customWidth="1"/>
    <col min="4868" max="4868" width="18.7109375" style="181" bestFit="1" customWidth="1"/>
    <col min="4869" max="4869" width="16" style="181" bestFit="1" customWidth="1"/>
    <col min="4870" max="4873" width="18.7109375" style="181" bestFit="1" customWidth="1"/>
    <col min="4874" max="4875" width="12.7109375" style="181" customWidth="1"/>
    <col min="4876" max="4876" width="2.5703125" style="181" customWidth="1"/>
    <col min="4877" max="5120" width="11.42578125" style="181"/>
    <col min="5121" max="5121" width="17.7109375" style="181" customWidth="1"/>
    <col min="5122" max="5122" width="18.7109375" style="181" bestFit="1" customWidth="1"/>
    <col min="5123" max="5123" width="12.7109375" style="181" bestFit="1" customWidth="1"/>
    <col min="5124" max="5124" width="18.7109375" style="181" bestFit="1" customWidth="1"/>
    <col min="5125" max="5125" width="16" style="181" bestFit="1" customWidth="1"/>
    <col min="5126" max="5129" width="18.7109375" style="181" bestFit="1" customWidth="1"/>
    <col min="5130" max="5131" width="12.7109375" style="181" customWidth="1"/>
    <col min="5132" max="5132" width="2.5703125" style="181" customWidth="1"/>
    <col min="5133" max="5376" width="11.42578125" style="181"/>
    <col min="5377" max="5377" width="17.7109375" style="181" customWidth="1"/>
    <col min="5378" max="5378" width="18.7109375" style="181" bestFit="1" customWidth="1"/>
    <col min="5379" max="5379" width="12.7109375" style="181" bestFit="1" customWidth="1"/>
    <col min="5380" max="5380" width="18.7109375" style="181" bestFit="1" customWidth="1"/>
    <col min="5381" max="5381" width="16" style="181" bestFit="1" customWidth="1"/>
    <col min="5382" max="5385" width="18.7109375" style="181" bestFit="1" customWidth="1"/>
    <col min="5386" max="5387" width="12.7109375" style="181" customWidth="1"/>
    <col min="5388" max="5388" width="2.5703125" style="181" customWidth="1"/>
    <col min="5389" max="5632" width="11.42578125" style="181"/>
    <col min="5633" max="5633" width="17.7109375" style="181" customWidth="1"/>
    <col min="5634" max="5634" width="18.7109375" style="181" bestFit="1" customWidth="1"/>
    <col min="5635" max="5635" width="12.7109375" style="181" bestFit="1" customWidth="1"/>
    <col min="5636" max="5636" width="18.7109375" style="181" bestFit="1" customWidth="1"/>
    <col min="5637" max="5637" width="16" style="181" bestFit="1" customWidth="1"/>
    <col min="5638" max="5641" width="18.7109375" style="181" bestFit="1" customWidth="1"/>
    <col min="5642" max="5643" width="12.7109375" style="181" customWidth="1"/>
    <col min="5644" max="5644" width="2.5703125" style="181" customWidth="1"/>
    <col min="5645" max="5888" width="11.42578125" style="181"/>
    <col min="5889" max="5889" width="17.7109375" style="181" customWidth="1"/>
    <col min="5890" max="5890" width="18.7109375" style="181" bestFit="1" customWidth="1"/>
    <col min="5891" max="5891" width="12.7109375" style="181" bestFit="1" customWidth="1"/>
    <col min="5892" max="5892" width="18.7109375" style="181" bestFit="1" customWidth="1"/>
    <col min="5893" max="5893" width="16" style="181" bestFit="1" customWidth="1"/>
    <col min="5894" max="5897" width="18.7109375" style="181" bestFit="1" customWidth="1"/>
    <col min="5898" max="5899" width="12.7109375" style="181" customWidth="1"/>
    <col min="5900" max="5900" width="2.5703125" style="181" customWidth="1"/>
    <col min="5901" max="6144" width="11.42578125" style="181"/>
    <col min="6145" max="6145" width="17.7109375" style="181" customWidth="1"/>
    <col min="6146" max="6146" width="18.7109375" style="181" bestFit="1" customWidth="1"/>
    <col min="6147" max="6147" width="12.7109375" style="181" bestFit="1" customWidth="1"/>
    <col min="6148" max="6148" width="18.7109375" style="181" bestFit="1" customWidth="1"/>
    <col min="6149" max="6149" width="16" style="181" bestFit="1" customWidth="1"/>
    <col min="6150" max="6153" width="18.7109375" style="181" bestFit="1" customWidth="1"/>
    <col min="6154" max="6155" width="12.7109375" style="181" customWidth="1"/>
    <col min="6156" max="6156" width="2.5703125" style="181" customWidth="1"/>
    <col min="6157" max="6400" width="11.42578125" style="181"/>
    <col min="6401" max="6401" width="17.7109375" style="181" customWidth="1"/>
    <col min="6402" max="6402" width="18.7109375" style="181" bestFit="1" customWidth="1"/>
    <col min="6403" max="6403" width="12.7109375" style="181" bestFit="1" customWidth="1"/>
    <col min="6404" max="6404" width="18.7109375" style="181" bestFit="1" customWidth="1"/>
    <col min="6405" max="6405" width="16" style="181" bestFit="1" customWidth="1"/>
    <col min="6406" max="6409" width="18.7109375" style="181" bestFit="1" customWidth="1"/>
    <col min="6410" max="6411" width="12.7109375" style="181" customWidth="1"/>
    <col min="6412" max="6412" width="2.5703125" style="181" customWidth="1"/>
    <col min="6413" max="6656" width="11.42578125" style="181"/>
    <col min="6657" max="6657" width="17.7109375" style="181" customWidth="1"/>
    <col min="6658" max="6658" width="18.7109375" style="181" bestFit="1" customWidth="1"/>
    <col min="6659" max="6659" width="12.7109375" style="181" bestFit="1" customWidth="1"/>
    <col min="6660" max="6660" width="18.7109375" style="181" bestFit="1" customWidth="1"/>
    <col min="6661" max="6661" width="16" style="181" bestFit="1" customWidth="1"/>
    <col min="6662" max="6665" width="18.7109375" style="181" bestFit="1" customWidth="1"/>
    <col min="6666" max="6667" width="12.7109375" style="181" customWidth="1"/>
    <col min="6668" max="6668" width="2.5703125" style="181" customWidth="1"/>
    <col min="6669" max="6912" width="11.42578125" style="181"/>
    <col min="6913" max="6913" width="17.7109375" style="181" customWidth="1"/>
    <col min="6914" max="6914" width="18.7109375" style="181" bestFit="1" customWidth="1"/>
    <col min="6915" max="6915" width="12.7109375" style="181" bestFit="1" customWidth="1"/>
    <col min="6916" max="6916" width="18.7109375" style="181" bestFit="1" customWidth="1"/>
    <col min="6917" max="6917" width="16" style="181" bestFit="1" customWidth="1"/>
    <col min="6918" max="6921" width="18.7109375" style="181" bestFit="1" customWidth="1"/>
    <col min="6922" max="6923" width="12.7109375" style="181" customWidth="1"/>
    <col min="6924" max="6924" width="2.5703125" style="181" customWidth="1"/>
    <col min="6925" max="7168" width="11.42578125" style="181"/>
    <col min="7169" max="7169" width="17.7109375" style="181" customWidth="1"/>
    <col min="7170" max="7170" width="18.7109375" style="181" bestFit="1" customWidth="1"/>
    <col min="7171" max="7171" width="12.7109375" style="181" bestFit="1" customWidth="1"/>
    <col min="7172" max="7172" width="18.7109375" style="181" bestFit="1" customWidth="1"/>
    <col min="7173" max="7173" width="16" style="181" bestFit="1" customWidth="1"/>
    <col min="7174" max="7177" width="18.7109375" style="181" bestFit="1" customWidth="1"/>
    <col min="7178" max="7179" width="12.7109375" style="181" customWidth="1"/>
    <col min="7180" max="7180" width="2.5703125" style="181" customWidth="1"/>
    <col min="7181" max="7424" width="11.42578125" style="181"/>
    <col min="7425" max="7425" width="17.7109375" style="181" customWidth="1"/>
    <col min="7426" max="7426" width="18.7109375" style="181" bestFit="1" customWidth="1"/>
    <col min="7427" max="7427" width="12.7109375" style="181" bestFit="1" customWidth="1"/>
    <col min="7428" max="7428" width="18.7109375" style="181" bestFit="1" customWidth="1"/>
    <col min="7429" max="7429" width="16" style="181" bestFit="1" customWidth="1"/>
    <col min="7430" max="7433" width="18.7109375" style="181" bestFit="1" customWidth="1"/>
    <col min="7434" max="7435" width="12.7109375" style="181" customWidth="1"/>
    <col min="7436" max="7436" width="2.5703125" style="181" customWidth="1"/>
    <col min="7437" max="7680" width="11.42578125" style="181"/>
    <col min="7681" max="7681" width="17.7109375" style="181" customWidth="1"/>
    <col min="7682" max="7682" width="18.7109375" style="181" bestFit="1" customWidth="1"/>
    <col min="7683" max="7683" width="12.7109375" style="181" bestFit="1" customWidth="1"/>
    <col min="7684" max="7684" width="18.7109375" style="181" bestFit="1" customWidth="1"/>
    <col min="7685" max="7685" width="16" style="181" bestFit="1" customWidth="1"/>
    <col min="7686" max="7689" width="18.7109375" style="181" bestFit="1" customWidth="1"/>
    <col min="7690" max="7691" width="12.7109375" style="181" customWidth="1"/>
    <col min="7692" max="7692" width="2.5703125" style="181" customWidth="1"/>
    <col min="7693" max="7936" width="11.42578125" style="181"/>
    <col min="7937" max="7937" width="17.7109375" style="181" customWidth="1"/>
    <col min="7938" max="7938" width="18.7109375" style="181" bestFit="1" customWidth="1"/>
    <col min="7939" max="7939" width="12.7109375" style="181" bestFit="1" customWidth="1"/>
    <col min="7940" max="7940" width="18.7109375" style="181" bestFit="1" customWidth="1"/>
    <col min="7941" max="7941" width="16" style="181" bestFit="1" customWidth="1"/>
    <col min="7942" max="7945" width="18.7109375" style="181" bestFit="1" customWidth="1"/>
    <col min="7946" max="7947" width="12.7109375" style="181" customWidth="1"/>
    <col min="7948" max="7948" width="2.5703125" style="181" customWidth="1"/>
    <col min="7949" max="8192" width="11.42578125" style="181"/>
    <col min="8193" max="8193" width="17.7109375" style="181" customWidth="1"/>
    <col min="8194" max="8194" width="18.7109375" style="181" bestFit="1" customWidth="1"/>
    <col min="8195" max="8195" width="12.7109375" style="181" bestFit="1" customWidth="1"/>
    <col min="8196" max="8196" width="18.7109375" style="181" bestFit="1" customWidth="1"/>
    <col min="8197" max="8197" width="16" style="181" bestFit="1" customWidth="1"/>
    <col min="8198" max="8201" width="18.7109375" style="181" bestFit="1" customWidth="1"/>
    <col min="8202" max="8203" width="12.7109375" style="181" customWidth="1"/>
    <col min="8204" max="8204" width="2.5703125" style="181" customWidth="1"/>
    <col min="8205" max="8448" width="11.42578125" style="181"/>
    <col min="8449" max="8449" width="17.7109375" style="181" customWidth="1"/>
    <col min="8450" max="8450" width="18.7109375" style="181" bestFit="1" customWidth="1"/>
    <col min="8451" max="8451" width="12.7109375" style="181" bestFit="1" customWidth="1"/>
    <col min="8452" max="8452" width="18.7109375" style="181" bestFit="1" customWidth="1"/>
    <col min="8453" max="8453" width="16" style="181" bestFit="1" customWidth="1"/>
    <col min="8454" max="8457" width="18.7109375" style="181" bestFit="1" customWidth="1"/>
    <col min="8458" max="8459" width="12.7109375" style="181" customWidth="1"/>
    <col min="8460" max="8460" width="2.5703125" style="181" customWidth="1"/>
    <col min="8461" max="8704" width="11.42578125" style="181"/>
    <col min="8705" max="8705" width="17.7109375" style="181" customWidth="1"/>
    <col min="8706" max="8706" width="18.7109375" style="181" bestFit="1" customWidth="1"/>
    <col min="8707" max="8707" width="12.7109375" style="181" bestFit="1" customWidth="1"/>
    <col min="8708" max="8708" width="18.7109375" style="181" bestFit="1" customWidth="1"/>
    <col min="8709" max="8709" width="16" style="181" bestFit="1" customWidth="1"/>
    <col min="8710" max="8713" width="18.7109375" style="181" bestFit="1" customWidth="1"/>
    <col min="8714" max="8715" width="12.7109375" style="181" customWidth="1"/>
    <col min="8716" max="8716" width="2.5703125" style="181" customWidth="1"/>
    <col min="8717" max="8960" width="11.42578125" style="181"/>
    <col min="8961" max="8961" width="17.7109375" style="181" customWidth="1"/>
    <col min="8962" max="8962" width="18.7109375" style="181" bestFit="1" customWidth="1"/>
    <col min="8963" max="8963" width="12.7109375" style="181" bestFit="1" customWidth="1"/>
    <col min="8964" max="8964" width="18.7109375" style="181" bestFit="1" customWidth="1"/>
    <col min="8965" max="8965" width="16" style="181" bestFit="1" customWidth="1"/>
    <col min="8966" max="8969" width="18.7109375" style="181" bestFit="1" customWidth="1"/>
    <col min="8970" max="8971" width="12.7109375" style="181" customWidth="1"/>
    <col min="8972" max="8972" width="2.5703125" style="181" customWidth="1"/>
    <col min="8973" max="9216" width="11.42578125" style="181"/>
    <col min="9217" max="9217" width="17.7109375" style="181" customWidth="1"/>
    <col min="9218" max="9218" width="18.7109375" style="181" bestFit="1" customWidth="1"/>
    <col min="9219" max="9219" width="12.7109375" style="181" bestFit="1" customWidth="1"/>
    <col min="9220" max="9220" width="18.7109375" style="181" bestFit="1" customWidth="1"/>
    <col min="9221" max="9221" width="16" style="181" bestFit="1" customWidth="1"/>
    <col min="9222" max="9225" width="18.7109375" style="181" bestFit="1" customWidth="1"/>
    <col min="9226" max="9227" width="12.7109375" style="181" customWidth="1"/>
    <col min="9228" max="9228" width="2.5703125" style="181" customWidth="1"/>
    <col min="9229" max="9472" width="11.42578125" style="181"/>
    <col min="9473" max="9473" width="17.7109375" style="181" customWidth="1"/>
    <col min="9474" max="9474" width="18.7109375" style="181" bestFit="1" customWidth="1"/>
    <col min="9475" max="9475" width="12.7109375" style="181" bestFit="1" customWidth="1"/>
    <col min="9476" max="9476" width="18.7109375" style="181" bestFit="1" customWidth="1"/>
    <col min="9477" max="9477" width="16" style="181" bestFit="1" customWidth="1"/>
    <col min="9478" max="9481" width="18.7109375" style="181" bestFit="1" customWidth="1"/>
    <col min="9482" max="9483" width="12.7109375" style="181" customWidth="1"/>
    <col min="9484" max="9484" width="2.5703125" style="181" customWidth="1"/>
    <col min="9485" max="9728" width="11.42578125" style="181"/>
    <col min="9729" max="9729" width="17.7109375" style="181" customWidth="1"/>
    <col min="9730" max="9730" width="18.7109375" style="181" bestFit="1" customWidth="1"/>
    <col min="9731" max="9731" width="12.7109375" style="181" bestFit="1" customWidth="1"/>
    <col min="9732" max="9732" width="18.7109375" style="181" bestFit="1" customWidth="1"/>
    <col min="9733" max="9733" width="16" style="181" bestFit="1" customWidth="1"/>
    <col min="9734" max="9737" width="18.7109375" style="181" bestFit="1" customWidth="1"/>
    <col min="9738" max="9739" width="12.7109375" style="181" customWidth="1"/>
    <col min="9740" max="9740" width="2.5703125" style="181" customWidth="1"/>
    <col min="9741" max="9984" width="11.42578125" style="181"/>
    <col min="9985" max="9985" width="17.7109375" style="181" customWidth="1"/>
    <col min="9986" max="9986" width="18.7109375" style="181" bestFit="1" customWidth="1"/>
    <col min="9987" max="9987" width="12.7109375" style="181" bestFit="1" customWidth="1"/>
    <col min="9988" max="9988" width="18.7109375" style="181" bestFit="1" customWidth="1"/>
    <col min="9989" max="9989" width="16" style="181" bestFit="1" customWidth="1"/>
    <col min="9990" max="9993" width="18.7109375" style="181" bestFit="1" customWidth="1"/>
    <col min="9994" max="9995" width="12.7109375" style="181" customWidth="1"/>
    <col min="9996" max="9996" width="2.5703125" style="181" customWidth="1"/>
    <col min="9997" max="10240" width="11.42578125" style="181"/>
    <col min="10241" max="10241" width="17.7109375" style="181" customWidth="1"/>
    <col min="10242" max="10242" width="18.7109375" style="181" bestFit="1" customWidth="1"/>
    <col min="10243" max="10243" width="12.7109375" style="181" bestFit="1" customWidth="1"/>
    <col min="10244" max="10244" width="18.7109375" style="181" bestFit="1" customWidth="1"/>
    <col min="10245" max="10245" width="16" style="181" bestFit="1" customWidth="1"/>
    <col min="10246" max="10249" width="18.7109375" style="181" bestFit="1" customWidth="1"/>
    <col min="10250" max="10251" width="12.7109375" style="181" customWidth="1"/>
    <col min="10252" max="10252" width="2.5703125" style="181" customWidth="1"/>
    <col min="10253" max="10496" width="11.42578125" style="181"/>
    <col min="10497" max="10497" width="17.7109375" style="181" customWidth="1"/>
    <col min="10498" max="10498" width="18.7109375" style="181" bestFit="1" customWidth="1"/>
    <col min="10499" max="10499" width="12.7109375" style="181" bestFit="1" customWidth="1"/>
    <col min="10500" max="10500" width="18.7109375" style="181" bestFit="1" customWidth="1"/>
    <col min="10501" max="10501" width="16" style="181" bestFit="1" customWidth="1"/>
    <col min="10502" max="10505" width="18.7109375" style="181" bestFit="1" customWidth="1"/>
    <col min="10506" max="10507" width="12.7109375" style="181" customWidth="1"/>
    <col min="10508" max="10508" width="2.5703125" style="181" customWidth="1"/>
    <col min="10509" max="10752" width="11.42578125" style="181"/>
    <col min="10753" max="10753" width="17.7109375" style="181" customWidth="1"/>
    <col min="10754" max="10754" width="18.7109375" style="181" bestFit="1" customWidth="1"/>
    <col min="10755" max="10755" width="12.7109375" style="181" bestFit="1" customWidth="1"/>
    <col min="10756" max="10756" width="18.7109375" style="181" bestFit="1" customWidth="1"/>
    <col min="10757" max="10757" width="16" style="181" bestFit="1" customWidth="1"/>
    <col min="10758" max="10761" width="18.7109375" style="181" bestFit="1" customWidth="1"/>
    <col min="10762" max="10763" width="12.7109375" style="181" customWidth="1"/>
    <col min="10764" max="10764" width="2.5703125" style="181" customWidth="1"/>
    <col min="10765" max="11008" width="11.42578125" style="181"/>
    <col min="11009" max="11009" width="17.7109375" style="181" customWidth="1"/>
    <col min="11010" max="11010" width="18.7109375" style="181" bestFit="1" customWidth="1"/>
    <col min="11011" max="11011" width="12.7109375" style="181" bestFit="1" customWidth="1"/>
    <col min="11012" max="11012" width="18.7109375" style="181" bestFit="1" customWidth="1"/>
    <col min="11013" max="11013" width="16" style="181" bestFit="1" customWidth="1"/>
    <col min="11014" max="11017" width="18.7109375" style="181" bestFit="1" customWidth="1"/>
    <col min="11018" max="11019" width="12.7109375" style="181" customWidth="1"/>
    <col min="11020" max="11020" width="2.5703125" style="181" customWidth="1"/>
    <col min="11021" max="11264" width="11.42578125" style="181"/>
    <col min="11265" max="11265" width="17.7109375" style="181" customWidth="1"/>
    <col min="11266" max="11266" width="18.7109375" style="181" bestFit="1" customWidth="1"/>
    <col min="11267" max="11267" width="12.7109375" style="181" bestFit="1" customWidth="1"/>
    <col min="11268" max="11268" width="18.7109375" style="181" bestFit="1" customWidth="1"/>
    <col min="11269" max="11269" width="16" style="181" bestFit="1" customWidth="1"/>
    <col min="11270" max="11273" width="18.7109375" style="181" bestFit="1" customWidth="1"/>
    <col min="11274" max="11275" width="12.7109375" style="181" customWidth="1"/>
    <col min="11276" max="11276" width="2.5703125" style="181" customWidth="1"/>
    <col min="11277" max="11520" width="11.42578125" style="181"/>
    <col min="11521" max="11521" width="17.7109375" style="181" customWidth="1"/>
    <col min="11522" max="11522" width="18.7109375" style="181" bestFit="1" customWidth="1"/>
    <col min="11523" max="11523" width="12.7109375" style="181" bestFit="1" customWidth="1"/>
    <col min="11524" max="11524" width="18.7109375" style="181" bestFit="1" customWidth="1"/>
    <col min="11525" max="11525" width="16" style="181" bestFit="1" customWidth="1"/>
    <col min="11526" max="11529" width="18.7109375" style="181" bestFit="1" customWidth="1"/>
    <col min="11530" max="11531" width="12.7109375" style="181" customWidth="1"/>
    <col min="11532" max="11532" width="2.5703125" style="181" customWidth="1"/>
    <col min="11533" max="11776" width="11.42578125" style="181"/>
    <col min="11777" max="11777" width="17.7109375" style="181" customWidth="1"/>
    <col min="11778" max="11778" width="18.7109375" style="181" bestFit="1" customWidth="1"/>
    <col min="11779" max="11779" width="12.7109375" style="181" bestFit="1" customWidth="1"/>
    <col min="11780" max="11780" width="18.7109375" style="181" bestFit="1" customWidth="1"/>
    <col min="11781" max="11781" width="16" style="181" bestFit="1" customWidth="1"/>
    <col min="11782" max="11785" width="18.7109375" style="181" bestFit="1" customWidth="1"/>
    <col min="11786" max="11787" width="12.7109375" style="181" customWidth="1"/>
    <col min="11788" max="11788" width="2.5703125" style="181" customWidth="1"/>
    <col min="11789" max="12032" width="11.42578125" style="181"/>
    <col min="12033" max="12033" width="17.7109375" style="181" customWidth="1"/>
    <col min="12034" max="12034" width="18.7109375" style="181" bestFit="1" customWidth="1"/>
    <col min="12035" max="12035" width="12.7109375" style="181" bestFit="1" customWidth="1"/>
    <col min="12036" max="12036" width="18.7109375" style="181" bestFit="1" customWidth="1"/>
    <col min="12037" max="12037" width="16" style="181" bestFit="1" customWidth="1"/>
    <col min="12038" max="12041" width="18.7109375" style="181" bestFit="1" customWidth="1"/>
    <col min="12042" max="12043" width="12.7109375" style="181" customWidth="1"/>
    <col min="12044" max="12044" width="2.5703125" style="181" customWidth="1"/>
    <col min="12045" max="12288" width="11.42578125" style="181"/>
    <col min="12289" max="12289" width="17.7109375" style="181" customWidth="1"/>
    <col min="12290" max="12290" width="18.7109375" style="181" bestFit="1" customWidth="1"/>
    <col min="12291" max="12291" width="12.7109375" style="181" bestFit="1" customWidth="1"/>
    <col min="12292" max="12292" width="18.7109375" style="181" bestFit="1" customWidth="1"/>
    <col min="12293" max="12293" width="16" style="181" bestFit="1" customWidth="1"/>
    <col min="12294" max="12297" width="18.7109375" style="181" bestFit="1" customWidth="1"/>
    <col min="12298" max="12299" width="12.7109375" style="181" customWidth="1"/>
    <col min="12300" max="12300" width="2.5703125" style="181" customWidth="1"/>
    <col min="12301" max="12544" width="11.42578125" style="181"/>
    <col min="12545" max="12545" width="17.7109375" style="181" customWidth="1"/>
    <col min="12546" max="12546" width="18.7109375" style="181" bestFit="1" customWidth="1"/>
    <col min="12547" max="12547" width="12.7109375" style="181" bestFit="1" customWidth="1"/>
    <col min="12548" max="12548" width="18.7109375" style="181" bestFit="1" customWidth="1"/>
    <col min="12549" max="12549" width="16" style="181" bestFit="1" customWidth="1"/>
    <col min="12550" max="12553" width="18.7109375" style="181" bestFit="1" customWidth="1"/>
    <col min="12554" max="12555" width="12.7109375" style="181" customWidth="1"/>
    <col min="12556" max="12556" width="2.5703125" style="181" customWidth="1"/>
    <col min="12557" max="12800" width="11.42578125" style="181"/>
    <col min="12801" max="12801" width="17.7109375" style="181" customWidth="1"/>
    <col min="12802" max="12802" width="18.7109375" style="181" bestFit="1" customWidth="1"/>
    <col min="12803" max="12803" width="12.7109375" style="181" bestFit="1" customWidth="1"/>
    <col min="12804" max="12804" width="18.7109375" style="181" bestFit="1" customWidth="1"/>
    <col min="12805" max="12805" width="16" style="181" bestFit="1" customWidth="1"/>
    <col min="12806" max="12809" width="18.7109375" style="181" bestFit="1" customWidth="1"/>
    <col min="12810" max="12811" width="12.7109375" style="181" customWidth="1"/>
    <col min="12812" max="12812" width="2.5703125" style="181" customWidth="1"/>
    <col min="12813" max="13056" width="11.42578125" style="181"/>
    <col min="13057" max="13057" width="17.7109375" style="181" customWidth="1"/>
    <col min="13058" max="13058" width="18.7109375" style="181" bestFit="1" customWidth="1"/>
    <col min="13059" max="13059" width="12.7109375" style="181" bestFit="1" customWidth="1"/>
    <col min="13060" max="13060" width="18.7109375" style="181" bestFit="1" customWidth="1"/>
    <col min="13061" max="13061" width="16" style="181" bestFit="1" customWidth="1"/>
    <col min="13062" max="13065" width="18.7109375" style="181" bestFit="1" customWidth="1"/>
    <col min="13066" max="13067" width="12.7109375" style="181" customWidth="1"/>
    <col min="13068" max="13068" width="2.5703125" style="181" customWidth="1"/>
    <col min="13069" max="13312" width="11.42578125" style="181"/>
    <col min="13313" max="13313" width="17.7109375" style="181" customWidth="1"/>
    <col min="13314" max="13314" width="18.7109375" style="181" bestFit="1" customWidth="1"/>
    <col min="13315" max="13315" width="12.7109375" style="181" bestFit="1" customWidth="1"/>
    <col min="13316" max="13316" width="18.7109375" style="181" bestFit="1" customWidth="1"/>
    <col min="13317" max="13317" width="16" style="181" bestFit="1" customWidth="1"/>
    <col min="13318" max="13321" width="18.7109375" style="181" bestFit="1" customWidth="1"/>
    <col min="13322" max="13323" width="12.7109375" style="181" customWidth="1"/>
    <col min="13324" max="13324" width="2.5703125" style="181" customWidth="1"/>
    <col min="13325" max="13568" width="11.42578125" style="181"/>
    <col min="13569" max="13569" width="17.7109375" style="181" customWidth="1"/>
    <col min="13570" max="13570" width="18.7109375" style="181" bestFit="1" customWidth="1"/>
    <col min="13571" max="13571" width="12.7109375" style="181" bestFit="1" customWidth="1"/>
    <col min="13572" max="13572" width="18.7109375" style="181" bestFit="1" customWidth="1"/>
    <col min="13573" max="13573" width="16" style="181" bestFit="1" customWidth="1"/>
    <col min="13574" max="13577" width="18.7109375" style="181" bestFit="1" customWidth="1"/>
    <col min="13578" max="13579" width="12.7109375" style="181" customWidth="1"/>
    <col min="13580" max="13580" width="2.5703125" style="181" customWidth="1"/>
    <col min="13581" max="13824" width="11.42578125" style="181"/>
    <col min="13825" max="13825" width="17.7109375" style="181" customWidth="1"/>
    <col min="13826" max="13826" width="18.7109375" style="181" bestFit="1" customWidth="1"/>
    <col min="13827" max="13827" width="12.7109375" style="181" bestFit="1" customWidth="1"/>
    <col min="13828" max="13828" width="18.7109375" style="181" bestFit="1" customWidth="1"/>
    <col min="13829" max="13829" width="16" style="181" bestFit="1" customWidth="1"/>
    <col min="13830" max="13833" width="18.7109375" style="181" bestFit="1" customWidth="1"/>
    <col min="13834" max="13835" width="12.7109375" style="181" customWidth="1"/>
    <col min="13836" max="13836" width="2.5703125" style="181" customWidth="1"/>
    <col min="13837" max="14080" width="11.42578125" style="181"/>
    <col min="14081" max="14081" width="17.7109375" style="181" customWidth="1"/>
    <col min="14082" max="14082" width="18.7109375" style="181" bestFit="1" customWidth="1"/>
    <col min="14083" max="14083" width="12.7109375" style="181" bestFit="1" customWidth="1"/>
    <col min="14084" max="14084" width="18.7109375" style="181" bestFit="1" customWidth="1"/>
    <col min="14085" max="14085" width="16" style="181" bestFit="1" customWidth="1"/>
    <col min="14086" max="14089" width="18.7109375" style="181" bestFit="1" customWidth="1"/>
    <col min="14090" max="14091" width="12.7109375" style="181" customWidth="1"/>
    <col min="14092" max="14092" width="2.5703125" style="181" customWidth="1"/>
    <col min="14093" max="14336" width="11.42578125" style="181"/>
    <col min="14337" max="14337" width="17.7109375" style="181" customWidth="1"/>
    <col min="14338" max="14338" width="18.7109375" style="181" bestFit="1" customWidth="1"/>
    <col min="14339" max="14339" width="12.7109375" style="181" bestFit="1" customWidth="1"/>
    <col min="14340" max="14340" width="18.7109375" style="181" bestFit="1" customWidth="1"/>
    <col min="14341" max="14341" width="16" style="181" bestFit="1" customWidth="1"/>
    <col min="14342" max="14345" width="18.7109375" style="181" bestFit="1" customWidth="1"/>
    <col min="14346" max="14347" width="12.7109375" style="181" customWidth="1"/>
    <col min="14348" max="14348" width="2.5703125" style="181" customWidth="1"/>
    <col min="14349" max="14592" width="11.42578125" style="181"/>
    <col min="14593" max="14593" width="17.7109375" style="181" customWidth="1"/>
    <col min="14594" max="14594" width="18.7109375" style="181" bestFit="1" customWidth="1"/>
    <col min="14595" max="14595" width="12.7109375" style="181" bestFit="1" customWidth="1"/>
    <col min="14596" max="14596" width="18.7109375" style="181" bestFit="1" customWidth="1"/>
    <col min="14597" max="14597" width="16" style="181" bestFit="1" customWidth="1"/>
    <col min="14598" max="14601" width="18.7109375" style="181" bestFit="1" customWidth="1"/>
    <col min="14602" max="14603" width="12.7109375" style="181" customWidth="1"/>
    <col min="14604" max="14604" width="2.5703125" style="181" customWidth="1"/>
    <col min="14605" max="14848" width="11.42578125" style="181"/>
    <col min="14849" max="14849" width="17.7109375" style="181" customWidth="1"/>
    <col min="14850" max="14850" width="18.7109375" style="181" bestFit="1" customWidth="1"/>
    <col min="14851" max="14851" width="12.7109375" style="181" bestFit="1" customWidth="1"/>
    <col min="14852" max="14852" width="18.7109375" style="181" bestFit="1" customWidth="1"/>
    <col min="14853" max="14853" width="16" style="181" bestFit="1" customWidth="1"/>
    <col min="14854" max="14857" width="18.7109375" style="181" bestFit="1" customWidth="1"/>
    <col min="14858" max="14859" width="12.7109375" style="181" customWidth="1"/>
    <col min="14860" max="14860" width="2.5703125" style="181" customWidth="1"/>
    <col min="14861" max="15104" width="11.42578125" style="181"/>
    <col min="15105" max="15105" width="17.7109375" style="181" customWidth="1"/>
    <col min="15106" max="15106" width="18.7109375" style="181" bestFit="1" customWidth="1"/>
    <col min="15107" max="15107" width="12.7109375" style="181" bestFit="1" customWidth="1"/>
    <col min="15108" max="15108" width="18.7109375" style="181" bestFit="1" customWidth="1"/>
    <col min="15109" max="15109" width="16" style="181" bestFit="1" customWidth="1"/>
    <col min="15110" max="15113" width="18.7109375" style="181" bestFit="1" customWidth="1"/>
    <col min="15114" max="15115" width="12.7109375" style="181" customWidth="1"/>
    <col min="15116" max="15116" width="2.5703125" style="181" customWidth="1"/>
    <col min="15117" max="15360" width="11.42578125" style="181"/>
    <col min="15361" max="15361" width="17.7109375" style="181" customWidth="1"/>
    <col min="15362" max="15362" width="18.7109375" style="181" bestFit="1" customWidth="1"/>
    <col min="15363" max="15363" width="12.7109375" style="181" bestFit="1" customWidth="1"/>
    <col min="15364" max="15364" width="18.7109375" style="181" bestFit="1" customWidth="1"/>
    <col min="15365" max="15365" width="16" style="181" bestFit="1" customWidth="1"/>
    <col min="15366" max="15369" width="18.7109375" style="181" bestFit="1" customWidth="1"/>
    <col min="15370" max="15371" width="12.7109375" style="181" customWidth="1"/>
    <col min="15372" max="15372" width="2.5703125" style="181" customWidth="1"/>
    <col min="15373" max="15616" width="11.42578125" style="181"/>
    <col min="15617" max="15617" width="17.7109375" style="181" customWidth="1"/>
    <col min="15618" max="15618" width="18.7109375" style="181" bestFit="1" customWidth="1"/>
    <col min="15619" max="15619" width="12.7109375" style="181" bestFit="1" customWidth="1"/>
    <col min="15620" max="15620" width="18.7109375" style="181" bestFit="1" customWidth="1"/>
    <col min="15621" max="15621" width="16" style="181" bestFit="1" customWidth="1"/>
    <col min="15622" max="15625" width="18.7109375" style="181" bestFit="1" customWidth="1"/>
    <col min="15626" max="15627" width="12.7109375" style="181" customWidth="1"/>
    <col min="15628" max="15628" width="2.5703125" style="181" customWidth="1"/>
    <col min="15629" max="15872" width="11.42578125" style="181"/>
    <col min="15873" max="15873" width="17.7109375" style="181" customWidth="1"/>
    <col min="15874" max="15874" width="18.7109375" style="181" bestFit="1" customWidth="1"/>
    <col min="15875" max="15875" width="12.7109375" style="181" bestFit="1" customWidth="1"/>
    <col min="15876" max="15876" width="18.7109375" style="181" bestFit="1" customWidth="1"/>
    <col min="15877" max="15877" width="16" style="181" bestFit="1" customWidth="1"/>
    <col min="15878" max="15881" width="18.7109375" style="181" bestFit="1" customWidth="1"/>
    <col min="15882" max="15883" width="12.7109375" style="181" customWidth="1"/>
    <col min="15884" max="15884" width="2.5703125" style="181" customWidth="1"/>
    <col min="15885" max="16128" width="11.42578125" style="181"/>
    <col min="16129" max="16129" width="17.7109375" style="181" customWidth="1"/>
    <col min="16130" max="16130" width="18.7109375" style="181" bestFit="1" customWidth="1"/>
    <col min="16131" max="16131" width="12.7109375" style="181" bestFit="1" customWidth="1"/>
    <col min="16132" max="16132" width="18.7109375" style="181" bestFit="1" customWidth="1"/>
    <col min="16133" max="16133" width="16" style="181" bestFit="1" customWidth="1"/>
    <col min="16134" max="16137" width="18.7109375" style="181" bestFit="1" customWidth="1"/>
    <col min="16138" max="16139" width="12.7109375" style="181" customWidth="1"/>
    <col min="16140" max="16140" width="2.5703125" style="181" customWidth="1"/>
    <col min="16141" max="16384" width="11.42578125" style="181"/>
  </cols>
  <sheetData>
    <row r="1" spans="1:20">
      <c r="A1" s="247" t="s">
        <v>238</v>
      </c>
    </row>
    <row r="2" spans="1:20" ht="15.75">
      <c r="A2" s="101" t="s">
        <v>239</v>
      </c>
    </row>
    <row r="3" spans="1:20" ht="15.75">
      <c r="A3" s="101"/>
    </row>
    <row r="4" spans="1:20">
      <c r="A4" s="249" t="s">
        <v>240</v>
      </c>
    </row>
    <row r="5" spans="1:20" s="252" customFormat="1" ht="23.25" customHeight="1">
      <c r="A5" s="250" t="s">
        <v>2</v>
      </c>
      <c r="B5" s="251" t="s">
        <v>241</v>
      </c>
      <c r="C5" s="251" t="s">
        <v>242</v>
      </c>
      <c r="D5" s="251" t="s">
        <v>243</v>
      </c>
      <c r="E5" s="251" t="s">
        <v>244</v>
      </c>
      <c r="F5" s="251" t="s">
        <v>245</v>
      </c>
      <c r="G5" s="251" t="s">
        <v>246</v>
      </c>
      <c r="H5" s="251" t="s">
        <v>226</v>
      </c>
      <c r="I5" s="251" t="s">
        <v>247</v>
      </c>
      <c r="J5" s="251" t="s">
        <v>108</v>
      </c>
      <c r="K5" s="251" t="s">
        <v>28</v>
      </c>
    </row>
    <row r="6" spans="1:20">
      <c r="A6" s="253">
        <v>2011</v>
      </c>
      <c r="B6" s="254">
        <v>10721.0312825658</v>
      </c>
      <c r="C6" s="254">
        <v>10235.353079840101</v>
      </c>
      <c r="D6" s="254">
        <v>1522.5406592484701</v>
      </c>
      <c r="E6" s="254">
        <v>219.44862884541499</v>
      </c>
      <c r="F6" s="254">
        <v>2426.7359521288299</v>
      </c>
      <c r="G6" s="254">
        <v>775.59494796720799</v>
      </c>
      <c r="H6" s="254">
        <v>1030.07229161687</v>
      </c>
      <c r="I6" s="254">
        <v>563.68947023926796</v>
      </c>
      <c r="J6" s="254">
        <v>31.2085217607323</v>
      </c>
      <c r="K6" s="254">
        <f>SUM(B6:J6)</f>
        <v>27525.674834212692</v>
      </c>
      <c r="N6" s="255"/>
    </row>
    <row r="7" spans="1:20">
      <c r="A7" s="253">
        <v>2012</v>
      </c>
      <c r="B7" s="254">
        <v>10730.942210401799</v>
      </c>
      <c r="C7" s="254">
        <v>10745.515758961699</v>
      </c>
      <c r="D7" s="254">
        <v>1352.33743256601</v>
      </c>
      <c r="E7" s="254">
        <v>209.569981439488</v>
      </c>
      <c r="F7" s="254">
        <v>2575.3341204306998</v>
      </c>
      <c r="G7" s="254">
        <v>558.25922602627895</v>
      </c>
      <c r="H7" s="254">
        <v>844.82847995065697</v>
      </c>
      <c r="I7" s="254">
        <v>428.26749069318203</v>
      </c>
      <c r="J7" s="254">
        <v>21.6183863068179</v>
      </c>
      <c r="K7" s="254">
        <f>SUM(B7:J7)</f>
        <v>27466.673086776635</v>
      </c>
      <c r="N7" s="255"/>
    </row>
    <row r="8" spans="1:20">
      <c r="A8" s="253">
        <v>2013</v>
      </c>
      <c r="B8" s="254">
        <v>9820.7478280872601</v>
      </c>
      <c r="C8" s="254">
        <v>8536.2794900494901</v>
      </c>
      <c r="D8" s="254">
        <v>1413.84338734106</v>
      </c>
      <c r="E8" s="254">
        <v>479.25180439750102</v>
      </c>
      <c r="F8" s="254">
        <v>1776.0595258877399</v>
      </c>
      <c r="G8" s="254">
        <v>527.7123537571</v>
      </c>
      <c r="H8" s="254">
        <v>856.80847467289595</v>
      </c>
      <c r="I8" s="254">
        <v>355.52074602744</v>
      </c>
      <c r="J8" s="254">
        <v>23.2218059725597</v>
      </c>
      <c r="K8" s="254">
        <f t="shared" ref="K8:K14" si="0">SUM(B8:J8)</f>
        <v>23789.445416193048</v>
      </c>
      <c r="N8" s="255"/>
    </row>
    <row r="9" spans="1:20">
      <c r="A9" s="253">
        <v>2014</v>
      </c>
      <c r="B9" s="254">
        <v>8874.9060769625194</v>
      </c>
      <c r="C9" s="254">
        <v>6729.0722178974002</v>
      </c>
      <c r="D9" s="254">
        <v>1503.5472338862501</v>
      </c>
      <c r="E9" s="254">
        <v>331.07695278478701</v>
      </c>
      <c r="F9" s="254">
        <v>1522.51352111971</v>
      </c>
      <c r="G9" s="254">
        <v>539.55821649929203</v>
      </c>
      <c r="H9" s="254">
        <v>646.70480025804602</v>
      </c>
      <c r="I9" s="254">
        <v>360.16193124196099</v>
      </c>
      <c r="J9" s="254">
        <v>37.8729777580388</v>
      </c>
      <c r="K9" s="254">
        <f t="shared" si="0"/>
        <v>20545.413928408001</v>
      </c>
      <c r="N9" s="255"/>
    </row>
    <row r="10" spans="1:20">
      <c r="A10" s="253">
        <v>2015</v>
      </c>
      <c r="B10" s="254">
        <v>8167.5413126537796</v>
      </c>
      <c r="C10" s="254">
        <v>6650.5953646963699</v>
      </c>
      <c r="D10" s="254">
        <v>1507.65853119551</v>
      </c>
      <c r="E10" s="254">
        <v>137.79635297098301</v>
      </c>
      <c r="F10" s="254">
        <v>1548.26960111113</v>
      </c>
      <c r="G10" s="254">
        <v>341.685340655076</v>
      </c>
      <c r="H10" s="254">
        <v>350.00259655641503</v>
      </c>
      <c r="I10" s="254">
        <v>219.63469285986599</v>
      </c>
      <c r="J10" s="254">
        <v>26.956227140134001</v>
      </c>
      <c r="K10" s="254">
        <f t="shared" si="0"/>
        <v>18950.140019839262</v>
      </c>
      <c r="N10" s="255"/>
    </row>
    <row r="11" spans="1:20">
      <c r="A11" s="253">
        <v>2016</v>
      </c>
      <c r="B11" s="254">
        <v>10171.2028004944</v>
      </c>
      <c r="C11" s="254">
        <v>7385.95743423773</v>
      </c>
      <c r="D11" s="254">
        <v>1465.45208417193</v>
      </c>
      <c r="E11" s="254">
        <v>120.45621156886</v>
      </c>
      <c r="F11" s="254">
        <v>1657.8745242177499</v>
      </c>
      <c r="G11" s="254">
        <v>344.262265282415</v>
      </c>
      <c r="H11" s="254">
        <v>343.76033679517201</v>
      </c>
      <c r="I11" s="254">
        <v>272.67154160154399</v>
      </c>
      <c r="J11" s="254">
        <v>14.9991003984556</v>
      </c>
      <c r="K11" s="254">
        <f t="shared" si="0"/>
        <v>21776.636298768255</v>
      </c>
      <c r="M11"/>
      <c r="N11" s="255"/>
      <c r="O11"/>
      <c r="P11"/>
      <c r="Q11"/>
      <c r="R11"/>
      <c r="S11"/>
      <c r="T11"/>
    </row>
    <row r="12" spans="1:20">
      <c r="A12" s="253">
        <v>2017</v>
      </c>
      <c r="B12" s="254">
        <v>13844.958650954801</v>
      </c>
      <c r="C12" s="254">
        <v>8270.4808182539</v>
      </c>
      <c r="D12" s="254">
        <v>2398.5088575489499</v>
      </c>
      <c r="E12" s="254">
        <v>118.02914691497099</v>
      </c>
      <c r="F12" s="254">
        <v>1726.1331451614001</v>
      </c>
      <c r="G12" s="254">
        <v>370.47611971466898</v>
      </c>
      <c r="H12" s="254">
        <v>434.37049986164698</v>
      </c>
      <c r="I12" s="254">
        <v>367.85685112577198</v>
      </c>
      <c r="J12" s="254">
        <v>50.793155874228297</v>
      </c>
      <c r="K12" s="254">
        <f t="shared" si="0"/>
        <v>27581.607245410338</v>
      </c>
      <c r="M12"/>
      <c r="N12" s="255"/>
      <c r="O12"/>
      <c r="P12"/>
      <c r="Q12"/>
      <c r="R12"/>
      <c r="S12"/>
      <c r="T12"/>
    </row>
    <row r="13" spans="1:20">
      <c r="A13" s="253">
        <v>2018</v>
      </c>
      <c r="B13" s="254">
        <v>14938.545275059299</v>
      </c>
      <c r="C13" s="254">
        <v>8258.5140570627009</v>
      </c>
      <c r="D13" s="254">
        <v>2573.9030892868</v>
      </c>
      <c r="E13" s="254">
        <v>122.68864173304</v>
      </c>
      <c r="F13" s="254">
        <v>1545.4688005683099</v>
      </c>
      <c r="G13" s="254">
        <v>351.76617733195502</v>
      </c>
      <c r="H13" s="254">
        <v>484.36463219586602</v>
      </c>
      <c r="I13" s="254">
        <v>612.49525971191497</v>
      </c>
      <c r="J13" s="254">
        <v>10.911933288084899</v>
      </c>
      <c r="K13" s="254">
        <f t="shared" si="0"/>
        <v>28898.657866237969</v>
      </c>
      <c r="M13"/>
      <c r="N13" s="255"/>
      <c r="O13"/>
      <c r="P13"/>
      <c r="Q13"/>
      <c r="R13"/>
      <c r="S13"/>
      <c r="T13"/>
    </row>
    <row r="14" spans="1:20">
      <c r="A14" s="256">
        <v>2019</v>
      </c>
      <c r="B14" s="257">
        <v>13892.564953946838</v>
      </c>
      <c r="C14" s="257">
        <v>8482.055245320611</v>
      </c>
      <c r="D14" s="257">
        <v>2102.7689601152479</v>
      </c>
      <c r="E14" s="257">
        <v>75.608340356566018</v>
      </c>
      <c r="F14" s="257">
        <v>1530.2444239342544</v>
      </c>
      <c r="G14" s="257">
        <v>371.19389629557747</v>
      </c>
      <c r="H14" s="257">
        <v>978.9822533076499</v>
      </c>
      <c r="I14" s="257">
        <v>638.21314826569346</v>
      </c>
      <c r="J14" s="257">
        <v>2.1614940000000002</v>
      </c>
      <c r="K14" s="254">
        <f t="shared" si="0"/>
        <v>28073.79271554244</v>
      </c>
      <c r="M14" s="258"/>
      <c r="N14" s="255"/>
      <c r="O14"/>
      <c r="P14"/>
      <c r="Q14"/>
      <c r="R14"/>
      <c r="S14"/>
      <c r="T14"/>
    </row>
    <row r="15" spans="1:20">
      <c r="A15" s="259" t="s">
        <v>248</v>
      </c>
      <c r="B15" s="260">
        <f>SUM(B16:B24)</f>
        <v>8200.9879247757344</v>
      </c>
      <c r="C15" s="260">
        <f t="shared" ref="C15:J15" si="1">SUM(C16:C24)</f>
        <v>5300.2593349741019</v>
      </c>
      <c r="D15" s="260">
        <f t="shared" si="1"/>
        <v>1020.4928375784599</v>
      </c>
      <c r="E15" s="260">
        <f t="shared" si="1"/>
        <v>60.699198878725007</v>
      </c>
      <c r="F15" s="260">
        <f t="shared" si="1"/>
        <v>1046.2861123109296</v>
      </c>
      <c r="G15" s="260">
        <f t="shared" si="1"/>
        <v>233.12078889946838</v>
      </c>
      <c r="H15" s="260">
        <f t="shared" si="1"/>
        <v>515.07338280200008</v>
      </c>
      <c r="I15" s="260">
        <f t="shared" si="1"/>
        <v>260.47067762290669</v>
      </c>
      <c r="J15" s="260">
        <f t="shared" si="1"/>
        <v>3.8907059999999998</v>
      </c>
      <c r="K15" s="260">
        <f>SUM(K16:K24)</f>
        <v>16641.280963842328</v>
      </c>
      <c r="M15" s="258"/>
      <c r="N15" s="255"/>
      <c r="O15"/>
      <c r="P15"/>
      <c r="Q15"/>
      <c r="R15"/>
      <c r="S15"/>
      <c r="T15"/>
    </row>
    <row r="16" spans="1:20">
      <c r="A16" s="261" t="s">
        <v>11</v>
      </c>
      <c r="B16" s="262">
        <v>1006.59154529817</v>
      </c>
      <c r="C16" s="262">
        <v>847.62851900377495</v>
      </c>
      <c r="D16" s="262">
        <v>165.37210000522799</v>
      </c>
      <c r="E16" s="262">
        <v>6.3737006463780004</v>
      </c>
      <c r="F16" s="262">
        <v>120.20856411464101</v>
      </c>
      <c r="G16" s="262">
        <v>32.897156437814601</v>
      </c>
      <c r="H16" s="262">
        <v>90.954680719999999</v>
      </c>
      <c r="I16" s="262">
        <v>25.447116014627898</v>
      </c>
      <c r="J16" s="263">
        <v>0.16714599999999999</v>
      </c>
      <c r="K16" s="262">
        <f>SUM(B16:J16)</f>
        <v>2295.6405282406345</v>
      </c>
      <c r="M16" s="258"/>
      <c r="N16" s="255"/>
      <c r="O16"/>
      <c r="P16"/>
      <c r="Q16"/>
      <c r="R16"/>
      <c r="S16"/>
      <c r="T16"/>
    </row>
    <row r="17" spans="1:20">
      <c r="A17" s="261" t="s">
        <v>12</v>
      </c>
      <c r="B17" s="262">
        <v>1024.9946449050101</v>
      </c>
      <c r="C17" s="262">
        <v>748.34740980208301</v>
      </c>
      <c r="D17" s="262">
        <v>141.92961632285301</v>
      </c>
      <c r="E17" s="262">
        <v>5.5495765889799999</v>
      </c>
      <c r="F17" s="262">
        <v>143.419378125881</v>
      </c>
      <c r="G17" s="262">
        <v>34.576395512250301</v>
      </c>
      <c r="H17" s="262">
        <v>110.0950424</v>
      </c>
      <c r="I17" s="262">
        <v>42.226655228771399</v>
      </c>
      <c r="J17" s="263">
        <v>0.15319099999999999</v>
      </c>
      <c r="K17" s="262">
        <f t="shared" ref="K17:K19" si="2">SUM(B17:J17)</f>
        <v>2251.2919098858288</v>
      </c>
      <c r="M17" s="258"/>
      <c r="N17" s="255"/>
      <c r="O17"/>
      <c r="P17"/>
      <c r="Q17"/>
      <c r="R17"/>
      <c r="S17"/>
      <c r="T17"/>
    </row>
    <row r="18" spans="1:20">
      <c r="A18" s="261" t="s">
        <v>13</v>
      </c>
      <c r="B18" s="262">
        <v>820.70919528576405</v>
      </c>
      <c r="C18" s="262">
        <v>506.96429845315299</v>
      </c>
      <c r="D18" s="262">
        <v>183.02675658687701</v>
      </c>
      <c r="E18" s="262">
        <v>4.7324460163050004</v>
      </c>
      <c r="F18" s="262">
        <v>122.75352546905999</v>
      </c>
      <c r="G18" s="262">
        <v>32.750177624600198</v>
      </c>
      <c r="H18" s="262">
        <v>81.645506470000001</v>
      </c>
      <c r="I18" s="262">
        <v>41.868480830908297</v>
      </c>
      <c r="J18" s="263">
        <v>0.105988</v>
      </c>
      <c r="K18" s="262">
        <f t="shared" si="2"/>
        <v>1794.5563747366675</v>
      </c>
      <c r="M18" s="258"/>
      <c r="N18" s="255"/>
      <c r="O18"/>
      <c r="P18"/>
      <c r="Q18"/>
      <c r="R18"/>
      <c r="S18"/>
      <c r="T18"/>
    </row>
    <row r="19" spans="1:20">
      <c r="A19" s="261" t="s">
        <v>14</v>
      </c>
      <c r="B19" s="262">
        <v>558.49700771988103</v>
      </c>
      <c r="C19" s="262">
        <v>364.613181300002</v>
      </c>
      <c r="D19" s="262">
        <v>96.266665276172802</v>
      </c>
      <c r="E19" s="262">
        <v>4.5280028274159996</v>
      </c>
      <c r="F19" s="262">
        <v>87.739795231905205</v>
      </c>
      <c r="G19" s="262">
        <v>1.60811023432945</v>
      </c>
      <c r="H19" s="262">
        <v>34.135282400000001</v>
      </c>
      <c r="I19" s="262">
        <v>12.9480443592167</v>
      </c>
      <c r="J19" s="263">
        <v>0</v>
      </c>
      <c r="K19" s="262">
        <f t="shared" si="2"/>
        <v>1160.3360893489232</v>
      </c>
    </row>
    <row r="20" spans="1:20">
      <c r="A20" s="261" t="s">
        <v>15</v>
      </c>
      <c r="B20" s="262">
        <v>685.66447599112098</v>
      </c>
      <c r="C20" s="262">
        <v>294.151465155778</v>
      </c>
      <c r="D20" s="262">
        <v>33.962009391541898</v>
      </c>
      <c r="E20" s="262">
        <v>5.7600127184599996</v>
      </c>
      <c r="F20" s="262">
        <v>84.929599857035498</v>
      </c>
      <c r="G20" s="262">
        <v>13.510059207094001</v>
      </c>
      <c r="H20" s="262">
        <v>0</v>
      </c>
      <c r="I20" s="262">
        <v>38.191228630177001</v>
      </c>
      <c r="J20" s="264">
        <v>3.0469999999999998E-3</v>
      </c>
      <c r="K20" s="262">
        <f>SUM(B20:J20)</f>
        <v>1156.171897951207</v>
      </c>
    </row>
    <row r="21" spans="1:20">
      <c r="A21" s="261" t="s">
        <v>55</v>
      </c>
      <c r="B21" s="262">
        <v>1000.12885777829</v>
      </c>
      <c r="C21" s="262">
        <v>607.82948197955795</v>
      </c>
      <c r="D21" s="262">
        <v>78.6064220715744</v>
      </c>
      <c r="E21" s="262">
        <v>6.9713672319200004</v>
      </c>
      <c r="F21" s="262">
        <v>80.600177490123002</v>
      </c>
      <c r="G21" s="262">
        <v>26.743048876403801</v>
      </c>
      <c r="H21" s="262">
        <v>25.098104530000001</v>
      </c>
      <c r="I21" s="262">
        <v>36.9917790584812</v>
      </c>
      <c r="J21" s="263">
        <v>1.5223439999999999</v>
      </c>
      <c r="K21" s="262">
        <f>SUM(B21:J21)</f>
        <v>1864.4915830163504</v>
      </c>
    </row>
    <row r="22" spans="1:20">
      <c r="A22" s="261" t="s">
        <v>17</v>
      </c>
      <c r="B22" s="262">
        <v>1145.6578288508799</v>
      </c>
      <c r="C22" s="262">
        <v>591.83794901443503</v>
      </c>
      <c r="D22" s="262">
        <v>101.256738279755</v>
      </c>
      <c r="E22" s="262">
        <v>6.5032785123119998</v>
      </c>
      <c r="F22" s="262">
        <v>110.84346289737</v>
      </c>
      <c r="G22" s="262">
        <v>30.344286364689101</v>
      </c>
      <c r="H22" s="262">
        <v>95.038251579999994</v>
      </c>
      <c r="I22" s="262">
        <v>32.848323897997901</v>
      </c>
      <c r="J22" s="263">
        <v>1.5798000000000001</v>
      </c>
      <c r="K22" s="262">
        <f>SUM(B22:J22)</f>
        <v>2115.9099193974389</v>
      </c>
    </row>
    <row r="23" spans="1:20">
      <c r="A23" s="261" t="s">
        <v>18</v>
      </c>
      <c r="B23" s="262">
        <v>925.73677676090801</v>
      </c>
      <c r="C23" s="262">
        <v>689.26227360919199</v>
      </c>
      <c r="D23" s="262">
        <v>124.96905886227201</v>
      </c>
      <c r="E23" s="262">
        <v>8.3339354212260002</v>
      </c>
      <c r="F23" s="262">
        <v>183.81843857441899</v>
      </c>
      <c r="G23" s="262">
        <v>23.928280120903899</v>
      </c>
      <c r="H23" s="262">
        <v>78.055934140000005</v>
      </c>
      <c r="I23" s="262">
        <v>16.425213883141002</v>
      </c>
      <c r="J23" s="263">
        <v>0.24604999999999999</v>
      </c>
      <c r="K23" s="262">
        <f>SUM(B23:J23)</f>
        <v>2050.7759613720623</v>
      </c>
    </row>
    <row r="24" spans="1:20">
      <c r="A24" s="261" t="s">
        <v>249</v>
      </c>
      <c r="B24" s="262">
        <v>1033.0075921857101</v>
      </c>
      <c r="C24" s="262">
        <v>649.62475665612601</v>
      </c>
      <c r="D24" s="262">
        <v>95.103470782185695</v>
      </c>
      <c r="E24" s="262">
        <v>11.946878915728</v>
      </c>
      <c r="F24" s="262">
        <v>111.973170550495</v>
      </c>
      <c r="G24" s="262">
        <v>36.763274521383003</v>
      </c>
      <c r="H24" s="262">
        <v>5.0580562000000003E-2</v>
      </c>
      <c r="I24" s="262">
        <v>13.5238357195853</v>
      </c>
      <c r="J24" s="263">
        <v>0.11314</v>
      </c>
      <c r="K24" s="262">
        <f>SUM(B24:J24)</f>
        <v>1952.1066998932131</v>
      </c>
    </row>
    <row r="25" spans="1:20">
      <c r="A25" s="261"/>
      <c r="B25" s="265"/>
      <c r="C25" s="266"/>
      <c r="D25"/>
      <c r="E25" s="265"/>
      <c r="F25" s="265"/>
      <c r="G25" s="265"/>
      <c r="H25" s="265"/>
      <c r="I25" s="265"/>
      <c r="J25" s="267"/>
      <c r="K25" s="265"/>
    </row>
    <row r="26" spans="1:20" ht="15.75">
      <c r="A26" s="268" t="s">
        <v>250</v>
      </c>
    </row>
    <row r="27" spans="1:20">
      <c r="A27" s="261" t="s">
        <v>251</v>
      </c>
      <c r="B27" s="262">
        <v>1112.6736446473401</v>
      </c>
      <c r="C27" s="262">
        <v>780.80375937398901</v>
      </c>
      <c r="D27" s="262">
        <v>161.229252172157</v>
      </c>
      <c r="E27" s="262">
        <v>6.9539060948440001</v>
      </c>
      <c r="F27" s="262">
        <v>117.483016947251</v>
      </c>
      <c r="G27" s="262">
        <v>28.912959459307899</v>
      </c>
      <c r="H27" s="262">
        <v>73.485274398729004</v>
      </c>
      <c r="I27" s="262">
        <v>44.201735387841303</v>
      </c>
      <c r="J27" s="262">
        <v>0.112775</v>
      </c>
      <c r="K27" s="262">
        <f>SUM(B27:J27)</f>
        <v>2325.8563234814596</v>
      </c>
    </row>
    <row r="28" spans="1:20">
      <c r="A28" s="261" t="s">
        <v>252</v>
      </c>
      <c r="B28" s="262">
        <v>1033.0075921857101</v>
      </c>
      <c r="C28" s="262">
        <v>649.62475665612601</v>
      </c>
      <c r="D28" s="262">
        <v>95.103470782185695</v>
      </c>
      <c r="E28" s="262">
        <v>11.946878915728</v>
      </c>
      <c r="F28" s="262">
        <v>111.973170550495</v>
      </c>
      <c r="G28" s="262">
        <v>36.763274521383003</v>
      </c>
      <c r="H28" s="262">
        <v>5.0580562000000003E-2</v>
      </c>
      <c r="I28" s="262">
        <v>13.5238357195853</v>
      </c>
      <c r="J28" s="262">
        <v>0.11314</v>
      </c>
      <c r="K28" s="262">
        <v>1952.1066998932131</v>
      </c>
    </row>
    <row r="29" spans="1:20">
      <c r="A29" s="269" t="s">
        <v>69</v>
      </c>
      <c r="B29" s="270">
        <f t="shared" ref="B29:K29" si="3">B28/B27-1</f>
        <v>-7.1598759299165371E-2</v>
      </c>
      <c r="C29" s="270">
        <f>C28/C27-1</f>
        <v>-0.16800508596812602</v>
      </c>
      <c r="D29" s="270">
        <f t="shared" si="3"/>
        <v>-0.41013513676391478</v>
      </c>
      <c r="E29" s="270">
        <f t="shared" si="3"/>
        <v>0.71800981387799556</v>
      </c>
      <c r="F29" s="270">
        <f t="shared" si="3"/>
        <v>-4.689908839530299E-2</v>
      </c>
      <c r="G29" s="270">
        <f t="shared" si="3"/>
        <v>0.27151544528409954</v>
      </c>
      <c r="H29" s="270">
        <f t="shared" si="3"/>
        <v>-0.99931169118692331</v>
      </c>
      <c r="I29" s="270">
        <f>I28/I27-1</f>
        <v>-0.69404287861274017</v>
      </c>
      <c r="J29" s="270">
        <f t="shared" si="3"/>
        <v>3.2365329195300774E-3</v>
      </c>
      <c r="K29" s="271">
        <f t="shared" si="3"/>
        <v>-0.16069334112126032</v>
      </c>
    </row>
    <row r="30" spans="1:20">
      <c r="A30" s="249"/>
      <c r="B30" s="272"/>
      <c r="C30" s="272"/>
      <c r="D30" s="272"/>
      <c r="E30" s="272"/>
      <c r="F30" s="272"/>
      <c r="G30" s="272"/>
      <c r="H30" s="272"/>
      <c r="I30" s="272"/>
      <c r="J30" s="272"/>
      <c r="K30" s="272"/>
    </row>
    <row r="31" spans="1:20" ht="15.75">
      <c r="A31" s="268" t="s">
        <v>253</v>
      </c>
    </row>
    <row r="32" spans="1:20">
      <c r="A32" s="261" t="s">
        <v>254</v>
      </c>
      <c r="B32" s="262">
        <v>9967.7807992945181</v>
      </c>
      <c r="C32" s="262">
        <v>6426.9410724561085</v>
      </c>
      <c r="D32" s="262">
        <v>1602.461649955216</v>
      </c>
      <c r="E32" s="262">
        <v>53.859079320764003</v>
      </c>
      <c r="F32" s="262">
        <v>1096.0726611991306</v>
      </c>
      <c r="G32" s="262">
        <v>288.9868505949529</v>
      </c>
      <c r="H32" s="262">
        <v>705.6428424122779</v>
      </c>
      <c r="I32" s="262">
        <v>465.55734188854746</v>
      </c>
      <c r="J32" s="262">
        <v>1.7124470000000001</v>
      </c>
      <c r="K32" s="262">
        <f>SUM(B32:J32)</f>
        <v>20609.014744121516</v>
      </c>
    </row>
    <row r="33" spans="1:12">
      <c r="A33" s="261" t="s">
        <v>255</v>
      </c>
      <c r="B33" s="262">
        <v>8200.9879247757344</v>
      </c>
      <c r="C33" s="262">
        <v>5300.2593349741019</v>
      </c>
      <c r="D33" s="262">
        <v>1020.4928375784599</v>
      </c>
      <c r="E33" s="262">
        <v>60.699198878725007</v>
      </c>
      <c r="F33" s="262">
        <v>1046.2861123109296</v>
      </c>
      <c r="G33" s="262">
        <v>233.12078889946838</v>
      </c>
      <c r="H33" s="262">
        <v>515.07338280200008</v>
      </c>
      <c r="I33" s="262">
        <v>260.47067762290669</v>
      </c>
      <c r="J33" s="262">
        <v>3.8907059999999998</v>
      </c>
      <c r="K33" s="262">
        <f>SUM(B33:J33)</f>
        <v>16641.280963842324</v>
      </c>
    </row>
    <row r="34" spans="1:12">
      <c r="A34" s="269" t="s">
        <v>69</v>
      </c>
      <c r="B34" s="271">
        <f>B33/B32-1</f>
        <v>-0.17725037398934684</v>
      </c>
      <c r="C34" s="271">
        <f t="shared" ref="C34:J34" si="4">C33/C32-1</f>
        <v>-0.17530606314575026</v>
      </c>
      <c r="D34" s="271">
        <f t="shared" si="4"/>
        <v>-0.36317175664891599</v>
      </c>
      <c r="E34" s="271">
        <f t="shared" si="4"/>
        <v>0.12700030606211965</v>
      </c>
      <c r="F34" s="271">
        <f t="shared" si="4"/>
        <v>-4.5422671918240565E-2</v>
      </c>
      <c r="G34" s="271">
        <f t="shared" si="4"/>
        <v>-0.19331696781521379</v>
      </c>
      <c r="H34" s="271">
        <f t="shared" si="4"/>
        <v>-0.27006503595899289</v>
      </c>
      <c r="I34" s="271">
        <f t="shared" si="4"/>
        <v>-0.44051859097249013</v>
      </c>
      <c r="J34" s="271">
        <f t="shared" si="4"/>
        <v>1.2720154258788736</v>
      </c>
      <c r="K34" s="271">
        <f>K33/K32-1</f>
        <v>-0.19252418563148155</v>
      </c>
    </row>
    <row r="35" spans="1:12">
      <c r="A35" s="249"/>
      <c r="B35" s="273"/>
      <c r="C35" s="273"/>
      <c r="D35" s="273"/>
      <c r="E35" s="273"/>
      <c r="F35" s="273"/>
      <c r="G35" s="273"/>
      <c r="H35" s="273"/>
      <c r="I35" s="273"/>
      <c r="J35" s="273"/>
      <c r="K35" s="273"/>
    </row>
    <row r="36" spans="1:12" ht="15.75">
      <c r="A36" s="268" t="s">
        <v>256</v>
      </c>
    </row>
    <row r="37" spans="1:12">
      <c r="A37" s="261" t="s">
        <v>257</v>
      </c>
      <c r="B37" s="262">
        <f>B23</f>
        <v>925.73677676090801</v>
      </c>
      <c r="C37" s="262">
        <f t="shared" ref="C37:J38" si="5">C23</f>
        <v>689.26227360919199</v>
      </c>
      <c r="D37" s="262">
        <f t="shared" si="5"/>
        <v>124.96905886227201</v>
      </c>
      <c r="E37" s="262">
        <f t="shared" si="5"/>
        <v>8.3339354212260002</v>
      </c>
      <c r="F37" s="262">
        <f t="shared" si="5"/>
        <v>183.81843857441899</v>
      </c>
      <c r="G37" s="262">
        <f t="shared" si="5"/>
        <v>23.928280120903899</v>
      </c>
      <c r="H37" s="262">
        <f t="shared" si="5"/>
        <v>78.055934140000005</v>
      </c>
      <c r="I37" s="262">
        <f t="shared" si="5"/>
        <v>16.425213883141002</v>
      </c>
      <c r="J37" s="262">
        <f t="shared" si="5"/>
        <v>0.24604999999999999</v>
      </c>
      <c r="K37" s="274">
        <f>SUM(B37:J37)</f>
        <v>2050.7759613720623</v>
      </c>
    </row>
    <row r="38" spans="1:12">
      <c r="A38" s="261" t="s">
        <v>252</v>
      </c>
      <c r="B38" s="262">
        <f>B24</f>
        <v>1033.0075921857101</v>
      </c>
      <c r="C38" s="262">
        <f t="shared" si="5"/>
        <v>649.62475665612601</v>
      </c>
      <c r="D38" s="262">
        <f t="shared" si="5"/>
        <v>95.103470782185695</v>
      </c>
      <c r="E38" s="262">
        <f t="shared" si="5"/>
        <v>11.946878915728</v>
      </c>
      <c r="F38" s="262">
        <f t="shared" si="5"/>
        <v>111.973170550495</v>
      </c>
      <c r="G38" s="262">
        <f t="shared" si="5"/>
        <v>36.763274521383003</v>
      </c>
      <c r="H38" s="262">
        <f t="shared" si="5"/>
        <v>5.0580562000000003E-2</v>
      </c>
      <c r="I38" s="262">
        <f t="shared" si="5"/>
        <v>13.5238357195853</v>
      </c>
      <c r="J38" s="262">
        <f t="shared" si="5"/>
        <v>0.11314</v>
      </c>
      <c r="K38" s="274">
        <f>SUM(B38:J38)</f>
        <v>1952.1066998932131</v>
      </c>
    </row>
    <row r="39" spans="1:12">
      <c r="A39" s="269" t="s">
        <v>69</v>
      </c>
      <c r="B39" s="271">
        <f>B38/B37-1</f>
        <v>0.11587615196636736</v>
      </c>
      <c r="C39" s="271">
        <f t="shared" ref="C39:J39" si="6">C38/C37-1</f>
        <v>-5.7507161599766099E-2</v>
      </c>
      <c r="D39" s="271">
        <f t="shared" si="6"/>
        <v>-0.23898386010093164</v>
      </c>
      <c r="E39" s="271">
        <f t="shared" si="6"/>
        <v>0.43352189714598266</v>
      </c>
      <c r="F39" s="271">
        <f t="shared" si="6"/>
        <v>-0.39084908228527571</v>
      </c>
      <c r="G39" s="271">
        <f t="shared" si="6"/>
        <v>0.53639435578432448</v>
      </c>
      <c r="H39" s="271">
        <f t="shared" si="6"/>
        <v>-0.99935199594294422</v>
      </c>
      <c r="I39" s="271">
        <f t="shared" si="6"/>
        <v>-0.17664172802849798</v>
      </c>
      <c r="J39" s="271">
        <f t="shared" si="6"/>
        <v>-0.54017476122739283</v>
      </c>
      <c r="K39" s="271">
        <f>K38/K37-1</f>
        <v>-4.8113135387463313E-2</v>
      </c>
    </row>
    <row r="40" spans="1:12">
      <c r="B40"/>
      <c r="C40"/>
      <c r="D40"/>
      <c r="E40"/>
      <c r="F40"/>
      <c r="G40"/>
      <c r="H40"/>
      <c r="I40"/>
      <c r="J40"/>
    </row>
    <row r="41" spans="1:12">
      <c r="B41"/>
      <c r="C41"/>
      <c r="D41"/>
      <c r="E41"/>
      <c r="F41"/>
      <c r="G41"/>
      <c r="H41"/>
      <c r="I41"/>
      <c r="J41"/>
      <c r="K41"/>
      <c r="L41"/>
    </row>
    <row r="43" spans="1:12">
      <c r="A43" s="809" t="s">
        <v>258</v>
      </c>
      <c r="B43" s="809"/>
      <c r="C43" s="809"/>
      <c r="D43" s="809"/>
      <c r="E43" s="809"/>
      <c r="F43" s="809"/>
      <c r="G43" s="809"/>
      <c r="H43" s="809"/>
      <c r="I43" s="809"/>
      <c r="J43" s="809"/>
      <c r="K43" s="809"/>
    </row>
    <row r="59" spans="1:26" s="248" customFormat="1">
      <c r="A59" s="249" t="s">
        <v>259</v>
      </c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</row>
    <row r="60" spans="1:26" s="248" customFormat="1">
      <c r="A60" s="259" t="s">
        <v>2</v>
      </c>
      <c r="B60" s="275" t="s">
        <v>241</v>
      </c>
      <c r="C60" s="275" t="s">
        <v>242</v>
      </c>
      <c r="D60" s="275" t="s">
        <v>243</v>
      </c>
      <c r="E60" s="275" t="s">
        <v>244</v>
      </c>
      <c r="F60" s="275" t="s">
        <v>245</v>
      </c>
      <c r="G60" s="275" t="s">
        <v>246</v>
      </c>
      <c r="H60" s="275" t="s">
        <v>226</v>
      </c>
      <c r="I60" s="275" t="s">
        <v>247</v>
      </c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</row>
    <row r="61" spans="1:26" s="248" customFormat="1">
      <c r="A61" s="253"/>
      <c r="B61" s="276" t="s">
        <v>260</v>
      </c>
      <c r="C61" s="276" t="s">
        <v>261</v>
      </c>
      <c r="D61" s="276" t="s">
        <v>260</v>
      </c>
      <c r="E61" s="276" t="s">
        <v>262</v>
      </c>
      <c r="F61" s="276" t="s">
        <v>260</v>
      </c>
      <c r="G61" s="276" t="s">
        <v>260</v>
      </c>
      <c r="H61" s="276" t="s">
        <v>263</v>
      </c>
      <c r="I61" s="276" t="s">
        <v>260</v>
      </c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</row>
    <row r="62" spans="1:26" s="248" customFormat="1">
      <c r="A62" s="253">
        <v>2011</v>
      </c>
      <c r="B62" s="262">
        <v>1262.237985</v>
      </c>
      <c r="C62" s="262">
        <v>6492.2497979999998</v>
      </c>
      <c r="D62" s="262">
        <v>1007.288292</v>
      </c>
      <c r="E62" s="262">
        <v>6.517633</v>
      </c>
      <c r="F62" s="262">
        <v>987.66261499999996</v>
      </c>
      <c r="G62" s="262">
        <v>31.899958000000002</v>
      </c>
      <c r="H62" s="262">
        <v>9.2557340000000003</v>
      </c>
      <c r="I62" s="262">
        <v>19.45106182</v>
      </c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</row>
    <row r="63" spans="1:26" s="248" customFormat="1">
      <c r="A63" s="253">
        <v>2012</v>
      </c>
      <c r="B63" s="262">
        <v>1405.553314</v>
      </c>
      <c r="C63" s="262">
        <v>6427.0524130000003</v>
      </c>
      <c r="D63" s="262">
        <v>1016.2970769999999</v>
      </c>
      <c r="E63" s="262">
        <v>6.9355450000000003</v>
      </c>
      <c r="F63" s="262">
        <v>1169.66029</v>
      </c>
      <c r="G63" s="262">
        <v>25.545801000000001</v>
      </c>
      <c r="H63" s="262">
        <v>9.7848830000000007</v>
      </c>
      <c r="I63" s="262">
        <v>17.877299378</v>
      </c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</row>
    <row r="64" spans="1:26" s="248" customFormat="1">
      <c r="A64" s="253">
        <v>2013</v>
      </c>
      <c r="B64" s="262">
        <v>1403.967075</v>
      </c>
      <c r="C64" s="262">
        <v>6047.3659180000004</v>
      </c>
      <c r="D64" s="262">
        <v>1079.006396</v>
      </c>
      <c r="E64" s="262">
        <v>21.204194000000001</v>
      </c>
      <c r="F64" s="262">
        <v>855.15530999999999</v>
      </c>
      <c r="G64" s="262">
        <v>23.824698000000001</v>
      </c>
      <c r="H64" s="262">
        <v>10.373200000000001</v>
      </c>
      <c r="I64" s="262">
        <v>18.448508503999999</v>
      </c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</row>
    <row r="65" spans="1:26" s="248" customFormat="1">
      <c r="A65" s="253">
        <v>2014</v>
      </c>
      <c r="B65" s="262">
        <v>1402.417778</v>
      </c>
      <c r="C65" s="262">
        <v>5323.3804</v>
      </c>
      <c r="D65" s="262">
        <v>1149.2442490000001</v>
      </c>
      <c r="E65" s="262">
        <v>17.144967999999999</v>
      </c>
      <c r="F65" s="262">
        <v>771.45482600000003</v>
      </c>
      <c r="G65" s="262">
        <v>24.640214</v>
      </c>
      <c r="H65" s="262">
        <v>11.368121</v>
      </c>
      <c r="I65" s="262">
        <v>16.477174284</v>
      </c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</row>
    <row r="66" spans="1:26" s="248" customFormat="1">
      <c r="A66" s="253">
        <v>2015</v>
      </c>
      <c r="B66" s="262">
        <v>1757.166479</v>
      </c>
      <c r="C66" s="262">
        <v>5743.7721410000004</v>
      </c>
      <c r="D66" s="262">
        <v>1217.4060959999999</v>
      </c>
      <c r="E66" s="262">
        <v>8.9059539999999995</v>
      </c>
      <c r="F66" s="262">
        <v>938.359602</v>
      </c>
      <c r="G66" s="262">
        <v>20.111056000000001</v>
      </c>
      <c r="H66" s="262">
        <v>11.646831000000001</v>
      </c>
      <c r="I66" s="262">
        <v>17.754669809999999</v>
      </c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</row>
    <row r="67" spans="1:26" s="248" customFormat="1">
      <c r="A67" s="253">
        <v>2016</v>
      </c>
      <c r="B67" s="262">
        <v>2492.5097820000001</v>
      </c>
      <c r="C67" s="262">
        <v>5915.3714909999999</v>
      </c>
      <c r="D67" s="262">
        <v>1113.587385</v>
      </c>
      <c r="E67" s="262">
        <v>7.1565099999999999</v>
      </c>
      <c r="F67" s="262">
        <v>942.30815900000005</v>
      </c>
      <c r="G67" s="262">
        <v>19.371680999999999</v>
      </c>
      <c r="H67" s="262">
        <v>11.050374</v>
      </c>
      <c r="I67" s="262">
        <v>24.406133279999999</v>
      </c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</row>
    <row r="68" spans="1:26" s="248" customFormat="1">
      <c r="A68" s="253">
        <v>2017</v>
      </c>
      <c r="B68" s="277">
        <v>2438.0425140000002</v>
      </c>
      <c r="C68" s="277">
        <v>6563.9221310000003</v>
      </c>
      <c r="D68" s="277">
        <v>1236.5138629999999</v>
      </c>
      <c r="E68" s="277">
        <v>6.9465320000000004</v>
      </c>
      <c r="F68" s="277">
        <v>865.54154800000003</v>
      </c>
      <c r="G68" s="277">
        <v>18.107502</v>
      </c>
      <c r="H68" s="277">
        <v>11.692759000000001</v>
      </c>
      <c r="I68" s="277">
        <v>25.423540350680799</v>
      </c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</row>
    <row r="69" spans="1:26" s="248" customFormat="1">
      <c r="A69" s="253">
        <v>2018</v>
      </c>
      <c r="B69" s="277">
        <v>2487.8854569999999</v>
      </c>
      <c r="C69" s="277">
        <v>6513.3016530000004</v>
      </c>
      <c r="D69" s="277">
        <v>1208.0306519999999</v>
      </c>
      <c r="E69" s="277">
        <v>7.8107290000000003</v>
      </c>
      <c r="F69" s="277">
        <v>793.74422600000003</v>
      </c>
      <c r="G69" s="277">
        <v>17.110648999999999</v>
      </c>
      <c r="H69" s="277">
        <v>14.680348</v>
      </c>
      <c r="I69" s="277">
        <v>27.171357639812101</v>
      </c>
      <c r="J69" s="278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</row>
    <row r="70" spans="1:26" s="248" customFormat="1">
      <c r="A70" s="256">
        <v>2019</v>
      </c>
      <c r="B70" s="279">
        <v>2535.6937910000006</v>
      </c>
      <c r="C70" s="279">
        <v>6096.7751200000002</v>
      </c>
      <c r="D70" s="279">
        <v>1187.8149130000002</v>
      </c>
      <c r="E70" s="279">
        <v>4.7086290000000002</v>
      </c>
      <c r="F70" s="279">
        <v>816.14501099999995</v>
      </c>
      <c r="G70" s="279">
        <v>19.336455000000001</v>
      </c>
      <c r="H70" s="279">
        <v>15.764825</v>
      </c>
      <c r="I70" s="279">
        <v>29.323016017044754</v>
      </c>
      <c r="J70" s="278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</row>
    <row r="71" spans="1:26" s="248" customFormat="1">
      <c r="A71" s="280">
        <v>2020</v>
      </c>
      <c r="B71" s="281">
        <f t="shared" ref="B71:I71" si="7">SUM(B72:B80)</f>
        <v>1596.5491200000001</v>
      </c>
      <c r="C71" s="281">
        <f t="shared" si="7"/>
        <v>3078.9050789999997</v>
      </c>
      <c r="D71" s="281">
        <f t="shared" si="7"/>
        <v>753.617616</v>
      </c>
      <c r="E71" s="281">
        <f t="shared" si="7"/>
        <v>3.3264529999999999</v>
      </c>
      <c r="F71" s="281">
        <f t="shared" si="7"/>
        <v>549.09892000000002</v>
      </c>
      <c r="G71" s="281">
        <f t="shared" si="7"/>
        <v>13.535345000000003</v>
      </c>
      <c r="H71" s="281">
        <f t="shared" si="7"/>
        <v>8.0772700000000004</v>
      </c>
      <c r="I71" s="281">
        <f t="shared" si="7"/>
        <v>17.087424067610502</v>
      </c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</row>
    <row r="72" spans="1:26" s="248" customFormat="1">
      <c r="A72" s="261" t="s">
        <v>11</v>
      </c>
      <c r="B72" s="282">
        <v>173.15214399999999</v>
      </c>
      <c r="C72" s="282">
        <v>543.68798300000003</v>
      </c>
      <c r="D72" s="282">
        <v>108.858507</v>
      </c>
      <c r="E72" s="282">
        <v>0.36773400000000001</v>
      </c>
      <c r="F72" s="282">
        <v>62.486918000000003</v>
      </c>
      <c r="G72" s="282">
        <v>1.894711</v>
      </c>
      <c r="H72" s="282">
        <v>1.6760520000000001</v>
      </c>
      <c r="I72" s="282">
        <v>1.5252777600715901</v>
      </c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</row>
    <row r="73" spans="1:26" s="248" customFormat="1">
      <c r="A73" s="261" t="s">
        <v>12</v>
      </c>
      <c r="B73" s="282">
        <v>201.01197099999999</v>
      </c>
      <c r="C73" s="282">
        <v>468.56569100000002</v>
      </c>
      <c r="D73" s="282">
        <v>88.339083000000002</v>
      </c>
      <c r="E73" s="282">
        <v>0.31137999999999999</v>
      </c>
      <c r="F73" s="282">
        <v>76.128973000000002</v>
      </c>
      <c r="G73" s="282">
        <v>2.0716510000000001</v>
      </c>
      <c r="H73" s="282">
        <v>2.0287579999999998</v>
      </c>
      <c r="I73" s="282">
        <v>2.63768562980141</v>
      </c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</row>
    <row r="74" spans="1:26" s="248" customFormat="1">
      <c r="A74" s="261" t="s">
        <v>13</v>
      </c>
      <c r="B74" s="282">
        <v>170.87407300000001</v>
      </c>
      <c r="C74" s="282">
        <v>318.45943799999998</v>
      </c>
      <c r="D74" s="282">
        <v>143.17770999999999</v>
      </c>
      <c r="E74" s="282">
        <v>0.32333699999999999</v>
      </c>
      <c r="F74" s="282">
        <v>72.257749000000004</v>
      </c>
      <c r="G74" s="282">
        <v>2.0278019999999999</v>
      </c>
      <c r="H74" s="282">
        <v>1.7017169999999999</v>
      </c>
      <c r="I74" s="282">
        <v>2.3502614386683298</v>
      </c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</row>
    <row r="75" spans="1:26" s="248" customFormat="1">
      <c r="A75" s="261" t="s">
        <v>14</v>
      </c>
      <c r="B75" s="282">
        <v>123.351406</v>
      </c>
      <c r="C75" s="282">
        <v>216.68049500000001</v>
      </c>
      <c r="D75" s="282">
        <v>81.212602000000004</v>
      </c>
      <c r="E75" s="282">
        <v>0.30543199999999998</v>
      </c>
      <c r="F75" s="282">
        <v>52.590060000000001</v>
      </c>
      <c r="G75" s="282">
        <v>0.105195</v>
      </c>
      <c r="H75" s="282">
        <v>0.52617999999999998</v>
      </c>
      <c r="I75" s="282">
        <v>0.85147790661632194</v>
      </c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</row>
    <row r="76" spans="1:26" s="248" customFormat="1">
      <c r="A76" s="261" t="s">
        <v>15</v>
      </c>
      <c r="B76" s="282">
        <v>153.45648</v>
      </c>
      <c r="C76" s="282">
        <v>171.35583600000001</v>
      </c>
      <c r="D76" s="282">
        <v>28.376315000000002</v>
      </c>
      <c r="E76" s="282">
        <v>0.37937900000000002</v>
      </c>
      <c r="F76" s="282">
        <v>50.969749</v>
      </c>
      <c r="G76" s="282">
        <v>0.83673699999999995</v>
      </c>
      <c r="H76" s="282">
        <v>0</v>
      </c>
      <c r="I76" s="282">
        <v>2.7035418985773099</v>
      </c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</row>
    <row r="77" spans="1:26" s="248" customFormat="1">
      <c r="A77" s="261" t="s">
        <v>16</v>
      </c>
      <c r="B77" s="282">
        <v>200.273022</v>
      </c>
      <c r="C77" s="282">
        <v>350.896637</v>
      </c>
      <c r="D77" s="282">
        <v>70.815181999999993</v>
      </c>
      <c r="E77" s="282">
        <v>0.42266900000000002</v>
      </c>
      <c r="F77" s="282">
        <v>44.767567</v>
      </c>
      <c r="G77" s="282">
        <v>1.5643609999999999</v>
      </c>
      <c r="H77" s="282">
        <v>0.29703299999999999</v>
      </c>
      <c r="I77" s="282">
        <v>2.48095082291597</v>
      </c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</row>
    <row r="78" spans="1:26" s="248" customFormat="1">
      <c r="A78" s="261" t="s">
        <v>17</v>
      </c>
      <c r="B78" s="282">
        <v>208.046347</v>
      </c>
      <c r="C78" s="282">
        <v>321.07309400000003</v>
      </c>
      <c r="D78" s="282">
        <v>83.908996000000002</v>
      </c>
      <c r="E78" s="282">
        <v>0.372948</v>
      </c>
      <c r="F78" s="282">
        <v>57.028626000000003</v>
      </c>
      <c r="G78" s="282">
        <v>1.7053860000000001</v>
      </c>
      <c r="H78" s="282">
        <v>1.0792949999999999</v>
      </c>
      <c r="I78" s="282">
        <v>2.2096104064503201</v>
      </c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 spans="1:26" s="248" customFormat="1">
      <c r="A79" s="261" t="s">
        <v>18</v>
      </c>
      <c r="B79" s="282">
        <v>172.003446</v>
      </c>
      <c r="C79" s="282">
        <v>350.22930000000002</v>
      </c>
      <c r="D79" s="282">
        <v>88.782932000000002</v>
      </c>
      <c r="E79" s="282">
        <v>0.396762</v>
      </c>
      <c r="F79" s="282">
        <v>81.283931999999993</v>
      </c>
      <c r="G79" s="282">
        <v>1.3233889999999999</v>
      </c>
      <c r="H79" s="282">
        <v>0.76748799999999995</v>
      </c>
      <c r="I79" s="282">
        <v>1.3320449991208401</v>
      </c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</row>
    <row r="80" spans="1:26" s="248" customFormat="1">
      <c r="A80" s="261" t="s">
        <v>19</v>
      </c>
      <c r="B80" s="282">
        <v>194.38023100000001</v>
      </c>
      <c r="C80" s="282">
        <v>337.95660500000002</v>
      </c>
      <c r="D80" s="282">
        <v>60.146289000000003</v>
      </c>
      <c r="E80" s="282">
        <v>0.44681199999999999</v>
      </c>
      <c r="F80" s="282">
        <v>51.585346000000001</v>
      </c>
      <c r="G80" s="282">
        <v>2.006113</v>
      </c>
      <c r="H80" s="282">
        <v>7.4700000000000005E-4</v>
      </c>
      <c r="I80" s="282">
        <v>0.99657320538841299</v>
      </c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</row>
    <row r="81" spans="1:26" s="248" customFormat="1">
      <c r="A81" s="261"/>
      <c r="B81" s="278"/>
      <c r="C81" s="278"/>
      <c r="D81" s="278"/>
      <c r="E81" s="278"/>
      <c r="F81" s="278"/>
      <c r="G81" s="278"/>
      <c r="H81" s="278"/>
      <c r="I81" s="278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</row>
    <row r="82" spans="1:26" s="248" customFormat="1" ht="15.75">
      <c r="A82" s="268" t="s">
        <v>264</v>
      </c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</row>
    <row r="83" spans="1:26" s="248" customFormat="1">
      <c r="A83" s="261" t="s">
        <v>251</v>
      </c>
      <c r="B83" s="277">
        <v>206.113696</v>
      </c>
      <c r="C83" s="277">
        <v>516.63886500000001</v>
      </c>
      <c r="D83" s="277">
        <v>105.291906</v>
      </c>
      <c r="E83" s="277">
        <v>0.40370600000000001</v>
      </c>
      <c r="F83" s="277">
        <v>58.181083000000001</v>
      </c>
      <c r="G83" s="277">
        <v>1.6896990000000001</v>
      </c>
      <c r="H83" s="277">
        <v>1.085367</v>
      </c>
      <c r="I83" s="277">
        <v>1.9629108899785099</v>
      </c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</row>
    <row r="84" spans="1:26" s="248" customFormat="1">
      <c r="A84" s="261" t="s">
        <v>252</v>
      </c>
      <c r="B84" s="262">
        <f>B80</f>
        <v>194.38023100000001</v>
      </c>
      <c r="C84" s="262">
        <f t="shared" ref="C84:I84" si="8">C80</f>
        <v>337.95660500000002</v>
      </c>
      <c r="D84" s="262">
        <f t="shared" si="8"/>
        <v>60.146289000000003</v>
      </c>
      <c r="E84" s="262">
        <f t="shared" si="8"/>
        <v>0.44681199999999999</v>
      </c>
      <c r="F84" s="262">
        <f t="shared" si="8"/>
        <v>51.585346000000001</v>
      </c>
      <c r="G84" s="262">
        <f t="shared" si="8"/>
        <v>2.006113</v>
      </c>
      <c r="H84" s="262">
        <f t="shared" si="8"/>
        <v>7.4700000000000005E-4</v>
      </c>
      <c r="I84" s="262">
        <f t="shared" si="8"/>
        <v>0.99657320538841299</v>
      </c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</row>
    <row r="85" spans="1:26" s="248" customFormat="1">
      <c r="A85" s="269" t="s">
        <v>69</v>
      </c>
      <c r="B85" s="283">
        <f t="shared" ref="B85:I85" si="9">B84/B83-1</f>
        <v>-5.6927148596665811E-2</v>
      </c>
      <c r="C85" s="283">
        <f t="shared" si="9"/>
        <v>-0.34585524261710354</v>
      </c>
      <c r="D85" s="283">
        <f t="shared" si="9"/>
        <v>-0.42876626243236582</v>
      </c>
      <c r="E85" s="283">
        <f t="shared" si="9"/>
        <v>0.10677572292708049</v>
      </c>
      <c r="F85" s="283">
        <f t="shared" si="9"/>
        <v>-0.11336566216892185</v>
      </c>
      <c r="G85" s="283">
        <f t="shared" si="9"/>
        <v>0.18726057126150875</v>
      </c>
      <c r="H85" s="283">
        <f t="shared" si="9"/>
        <v>-0.99931175353590074</v>
      </c>
      <c r="I85" s="283">
        <f t="shared" si="9"/>
        <v>-0.49229829511041967</v>
      </c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</row>
    <row r="86" spans="1:26" s="248" customFormat="1">
      <c r="A86" s="249"/>
      <c r="B86" s="272"/>
      <c r="C86" s="272"/>
      <c r="D86" s="272"/>
      <c r="E86" s="272"/>
      <c r="F86" s="272"/>
      <c r="G86" s="272"/>
      <c r="H86" s="272"/>
      <c r="I86" s="272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</row>
    <row r="87" spans="1:26" s="248" customFormat="1" ht="15.75">
      <c r="A87" s="268" t="s">
        <v>265</v>
      </c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</row>
    <row r="88" spans="1:26" s="248" customFormat="1">
      <c r="A88" s="261" t="s">
        <v>266</v>
      </c>
      <c r="B88" s="282">
        <v>1802.9256640000003</v>
      </c>
      <c r="C88" s="282">
        <v>4709.5124139999998</v>
      </c>
      <c r="D88" s="282">
        <v>876.36089100000015</v>
      </c>
      <c r="E88" s="282">
        <v>3.46299</v>
      </c>
      <c r="F88" s="282">
        <v>596.369103</v>
      </c>
      <c r="G88" s="282">
        <v>14.515207</v>
      </c>
      <c r="H88" s="282">
        <v>10.920294</v>
      </c>
      <c r="I88" s="282">
        <v>20.369522723228041</v>
      </c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</row>
    <row r="89" spans="1:26" s="248" customFormat="1">
      <c r="A89" s="261" t="s">
        <v>255</v>
      </c>
      <c r="B89" s="282">
        <v>1596.5491200000001</v>
      </c>
      <c r="C89" s="282">
        <v>3078.9050789999997</v>
      </c>
      <c r="D89" s="282">
        <v>753.617616</v>
      </c>
      <c r="E89" s="282">
        <v>3.3264529999999999</v>
      </c>
      <c r="F89" s="282">
        <v>549.09892000000002</v>
      </c>
      <c r="G89" s="282">
        <v>13.535345000000003</v>
      </c>
      <c r="H89" s="282">
        <v>8.0772700000000004</v>
      </c>
      <c r="I89" s="282">
        <v>17.087424067610502</v>
      </c>
      <c r="J89" s="278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</row>
    <row r="90" spans="1:26" s="248" customFormat="1">
      <c r="A90" s="269" t="s">
        <v>69</v>
      </c>
      <c r="B90" s="271">
        <f t="shared" ref="B90:I90" si="10">B89/B88-1</f>
        <v>-0.11446758350653785</v>
      </c>
      <c r="C90" s="271">
        <f>C89/C88-1</f>
        <v>-0.34623697564798483</v>
      </c>
      <c r="D90" s="271">
        <f t="shared" si="10"/>
        <v>-0.14006019239395762</v>
      </c>
      <c r="E90" s="271">
        <f t="shared" si="10"/>
        <v>-3.9427488961850887E-2</v>
      </c>
      <c r="F90" s="271">
        <f t="shared" si="10"/>
        <v>-7.9263299795730657E-2</v>
      </c>
      <c r="G90" s="271">
        <f t="shared" si="10"/>
        <v>-6.7505892268708068E-2</v>
      </c>
      <c r="H90" s="271">
        <f t="shared" si="10"/>
        <v>-0.26034317391088557</v>
      </c>
      <c r="I90" s="271">
        <f t="shared" si="10"/>
        <v>-0.16112791154771888</v>
      </c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</row>
    <row r="91" spans="1:26" s="248" customFormat="1">
      <c r="A91" s="249"/>
      <c r="B91" s="272"/>
      <c r="C91" s="272"/>
      <c r="D91" s="272"/>
      <c r="E91" s="272"/>
      <c r="F91" s="272"/>
      <c r="G91" s="272"/>
      <c r="H91" s="272"/>
      <c r="I91" s="272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</row>
    <row r="92" spans="1:26" s="248" customFormat="1" ht="15.75">
      <c r="A92" s="268" t="s">
        <v>267</v>
      </c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</row>
    <row r="93" spans="1:26" s="248" customFormat="1">
      <c r="A93" s="261" t="s">
        <v>257</v>
      </c>
      <c r="B93" s="262">
        <v>172.003446</v>
      </c>
      <c r="C93" s="262">
        <v>350.22930000000002</v>
      </c>
      <c r="D93" s="262">
        <v>88.782932000000002</v>
      </c>
      <c r="E93" s="262">
        <v>0.396762</v>
      </c>
      <c r="F93" s="262">
        <v>81.283931999999993</v>
      </c>
      <c r="G93" s="262">
        <v>1.3233889999999999</v>
      </c>
      <c r="H93" s="262">
        <v>0.76748799999999995</v>
      </c>
      <c r="I93" s="262">
        <v>1.3320449991208401</v>
      </c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</row>
    <row r="94" spans="1:26" s="248" customFormat="1">
      <c r="A94" s="261" t="s">
        <v>252</v>
      </c>
      <c r="B94" s="262">
        <v>194.38023100000001</v>
      </c>
      <c r="C94" s="262">
        <v>337.95660500000002</v>
      </c>
      <c r="D94" s="262">
        <v>60.146289000000003</v>
      </c>
      <c r="E94" s="262">
        <v>0.44681199999999999</v>
      </c>
      <c r="F94" s="262">
        <v>51.585346000000001</v>
      </c>
      <c r="G94" s="262">
        <v>2.006113</v>
      </c>
      <c r="H94" s="262">
        <v>7.4700000000000005E-4</v>
      </c>
      <c r="I94" s="262">
        <v>0.99657320538841299</v>
      </c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</row>
    <row r="95" spans="1:26">
      <c r="A95" s="269" t="s">
        <v>69</v>
      </c>
      <c r="B95" s="271">
        <f>B94/B93-1</f>
        <v>0.13009498077148995</v>
      </c>
      <c r="C95" s="271">
        <f t="shared" ref="C95:I95" si="11">C94/C93-1</f>
        <v>-3.504188541621156E-2</v>
      </c>
      <c r="D95" s="271">
        <f t="shared" si="11"/>
        <v>-0.32254671427161241</v>
      </c>
      <c r="E95" s="271">
        <f t="shared" si="11"/>
        <v>0.12614615310942079</v>
      </c>
      <c r="F95" s="271">
        <f t="shared" si="11"/>
        <v>-0.36536847159411523</v>
      </c>
      <c r="G95" s="271">
        <f t="shared" si="11"/>
        <v>0.5158906413760429</v>
      </c>
      <c r="H95" s="271">
        <f t="shared" si="11"/>
        <v>-0.99902669487991991</v>
      </c>
      <c r="I95" s="271">
        <f t="shared" si="11"/>
        <v>-0.25184719281543866</v>
      </c>
    </row>
    <row r="98" spans="1:26" s="248" customFormat="1">
      <c r="A98" s="809" t="s">
        <v>268</v>
      </c>
      <c r="B98" s="809"/>
      <c r="C98" s="809"/>
      <c r="D98" s="809"/>
      <c r="E98" s="809"/>
      <c r="F98" s="809"/>
      <c r="G98" s="809"/>
      <c r="H98" s="809"/>
      <c r="I98" s="809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</row>
    <row r="114" spans="1:11" ht="165.75" customHeight="1">
      <c r="A114" s="808" t="s">
        <v>269</v>
      </c>
      <c r="B114" s="808"/>
      <c r="C114" s="808"/>
      <c r="D114" s="808"/>
      <c r="E114" s="808"/>
      <c r="F114" s="808"/>
      <c r="G114" s="808"/>
      <c r="H114" s="808"/>
      <c r="I114" s="808"/>
      <c r="J114" s="284"/>
      <c r="K114" s="284"/>
    </row>
  </sheetData>
  <mergeCells count="3">
    <mergeCell ref="A43:K43"/>
    <mergeCell ref="A98:I98"/>
    <mergeCell ref="A114:I114"/>
  </mergeCells>
  <printOptions horizontalCentered="1" verticalCentered="1"/>
  <pageMargins left="0" right="0" top="0" bottom="0" header="0.31496062992125984" footer="0.31496062992125984"/>
  <pageSetup paperSize="9" scale="4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Z50"/>
  <sheetViews>
    <sheetView showGridLines="0" view="pageBreakPreview" zoomScale="115" zoomScaleNormal="85" zoomScaleSheetLayoutView="115" workbookViewId="0">
      <pane xSplit="1" ySplit="5" topLeftCell="B6" activePane="bottomRight" state="frozen"/>
      <selection activeCell="D27" sqref="D27"/>
      <selection pane="topRight" activeCell="D27" sqref="D27"/>
      <selection pane="bottomLeft" activeCell="D27" sqref="D27"/>
      <selection pane="bottomRight" activeCell="B5" sqref="B5"/>
    </sheetView>
  </sheetViews>
  <sheetFormatPr baseColWidth="10" defaultColWidth="28.7109375" defaultRowHeight="12"/>
  <cols>
    <col min="1" max="1" width="39.42578125" style="286" customWidth="1"/>
    <col min="2" max="19" width="7.7109375" style="286" customWidth="1"/>
    <col min="20" max="20" width="9.7109375" style="286" customWidth="1"/>
    <col min="21" max="21" width="10.28515625" style="286" customWidth="1"/>
    <col min="22" max="23" width="7.7109375" style="287" customWidth="1"/>
    <col min="24" max="24" width="10.5703125" style="287" customWidth="1"/>
    <col min="25" max="25" width="13.7109375" style="287" customWidth="1"/>
    <col min="26" max="252" width="28.7109375" style="287"/>
    <col min="253" max="254" width="0" style="287" hidden="1" customWidth="1"/>
    <col min="255" max="270" width="7.7109375" style="287" customWidth="1"/>
    <col min="271" max="271" width="8.7109375" style="287" customWidth="1"/>
    <col min="272" max="273" width="7.7109375" style="287" customWidth="1"/>
    <col min="274" max="274" width="5.42578125" style="287" customWidth="1"/>
    <col min="275" max="275" width="5.7109375" style="287" customWidth="1"/>
    <col min="276" max="276" width="9.7109375" style="287" customWidth="1"/>
    <col min="277" max="279" width="7.7109375" style="287" customWidth="1"/>
    <col min="280" max="280" width="10.5703125" style="287" customWidth="1"/>
    <col min="281" max="281" width="13.7109375" style="287" customWidth="1"/>
    <col min="282" max="508" width="28.7109375" style="287"/>
    <col min="509" max="510" width="0" style="287" hidden="1" customWidth="1"/>
    <col min="511" max="526" width="7.7109375" style="287" customWidth="1"/>
    <col min="527" max="527" width="8.7109375" style="287" customWidth="1"/>
    <col min="528" max="529" width="7.7109375" style="287" customWidth="1"/>
    <col min="530" max="530" width="5.42578125" style="287" customWidth="1"/>
    <col min="531" max="531" width="5.7109375" style="287" customWidth="1"/>
    <col min="532" max="532" width="9.7109375" style="287" customWidth="1"/>
    <col min="533" max="535" width="7.7109375" style="287" customWidth="1"/>
    <col min="536" max="536" width="10.5703125" style="287" customWidth="1"/>
    <col min="537" max="537" width="13.7109375" style="287" customWidth="1"/>
    <col min="538" max="764" width="28.7109375" style="287"/>
    <col min="765" max="766" width="0" style="287" hidden="1" customWidth="1"/>
    <col min="767" max="782" width="7.7109375" style="287" customWidth="1"/>
    <col min="783" max="783" width="8.7109375" style="287" customWidth="1"/>
    <col min="784" max="785" width="7.7109375" style="287" customWidth="1"/>
    <col min="786" max="786" width="5.42578125" style="287" customWidth="1"/>
    <col min="787" max="787" width="5.7109375" style="287" customWidth="1"/>
    <col min="788" max="788" width="9.7109375" style="287" customWidth="1"/>
    <col min="789" max="791" width="7.7109375" style="287" customWidth="1"/>
    <col min="792" max="792" width="10.5703125" style="287" customWidth="1"/>
    <col min="793" max="793" width="13.7109375" style="287" customWidth="1"/>
    <col min="794" max="1020" width="28.7109375" style="287"/>
    <col min="1021" max="1022" width="0" style="287" hidden="1" customWidth="1"/>
    <col min="1023" max="1038" width="7.7109375" style="287" customWidth="1"/>
    <col min="1039" max="1039" width="8.7109375" style="287" customWidth="1"/>
    <col min="1040" max="1041" width="7.7109375" style="287" customWidth="1"/>
    <col min="1042" max="1042" width="5.42578125" style="287" customWidth="1"/>
    <col min="1043" max="1043" width="5.7109375" style="287" customWidth="1"/>
    <col min="1044" max="1044" width="9.7109375" style="287" customWidth="1"/>
    <col min="1045" max="1047" width="7.7109375" style="287" customWidth="1"/>
    <col min="1048" max="1048" width="10.5703125" style="287" customWidth="1"/>
    <col min="1049" max="1049" width="13.7109375" style="287" customWidth="1"/>
    <col min="1050" max="1276" width="28.7109375" style="287"/>
    <col min="1277" max="1278" width="0" style="287" hidden="1" customWidth="1"/>
    <col min="1279" max="1294" width="7.7109375" style="287" customWidth="1"/>
    <col min="1295" max="1295" width="8.7109375" style="287" customWidth="1"/>
    <col min="1296" max="1297" width="7.7109375" style="287" customWidth="1"/>
    <col min="1298" max="1298" width="5.42578125" style="287" customWidth="1"/>
    <col min="1299" max="1299" width="5.7109375" style="287" customWidth="1"/>
    <col min="1300" max="1300" width="9.7109375" style="287" customWidth="1"/>
    <col min="1301" max="1303" width="7.7109375" style="287" customWidth="1"/>
    <col min="1304" max="1304" width="10.5703125" style="287" customWidth="1"/>
    <col min="1305" max="1305" width="13.7109375" style="287" customWidth="1"/>
    <col min="1306" max="1532" width="28.7109375" style="287"/>
    <col min="1533" max="1534" width="0" style="287" hidden="1" customWidth="1"/>
    <col min="1535" max="1550" width="7.7109375" style="287" customWidth="1"/>
    <col min="1551" max="1551" width="8.7109375" style="287" customWidth="1"/>
    <col min="1552" max="1553" width="7.7109375" style="287" customWidth="1"/>
    <col min="1554" max="1554" width="5.42578125" style="287" customWidth="1"/>
    <col min="1555" max="1555" width="5.7109375" style="287" customWidth="1"/>
    <col min="1556" max="1556" width="9.7109375" style="287" customWidth="1"/>
    <col min="1557" max="1559" width="7.7109375" style="287" customWidth="1"/>
    <col min="1560" max="1560" width="10.5703125" style="287" customWidth="1"/>
    <col min="1561" max="1561" width="13.7109375" style="287" customWidth="1"/>
    <col min="1562" max="1788" width="28.7109375" style="287"/>
    <col min="1789" max="1790" width="0" style="287" hidden="1" customWidth="1"/>
    <col min="1791" max="1806" width="7.7109375" style="287" customWidth="1"/>
    <col min="1807" max="1807" width="8.7109375" style="287" customWidth="1"/>
    <col min="1808" max="1809" width="7.7109375" style="287" customWidth="1"/>
    <col min="1810" max="1810" width="5.42578125" style="287" customWidth="1"/>
    <col min="1811" max="1811" width="5.7109375" style="287" customWidth="1"/>
    <col min="1812" max="1812" width="9.7109375" style="287" customWidth="1"/>
    <col min="1813" max="1815" width="7.7109375" style="287" customWidth="1"/>
    <col min="1816" max="1816" width="10.5703125" style="287" customWidth="1"/>
    <col min="1817" max="1817" width="13.7109375" style="287" customWidth="1"/>
    <col min="1818" max="2044" width="28.7109375" style="287"/>
    <col min="2045" max="2046" width="0" style="287" hidden="1" customWidth="1"/>
    <col min="2047" max="2062" width="7.7109375" style="287" customWidth="1"/>
    <col min="2063" max="2063" width="8.7109375" style="287" customWidth="1"/>
    <col min="2064" max="2065" width="7.7109375" style="287" customWidth="1"/>
    <col min="2066" max="2066" width="5.42578125" style="287" customWidth="1"/>
    <col min="2067" max="2067" width="5.7109375" style="287" customWidth="1"/>
    <col min="2068" max="2068" width="9.7109375" style="287" customWidth="1"/>
    <col min="2069" max="2071" width="7.7109375" style="287" customWidth="1"/>
    <col min="2072" max="2072" width="10.5703125" style="287" customWidth="1"/>
    <col min="2073" max="2073" width="13.7109375" style="287" customWidth="1"/>
    <col min="2074" max="2300" width="28.7109375" style="287"/>
    <col min="2301" max="2302" width="0" style="287" hidden="1" customWidth="1"/>
    <col min="2303" max="2318" width="7.7109375" style="287" customWidth="1"/>
    <col min="2319" max="2319" width="8.7109375" style="287" customWidth="1"/>
    <col min="2320" max="2321" width="7.7109375" style="287" customWidth="1"/>
    <col min="2322" max="2322" width="5.42578125" style="287" customWidth="1"/>
    <col min="2323" max="2323" width="5.7109375" style="287" customWidth="1"/>
    <col min="2324" max="2324" width="9.7109375" style="287" customWidth="1"/>
    <col min="2325" max="2327" width="7.7109375" style="287" customWidth="1"/>
    <col min="2328" max="2328" width="10.5703125" style="287" customWidth="1"/>
    <col min="2329" max="2329" width="13.7109375" style="287" customWidth="1"/>
    <col min="2330" max="2556" width="28.7109375" style="287"/>
    <col min="2557" max="2558" width="0" style="287" hidden="1" customWidth="1"/>
    <col min="2559" max="2574" width="7.7109375" style="287" customWidth="1"/>
    <col min="2575" max="2575" width="8.7109375" style="287" customWidth="1"/>
    <col min="2576" max="2577" width="7.7109375" style="287" customWidth="1"/>
    <col min="2578" max="2578" width="5.42578125" style="287" customWidth="1"/>
    <col min="2579" max="2579" width="5.7109375" style="287" customWidth="1"/>
    <col min="2580" max="2580" width="9.7109375" style="287" customWidth="1"/>
    <col min="2581" max="2583" width="7.7109375" style="287" customWidth="1"/>
    <col min="2584" max="2584" width="10.5703125" style="287" customWidth="1"/>
    <col min="2585" max="2585" width="13.7109375" style="287" customWidth="1"/>
    <col min="2586" max="2812" width="28.7109375" style="287"/>
    <col min="2813" max="2814" width="0" style="287" hidden="1" customWidth="1"/>
    <col min="2815" max="2830" width="7.7109375" style="287" customWidth="1"/>
    <col min="2831" max="2831" width="8.7109375" style="287" customWidth="1"/>
    <col min="2832" max="2833" width="7.7109375" style="287" customWidth="1"/>
    <col min="2834" max="2834" width="5.42578125" style="287" customWidth="1"/>
    <col min="2835" max="2835" width="5.7109375" style="287" customWidth="1"/>
    <col min="2836" max="2836" width="9.7109375" style="287" customWidth="1"/>
    <col min="2837" max="2839" width="7.7109375" style="287" customWidth="1"/>
    <col min="2840" max="2840" width="10.5703125" style="287" customWidth="1"/>
    <col min="2841" max="2841" width="13.7109375" style="287" customWidth="1"/>
    <col min="2842" max="3068" width="28.7109375" style="287"/>
    <col min="3069" max="3070" width="0" style="287" hidden="1" customWidth="1"/>
    <col min="3071" max="3086" width="7.7109375" style="287" customWidth="1"/>
    <col min="3087" max="3087" width="8.7109375" style="287" customWidth="1"/>
    <col min="3088" max="3089" width="7.7109375" style="287" customWidth="1"/>
    <col min="3090" max="3090" width="5.42578125" style="287" customWidth="1"/>
    <col min="3091" max="3091" width="5.7109375" style="287" customWidth="1"/>
    <col min="3092" max="3092" width="9.7109375" style="287" customWidth="1"/>
    <col min="3093" max="3095" width="7.7109375" style="287" customWidth="1"/>
    <col min="3096" max="3096" width="10.5703125" style="287" customWidth="1"/>
    <col min="3097" max="3097" width="13.7109375" style="287" customWidth="1"/>
    <col min="3098" max="3324" width="28.7109375" style="287"/>
    <col min="3325" max="3326" width="0" style="287" hidden="1" customWidth="1"/>
    <col min="3327" max="3342" width="7.7109375" style="287" customWidth="1"/>
    <col min="3343" max="3343" width="8.7109375" style="287" customWidth="1"/>
    <col min="3344" max="3345" width="7.7109375" style="287" customWidth="1"/>
    <col min="3346" max="3346" width="5.42578125" style="287" customWidth="1"/>
    <col min="3347" max="3347" width="5.7109375" style="287" customWidth="1"/>
    <col min="3348" max="3348" width="9.7109375" style="287" customWidth="1"/>
    <col min="3349" max="3351" width="7.7109375" style="287" customWidth="1"/>
    <col min="3352" max="3352" width="10.5703125" style="287" customWidth="1"/>
    <col min="3353" max="3353" width="13.7109375" style="287" customWidth="1"/>
    <col min="3354" max="3580" width="28.7109375" style="287"/>
    <col min="3581" max="3582" width="0" style="287" hidden="1" customWidth="1"/>
    <col min="3583" max="3598" width="7.7109375" style="287" customWidth="1"/>
    <col min="3599" max="3599" width="8.7109375" style="287" customWidth="1"/>
    <col min="3600" max="3601" width="7.7109375" style="287" customWidth="1"/>
    <col min="3602" max="3602" width="5.42578125" style="287" customWidth="1"/>
    <col min="3603" max="3603" width="5.7109375" style="287" customWidth="1"/>
    <col min="3604" max="3604" width="9.7109375" style="287" customWidth="1"/>
    <col min="3605" max="3607" width="7.7109375" style="287" customWidth="1"/>
    <col min="3608" max="3608" width="10.5703125" style="287" customWidth="1"/>
    <col min="3609" max="3609" width="13.7109375" style="287" customWidth="1"/>
    <col min="3610" max="3836" width="28.7109375" style="287"/>
    <col min="3837" max="3838" width="0" style="287" hidden="1" customWidth="1"/>
    <col min="3839" max="3854" width="7.7109375" style="287" customWidth="1"/>
    <col min="3855" max="3855" width="8.7109375" style="287" customWidth="1"/>
    <col min="3856" max="3857" width="7.7109375" style="287" customWidth="1"/>
    <col min="3858" max="3858" width="5.42578125" style="287" customWidth="1"/>
    <col min="3859" max="3859" width="5.7109375" style="287" customWidth="1"/>
    <col min="3860" max="3860" width="9.7109375" style="287" customWidth="1"/>
    <col min="3861" max="3863" width="7.7109375" style="287" customWidth="1"/>
    <col min="3864" max="3864" width="10.5703125" style="287" customWidth="1"/>
    <col min="3865" max="3865" width="13.7109375" style="287" customWidth="1"/>
    <col min="3866" max="4092" width="28.7109375" style="287"/>
    <col min="4093" max="4094" width="0" style="287" hidden="1" customWidth="1"/>
    <col min="4095" max="4110" width="7.7109375" style="287" customWidth="1"/>
    <col min="4111" max="4111" width="8.7109375" style="287" customWidth="1"/>
    <col min="4112" max="4113" width="7.7109375" style="287" customWidth="1"/>
    <col min="4114" max="4114" width="5.42578125" style="287" customWidth="1"/>
    <col min="4115" max="4115" width="5.7109375" style="287" customWidth="1"/>
    <col min="4116" max="4116" width="9.7109375" style="287" customWidth="1"/>
    <col min="4117" max="4119" width="7.7109375" style="287" customWidth="1"/>
    <col min="4120" max="4120" width="10.5703125" style="287" customWidth="1"/>
    <col min="4121" max="4121" width="13.7109375" style="287" customWidth="1"/>
    <col min="4122" max="4348" width="28.7109375" style="287"/>
    <col min="4349" max="4350" width="0" style="287" hidden="1" customWidth="1"/>
    <col min="4351" max="4366" width="7.7109375" style="287" customWidth="1"/>
    <col min="4367" max="4367" width="8.7109375" style="287" customWidth="1"/>
    <col min="4368" max="4369" width="7.7109375" style="287" customWidth="1"/>
    <col min="4370" max="4370" width="5.42578125" style="287" customWidth="1"/>
    <col min="4371" max="4371" width="5.7109375" style="287" customWidth="1"/>
    <col min="4372" max="4372" width="9.7109375" style="287" customWidth="1"/>
    <col min="4373" max="4375" width="7.7109375" style="287" customWidth="1"/>
    <col min="4376" max="4376" width="10.5703125" style="287" customWidth="1"/>
    <col min="4377" max="4377" width="13.7109375" style="287" customWidth="1"/>
    <col min="4378" max="4604" width="28.7109375" style="287"/>
    <col min="4605" max="4606" width="0" style="287" hidden="1" customWidth="1"/>
    <col min="4607" max="4622" width="7.7109375" style="287" customWidth="1"/>
    <col min="4623" max="4623" width="8.7109375" style="287" customWidth="1"/>
    <col min="4624" max="4625" width="7.7109375" style="287" customWidth="1"/>
    <col min="4626" max="4626" width="5.42578125" style="287" customWidth="1"/>
    <col min="4627" max="4627" width="5.7109375" style="287" customWidth="1"/>
    <col min="4628" max="4628" width="9.7109375" style="287" customWidth="1"/>
    <col min="4629" max="4631" width="7.7109375" style="287" customWidth="1"/>
    <col min="4632" max="4632" width="10.5703125" style="287" customWidth="1"/>
    <col min="4633" max="4633" width="13.7109375" style="287" customWidth="1"/>
    <col min="4634" max="4860" width="28.7109375" style="287"/>
    <col min="4861" max="4862" width="0" style="287" hidden="1" customWidth="1"/>
    <col min="4863" max="4878" width="7.7109375" style="287" customWidth="1"/>
    <col min="4879" max="4879" width="8.7109375" style="287" customWidth="1"/>
    <col min="4880" max="4881" width="7.7109375" style="287" customWidth="1"/>
    <col min="4882" max="4882" width="5.42578125" style="287" customWidth="1"/>
    <col min="4883" max="4883" width="5.7109375" style="287" customWidth="1"/>
    <col min="4884" max="4884" width="9.7109375" style="287" customWidth="1"/>
    <col min="4885" max="4887" width="7.7109375" style="287" customWidth="1"/>
    <col min="4888" max="4888" width="10.5703125" style="287" customWidth="1"/>
    <col min="4889" max="4889" width="13.7109375" style="287" customWidth="1"/>
    <col min="4890" max="5116" width="28.7109375" style="287"/>
    <col min="5117" max="5118" width="0" style="287" hidden="1" customWidth="1"/>
    <col min="5119" max="5134" width="7.7109375" style="287" customWidth="1"/>
    <col min="5135" max="5135" width="8.7109375" style="287" customWidth="1"/>
    <col min="5136" max="5137" width="7.7109375" style="287" customWidth="1"/>
    <col min="5138" max="5138" width="5.42578125" style="287" customWidth="1"/>
    <col min="5139" max="5139" width="5.7109375" style="287" customWidth="1"/>
    <col min="5140" max="5140" width="9.7109375" style="287" customWidth="1"/>
    <col min="5141" max="5143" width="7.7109375" style="287" customWidth="1"/>
    <col min="5144" max="5144" width="10.5703125" style="287" customWidth="1"/>
    <col min="5145" max="5145" width="13.7109375" style="287" customWidth="1"/>
    <col min="5146" max="5372" width="28.7109375" style="287"/>
    <col min="5373" max="5374" width="0" style="287" hidden="1" customWidth="1"/>
    <col min="5375" max="5390" width="7.7109375" style="287" customWidth="1"/>
    <col min="5391" max="5391" width="8.7109375" style="287" customWidth="1"/>
    <col min="5392" max="5393" width="7.7109375" style="287" customWidth="1"/>
    <col min="5394" max="5394" width="5.42578125" style="287" customWidth="1"/>
    <col min="5395" max="5395" width="5.7109375" style="287" customWidth="1"/>
    <col min="5396" max="5396" width="9.7109375" style="287" customWidth="1"/>
    <col min="5397" max="5399" width="7.7109375" style="287" customWidth="1"/>
    <col min="5400" max="5400" width="10.5703125" style="287" customWidth="1"/>
    <col min="5401" max="5401" width="13.7109375" style="287" customWidth="1"/>
    <col min="5402" max="5628" width="28.7109375" style="287"/>
    <col min="5629" max="5630" width="0" style="287" hidden="1" customWidth="1"/>
    <col min="5631" max="5646" width="7.7109375" style="287" customWidth="1"/>
    <col min="5647" max="5647" width="8.7109375" style="287" customWidth="1"/>
    <col min="5648" max="5649" width="7.7109375" style="287" customWidth="1"/>
    <col min="5650" max="5650" width="5.42578125" style="287" customWidth="1"/>
    <col min="5651" max="5651" width="5.7109375" style="287" customWidth="1"/>
    <col min="5652" max="5652" width="9.7109375" style="287" customWidth="1"/>
    <col min="5653" max="5655" width="7.7109375" style="287" customWidth="1"/>
    <col min="5656" max="5656" width="10.5703125" style="287" customWidth="1"/>
    <col min="5657" max="5657" width="13.7109375" style="287" customWidth="1"/>
    <col min="5658" max="5884" width="28.7109375" style="287"/>
    <col min="5885" max="5886" width="0" style="287" hidden="1" customWidth="1"/>
    <col min="5887" max="5902" width="7.7109375" style="287" customWidth="1"/>
    <col min="5903" max="5903" width="8.7109375" style="287" customWidth="1"/>
    <col min="5904" max="5905" width="7.7109375" style="287" customWidth="1"/>
    <col min="5906" max="5906" width="5.42578125" style="287" customWidth="1"/>
    <col min="5907" max="5907" width="5.7109375" style="287" customWidth="1"/>
    <col min="5908" max="5908" width="9.7109375" style="287" customWidth="1"/>
    <col min="5909" max="5911" width="7.7109375" style="287" customWidth="1"/>
    <col min="5912" max="5912" width="10.5703125" style="287" customWidth="1"/>
    <col min="5913" max="5913" width="13.7109375" style="287" customWidth="1"/>
    <col min="5914" max="6140" width="28.7109375" style="287"/>
    <col min="6141" max="6142" width="0" style="287" hidden="1" customWidth="1"/>
    <col min="6143" max="6158" width="7.7109375" style="287" customWidth="1"/>
    <col min="6159" max="6159" width="8.7109375" style="287" customWidth="1"/>
    <col min="6160" max="6161" width="7.7109375" style="287" customWidth="1"/>
    <col min="6162" max="6162" width="5.42578125" style="287" customWidth="1"/>
    <col min="6163" max="6163" width="5.7109375" style="287" customWidth="1"/>
    <col min="6164" max="6164" width="9.7109375" style="287" customWidth="1"/>
    <col min="6165" max="6167" width="7.7109375" style="287" customWidth="1"/>
    <col min="6168" max="6168" width="10.5703125" style="287" customWidth="1"/>
    <col min="6169" max="6169" width="13.7109375" style="287" customWidth="1"/>
    <col min="6170" max="6396" width="28.7109375" style="287"/>
    <col min="6397" max="6398" width="0" style="287" hidden="1" customWidth="1"/>
    <col min="6399" max="6414" width="7.7109375" style="287" customWidth="1"/>
    <col min="6415" max="6415" width="8.7109375" style="287" customWidth="1"/>
    <col min="6416" max="6417" width="7.7109375" style="287" customWidth="1"/>
    <col min="6418" max="6418" width="5.42578125" style="287" customWidth="1"/>
    <col min="6419" max="6419" width="5.7109375" style="287" customWidth="1"/>
    <col min="6420" max="6420" width="9.7109375" style="287" customWidth="1"/>
    <col min="6421" max="6423" width="7.7109375" style="287" customWidth="1"/>
    <col min="6424" max="6424" width="10.5703125" style="287" customWidth="1"/>
    <col min="6425" max="6425" width="13.7109375" style="287" customWidth="1"/>
    <col min="6426" max="6652" width="28.7109375" style="287"/>
    <col min="6653" max="6654" width="0" style="287" hidden="1" customWidth="1"/>
    <col min="6655" max="6670" width="7.7109375" style="287" customWidth="1"/>
    <col min="6671" max="6671" width="8.7109375" style="287" customWidth="1"/>
    <col min="6672" max="6673" width="7.7109375" style="287" customWidth="1"/>
    <col min="6674" max="6674" width="5.42578125" style="287" customWidth="1"/>
    <col min="6675" max="6675" width="5.7109375" style="287" customWidth="1"/>
    <col min="6676" max="6676" width="9.7109375" style="287" customWidth="1"/>
    <col min="6677" max="6679" width="7.7109375" style="287" customWidth="1"/>
    <col min="6680" max="6680" width="10.5703125" style="287" customWidth="1"/>
    <col min="6681" max="6681" width="13.7109375" style="287" customWidth="1"/>
    <col min="6682" max="6908" width="28.7109375" style="287"/>
    <col min="6909" max="6910" width="0" style="287" hidden="1" customWidth="1"/>
    <col min="6911" max="6926" width="7.7109375" style="287" customWidth="1"/>
    <col min="6927" max="6927" width="8.7109375" style="287" customWidth="1"/>
    <col min="6928" max="6929" width="7.7109375" style="287" customWidth="1"/>
    <col min="6930" max="6930" width="5.42578125" style="287" customWidth="1"/>
    <col min="6931" max="6931" width="5.7109375" style="287" customWidth="1"/>
    <col min="6932" max="6932" width="9.7109375" style="287" customWidth="1"/>
    <col min="6933" max="6935" width="7.7109375" style="287" customWidth="1"/>
    <col min="6936" max="6936" width="10.5703125" style="287" customWidth="1"/>
    <col min="6937" max="6937" width="13.7109375" style="287" customWidth="1"/>
    <col min="6938" max="7164" width="28.7109375" style="287"/>
    <col min="7165" max="7166" width="0" style="287" hidden="1" customWidth="1"/>
    <col min="7167" max="7182" width="7.7109375" style="287" customWidth="1"/>
    <col min="7183" max="7183" width="8.7109375" style="287" customWidth="1"/>
    <col min="7184" max="7185" width="7.7109375" style="287" customWidth="1"/>
    <col min="7186" max="7186" width="5.42578125" style="287" customWidth="1"/>
    <col min="7187" max="7187" width="5.7109375" style="287" customWidth="1"/>
    <col min="7188" max="7188" width="9.7109375" style="287" customWidth="1"/>
    <col min="7189" max="7191" width="7.7109375" style="287" customWidth="1"/>
    <col min="7192" max="7192" width="10.5703125" style="287" customWidth="1"/>
    <col min="7193" max="7193" width="13.7109375" style="287" customWidth="1"/>
    <col min="7194" max="7420" width="28.7109375" style="287"/>
    <col min="7421" max="7422" width="0" style="287" hidden="1" customWidth="1"/>
    <col min="7423" max="7438" width="7.7109375" style="287" customWidth="1"/>
    <col min="7439" max="7439" width="8.7109375" style="287" customWidth="1"/>
    <col min="7440" max="7441" width="7.7109375" style="287" customWidth="1"/>
    <col min="7442" max="7442" width="5.42578125" style="287" customWidth="1"/>
    <col min="7443" max="7443" width="5.7109375" style="287" customWidth="1"/>
    <col min="7444" max="7444" width="9.7109375" style="287" customWidth="1"/>
    <col min="7445" max="7447" width="7.7109375" style="287" customWidth="1"/>
    <col min="7448" max="7448" width="10.5703125" style="287" customWidth="1"/>
    <col min="7449" max="7449" width="13.7109375" style="287" customWidth="1"/>
    <col min="7450" max="7676" width="28.7109375" style="287"/>
    <col min="7677" max="7678" width="0" style="287" hidden="1" customWidth="1"/>
    <col min="7679" max="7694" width="7.7109375" style="287" customWidth="1"/>
    <col min="7695" max="7695" width="8.7109375" style="287" customWidth="1"/>
    <col min="7696" max="7697" width="7.7109375" style="287" customWidth="1"/>
    <col min="7698" max="7698" width="5.42578125" style="287" customWidth="1"/>
    <col min="7699" max="7699" width="5.7109375" style="287" customWidth="1"/>
    <col min="7700" max="7700" width="9.7109375" style="287" customWidth="1"/>
    <col min="7701" max="7703" width="7.7109375" style="287" customWidth="1"/>
    <col min="7704" max="7704" width="10.5703125" style="287" customWidth="1"/>
    <col min="7705" max="7705" width="13.7109375" style="287" customWidth="1"/>
    <col min="7706" max="7932" width="28.7109375" style="287"/>
    <col min="7933" max="7934" width="0" style="287" hidden="1" customWidth="1"/>
    <col min="7935" max="7950" width="7.7109375" style="287" customWidth="1"/>
    <col min="7951" max="7951" width="8.7109375" style="287" customWidth="1"/>
    <col min="7952" max="7953" width="7.7109375" style="287" customWidth="1"/>
    <col min="7954" max="7954" width="5.42578125" style="287" customWidth="1"/>
    <col min="7955" max="7955" width="5.7109375" style="287" customWidth="1"/>
    <col min="7956" max="7956" width="9.7109375" style="287" customWidth="1"/>
    <col min="7957" max="7959" width="7.7109375" style="287" customWidth="1"/>
    <col min="7960" max="7960" width="10.5703125" style="287" customWidth="1"/>
    <col min="7961" max="7961" width="13.7109375" style="287" customWidth="1"/>
    <col min="7962" max="8188" width="28.7109375" style="287"/>
    <col min="8189" max="8190" width="0" style="287" hidden="1" customWidth="1"/>
    <col min="8191" max="8206" width="7.7109375" style="287" customWidth="1"/>
    <col min="8207" max="8207" width="8.7109375" style="287" customWidth="1"/>
    <col min="8208" max="8209" width="7.7109375" style="287" customWidth="1"/>
    <col min="8210" max="8210" width="5.42578125" style="287" customWidth="1"/>
    <col min="8211" max="8211" width="5.7109375" style="287" customWidth="1"/>
    <col min="8212" max="8212" width="9.7109375" style="287" customWidth="1"/>
    <col min="8213" max="8215" width="7.7109375" style="287" customWidth="1"/>
    <col min="8216" max="8216" width="10.5703125" style="287" customWidth="1"/>
    <col min="8217" max="8217" width="13.7109375" style="287" customWidth="1"/>
    <col min="8218" max="8444" width="28.7109375" style="287"/>
    <col min="8445" max="8446" width="0" style="287" hidden="1" customWidth="1"/>
    <col min="8447" max="8462" width="7.7109375" style="287" customWidth="1"/>
    <col min="8463" max="8463" width="8.7109375" style="287" customWidth="1"/>
    <col min="8464" max="8465" width="7.7109375" style="287" customWidth="1"/>
    <col min="8466" max="8466" width="5.42578125" style="287" customWidth="1"/>
    <col min="8467" max="8467" width="5.7109375" style="287" customWidth="1"/>
    <col min="8468" max="8468" width="9.7109375" style="287" customWidth="1"/>
    <col min="8469" max="8471" width="7.7109375" style="287" customWidth="1"/>
    <col min="8472" max="8472" width="10.5703125" style="287" customWidth="1"/>
    <col min="8473" max="8473" width="13.7109375" style="287" customWidth="1"/>
    <col min="8474" max="8700" width="28.7109375" style="287"/>
    <col min="8701" max="8702" width="0" style="287" hidden="1" customWidth="1"/>
    <col min="8703" max="8718" width="7.7109375" style="287" customWidth="1"/>
    <col min="8719" max="8719" width="8.7109375" style="287" customWidth="1"/>
    <col min="8720" max="8721" width="7.7109375" style="287" customWidth="1"/>
    <col min="8722" max="8722" width="5.42578125" style="287" customWidth="1"/>
    <col min="8723" max="8723" width="5.7109375" style="287" customWidth="1"/>
    <col min="8724" max="8724" width="9.7109375" style="287" customWidth="1"/>
    <col min="8725" max="8727" width="7.7109375" style="287" customWidth="1"/>
    <col min="8728" max="8728" width="10.5703125" style="287" customWidth="1"/>
    <col min="8729" max="8729" width="13.7109375" style="287" customWidth="1"/>
    <col min="8730" max="8956" width="28.7109375" style="287"/>
    <col min="8957" max="8958" width="0" style="287" hidden="1" customWidth="1"/>
    <col min="8959" max="8974" width="7.7109375" style="287" customWidth="1"/>
    <col min="8975" max="8975" width="8.7109375" style="287" customWidth="1"/>
    <col min="8976" max="8977" width="7.7109375" style="287" customWidth="1"/>
    <col min="8978" max="8978" width="5.42578125" style="287" customWidth="1"/>
    <col min="8979" max="8979" width="5.7109375" style="287" customWidth="1"/>
    <col min="8980" max="8980" width="9.7109375" style="287" customWidth="1"/>
    <col min="8981" max="8983" width="7.7109375" style="287" customWidth="1"/>
    <col min="8984" max="8984" width="10.5703125" style="287" customWidth="1"/>
    <col min="8985" max="8985" width="13.7109375" style="287" customWidth="1"/>
    <col min="8986" max="9212" width="28.7109375" style="287"/>
    <col min="9213" max="9214" width="0" style="287" hidden="1" customWidth="1"/>
    <col min="9215" max="9230" width="7.7109375" style="287" customWidth="1"/>
    <col min="9231" max="9231" width="8.7109375" style="287" customWidth="1"/>
    <col min="9232" max="9233" width="7.7109375" style="287" customWidth="1"/>
    <col min="9234" max="9234" width="5.42578125" style="287" customWidth="1"/>
    <col min="9235" max="9235" width="5.7109375" style="287" customWidth="1"/>
    <col min="9236" max="9236" width="9.7109375" style="287" customWidth="1"/>
    <col min="9237" max="9239" width="7.7109375" style="287" customWidth="1"/>
    <col min="9240" max="9240" width="10.5703125" style="287" customWidth="1"/>
    <col min="9241" max="9241" width="13.7109375" style="287" customWidth="1"/>
    <col min="9242" max="9468" width="28.7109375" style="287"/>
    <col min="9469" max="9470" width="0" style="287" hidden="1" customWidth="1"/>
    <col min="9471" max="9486" width="7.7109375" style="287" customWidth="1"/>
    <col min="9487" max="9487" width="8.7109375" style="287" customWidth="1"/>
    <col min="9488" max="9489" width="7.7109375" style="287" customWidth="1"/>
    <col min="9490" max="9490" width="5.42578125" style="287" customWidth="1"/>
    <col min="9491" max="9491" width="5.7109375" style="287" customWidth="1"/>
    <col min="9492" max="9492" width="9.7109375" style="287" customWidth="1"/>
    <col min="9493" max="9495" width="7.7109375" style="287" customWidth="1"/>
    <col min="9496" max="9496" width="10.5703125" style="287" customWidth="1"/>
    <col min="9497" max="9497" width="13.7109375" style="287" customWidth="1"/>
    <col min="9498" max="9724" width="28.7109375" style="287"/>
    <col min="9725" max="9726" width="0" style="287" hidden="1" customWidth="1"/>
    <col min="9727" max="9742" width="7.7109375" style="287" customWidth="1"/>
    <col min="9743" max="9743" width="8.7109375" style="287" customWidth="1"/>
    <col min="9744" max="9745" width="7.7109375" style="287" customWidth="1"/>
    <col min="9746" max="9746" width="5.42578125" style="287" customWidth="1"/>
    <col min="9747" max="9747" width="5.7109375" style="287" customWidth="1"/>
    <col min="9748" max="9748" width="9.7109375" style="287" customWidth="1"/>
    <col min="9749" max="9751" width="7.7109375" style="287" customWidth="1"/>
    <col min="9752" max="9752" width="10.5703125" style="287" customWidth="1"/>
    <col min="9753" max="9753" width="13.7109375" style="287" customWidth="1"/>
    <col min="9754" max="9980" width="28.7109375" style="287"/>
    <col min="9981" max="9982" width="0" style="287" hidden="1" customWidth="1"/>
    <col min="9983" max="9998" width="7.7109375" style="287" customWidth="1"/>
    <col min="9999" max="9999" width="8.7109375" style="287" customWidth="1"/>
    <col min="10000" max="10001" width="7.7109375" style="287" customWidth="1"/>
    <col min="10002" max="10002" width="5.42578125" style="287" customWidth="1"/>
    <col min="10003" max="10003" width="5.7109375" style="287" customWidth="1"/>
    <col min="10004" max="10004" width="9.7109375" style="287" customWidth="1"/>
    <col min="10005" max="10007" width="7.7109375" style="287" customWidth="1"/>
    <col min="10008" max="10008" width="10.5703125" style="287" customWidth="1"/>
    <col min="10009" max="10009" width="13.7109375" style="287" customWidth="1"/>
    <col min="10010" max="10236" width="28.7109375" style="287"/>
    <col min="10237" max="10238" width="0" style="287" hidden="1" customWidth="1"/>
    <col min="10239" max="10254" width="7.7109375" style="287" customWidth="1"/>
    <col min="10255" max="10255" width="8.7109375" style="287" customWidth="1"/>
    <col min="10256" max="10257" width="7.7109375" style="287" customWidth="1"/>
    <col min="10258" max="10258" width="5.42578125" style="287" customWidth="1"/>
    <col min="10259" max="10259" width="5.7109375" style="287" customWidth="1"/>
    <col min="10260" max="10260" width="9.7109375" style="287" customWidth="1"/>
    <col min="10261" max="10263" width="7.7109375" style="287" customWidth="1"/>
    <col min="10264" max="10264" width="10.5703125" style="287" customWidth="1"/>
    <col min="10265" max="10265" width="13.7109375" style="287" customWidth="1"/>
    <col min="10266" max="10492" width="28.7109375" style="287"/>
    <col min="10493" max="10494" width="0" style="287" hidden="1" customWidth="1"/>
    <col min="10495" max="10510" width="7.7109375" style="287" customWidth="1"/>
    <col min="10511" max="10511" width="8.7109375" style="287" customWidth="1"/>
    <col min="10512" max="10513" width="7.7109375" style="287" customWidth="1"/>
    <col min="10514" max="10514" width="5.42578125" style="287" customWidth="1"/>
    <col min="10515" max="10515" width="5.7109375" style="287" customWidth="1"/>
    <col min="10516" max="10516" width="9.7109375" style="287" customWidth="1"/>
    <col min="10517" max="10519" width="7.7109375" style="287" customWidth="1"/>
    <col min="10520" max="10520" width="10.5703125" style="287" customWidth="1"/>
    <col min="10521" max="10521" width="13.7109375" style="287" customWidth="1"/>
    <col min="10522" max="10748" width="28.7109375" style="287"/>
    <col min="10749" max="10750" width="0" style="287" hidden="1" customWidth="1"/>
    <col min="10751" max="10766" width="7.7109375" style="287" customWidth="1"/>
    <col min="10767" max="10767" width="8.7109375" style="287" customWidth="1"/>
    <col min="10768" max="10769" width="7.7109375" style="287" customWidth="1"/>
    <col min="10770" max="10770" width="5.42578125" style="287" customWidth="1"/>
    <col min="10771" max="10771" width="5.7109375" style="287" customWidth="1"/>
    <col min="10772" max="10772" width="9.7109375" style="287" customWidth="1"/>
    <col min="10773" max="10775" width="7.7109375" style="287" customWidth="1"/>
    <col min="10776" max="10776" width="10.5703125" style="287" customWidth="1"/>
    <col min="10777" max="10777" width="13.7109375" style="287" customWidth="1"/>
    <col min="10778" max="11004" width="28.7109375" style="287"/>
    <col min="11005" max="11006" width="0" style="287" hidden="1" customWidth="1"/>
    <col min="11007" max="11022" width="7.7109375" style="287" customWidth="1"/>
    <col min="11023" max="11023" width="8.7109375" style="287" customWidth="1"/>
    <col min="11024" max="11025" width="7.7109375" style="287" customWidth="1"/>
    <col min="11026" max="11026" width="5.42578125" style="287" customWidth="1"/>
    <col min="11027" max="11027" width="5.7109375" style="287" customWidth="1"/>
    <col min="11028" max="11028" width="9.7109375" style="287" customWidth="1"/>
    <col min="11029" max="11031" width="7.7109375" style="287" customWidth="1"/>
    <col min="11032" max="11032" width="10.5703125" style="287" customWidth="1"/>
    <col min="11033" max="11033" width="13.7109375" style="287" customWidth="1"/>
    <col min="11034" max="11260" width="28.7109375" style="287"/>
    <col min="11261" max="11262" width="0" style="287" hidden="1" customWidth="1"/>
    <col min="11263" max="11278" width="7.7109375" style="287" customWidth="1"/>
    <col min="11279" max="11279" width="8.7109375" style="287" customWidth="1"/>
    <col min="11280" max="11281" width="7.7109375" style="287" customWidth="1"/>
    <col min="11282" max="11282" width="5.42578125" style="287" customWidth="1"/>
    <col min="11283" max="11283" width="5.7109375" style="287" customWidth="1"/>
    <col min="11284" max="11284" width="9.7109375" style="287" customWidth="1"/>
    <col min="11285" max="11287" width="7.7109375" style="287" customWidth="1"/>
    <col min="11288" max="11288" width="10.5703125" style="287" customWidth="1"/>
    <col min="11289" max="11289" width="13.7109375" style="287" customWidth="1"/>
    <col min="11290" max="11516" width="28.7109375" style="287"/>
    <col min="11517" max="11518" width="0" style="287" hidden="1" customWidth="1"/>
    <col min="11519" max="11534" width="7.7109375" style="287" customWidth="1"/>
    <col min="11535" max="11535" width="8.7109375" style="287" customWidth="1"/>
    <col min="11536" max="11537" width="7.7109375" style="287" customWidth="1"/>
    <col min="11538" max="11538" width="5.42578125" style="287" customWidth="1"/>
    <col min="11539" max="11539" width="5.7109375" style="287" customWidth="1"/>
    <col min="11540" max="11540" width="9.7109375" style="287" customWidth="1"/>
    <col min="11541" max="11543" width="7.7109375" style="287" customWidth="1"/>
    <col min="11544" max="11544" width="10.5703125" style="287" customWidth="1"/>
    <col min="11545" max="11545" width="13.7109375" style="287" customWidth="1"/>
    <col min="11546" max="11772" width="28.7109375" style="287"/>
    <col min="11773" max="11774" width="0" style="287" hidden="1" customWidth="1"/>
    <col min="11775" max="11790" width="7.7109375" style="287" customWidth="1"/>
    <col min="11791" max="11791" width="8.7109375" style="287" customWidth="1"/>
    <col min="11792" max="11793" width="7.7109375" style="287" customWidth="1"/>
    <col min="11794" max="11794" width="5.42578125" style="287" customWidth="1"/>
    <col min="11795" max="11795" width="5.7109375" style="287" customWidth="1"/>
    <col min="11796" max="11796" width="9.7109375" style="287" customWidth="1"/>
    <col min="11797" max="11799" width="7.7109375" style="287" customWidth="1"/>
    <col min="11800" max="11800" width="10.5703125" style="287" customWidth="1"/>
    <col min="11801" max="11801" width="13.7109375" style="287" customWidth="1"/>
    <col min="11802" max="12028" width="28.7109375" style="287"/>
    <col min="12029" max="12030" width="0" style="287" hidden="1" customWidth="1"/>
    <col min="12031" max="12046" width="7.7109375" style="287" customWidth="1"/>
    <col min="12047" max="12047" width="8.7109375" style="287" customWidth="1"/>
    <col min="12048" max="12049" width="7.7109375" style="287" customWidth="1"/>
    <col min="12050" max="12050" width="5.42578125" style="287" customWidth="1"/>
    <col min="12051" max="12051" width="5.7109375" style="287" customWidth="1"/>
    <col min="12052" max="12052" width="9.7109375" style="287" customWidth="1"/>
    <col min="12053" max="12055" width="7.7109375" style="287" customWidth="1"/>
    <col min="12056" max="12056" width="10.5703125" style="287" customWidth="1"/>
    <col min="12057" max="12057" width="13.7109375" style="287" customWidth="1"/>
    <col min="12058" max="12284" width="28.7109375" style="287"/>
    <col min="12285" max="12286" width="0" style="287" hidden="1" customWidth="1"/>
    <col min="12287" max="12302" width="7.7109375" style="287" customWidth="1"/>
    <col min="12303" max="12303" width="8.7109375" style="287" customWidth="1"/>
    <col min="12304" max="12305" width="7.7109375" style="287" customWidth="1"/>
    <col min="12306" max="12306" width="5.42578125" style="287" customWidth="1"/>
    <col min="12307" max="12307" width="5.7109375" style="287" customWidth="1"/>
    <col min="12308" max="12308" width="9.7109375" style="287" customWidth="1"/>
    <col min="12309" max="12311" width="7.7109375" style="287" customWidth="1"/>
    <col min="12312" max="12312" width="10.5703125" style="287" customWidth="1"/>
    <col min="12313" max="12313" width="13.7109375" style="287" customWidth="1"/>
    <col min="12314" max="12540" width="28.7109375" style="287"/>
    <col min="12541" max="12542" width="0" style="287" hidden="1" customWidth="1"/>
    <col min="12543" max="12558" width="7.7109375" style="287" customWidth="1"/>
    <col min="12559" max="12559" width="8.7109375" style="287" customWidth="1"/>
    <col min="12560" max="12561" width="7.7109375" style="287" customWidth="1"/>
    <col min="12562" max="12562" width="5.42578125" style="287" customWidth="1"/>
    <col min="12563" max="12563" width="5.7109375" style="287" customWidth="1"/>
    <col min="12564" max="12564" width="9.7109375" style="287" customWidth="1"/>
    <col min="12565" max="12567" width="7.7109375" style="287" customWidth="1"/>
    <col min="12568" max="12568" width="10.5703125" style="287" customWidth="1"/>
    <col min="12569" max="12569" width="13.7109375" style="287" customWidth="1"/>
    <col min="12570" max="12796" width="28.7109375" style="287"/>
    <col min="12797" max="12798" width="0" style="287" hidden="1" customWidth="1"/>
    <col min="12799" max="12814" width="7.7109375" style="287" customWidth="1"/>
    <col min="12815" max="12815" width="8.7109375" style="287" customWidth="1"/>
    <col min="12816" max="12817" width="7.7109375" style="287" customWidth="1"/>
    <col min="12818" max="12818" width="5.42578125" style="287" customWidth="1"/>
    <col min="12819" max="12819" width="5.7109375" style="287" customWidth="1"/>
    <col min="12820" max="12820" width="9.7109375" style="287" customWidth="1"/>
    <col min="12821" max="12823" width="7.7109375" style="287" customWidth="1"/>
    <col min="12824" max="12824" width="10.5703125" style="287" customWidth="1"/>
    <col min="12825" max="12825" width="13.7109375" style="287" customWidth="1"/>
    <col min="12826" max="13052" width="28.7109375" style="287"/>
    <col min="13053" max="13054" width="0" style="287" hidden="1" customWidth="1"/>
    <col min="13055" max="13070" width="7.7109375" style="287" customWidth="1"/>
    <col min="13071" max="13071" width="8.7109375" style="287" customWidth="1"/>
    <col min="13072" max="13073" width="7.7109375" style="287" customWidth="1"/>
    <col min="13074" max="13074" width="5.42578125" style="287" customWidth="1"/>
    <col min="13075" max="13075" width="5.7109375" style="287" customWidth="1"/>
    <col min="13076" max="13076" width="9.7109375" style="287" customWidth="1"/>
    <col min="13077" max="13079" width="7.7109375" style="287" customWidth="1"/>
    <col min="13080" max="13080" width="10.5703125" style="287" customWidth="1"/>
    <col min="13081" max="13081" width="13.7109375" style="287" customWidth="1"/>
    <col min="13082" max="13308" width="28.7109375" style="287"/>
    <col min="13309" max="13310" width="0" style="287" hidden="1" customWidth="1"/>
    <col min="13311" max="13326" width="7.7109375" style="287" customWidth="1"/>
    <col min="13327" max="13327" width="8.7109375" style="287" customWidth="1"/>
    <col min="13328" max="13329" width="7.7109375" style="287" customWidth="1"/>
    <col min="13330" max="13330" width="5.42578125" style="287" customWidth="1"/>
    <col min="13331" max="13331" width="5.7109375" style="287" customWidth="1"/>
    <col min="13332" max="13332" width="9.7109375" style="287" customWidth="1"/>
    <col min="13333" max="13335" width="7.7109375" style="287" customWidth="1"/>
    <col min="13336" max="13336" width="10.5703125" style="287" customWidth="1"/>
    <col min="13337" max="13337" width="13.7109375" style="287" customWidth="1"/>
    <col min="13338" max="13564" width="28.7109375" style="287"/>
    <col min="13565" max="13566" width="0" style="287" hidden="1" customWidth="1"/>
    <col min="13567" max="13582" width="7.7109375" style="287" customWidth="1"/>
    <col min="13583" max="13583" width="8.7109375" style="287" customWidth="1"/>
    <col min="13584" max="13585" width="7.7109375" style="287" customWidth="1"/>
    <col min="13586" max="13586" width="5.42578125" style="287" customWidth="1"/>
    <col min="13587" max="13587" width="5.7109375" style="287" customWidth="1"/>
    <col min="13588" max="13588" width="9.7109375" style="287" customWidth="1"/>
    <col min="13589" max="13591" width="7.7109375" style="287" customWidth="1"/>
    <col min="13592" max="13592" width="10.5703125" style="287" customWidth="1"/>
    <col min="13593" max="13593" width="13.7109375" style="287" customWidth="1"/>
    <col min="13594" max="13820" width="28.7109375" style="287"/>
    <col min="13821" max="13822" width="0" style="287" hidden="1" customWidth="1"/>
    <col min="13823" max="13838" width="7.7109375" style="287" customWidth="1"/>
    <col min="13839" max="13839" width="8.7109375" style="287" customWidth="1"/>
    <col min="13840" max="13841" width="7.7109375" style="287" customWidth="1"/>
    <col min="13842" max="13842" width="5.42578125" style="287" customWidth="1"/>
    <col min="13843" max="13843" width="5.7109375" style="287" customWidth="1"/>
    <col min="13844" max="13844" width="9.7109375" style="287" customWidth="1"/>
    <col min="13845" max="13847" width="7.7109375" style="287" customWidth="1"/>
    <col min="13848" max="13848" width="10.5703125" style="287" customWidth="1"/>
    <col min="13849" max="13849" width="13.7109375" style="287" customWidth="1"/>
    <col min="13850" max="14076" width="28.7109375" style="287"/>
    <col min="14077" max="14078" width="0" style="287" hidden="1" customWidth="1"/>
    <col min="14079" max="14094" width="7.7109375" style="287" customWidth="1"/>
    <col min="14095" max="14095" width="8.7109375" style="287" customWidth="1"/>
    <col min="14096" max="14097" width="7.7109375" style="287" customWidth="1"/>
    <col min="14098" max="14098" width="5.42578125" style="287" customWidth="1"/>
    <col min="14099" max="14099" width="5.7109375" style="287" customWidth="1"/>
    <col min="14100" max="14100" width="9.7109375" style="287" customWidth="1"/>
    <col min="14101" max="14103" width="7.7109375" style="287" customWidth="1"/>
    <col min="14104" max="14104" width="10.5703125" style="287" customWidth="1"/>
    <col min="14105" max="14105" width="13.7109375" style="287" customWidth="1"/>
    <col min="14106" max="14332" width="28.7109375" style="287"/>
    <col min="14333" max="14334" width="0" style="287" hidden="1" customWidth="1"/>
    <col min="14335" max="14350" width="7.7109375" style="287" customWidth="1"/>
    <col min="14351" max="14351" width="8.7109375" style="287" customWidth="1"/>
    <col min="14352" max="14353" width="7.7109375" style="287" customWidth="1"/>
    <col min="14354" max="14354" width="5.42578125" style="287" customWidth="1"/>
    <col min="14355" max="14355" width="5.7109375" style="287" customWidth="1"/>
    <col min="14356" max="14356" width="9.7109375" style="287" customWidth="1"/>
    <col min="14357" max="14359" width="7.7109375" style="287" customWidth="1"/>
    <col min="14360" max="14360" width="10.5703125" style="287" customWidth="1"/>
    <col min="14361" max="14361" width="13.7109375" style="287" customWidth="1"/>
    <col min="14362" max="14588" width="28.7109375" style="287"/>
    <col min="14589" max="14590" width="0" style="287" hidden="1" customWidth="1"/>
    <col min="14591" max="14606" width="7.7109375" style="287" customWidth="1"/>
    <col min="14607" max="14607" width="8.7109375" style="287" customWidth="1"/>
    <col min="14608" max="14609" width="7.7109375" style="287" customWidth="1"/>
    <col min="14610" max="14610" width="5.42578125" style="287" customWidth="1"/>
    <col min="14611" max="14611" width="5.7109375" style="287" customWidth="1"/>
    <col min="14612" max="14612" width="9.7109375" style="287" customWidth="1"/>
    <col min="14613" max="14615" width="7.7109375" style="287" customWidth="1"/>
    <col min="14616" max="14616" width="10.5703125" style="287" customWidth="1"/>
    <col min="14617" max="14617" width="13.7109375" style="287" customWidth="1"/>
    <col min="14618" max="14844" width="28.7109375" style="287"/>
    <col min="14845" max="14846" width="0" style="287" hidden="1" customWidth="1"/>
    <col min="14847" max="14862" width="7.7109375" style="287" customWidth="1"/>
    <col min="14863" max="14863" width="8.7109375" style="287" customWidth="1"/>
    <col min="14864" max="14865" width="7.7109375" style="287" customWidth="1"/>
    <col min="14866" max="14866" width="5.42578125" style="287" customWidth="1"/>
    <col min="14867" max="14867" width="5.7109375" style="287" customWidth="1"/>
    <col min="14868" max="14868" width="9.7109375" style="287" customWidth="1"/>
    <col min="14869" max="14871" width="7.7109375" style="287" customWidth="1"/>
    <col min="14872" max="14872" width="10.5703125" style="287" customWidth="1"/>
    <col min="14873" max="14873" width="13.7109375" style="287" customWidth="1"/>
    <col min="14874" max="15100" width="28.7109375" style="287"/>
    <col min="15101" max="15102" width="0" style="287" hidden="1" customWidth="1"/>
    <col min="15103" max="15118" width="7.7109375" style="287" customWidth="1"/>
    <col min="15119" max="15119" width="8.7109375" style="287" customWidth="1"/>
    <col min="15120" max="15121" width="7.7109375" style="287" customWidth="1"/>
    <col min="15122" max="15122" width="5.42578125" style="287" customWidth="1"/>
    <col min="15123" max="15123" width="5.7109375" style="287" customWidth="1"/>
    <col min="15124" max="15124" width="9.7109375" style="287" customWidth="1"/>
    <col min="15125" max="15127" width="7.7109375" style="287" customWidth="1"/>
    <col min="15128" max="15128" width="10.5703125" style="287" customWidth="1"/>
    <col min="15129" max="15129" width="13.7109375" style="287" customWidth="1"/>
    <col min="15130" max="15356" width="28.7109375" style="287"/>
    <col min="15357" max="15358" width="0" style="287" hidden="1" customWidth="1"/>
    <col min="15359" max="15374" width="7.7109375" style="287" customWidth="1"/>
    <col min="15375" max="15375" width="8.7109375" style="287" customWidth="1"/>
    <col min="15376" max="15377" width="7.7109375" style="287" customWidth="1"/>
    <col min="15378" max="15378" width="5.42578125" style="287" customWidth="1"/>
    <col min="15379" max="15379" width="5.7109375" style="287" customWidth="1"/>
    <col min="15380" max="15380" width="9.7109375" style="287" customWidth="1"/>
    <col min="15381" max="15383" width="7.7109375" style="287" customWidth="1"/>
    <col min="15384" max="15384" width="10.5703125" style="287" customWidth="1"/>
    <col min="15385" max="15385" width="13.7109375" style="287" customWidth="1"/>
    <col min="15386" max="15612" width="28.7109375" style="287"/>
    <col min="15613" max="15614" width="0" style="287" hidden="1" customWidth="1"/>
    <col min="15615" max="15630" width="7.7109375" style="287" customWidth="1"/>
    <col min="15631" max="15631" width="8.7109375" style="287" customWidth="1"/>
    <col min="15632" max="15633" width="7.7109375" style="287" customWidth="1"/>
    <col min="15634" max="15634" width="5.42578125" style="287" customWidth="1"/>
    <col min="15635" max="15635" width="5.7109375" style="287" customWidth="1"/>
    <col min="15636" max="15636" width="9.7109375" style="287" customWidth="1"/>
    <col min="15637" max="15639" width="7.7109375" style="287" customWidth="1"/>
    <col min="15640" max="15640" width="10.5703125" style="287" customWidth="1"/>
    <col min="15641" max="15641" width="13.7109375" style="287" customWidth="1"/>
    <col min="15642" max="15868" width="28.7109375" style="287"/>
    <col min="15869" max="15870" width="0" style="287" hidden="1" customWidth="1"/>
    <col min="15871" max="15886" width="7.7109375" style="287" customWidth="1"/>
    <col min="15887" max="15887" width="8.7109375" style="287" customWidth="1"/>
    <col min="15888" max="15889" width="7.7109375" style="287" customWidth="1"/>
    <col min="15890" max="15890" width="5.42578125" style="287" customWidth="1"/>
    <col min="15891" max="15891" width="5.7109375" style="287" customWidth="1"/>
    <col min="15892" max="15892" width="9.7109375" style="287" customWidth="1"/>
    <col min="15893" max="15895" width="7.7109375" style="287" customWidth="1"/>
    <col min="15896" max="15896" width="10.5703125" style="287" customWidth="1"/>
    <col min="15897" max="15897" width="13.7109375" style="287" customWidth="1"/>
    <col min="15898" max="16124" width="28.7109375" style="287"/>
    <col min="16125" max="16126" width="0" style="287" hidden="1" customWidth="1"/>
    <col min="16127" max="16142" width="7.7109375" style="287" customWidth="1"/>
    <col min="16143" max="16143" width="8.7109375" style="287" customWidth="1"/>
    <col min="16144" max="16145" width="7.7109375" style="287" customWidth="1"/>
    <col min="16146" max="16146" width="5.42578125" style="287" customWidth="1"/>
    <col min="16147" max="16147" width="5.7109375" style="287" customWidth="1"/>
    <col min="16148" max="16148" width="9.7109375" style="287" customWidth="1"/>
    <col min="16149" max="16151" width="7.7109375" style="287" customWidth="1"/>
    <col min="16152" max="16152" width="10.5703125" style="287" customWidth="1"/>
    <col min="16153" max="16153" width="13.7109375" style="287" customWidth="1"/>
    <col min="16154" max="16384" width="28.7109375" style="287"/>
  </cols>
  <sheetData>
    <row r="1" spans="1:26" ht="15">
      <c r="A1" s="285" t="s">
        <v>270</v>
      </c>
      <c r="U1" s="287"/>
    </row>
    <row r="2" spans="1:26" ht="15.75">
      <c r="A2" s="101" t="s">
        <v>271</v>
      </c>
      <c r="U2" s="287"/>
    </row>
    <row r="3" spans="1:26">
      <c r="U3" s="287"/>
    </row>
    <row r="4" spans="1:26" s="292" customFormat="1" ht="24" customHeight="1">
      <c r="A4" s="288" t="s">
        <v>272</v>
      </c>
      <c r="B4" s="289">
        <v>2011</v>
      </c>
      <c r="C4" s="289">
        <v>2012</v>
      </c>
      <c r="D4" s="289">
        <v>2013</v>
      </c>
      <c r="E4" s="289">
        <v>2014</v>
      </c>
      <c r="F4" s="289">
        <v>2015</v>
      </c>
      <c r="G4" s="289">
        <v>2016</v>
      </c>
      <c r="H4" s="289">
        <v>2017</v>
      </c>
      <c r="I4" s="289">
        <v>2018</v>
      </c>
      <c r="J4" s="289">
        <v>2019</v>
      </c>
      <c r="K4" s="810">
        <v>2020</v>
      </c>
      <c r="L4" s="810"/>
      <c r="M4" s="810"/>
      <c r="N4" s="810"/>
      <c r="O4" s="810"/>
      <c r="P4" s="290"/>
      <c r="Q4" s="290"/>
      <c r="R4" s="290"/>
      <c r="S4" s="290"/>
      <c r="T4" s="291"/>
      <c r="U4" s="289" t="s">
        <v>273</v>
      </c>
    </row>
    <row r="5" spans="1:26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 t="s">
        <v>45</v>
      </c>
      <c r="L5" s="294" t="s">
        <v>47</v>
      </c>
      <c r="M5" s="294" t="s">
        <v>49</v>
      </c>
      <c r="N5" s="294" t="s">
        <v>51</v>
      </c>
      <c r="O5" s="294" t="s">
        <v>53</v>
      </c>
      <c r="P5" s="294" t="s">
        <v>55</v>
      </c>
      <c r="Q5" s="294" t="s">
        <v>57</v>
      </c>
      <c r="R5" s="294" t="s">
        <v>18</v>
      </c>
      <c r="S5" s="294" t="s">
        <v>19</v>
      </c>
      <c r="T5" s="295">
        <v>2020</v>
      </c>
      <c r="U5" s="294"/>
    </row>
    <row r="6" spans="1:26">
      <c r="A6" s="296" t="s">
        <v>274</v>
      </c>
      <c r="B6" s="297">
        <v>27525.674834212732</v>
      </c>
      <c r="C6" s="297">
        <v>27466.673086776646</v>
      </c>
      <c r="D6" s="297">
        <v>23789.445416193055</v>
      </c>
      <c r="E6" s="297">
        <v>20545.413928408008</v>
      </c>
      <c r="F6" s="298">
        <v>18950.140019839255</v>
      </c>
      <c r="G6" s="297">
        <v>21776.636298768291</v>
      </c>
      <c r="H6" s="298">
        <v>27581.606999999996</v>
      </c>
      <c r="I6" s="298">
        <v>28898.656999999999</v>
      </c>
      <c r="J6" s="298">
        <v>28073.793000000001</v>
      </c>
      <c r="K6" s="298">
        <v>2295.6405282455898</v>
      </c>
      <c r="L6" s="298">
        <v>2251.2919098684001</v>
      </c>
      <c r="M6" s="298">
        <v>1794.55637473202</v>
      </c>
      <c r="N6" s="298">
        <v>1160.3360893522399</v>
      </c>
      <c r="O6" s="298">
        <v>1156.17189795121</v>
      </c>
      <c r="P6" s="298">
        <v>1864.49158301282</v>
      </c>
      <c r="Q6" s="298">
        <v>2115.90991939473</v>
      </c>
      <c r="R6" s="298">
        <v>2050.77596137197</v>
      </c>
      <c r="S6" s="298">
        <v>1952.1066998936601</v>
      </c>
      <c r="T6" s="299">
        <f>SUM(K6:S6)</f>
        <v>16641.280963822639</v>
      </c>
      <c r="U6" s="300">
        <f>T6/$T$21</f>
        <v>0.59330315985917215</v>
      </c>
    </row>
    <row r="7" spans="1:26" ht="15">
      <c r="A7" s="301" t="s">
        <v>275</v>
      </c>
      <c r="B7" s="302">
        <v>4567.8024539648541</v>
      </c>
      <c r="C7" s="302">
        <v>4995.5372719897332</v>
      </c>
      <c r="D7" s="302">
        <v>5270.9630859503377</v>
      </c>
      <c r="E7" s="302">
        <v>4562.2725959757954</v>
      </c>
      <c r="F7" s="303">
        <v>2302.3120197518469</v>
      </c>
      <c r="G7" s="302">
        <v>2212.7446898617918</v>
      </c>
      <c r="H7" s="303">
        <v>3368.8556999999996</v>
      </c>
      <c r="I7" s="303">
        <v>4038.7121999999995</v>
      </c>
      <c r="J7" s="303">
        <v>2974.4434000000006</v>
      </c>
      <c r="K7" s="303">
        <v>226.24575421806699</v>
      </c>
      <c r="L7" s="303">
        <v>166.47593681507101</v>
      </c>
      <c r="M7" s="303">
        <v>145.20108276655199</v>
      </c>
      <c r="N7" s="303">
        <v>72.310805343514005</v>
      </c>
      <c r="O7" s="303">
        <v>60.600037476791996</v>
      </c>
      <c r="P7" s="303">
        <v>63.306697973261997</v>
      </c>
      <c r="Q7" s="303">
        <v>130.06388946484699</v>
      </c>
      <c r="R7" s="303">
        <v>84.240709730640006</v>
      </c>
      <c r="S7" s="303">
        <v>71.692835596815996</v>
      </c>
      <c r="T7" s="304">
        <f t="shared" ref="T7:T17" si="0">SUM(K7:S7)</f>
        <v>1020.1377493855609</v>
      </c>
      <c r="U7" s="305">
        <f>T7/$T$21</f>
        <v>3.6370454384963793E-2</v>
      </c>
      <c r="V7"/>
      <c r="W7" s="306"/>
      <c r="X7" s="306"/>
    </row>
    <row r="8" spans="1:26">
      <c r="A8" s="301" t="s">
        <v>276</v>
      </c>
      <c r="B8" s="302">
        <v>2113.5156486492629</v>
      </c>
      <c r="C8" s="302">
        <v>2311.7126019672733</v>
      </c>
      <c r="D8" s="302">
        <v>1706.6950634617754</v>
      </c>
      <c r="E8" s="302">
        <v>1730.5254660543083</v>
      </c>
      <c r="F8" s="303">
        <v>1456.9481829951926</v>
      </c>
      <c r="G8" s="302">
        <v>1269.0252173274621</v>
      </c>
      <c r="H8" s="303">
        <v>1788.5042229999997</v>
      </c>
      <c r="I8" s="303">
        <v>1938.0913899999998</v>
      </c>
      <c r="J8" s="303">
        <v>1928.8144254944868</v>
      </c>
      <c r="K8" s="303">
        <v>114.943865767532</v>
      </c>
      <c r="L8" s="303">
        <v>102.558450944518</v>
      </c>
      <c r="M8" s="303">
        <v>87.799301247490206</v>
      </c>
      <c r="N8" s="303">
        <v>43.195926641691202</v>
      </c>
      <c r="O8" s="303">
        <v>48.256035836881502</v>
      </c>
      <c r="P8" s="303">
        <v>87.736918758619197</v>
      </c>
      <c r="Q8" s="303">
        <v>296.34957019449001</v>
      </c>
      <c r="R8" s="303">
        <v>315.31449339259001</v>
      </c>
      <c r="S8" s="303">
        <v>210.73868801151599</v>
      </c>
      <c r="T8" s="304">
        <f t="shared" si="0"/>
        <v>1306.893250795328</v>
      </c>
      <c r="U8" s="305">
        <f>T8/$T$21</f>
        <v>4.6594003008611037E-2</v>
      </c>
    </row>
    <row r="9" spans="1:26">
      <c r="A9" s="301" t="s">
        <v>277</v>
      </c>
      <c r="B9" s="302">
        <v>1689.3502871966998</v>
      </c>
      <c r="C9" s="302">
        <v>1094.8051389253683</v>
      </c>
      <c r="D9" s="302">
        <v>785.88057815767991</v>
      </c>
      <c r="E9" s="302">
        <v>847.43103959854761</v>
      </c>
      <c r="F9" s="303">
        <v>722.75179937486246</v>
      </c>
      <c r="G9" s="302">
        <v>878.49733521216012</v>
      </c>
      <c r="H9" s="303">
        <v>826.88746000000015</v>
      </c>
      <c r="I9" s="303">
        <v>762.26194432339321</v>
      </c>
      <c r="J9" s="303">
        <v>774.06771674064032</v>
      </c>
      <c r="K9" s="303">
        <v>35.887146847962597</v>
      </c>
      <c r="L9" s="303">
        <v>20.097540806941499</v>
      </c>
      <c r="M9" s="303">
        <v>9.4843648892936194</v>
      </c>
      <c r="N9" s="303">
        <v>10.597548947233699</v>
      </c>
      <c r="O9" s="303">
        <v>19.8991417824816</v>
      </c>
      <c r="P9" s="303">
        <v>37.348143938228297</v>
      </c>
      <c r="Q9" s="303">
        <v>62.064706366604902</v>
      </c>
      <c r="R9" s="303">
        <v>100.034708608488</v>
      </c>
      <c r="S9" s="303">
        <v>122.428586491846</v>
      </c>
      <c r="T9" s="304">
        <f>SUM(K9:S9)</f>
        <v>417.84188867908017</v>
      </c>
      <c r="U9" s="305">
        <f t="shared" ref="U9:U18" si="1">T9/$T$21</f>
        <v>1.4897105181611961E-2</v>
      </c>
    </row>
    <row r="10" spans="1:26">
      <c r="A10" s="301" t="s">
        <v>278</v>
      </c>
      <c r="B10" s="302">
        <v>2835.5270999999998</v>
      </c>
      <c r="C10" s="302">
        <v>3082.7011000000002</v>
      </c>
      <c r="D10" s="302">
        <v>3444.3696</v>
      </c>
      <c r="E10" s="302">
        <v>4231.3062</v>
      </c>
      <c r="F10" s="303">
        <v>4408.6431000000002</v>
      </c>
      <c r="G10" s="302">
        <v>4701.7740000000003</v>
      </c>
      <c r="H10" s="303">
        <v>5145.7271999999994</v>
      </c>
      <c r="I10" s="303">
        <v>5913.4896999999992</v>
      </c>
      <c r="J10" s="303">
        <v>6340.7484000000004</v>
      </c>
      <c r="K10" s="303">
        <v>693.32960000000003</v>
      </c>
      <c r="L10" s="303">
        <v>475.57049999999998</v>
      </c>
      <c r="M10" s="303">
        <v>392.60109999999997</v>
      </c>
      <c r="N10" s="303">
        <v>331.00819999999999</v>
      </c>
      <c r="O10" s="303">
        <v>419.37459999999999</v>
      </c>
      <c r="P10" s="303">
        <v>447.93299999999999</v>
      </c>
      <c r="Q10" s="303">
        <v>545.24480000000005</v>
      </c>
      <c r="R10" s="303">
        <v>582.83979999999997</v>
      </c>
      <c r="S10" s="303">
        <v>583.73850000000004</v>
      </c>
      <c r="T10" s="304">
        <f>SUM(K10:S10)</f>
        <v>4471.6401000000005</v>
      </c>
      <c r="U10" s="305">
        <f t="shared" si="1"/>
        <v>0.1594251191870725</v>
      </c>
    </row>
    <row r="11" spans="1:26">
      <c r="A11" s="301" t="s">
        <v>279</v>
      </c>
      <c r="B11" s="302">
        <v>1049.4242000000002</v>
      </c>
      <c r="C11" s="302">
        <v>1016.9302</v>
      </c>
      <c r="D11" s="302">
        <v>1030.2617</v>
      </c>
      <c r="E11" s="302">
        <v>1155.346</v>
      </c>
      <c r="F11" s="303">
        <v>932.5921000000003</v>
      </c>
      <c r="G11" s="302">
        <v>908.68899999999996</v>
      </c>
      <c r="H11" s="303">
        <v>1045.9562999999998</v>
      </c>
      <c r="I11" s="303">
        <v>1328.6704</v>
      </c>
      <c r="J11" s="303">
        <v>1564.4328</v>
      </c>
      <c r="K11" s="303">
        <v>85.662000000000006</v>
      </c>
      <c r="L11" s="303">
        <v>105.471</v>
      </c>
      <c r="M11" s="303">
        <v>89.339100000000002</v>
      </c>
      <c r="N11" s="303">
        <v>60.158200000000001</v>
      </c>
      <c r="O11" s="303">
        <v>64.990300000000005</v>
      </c>
      <c r="P11" s="303">
        <v>70.149500000000003</v>
      </c>
      <c r="Q11" s="303">
        <v>120.45829999999999</v>
      </c>
      <c r="R11" s="303">
        <v>149.5754</v>
      </c>
      <c r="S11" s="303">
        <v>135.2655</v>
      </c>
      <c r="T11" s="304">
        <f t="shared" si="0"/>
        <v>881.06929999999988</v>
      </c>
      <c r="U11" s="305">
        <f t="shared" si="1"/>
        <v>3.1412317410019312E-2</v>
      </c>
      <c r="X11" s="307"/>
      <c r="Y11" s="307"/>
      <c r="Z11" s="307"/>
    </row>
    <row r="12" spans="1:26">
      <c r="A12" s="301" t="s">
        <v>280</v>
      </c>
      <c r="B12" s="302">
        <v>1989.8615</v>
      </c>
      <c r="C12" s="302">
        <v>2177.0586000000003</v>
      </c>
      <c r="D12" s="302">
        <v>1927.9707999999998</v>
      </c>
      <c r="E12" s="302">
        <v>1800.1976000000002</v>
      </c>
      <c r="F12" s="303">
        <v>1331.18</v>
      </c>
      <c r="G12" s="302">
        <v>1196.0629999999999</v>
      </c>
      <c r="H12" s="303">
        <v>1272.3398000000002</v>
      </c>
      <c r="I12" s="303">
        <v>1401.9002</v>
      </c>
      <c r="J12" s="303">
        <v>1353.6443000000002</v>
      </c>
      <c r="K12" s="303">
        <v>99.494200000000006</v>
      </c>
      <c r="L12" s="303">
        <v>110.6951</v>
      </c>
      <c r="M12" s="303">
        <v>76.230400000000003</v>
      </c>
      <c r="N12" s="303">
        <v>13.178599999999999</v>
      </c>
      <c r="O12" s="303">
        <v>29.167100000000001</v>
      </c>
      <c r="P12" s="303">
        <v>59.351100000000002</v>
      </c>
      <c r="Q12" s="303">
        <v>92.449200000000005</v>
      </c>
      <c r="R12" s="303">
        <v>91.382099999999994</v>
      </c>
      <c r="S12" s="303">
        <v>112.1404</v>
      </c>
      <c r="T12" s="304">
        <f t="shared" si="0"/>
        <v>684.08820000000014</v>
      </c>
      <c r="U12" s="305">
        <f t="shared" si="1"/>
        <v>2.4389450040818335E-2</v>
      </c>
      <c r="X12" s="307"/>
      <c r="Y12" s="307"/>
      <c r="Z12" s="307"/>
    </row>
    <row r="13" spans="1:26" ht="15">
      <c r="A13" s="301" t="s">
        <v>281</v>
      </c>
      <c r="B13" s="302">
        <v>401.69369999999998</v>
      </c>
      <c r="C13" s="302">
        <v>438.08229999999998</v>
      </c>
      <c r="D13" s="302">
        <v>427.33410000000003</v>
      </c>
      <c r="E13" s="302">
        <v>416.25689999999997</v>
      </c>
      <c r="F13" s="303">
        <v>352.98030000000006</v>
      </c>
      <c r="G13" s="302">
        <v>322.0564</v>
      </c>
      <c r="H13" s="303">
        <v>343.81120000000004</v>
      </c>
      <c r="I13" s="303">
        <v>338.97039999999998</v>
      </c>
      <c r="J13" s="303">
        <v>320.98250000000002</v>
      </c>
      <c r="K13" s="303">
        <v>21.779399999999999</v>
      </c>
      <c r="L13" s="303">
        <v>24.036999999999999</v>
      </c>
      <c r="M13" s="303">
        <v>19.0776</v>
      </c>
      <c r="N13" s="303">
        <v>12.5404</v>
      </c>
      <c r="O13" s="303">
        <v>14.3674</v>
      </c>
      <c r="P13" s="303">
        <v>16.752800000000001</v>
      </c>
      <c r="Q13" s="303">
        <v>22.151499999999999</v>
      </c>
      <c r="R13" s="303">
        <v>18.526</v>
      </c>
      <c r="S13" s="303">
        <v>24.6798</v>
      </c>
      <c r="T13" s="304">
        <f t="shared" si="0"/>
        <v>173.91190000000003</v>
      </c>
      <c r="U13" s="305">
        <f t="shared" si="1"/>
        <v>6.2003928682789642E-3</v>
      </c>
      <c r="W13"/>
      <c r="X13" s="307"/>
      <c r="Y13" s="307"/>
      <c r="Z13" s="307"/>
    </row>
    <row r="14" spans="1:26" ht="12.75">
      <c r="A14" s="301" t="s">
        <v>282</v>
      </c>
      <c r="B14" s="302">
        <v>1654.8217</v>
      </c>
      <c r="C14" s="302">
        <v>1636.3205999999998</v>
      </c>
      <c r="D14" s="302">
        <v>1510.0326</v>
      </c>
      <c r="E14" s="302">
        <v>1514.9664</v>
      </c>
      <c r="F14" s="303">
        <v>1405.9457</v>
      </c>
      <c r="G14" s="302">
        <v>1341.5205000000001</v>
      </c>
      <c r="H14" s="303">
        <v>1384.7514000000001</v>
      </c>
      <c r="I14" s="303">
        <v>1562.3111999999999</v>
      </c>
      <c r="J14" s="303">
        <v>1600.18</v>
      </c>
      <c r="K14" s="303">
        <v>122.5805</v>
      </c>
      <c r="L14" s="303">
        <v>119.41800000000001</v>
      </c>
      <c r="M14" s="303">
        <v>118.47369999999999</v>
      </c>
      <c r="N14" s="303">
        <v>88.487799999999993</v>
      </c>
      <c r="O14" s="303">
        <v>101.3403</v>
      </c>
      <c r="P14" s="303">
        <v>109.6019</v>
      </c>
      <c r="Q14" s="303">
        <v>116.09139999999999</v>
      </c>
      <c r="R14" s="303">
        <v>130.4676</v>
      </c>
      <c r="S14" s="303">
        <v>156.53980000000001</v>
      </c>
      <c r="T14" s="304">
        <f t="shared" si="0"/>
        <v>1063.001</v>
      </c>
      <c r="U14" s="308">
        <f t="shared" si="1"/>
        <v>3.7898636144929734E-2</v>
      </c>
      <c r="W14" s="306"/>
      <c r="X14" s="307"/>
      <c r="Y14" s="307"/>
      <c r="Z14" s="307"/>
    </row>
    <row r="15" spans="1:26" ht="12.75">
      <c r="A15" s="296" t="s">
        <v>283</v>
      </c>
      <c r="B15" s="297">
        <v>491.9676</v>
      </c>
      <c r="C15" s="297">
        <v>722.2650000000001</v>
      </c>
      <c r="D15" s="297">
        <v>721.94380000000012</v>
      </c>
      <c r="E15" s="297">
        <v>663.60569999999996</v>
      </c>
      <c r="F15" s="298">
        <v>698.46230000000003</v>
      </c>
      <c r="G15" s="297">
        <v>640.32760000000007</v>
      </c>
      <c r="H15" s="297">
        <v>587.74400000000003</v>
      </c>
      <c r="I15" s="297">
        <v>629.21400000000006</v>
      </c>
      <c r="J15" s="297">
        <v>604.25620000000004</v>
      </c>
      <c r="K15" s="298">
        <v>42.596800000000002</v>
      </c>
      <c r="L15" s="298">
        <v>40.345199999999998</v>
      </c>
      <c r="M15" s="298">
        <v>27.407299999999999</v>
      </c>
      <c r="N15" s="298">
        <v>18.8612</v>
      </c>
      <c r="O15" s="298">
        <v>23.599</v>
      </c>
      <c r="P15" s="298">
        <v>30.618400000000001</v>
      </c>
      <c r="Q15" s="298">
        <v>41.3812</v>
      </c>
      <c r="R15" s="298">
        <v>37.930199999999999</v>
      </c>
      <c r="S15" s="298">
        <v>51.111199999999997</v>
      </c>
      <c r="T15" s="299">
        <f t="shared" si="0"/>
        <v>313.85050000000001</v>
      </c>
      <c r="U15" s="300">
        <f t="shared" si="1"/>
        <v>1.1189552882268475E-2</v>
      </c>
      <c r="W15" s="306"/>
      <c r="X15" s="307"/>
      <c r="Y15" s="307"/>
      <c r="Z15" s="307"/>
    </row>
    <row r="16" spans="1:26">
      <c r="A16" s="301" t="s">
        <v>284</v>
      </c>
      <c r="B16" s="302">
        <v>1129.5879</v>
      </c>
      <c r="C16" s="302">
        <v>1301.0628000000002</v>
      </c>
      <c r="D16" s="302">
        <v>1320.0777</v>
      </c>
      <c r="E16" s="302">
        <v>1148.5262999999998</v>
      </c>
      <c r="F16" s="303">
        <v>1080.6344000000001</v>
      </c>
      <c r="G16" s="302">
        <v>1084.1491999999998</v>
      </c>
      <c r="H16" s="302">
        <v>1272.5274999999997</v>
      </c>
      <c r="I16" s="302">
        <v>1324.7054000000001</v>
      </c>
      <c r="J16" s="302">
        <v>1309.7793999999999</v>
      </c>
      <c r="K16" s="303">
        <v>94.5715</v>
      </c>
      <c r="L16" s="303">
        <v>84.485900000000001</v>
      </c>
      <c r="M16" s="303">
        <v>51.151000000000003</v>
      </c>
      <c r="N16" s="303">
        <v>21.789200000000001</v>
      </c>
      <c r="O16" s="303">
        <v>37.028700000000001</v>
      </c>
      <c r="P16" s="303">
        <v>58.601799999999997</v>
      </c>
      <c r="Q16" s="303">
        <v>68.820800000000006</v>
      </c>
      <c r="R16" s="303">
        <v>94.429000000000002</v>
      </c>
      <c r="S16" s="303">
        <v>97.658699999999996</v>
      </c>
      <c r="T16" s="304">
        <f t="shared" si="0"/>
        <v>608.53660000000002</v>
      </c>
      <c r="U16" s="305">
        <f t="shared" si="1"/>
        <v>2.1695847119873501E-2</v>
      </c>
      <c r="X16" s="308"/>
      <c r="Y16" s="307"/>
      <c r="Z16" s="307"/>
    </row>
    <row r="17" spans="1:26">
      <c r="A17" s="301" t="s">
        <v>285</v>
      </c>
      <c r="B17" s="302">
        <v>475.91149999999999</v>
      </c>
      <c r="C17" s="302">
        <v>545.32429999999999</v>
      </c>
      <c r="D17" s="302">
        <v>544.48760000000016</v>
      </c>
      <c r="E17" s="302">
        <v>581.29720000000009</v>
      </c>
      <c r="F17" s="303">
        <v>533.19579999999996</v>
      </c>
      <c r="G17" s="302">
        <v>445.02069999999998</v>
      </c>
      <c r="H17" s="302">
        <v>520.43029999999999</v>
      </c>
      <c r="I17" s="302">
        <v>590.50449999999989</v>
      </c>
      <c r="J17" s="302">
        <v>558.19389999999999</v>
      </c>
      <c r="K17" s="303">
        <v>44.436</v>
      </c>
      <c r="L17" s="303">
        <v>48.094499999999996</v>
      </c>
      <c r="M17" s="303">
        <v>31.327999999999999</v>
      </c>
      <c r="N17" s="303">
        <v>12.6137</v>
      </c>
      <c r="O17" s="303">
        <v>18.279800000000002</v>
      </c>
      <c r="P17" s="303">
        <v>32.074100000000001</v>
      </c>
      <c r="Q17" s="303">
        <v>39.088299999999997</v>
      </c>
      <c r="R17" s="303">
        <v>38.862000000000002</v>
      </c>
      <c r="S17" s="303">
        <v>51.527299999999997</v>
      </c>
      <c r="T17" s="304">
        <f t="shared" si="0"/>
        <v>316.30370000000005</v>
      </c>
      <c r="U17" s="305">
        <f t="shared" si="1"/>
        <v>1.1277015579096364E-2</v>
      </c>
      <c r="X17" s="307"/>
      <c r="Y17" s="307"/>
      <c r="Z17" s="307"/>
    </row>
    <row r="18" spans="1:26">
      <c r="A18" s="301" t="s">
        <v>286</v>
      </c>
      <c r="B18" s="302">
        <v>450.82314214999997</v>
      </c>
      <c r="C18" s="302">
        <v>622.13367848000007</v>
      </c>
      <c r="D18" s="302">
        <v>381.17453501</v>
      </c>
      <c r="E18" s="302">
        <v>335.53756860000004</v>
      </c>
      <c r="F18" s="303">
        <v>238.56881154000001</v>
      </c>
      <c r="G18" s="302">
        <v>243.27676936000003</v>
      </c>
      <c r="H18" s="302">
        <v>282.45076800000004</v>
      </c>
      <c r="I18" s="302">
        <v>338.98660900000004</v>
      </c>
      <c r="J18" s="302">
        <v>284.90353199999998</v>
      </c>
      <c r="K18" s="303">
        <v>21.375297999999958</v>
      </c>
      <c r="L18" s="303">
        <v>23.744555000000201</v>
      </c>
      <c r="M18" s="303">
        <v>17.82770999999995</v>
      </c>
      <c r="N18" s="303">
        <v>10.00951200000023</v>
      </c>
      <c r="O18" s="303">
        <v>10.63374600000005</v>
      </c>
      <c r="P18" s="303">
        <v>12.857134999999989</v>
      </c>
      <c r="Q18" s="303">
        <v>16.655442999999782</v>
      </c>
      <c r="R18" s="303">
        <v>16.961956000000249</v>
      </c>
      <c r="S18" s="303">
        <v>19.908625000000299</v>
      </c>
      <c r="T18" s="304">
        <f>SUM(K18:S18)</f>
        <v>149.97398000000072</v>
      </c>
      <c r="U18" s="305">
        <f t="shared" si="1"/>
        <v>5.3469463332837851E-3</v>
      </c>
      <c r="X18" s="307"/>
      <c r="Y18" s="307"/>
      <c r="Z18" s="307"/>
    </row>
    <row r="19" spans="1:26" ht="15">
      <c r="A19" s="301"/>
      <c r="B19" s="302"/>
      <c r="C19" s="302"/>
      <c r="D19" s="302"/>
      <c r="E19" s="302"/>
      <c r="G19" s="309"/>
      <c r="H19" s="302"/>
      <c r="I19" s="302"/>
      <c r="J19" s="302"/>
      <c r="K19"/>
      <c r="L19"/>
      <c r="M19"/>
      <c r="N19"/>
      <c r="O19"/>
      <c r="P19"/>
      <c r="Q19"/>
      <c r="R19"/>
      <c r="S19"/>
      <c r="T19" s="310"/>
      <c r="U19" s="305"/>
      <c r="X19" s="307"/>
      <c r="Y19" s="307"/>
      <c r="Z19" s="307"/>
    </row>
    <row r="20" spans="1:26">
      <c r="A20" s="301"/>
      <c r="B20" s="302"/>
      <c r="C20" s="302"/>
      <c r="D20" s="302"/>
      <c r="E20" s="302"/>
      <c r="T20" s="310"/>
      <c r="U20" s="311"/>
      <c r="X20" s="307"/>
      <c r="Y20" s="307"/>
      <c r="Z20" s="307"/>
    </row>
    <row r="21" spans="1:26">
      <c r="A21" s="312" t="s">
        <v>287</v>
      </c>
      <c r="B21" s="313">
        <f>SUM(B6:B20)</f>
        <v>46375.961566173559</v>
      </c>
      <c r="C21" s="313">
        <f>SUM(C6:C20)</f>
        <v>47410.606678139025</v>
      </c>
      <c r="D21" s="313">
        <f>SUM(D6:D20)</f>
        <v>42860.636578772857</v>
      </c>
      <c r="E21" s="313">
        <f t="shared" ref="E21:J21" si="2">SUM(E6:E18)</f>
        <v>39532.682898636653</v>
      </c>
      <c r="F21" s="313">
        <f t="shared" si="2"/>
        <v>34414.354533501159</v>
      </c>
      <c r="G21" s="313">
        <f t="shared" si="2"/>
        <v>37019.780710529703</v>
      </c>
      <c r="H21" s="313">
        <f t="shared" si="2"/>
        <v>45421.592850999994</v>
      </c>
      <c r="I21" s="313">
        <f t="shared" si="2"/>
        <v>49066.474943323396</v>
      </c>
      <c r="J21" s="313">
        <f t="shared" si="2"/>
        <v>47688.239574235122</v>
      </c>
      <c r="K21" s="313">
        <f>SUM(K6:K19)</f>
        <v>3898.5425930791507</v>
      </c>
      <c r="L21" s="313">
        <f>SUM(L6:L19)</f>
        <v>3572.2855934349313</v>
      </c>
      <c r="M21" s="313">
        <f t="shared" ref="M21:O21" si="3">SUM(M6:M19)</f>
        <v>2860.4770336353554</v>
      </c>
      <c r="N21" s="313">
        <f>SUM(N6:N19)</f>
        <v>1855.0871822846793</v>
      </c>
      <c r="O21" s="313">
        <f t="shared" si="3"/>
        <v>2003.7080590473649</v>
      </c>
      <c r="P21" s="313">
        <f>SUM(P6:P19)</f>
        <v>2890.8230786829295</v>
      </c>
      <c r="Q21" s="313">
        <f>SUM(Q6:Q19)</f>
        <v>3666.7290284206701</v>
      </c>
      <c r="R21" s="313">
        <f>SUM(R6:R19)</f>
        <v>3711.3399291036881</v>
      </c>
      <c r="S21" s="313">
        <f>SUM(S6:S19)</f>
        <v>3589.5366349938386</v>
      </c>
      <c r="T21" s="314">
        <f>SUM(T6:T19)</f>
        <v>28048.529132682612</v>
      </c>
      <c r="U21" s="315">
        <v>1</v>
      </c>
      <c r="X21" s="307"/>
      <c r="Y21" s="307"/>
      <c r="Z21" s="307"/>
    </row>
    <row r="22" spans="1:26">
      <c r="A22" s="316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8"/>
      <c r="U22" s="287"/>
    </row>
    <row r="23" spans="1:26">
      <c r="A23" s="312" t="s">
        <v>288</v>
      </c>
      <c r="B23" s="313">
        <f t="shared" ref="B23:S23" si="4">B6+B15</f>
        <v>28017.642434212732</v>
      </c>
      <c r="C23" s="313">
        <f t="shared" si="4"/>
        <v>28188.938086776645</v>
      </c>
      <c r="D23" s="313">
        <f t="shared" si="4"/>
        <v>24511.389216193056</v>
      </c>
      <c r="E23" s="313">
        <f t="shared" si="4"/>
        <v>21209.019628408008</v>
      </c>
      <c r="F23" s="313">
        <f t="shared" si="4"/>
        <v>19648.602319839254</v>
      </c>
      <c r="G23" s="313">
        <f t="shared" si="4"/>
        <v>22416.963898768292</v>
      </c>
      <c r="H23" s="313">
        <f t="shared" si="4"/>
        <v>28169.350999999995</v>
      </c>
      <c r="I23" s="313">
        <f t="shared" si="4"/>
        <v>29527.870999999999</v>
      </c>
      <c r="J23" s="313">
        <f t="shared" si="4"/>
        <v>28678.049200000001</v>
      </c>
      <c r="K23" s="313">
        <f>K6+K15</f>
        <v>2338.2373282455897</v>
      </c>
      <c r="L23" s="313">
        <f t="shared" si="4"/>
        <v>2291.6371098684003</v>
      </c>
      <c r="M23" s="313">
        <f t="shared" si="4"/>
        <v>1821.9636747320201</v>
      </c>
      <c r="N23" s="313">
        <f t="shared" si="4"/>
        <v>1179.19728935224</v>
      </c>
      <c r="O23" s="313">
        <f t="shared" si="4"/>
        <v>1179.7708979512099</v>
      </c>
      <c r="P23" s="313">
        <f t="shared" si="4"/>
        <v>1895.1099830128201</v>
      </c>
      <c r="Q23" s="313">
        <f t="shared" si="4"/>
        <v>2157.2911193947298</v>
      </c>
      <c r="R23" s="313">
        <f t="shared" si="4"/>
        <v>2088.7061613719698</v>
      </c>
      <c r="S23" s="313">
        <f t="shared" si="4"/>
        <v>2003.2178998936602</v>
      </c>
      <c r="T23" s="314">
        <f>T6+T15</f>
        <v>16955.131463822639</v>
      </c>
      <c r="U23" s="315">
        <f>T23/T21</f>
        <v>0.60449271274144067</v>
      </c>
    </row>
    <row r="24" spans="1:26">
      <c r="T24" s="319"/>
      <c r="U24" s="287"/>
    </row>
    <row r="25" spans="1:26" ht="33" customHeight="1">
      <c r="A25" s="811" t="s">
        <v>289</v>
      </c>
      <c r="B25" s="811"/>
      <c r="C25" s="811"/>
      <c r="D25" s="811"/>
      <c r="E25" s="811"/>
      <c r="F25" s="811"/>
      <c r="G25" s="811"/>
      <c r="H25" s="811"/>
      <c r="I25" s="811"/>
      <c r="J25" s="811"/>
      <c r="K25" s="811"/>
      <c r="L25" s="811"/>
      <c r="M25" s="811"/>
      <c r="N25" s="811"/>
      <c r="O25" s="811"/>
      <c r="P25" s="811"/>
      <c r="Q25" s="811"/>
      <c r="R25" s="811"/>
      <c r="S25" s="811"/>
      <c r="T25" s="811"/>
      <c r="U25" s="811"/>
    </row>
    <row r="26" spans="1:26">
      <c r="U26" s="287"/>
    </row>
    <row r="27" spans="1:26" customFormat="1" ht="15">
      <c r="E27" s="320"/>
      <c r="F27" s="320"/>
      <c r="G27" s="320"/>
      <c r="H27" s="320"/>
      <c r="I27" s="320"/>
      <c r="J27" s="320"/>
      <c r="K27" s="320"/>
      <c r="L27" s="320"/>
      <c r="M27" s="320"/>
      <c r="N27" s="320"/>
    </row>
    <row r="28" spans="1:26" customFormat="1" ht="15">
      <c r="E28" s="320"/>
      <c r="F28" s="320"/>
      <c r="G28" s="321"/>
      <c r="H28" s="321"/>
      <c r="I28" s="321"/>
      <c r="J28" s="321"/>
      <c r="K28" s="322"/>
      <c r="L28" s="322"/>
      <c r="M28" s="322"/>
      <c r="N28" s="322"/>
      <c r="O28" s="323"/>
      <c r="P28" s="323"/>
      <c r="Q28" s="323"/>
      <c r="R28" s="323"/>
      <c r="S28" s="323"/>
    </row>
    <row r="29" spans="1:26" customFormat="1" ht="15">
      <c r="E29" s="320"/>
      <c r="F29" s="320"/>
      <c r="G29" s="321"/>
      <c r="H29" s="321"/>
      <c r="I29" s="321"/>
      <c r="J29" s="321"/>
      <c r="K29" s="322"/>
      <c r="L29" s="322"/>
      <c r="M29" s="322"/>
      <c r="N29" s="322"/>
      <c r="O29" s="323"/>
      <c r="P29" s="323"/>
      <c r="Q29" s="323"/>
      <c r="R29" s="323"/>
      <c r="S29" s="323"/>
    </row>
    <row r="30" spans="1:26" customFormat="1" ht="15">
      <c r="E30" s="320"/>
      <c r="F30" s="320"/>
      <c r="G30" s="321"/>
      <c r="H30" s="321"/>
      <c r="I30" s="321"/>
      <c r="J30" s="321"/>
      <c r="K30" s="322"/>
      <c r="L30" s="322"/>
      <c r="M30" s="322"/>
      <c r="N30" s="322"/>
      <c r="O30" s="323"/>
      <c r="P30" s="323"/>
      <c r="Q30" s="323"/>
      <c r="R30" s="323"/>
      <c r="S30" s="323"/>
    </row>
    <row r="31" spans="1:26" customFormat="1" ht="15">
      <c r="E31" s="320"/>
      <c r="F31" s="320"/>
      <c r="G31" s="321"/>
      <c r="H31" s="321"/>
      <c r="I31" s="321"/>
      <c r="J31" s="321"/>
      <c r="K31" s="321"/>
      <c r="L31" s="321"/>
      <c r="M31" s="321"/>
      <c r="N31" s="321"/>
      <c r="O31" s="306"/>
      <c r="P31" s="306"/>
      <c r="Q31" s="306"/>
      <c r="R31" s="306"/>
      <c r="S31" s="306"/>
    </row>
    <row r="32" spans="1:26" customFormat="1" ht="15">
      <c r="E32" s="320"/>
      <c r="F32" s="320"/>
      <c r="G32" s="321"/>
      <c r="H32" s="321"/>
      <c r="I32" s="321"/>
      <c r="J32" s="321"/>
      <c r="K32" s="321"/>
      <c r="L32" s="321"/>
      <c r="M32" s="321"/>
      <c r="N32" s="321"/>
      <c r="O32" s="306"/>
      <c r="P32" s="306"/>
      <c r="Q32" s="306"/>
      <c r="R32" s="306"/>
      <c r="S32" s="306"/>
    </row>
    <row r="33" spans="5:19" customFormat="1" ht="15">
      <c r="E33" s="320"/>
      <c r="F33" s="320"/>
      <c r="G33" s="321"/>
      <c r="H33" s="321"/>
      <c r="I33" s="321"/>
      <c r="J33" s="321"/>
      <c r="K33" s="321"/>
      <c r="L33" s="321"/>
      <c r="M33" s="321"/>
      <c r="N33" s="321"/>
      <c r="O33" s="306"/>
      <c r="P33" s="306"/>
      <c r="Q33" s="306"/>
      <c r="R33" s="306"/>
      <c r="S33" s="306"/>
    </row>
    <row r="34" spans="5:19" customFormat="1" ht="15">
      <c r="E34" s="320"/>
      <c r="F34" s="320"/>
      <c r="G34" s="321"/>
      <c r="H34" s="321"/>
      <c r="I34" s="321"/>
      <c r="J34" s="321"/>
      <c r="K34" s="321"/>
      <c r="L34" s="321"/>
      <c r="M34" s="321"/>
      <c r="N34" s="321"/>
      <c r="O34" s="306"/>
      <c r="P34" s="306"/>
      <c r="Q34" s="306"/>
      <c r="R34" s="306"/>
      <c r="S34" s="306"/>
    </row>
    <row r="35" spans="5:19" customFormat="1" ht="15">
      <c r="E35" s="320"/>
      <c r="F35" s="320"/>
      <c r="G35" s="320"/>
      <c r="H35" s="320"/>
      <c r="I35" s="320"/>
      <c r="J35" s="320"/>
      <c r="K35" s="320"/>
      <c r="L35" s="320"/>
      <c r="M35" s="320"/>
      <c r="N35" s="320"/>
    </row>
    <row r="36" spans="5:19" customFormat="1" ht="15">
      <c r="E36" s="320"/>
      <c r="F36" s="320"/>
      <c r="G36" s="320"/>
      <c r="H36" s="320"/>
      <c r="I36" s="320"/>
      <c r="J36" s="320"/>
      <c r="K36" s="320"/>
      <c r="L36" s="320"/>
      <c r="M36" s="320"/>
      <c r="N36" s="320"/>
    </row>
    <row r="37" spans="5:19" customFormat="1" ht="15">
      <c r="E37" s="320"/>
      <c r="F37" s="320"/>
      <c r="G37" s="320"/>
      <c r="H37" s="320"/>
      <c r="I37" s="320"/>
      <c r="J37" s="320"/>
      <c r="K37" s="320"/>
      <c r="L37" s="320"/>
      <c r="M37" s="320"/>
      <c r="N37" s="320"/>
    </row>
    <row r="38" spans="5:19" customFormat="1" ht="15">
      <c r="E38" s="320"/>
      <c r="F38" s="320"/>
      <c r="G38" s="320"/>
      <c r="H38" s="320"/>
      <c r="I38" s="320"/>
      <c r="J38" s="320"/>
      <c r="K38" s="320"/>
      <c r="L38" s="320"/>
      <c r="M38" s="320"/>
      <c r="N38" s="320"/>
    </row>
    <row r="39" spans="5:19" customFormat="1" ht="15"/>
    <row r="40" spans="5:19" customFormat="1" ht="15"/>
    <row r="41" spans="5:19" customFormat="1" ht="15"/>
    <row r="42" spans="5:19" customFormat="1" ht="15"/>
    <row r="43" spans="5:19" customFormat="1" ht="15"/>
    <row r="44" spans="5:19" customFormat="1" ht="15"/>
    <row r="45" spans="5:19" customFormat="1" ht="15"/>
    <row r="46" spans="5:19" customFormat="1" ht="15"/>
    <row r="47" spans="5:19" customFormat="1" ht="15"/>
    <row r="48" spans="5:19" customFormat="1" ht="15"/>
    <row r="49" customFormat="1" ht="15"/>
    <row r="50" customFormat="1" ht="15"/>
  </sheetData>
  <mergeCells count="2">
    <mergeCell ref="K4:O4"/>
    <mergeCell ref="A25:U25"/>
  </mergeCells>
  <printOptions horizontalCentered="1" verticalCentered="1"/>
  <pageMargins left="0" right="0" top="0" bottom="0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10</vt:i4>
      </vt:variant>
    </vt:vector>
  </HeadingPairs>
  <TitlesOfParts>
    <vt:vector size="30" baseType="lpstr">
      <vt:lpstr>1. PRODUCCIÓN METÁLICA</vt:lpstr>
      <vt:lpstr>2. PRODUCCIÓN EMPRESAS</vt:lpstr>
      <vt:lpstr>3. PRODUCCIÓN REGIONES</vt:lpstr>
      <vt:lpstr>4. NO METÁLICA</vt:lpstr>
      <vt:lpstr>4.1 NO METÁLICA REGIONES</vt:lpstr>
      <vt:lpstr>4.2 CARBONÍFERA</vt:lpstr>
      <vt:lpstr>5. MACROECONÓMICAS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TRANSFERENCIAS </vt:lpstr>
      <vt:lpstr>12. TRANSFERENCIAS 2</vt:lpstr>
      <vt:lpstr>13. CATASTRO ACTIVIDAD </vt:lpstr>
      <vt:lpstr>13.1 ACTIVIDAD MINERA</vt:lpstr>
      <vt:lpstr>13.2 ÁREAS RESTRINGIDAS </vt:lpstr>
      <vt:lpstr>14. RECAUDACIÓN</vt:lpstr>
      <vt:lpstr>'10. EMPLEO'!Área_de_impresión</vt:lpstr>
      <vt:lpstr>'11. TRANSFERENCIAS '!Área_de_impresión</vt:lpstr>
      <vt:lpstr>'12. TRANSFERENCIAS 2'!Área_de_impresión</vt:lpstr>
      <vt:lpstr>'5. MACROECONÓMICAS'!Área_de_impresión</vt:lpstr>
      <vt:lpstr>'6. EXPORTACIONES'!Área_de_impresión</vt:lpstr>
      <vt:lpstr>'6.1 EXPORTACIONES PART'!Área_de_impresión</vt:lpstr>
      <vt:lpstr>'6.2 EXPORT PRODUCTOS'!Área_de_impresión</vt:lpstr>
      <vt:lpstr>'7. INVERSIONES'!Área_de_impresión</vt:lpstr>
      <vt:lpstr>'8. INVERSIONES TIPO'!Área_de_impresión</vt:lpstr>
      <vt:lpstr>'9. INVERSIONES RUBRO'!Área_de_impresión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Ramirez, Deivid Jhonatan</dc:creator>
  <cp:lastModifiedBy>DGPSM</cp:lastModifiedBy>
  <dcterms:created xsi:type="dcterms:W3CDTF">2020-11-18T15:42:17Z</dcterms:created>
  <dcterms:modified xsi:type="dcterms:W3CDTF">2020-12-07T17:41:55Z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{0C5566E4-4B43-4EED-AE6F-7142E6C0DB75}</vt:lpwstr>
  </property>
</Properties>
</file>