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570"/>
  </bookViews>
  <sheets>
    <sheet name="1. PRODUCCIÓN METÁLICA" sheetId="17" r:id="rId1"/>
    <sheet name="2. PRODUCCIÓN EMPRESAS" sheetId="18" r:id="rId2"/>
    <sheet name="3. PRODUCCIÓN REGIONES" sheetId="19" r:id="rId3"/>
    <sheet name="4. MACROECONÓMICAS" sheetId="2" r:id="rId4"/>
    <sheet name="5. EXPORTACIONES" sheetId="3" r:id="rId5"/>
    <sheet name="5.1 EXPORTACIONES PART" sheetId="4" r:id="rId6"/>
    <sheet name="5.2 EXPORT PRODUCTOS" sheetId="5" r:id="rId7"/>
    <sheet name="6. INVERSIONES" sheetId="14" r:id="rId8"/>
    <sheet name="7. INVERSIONES TIPO" sheetId="15" r:id="rId9"/>
    <sheet name="8. INVERSIONES RUBRO" sheetId="16" r:id="rId10"/>
    <sheet name="9. EMPLEO" sheetId="24" r:id="rId11"/>
    <sheet name="10. TRANSFERENCIAS " sheetId="29" r:id="rId12"/>
    <sheet name="11. TRANSFERENCIAS 2" sheetId="30" r:id="rId13"/>
    <sheet name="13. CATASTRO ACTIVIDAD" sheetId="27" r:id="rId14"/>
    <sheet name="12 ACTIVIDAD MINERA" sheetId="6" r:id="rId15"/>
    <sheet name="13. RECAUDACIÓN" sheetId="28" r:id="rId16"/>
  </sheets>
  <externalReferences>
    <externalReference r:id="rId17"/>
  </externalReferences>
  <definedNames>
    <definedName name="_xlnm._FilterDatabase" localSheetId="11" hidden="1">'10. TRANSFERENCIAS '!$A$4:$K$29</definedName>
    <definedName name="_xlnm._FilterDatabase" localSheetId="12" hidden="1">'11. TRANSFERENCIAS 2'!$A$5:$K$30</definedName>
    <definedName name="_xlnm._FilterDatabase" localSheetId="8" hidden="1">'7. INVERSIONES TIPO'!#REF!</definedName>
    <definedName name="_xlnm.Print_Area" localSheetId="11">'10. TRANSFERENCIAS '!$A$1:$K$33</definedName>
    <definedName name="_xlnm.Print_Area" localSheetId="12">'11. TRANSFERENCIAS 2'!$A$1:$K$87</definedName>
    <definedName name="_xlnm.Print_Area" localSheetId="14">'12 ACTIVIDAD MINERA'!$A$1:$D$41</definedName>
    <definedName name="_xlnm.Print_Area" localSheetId="3">'4. MACROECONÓMICAS'!$A$1:$I$55</definedName>
    <definedName name="_xlnm.Print_Area" localSheetId="4">'5. EXPORTACIONES'!$A$1:$L$100</definedName>
    <definedName name="_xlnm.Print_Area" localSheetId="5">'5.1 EXPORTACIONES PART'!$A$1:$N$25</definedName>
    <definedName name="_xlnm.Print_Area" localSheetId="6">'5.2 EXPORT PRODUCTOS'!$A$1:$C$42</definedName>
    <definedName name="_xlnm.Print_Area" localSheetId="7">'6. INVERSIONES'!$A$1:$H$42</definedName>
    <definedName name="_xlnm.Print_Area" localSheetId="8">'7. INVERSIONES TIPO'!$A$1:$F$86</definedName>
    <definedName name="_xlnm.Print_Area" localSheetId="9">'8. INVERSIONES RUBRO'!$A$1:$E$81</definedName>
    <definedName name="_xlnm.Print_Area" localSheetId="10">'9. EMPLEO'!$A$1:$I$37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9" l="1"/>
  <c r="G6" i="19"/>
  <c r="D7" i="19"/>
  <c r="G7" i="19"/>
  <c r="H7" i="19"/>
  <c r="H6" i="19" s="1"/>
  <c r="D8" i="19"/>
  <c r="G8" i="19"/>
  <c r="H8" i="19"/>
  <c r="D9" i="19"/>
  <c r="G9" i="19"/>
  <c r="H9" i="19"/>
  <c r="D10" i="19"/>
  <c r="G10" i="19"/>
  <c r="H10" i="19"/>
  <c r="D11" i="19"/>
  <c r="G11" i="19"/>
  <c r="H11" i="19"/>
  <c r="D12" i="19"/>
  <c r="G12" i="19"/>
  <c r="H12" i="19"/>
  <c r="D13" i="19"/>
  <c r="G13" i="19"/>
  <c r="H13" i="19"/>
  <c r="D14" i="19"/>
  <c r="G14" i="19"/>
  <c r="H14" i="19"/>
  <c r="D15" i="19"/>
  <c r="G15" i="19"/>
  <c r="H15" i="19"/>
  <c r="D16" i="19"/>
  <c r="G16" i="19"/>
  <c r="H16" i="19"/>
  <c r="D17" i="19"/>
  <c r="G17" i="19"/>
  <c r="H17" i="19"/>
  <c r="D18" i="19"/>
  <c r="G18" i="19"/>
  <c r="H18" i="19"/>
  <c r="D19" i="19"/>
  <c r="G19" i="19"/>
  <c r="H19" i="19"/>
  <c r="D20" i="19"/>
  <c r="G20" i="19"/>
  <c r="H20" i="19"/>
  <c r="D21" i="19"/>
  <c r="G21" i="19"/>
  <c r="H21" i="19"/>
  <c r="D22" i="19"/>
  <c r="G22" i="19"/>
  <c r="D23" i="19"/>
  <c r="G23" i="19"/>
  <c r="H23" i="19"/>
  <c r="H22" i="19" s="1"/>
  <c r="D24" i="19"/>
  <c r="G24" i="19"/>
  <c r="H24" i="19"/>
  <c r="D25" i="19"/>
  <c r="G25" i="19"/>
  <c r="H25" i="19"/>
  <c r="D26" i="19"/>
  <c r="G26" i="19"/>
  <c r="H26" i="19"/>
  <c r="D27" i="19"/>
  <c r="G27" i="19"/>
  <c r="H27" i="19"/>
  <c r="D28" i="19"/>
  <c r="G28" i="19"/>
  <c r="H28" i="19"/>
  <c r="D29" i="19"/>
  <c r="G29" i="19"/>
  <c r="H29" i="19"/>
  <c r="D30" i="19"/>
  <c r="G30" i="19"/>
  <c r="H30" i="19"/>
  <c r="D31" i="19"/>
  <c r="G31" i="19"/>
  <c r="H31" i="19"/>
  <c r="D32" i="19"/>
  <c r="G32" i="19"/>
  <c r="H32" i="19"/>
  <c r="D33" i="19"/>
  <c r="G33" i="19"/>
  <c r="H33" i="19"/>
  <c r="D34" i="19"/>
  <c r="G34" i="19"/>
  <c r="H34" i="19"/>
  <c r="D35" i="19"/>
  <c r="G35" i="19"/>
  <c r="H35" i="19"/>
  <c r="D36" i="19"/>
  <c r="G36" i="19"/>
  <c r="H36" i="19"/>
  <c r="H37" i="19"/>
  <c r="D38" i="19"/>
  <c r="G38" i="19"/>
  <c r="H38" i="19"/>
  <c r="H39" i="19"/>
  <c r="D40" i="19"/>
  <c r="G40" i="19"/>
  <c r="D41" i="19"/>
  <c r="G41" i="19"/>
  <c r="H41" i="19"/>
  <c r="H40" i="19" s="1"/>
  <c r="D42" i="19"/>
  <c r="G42" i="19"/>
  <c r="H42" i="19"/>
  <c r="D43" i="19"/>
  <c r="G43" i="19"/>
  <c r="H43" i="19"/>
  <c r="D44" i="19"/>
  <c r="G44" i="19"/>
  <c r="H44" i="19"/>
  <c r="D45" i="19"/>
  <c r="G45" i="19"/>
  <c r="H45" i="19"/>
  <c r="D46" i="19"/>
  <c r="G46" i="19"/>
  <c r="H46" i="19"/>
  <c r="D47" i="19"/>
  <c r="G47" i="19"/>
  <c r="H47" i="19"/>
  <c r="D48" i="19"/>
  <c r="G48" i="19"/>
  <c r="H48" i="19"/>
  <c r="D49" i="19"/>
  <c r="G49" i="19"/>
  <c r="H49" i="19"/>
  <c r="H50" i="19"/>
  <c r="H51" i="19"/>
  <c r="D52" i="19"/>
  <c r="G52" i="19"/>
  <c r="D53" i="19"/>
  <c r="G53" i="19"/>
  <c r="H53" i="19"/>
  <c r="H52" i="19" s="1"/>
  <c r="D54" i="19"/>
  <c r="G54" i="19"/>
  <c r="H54" i="19"/>
  <c r="D55" i="19"/>
  <c r="G55" i="19"/>
  <c r="H55" i="19"/>
  <c r="D56" i="19"/>
  <c r="G56" i="19"/>
  <c r="H56" i="19"/>
  <c r="D57" i="19"/>
  <c r="G57" i="19"/>
  <c r="H57" i="19"/>
  <c r="D58" i="19"/>
  <c r="G58" i="19"/>
  <c r="H58" i="19"/>
  <c r="D59" i="19"/>
  <c r="G59" i="19"/>
  <c r="H59" i="19"/>
  <c r="D60" i="19"/>
  <c r="G60" i="19"/>
  <c r="H60" i="19"/>
  <c r="D61" i="19"/>
  <c r="G61" i="19"/>
  <c r="H61" i="19"/>
  <c r="H62" i="19"/>
  <c r="H63" i="19"/>
  <c r="D64" i="19"/>
  <c r="G64" i="19"/>
  <c r="D65" i="19"/>
  <c r="G65" i="19"/>
  <c r="H65" i="19"/>
  <c r="H64" i="19" s="1"/>
  <c r="D66" i="19"/>
  <c r="G66" i="19"/>
  <c r="H66" i="19"/>
  <c r="D67" i="19"/>
  <c r="G67" i="19"/>
  <c r="H67" i="19"/>
  <c r="D68" i="19"/>
  <c r="G68" i="19"/>
  <c r="H68" i="19"/>
  <c r="D69" i="19"/>
  <c r="G69" i="19"/>
  <c r="H69" i="19"/>
  <c r="H70" i="19"/>
  <c r="D71" i="19"/>
  <c r="G71" i="19"/>
  <c r="H71" i="19"/>
  <c r="D72" i="19"/>
  <c r="G72" i="19"/>
  <c r="H72" i="19"/>
  <c r="D73" i="19"/>
  <c r="G73" i="19"/>
  <c r="H73" i="19"/>
  <c r="D74" i="19"/>
  <c r="G74" i="19"/>
  <c r="H74" i="19"/>
  <c r="D75" i="19"/>
  <c r="G75" i="19"/>
  <c r="H75" i="19"/>
  <c r="D76" i="19"/>
  <c r="G76" i="19"/>
  <c r="H76" i="19"/>
  <c r="D77" i="19"/>
  <c r="G77" i="19"/>
  <c r="H77" i="19"/>
  <c r="D78" i="19"/>
  <c r="G78" i="19"/>
  <c r="H78" i="19"/>
  <c r="D79" i="19"/>
  <c r="G79" i="19"/>
  <c r="H79" i="19"/>
  <c r="H80" i="19"/>
  <c r="D81" i="19"/>
  <c r="G81" i="19"/>
  <c r="H81" i="19"/>
  <c r="D82" i="19"/>
  <c r="G82" i="19"/>
  <c r="H82" i="19"/>
  <c r="D83" i="19"/>
  <c r="G83" i="19"/>
  <c r="H83" i="19"/>
  <c r="D84" i="19"/>
  <c r="G84" i="19"/>
  <c r="H84" i="19"/>
  <c r="D85" i="19"/>
  <c r="G85" i="19"/>
  <c r="H85" i="19"/>
  <c r="D86" i="19"/>
  <c r="G86" i="19"/>
  <c r="H86" i="19"/>
  <c r="D87" i="19"/>
  <c r="G87" i="19"/>
  <c r="H87" i="19"/>
  <c r="D88" i="19"/>
  <c r="G88" i="19"/>
  <c r="H88" i="19"/>
  <c r="D89" i="19"/>
  <c r="G89" i="19"/>
  <c r="H89" i="19"/>
  <c r="D90" i="19"/>
  <c r="G90" i="19"/>
  <c r="H90" i="19"/>
  <c r="D91" i="19"/>
  <c r="G91" i="19"/>
  <c r="H91" i="19"/>
  <c r="H92" i="19"/>
  <c r="B6" i="18"/>
  <c r="C6" i="18"/>
  <c r="E6" i="18"/>
  <c r="F6" i="18"/>
  <c r="G6" i="18" s="1"/>
  <c r="G7" i="18"/>
  <c r="H7" i="18"/>
  <c r="H6" i="18" s="1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B18" i="18"/>
  <c r="C18" i="18"/>
  <c r="E18" i="18"/>
  <c r="F18" i="18"/>
  <c r="G18" i="18" s="1"/>
  <c r="G19" i="18"/>
  <c r="G20" i="18"/>
  <c r="G21" i="18"/>
  <c r="G22" i="18"/>
  <c r="G23" i="18"/>
  <c r="G24" i="18"/>
  <c r="G25" i="18"/>
  <c r="H25" i="18"/>
  <c r="G26" i="18"/>
  <c r="G27" i="18"/>
  <c r="G28" i="18"/>
  <c r="G29" i="18"/>
  <c r="H29" i="18"/>
  <c r="B30" i="18"/>
  <c r="C30" i="18"/>
  <c r="E30" i="18"/>
  <c r="G30" i="18" s="1"/>
  <c r="F30" i="18"/>
  <c r="G31" i="18"/>
  <c r="H31" i="18"/>
  <c r="H30" i="18" s="1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39" i="18"/>
  <c r="H39" i="18"/>
  <c r="G40" i="18"/>
  <c r="H40" i="18"/>
  <c r="G41" i="18"/>
  <c r="H41" i="18"/>
  <c r="B42" i="18"/>
  <c r="C42" i="18"/>
  <c r="E42" i="18"/>
  <c r="F42" i="18"/>
  <c r="H46" i="18" s="1"/>
  <c r="G42" i="18"/>
  <c r="G43" i="18"/>
  <c r="G44" i="18"/>
  <c r="G45" i="18"/>
  <c r="G46" i="18"/>
  <c r="G47" i="18"/>
  <c r="G48" i="18"/>
  <c r="G49" i="18"/>
  <c r="H49" i="18"/>
  <c r="G50" i="18"/>
  <c r="G51" i="18"/>
  <c r="G52" i="18"/>
  <c r="G53" i="18"/>
  <c r="H53" i="18"/>
  <c r="B54" i="18"/>
  <c r="C54" i="18"/>
  <c r="E54" i="18"/>
  <c r="G54" i="18" s="1"/>
  <c r="F54" i="18"/>
  <c r="G55" i="18"/>
  <c r="H55" i="18"/>
  <c r="H54" i="18" s="1"/>
  <c r="G56" i="18"/>
  <c r="H56" i="18"/>
  <c r="G57" i="18"/>
  <c r="H57" i="18"/>
  <c r="G58" i="18"/>
  <c r="H58" i="18"/>
  <c r="G59" i="18"/>
  <c r="H59" i="18"/>
  <c r="G60" i="18"/>
  <c r="H60" i="18"/>
  <c r="G61" i="18"/>
  <c r="H61" i="18"/>
  <c r="G62" i="18"/>
  <c r="H62" i="18"/>
  <c r="G63" i="18"/>
  <c r="H63" i="18"/>
  <c r="G64" i="18"/>
  <c r="H64" i="18"/>
  <c r="G65" i="18"/>
  <c r="H65" i="18"/>
  <c r="B66" i="18"/>
  <c r="C66" i="18"/>
  <c r="D66" i="18"/>
  <c r="E66" i="18"/>
  <c r="F66" i="18"/>
  <c r="G66" i="18" s="1"/>
  <c r="D67" i="18"/>
  <c r="G67" i="18"/>
  <c r="D68" i="18"/>
  <c r="G68" i="18"/>
  <c r="H68" i="18"/>
  <c r="B69" i="18"/>
  <c r="C69" i="18"/>
  <c r="D69" i="18" s="1"/>
  <c r="E69" i="18"/>
  <c r="F69" i="18"/>
  <c r="G69" i="18"/>
  <c r="H69" i="18"/>
  <c r="D70" i="18"/>
  <c r="G70" i="18"/>
  <c r="H70" i="18"/>
  <c r="B71" i="18"/>
  <c r="C71" i="18"/>
  <c r="D71" i="18" s="1"/>
  <c r="E71" i="18"/>
  <c r="F71" i="18"/>
  <c r="H77" i="18" s="1"/>
  <c r="G71" i="18"/>
  <c r="D72" i="18"/>
  <c r="G72" i="18"/>
  <c r="D73" i="18"/>
  <c r="G73" i="18"/>
  <c r="D74" i="18"/>
  <c r="G74" i="18"/>
  <c r="D75" i="18"/>
  <c r="G75" i="18"/>
  <c r="D76" i="18"/>
  <c r="G76" i="18"/>
  <c r="H76" i="18"/>
  <c r="B16" i="17"/>
  <c r="C16" i="17"/>
  <c r="D16" i="17"/>
  <c r="E16" i="17"/>
  <c r="F16" i="17"/>
  <c r="F28" i="17" s="1"/>
  <c r="F29" i="17" s="1"/>
  <c r="G16" i="17"/>
  <c r="H16" i="17"/>
  <c r="I16" i="17"/>
  <c r="B23" i="17"/>
  <c r="C23" i="17"/>
  <c r="D23" i="17"/>
  <c r="E23" i="17"/>
  <c r="F23" i="17"/>
  <c r="G23" i="17"/>
  <c r="H23" i="17"/>
  <c r="I23" i="17"/>
  <c r="B24" i="17"/>
  <c r="C24" i="17"/>
  <c r="D24" i="17"/>
  <c r="E24" i="17"/>
  <c r="F24" i="17"/>
  <c r="G24" i="17"/>
  <c r="H24" i="17"/>
  <c r="I24" i="17"/>
  <c r="B28" i="17"/>
  <c r="B29" i="17" s="1"/>
  <c r="C28" i="17"/>
  <c r="D28" i="17"/>
  <c r="E28" i="17"/>
  <c r="G28" i="17"/>
  <c r="H28" i="17"/>
  <c r="I28" i="17"/>
  <c r="C29" i="17"/>
  <c r="D29" i="17"/>
  <c r="E29" i="17"/>
  <c r="G29" i="17"/>
  <c r="H29" i="17"/>
  <c r="I29" i="17"/>
  <c r="B32" i="17"/>
  <c r="C32" i="17"/>
  <c r="C34" i="17" s="1"/>
  <c r="D32" i="17"/>
  <c r="E32" i="17"/>
  <c r="F32" i="17"/>
  <c r="F34" i="17" s="1"/>
  <c r="G32" i="17"/>
  <c r="H32" i="17"/>
  <c r="I32" i="17"/>
  <c r="A33" i="17"/>
  <c r="B33" i="17"/>
  <c r="C33" i="17"/>
  <c r="D33" i="17"/>
  <c r="E33" i="17"/>
  <c r="F33" i="17"/>
  <c r="G33" i="17"/>
  <c r="H33" i="17"/>
  <c r="H34" i="17" s="1"/>
  <c r="I33" i="17"/>
  <c r="B34" i="17"/>
  <c r="D34" i="17"/>
  <c r="E34" i="17"/>
  <c r="G34" i="17"/>
  <c r="I34" i="17"/>
  <c r="H75" i="18" l="1"/>
  <c r="H67" i="18"/>
  <c r="H66" i="18" s="1"/>
  <c r="H52" i="18"/>
  <c r="H48" i="18"/>
  <c r="H44" i="18"/>
  <c r="H28" i="18"/>
  <c r="H24" i="18"/>
  <c r="H20" i="18"/>
  <c r="H73" i="18"/>
  <c r="H72" i="18"/>
  <c r="H71" i="18" s="1"/>
  <c r="H45" i="18"/>
  <c r="H21" i="18"/>
  <c r="H51" i="18"/>
  <c r="H47" i="18"/>
  <c r="H43" i="18"/>
  <c r="H42" i="18" s="1"/>
  <c r="H27" i="18"/>
  <c r="H23" i="18"/>
  <c r="H19" i="18"/>
  <c r="H18" i="18" s="1"/>
  <c r="H74" i="18"/>
  <c r="H50" i="18"/>
  <c r="H26" i="18"/>
  <c r="H22" i="18"/>
  <c r="C15" i="28"/>
  <c r="D15" i="28"/>
  <c r="D19" i="28" s="1"/>
  <c r="E15" i="28"/>
  <c r="E19" i="28" s="1"/>
  <c r="F15" i="28"/>
  <c r="B15" i="28"/>
  <c r="B19" i="28" s="1"/>
  <c r="F18" i="28"/>
  <c r="F17" i="28"/>
  <c r="F16" i="28"/>
  <c r="C19" i="28"/>
  <c r="F14" i="28"/>
  <c r="F13" i="28"/>
  <c r="F19" i="28" l="1"/>
  <c r="K57" i="30" l="1"/>
  <c r="J57" i="30"/>
  <c r="I57" i="30"/>
  <c r="H57" i="30"/>
  <c r="G57" i="30"/>
  <c r="F57" i="30"/>
  <c r="E57" i="30"/>
  <c r="D57" i="30"/>
  <c r="C57" i="30"/>
  <c r="B57" i="30"/>
  <c r="K31" i="30"/>
  <c r="J31" i="30"/>
  <c r="I31" i="30"/>
  <c r="H31" i="30"/>
  <c r="G31" i="30"/>
  <c r="F31" i="30"/>
  <c r="E31" i="30"/>
  <c r="D31" i="30"/>
  <c r="C31" i="30"/>
  <c r="B31" i="30"/>
  <c r="K5" i="30"/>
  <c r="J5" i="30"/>
  <c r="I5" i="30"/>
  <c r="H5" i="30"/>
  <c r="G5" i="30"/>
  <c r="F5" i="30"/>
  <c r="E5" i="30"/>
  <c r="D5" i="30"/>
  <c r="C5" i="30"/>
  <c r="B5" i="30"/>
  <c r="K31" i="29"/>
  <c r="I31" i="29"/>
  <c r="H31" i="29"/>
  <c r="G31" i="29"/>
  <c r="F31" i="29"/>
  <c r="E31" i="29"/>
  <c r="D31" i="29"/>
  <c r="C31" i="29"/>
  <c r="B31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31" i="29" l="1"/>
  <c r="N59" i="24" l="1"/>
  <c r="G31" i="24"/>
  <c r="H31" i="24" s="1"/>
  <c r="C30" i="24"/>
  <c r="C31" i="24" s="1"/>
  <c r="B30" i="24"/>
  <c r="B31" i="24" s="1"/>
  <c r="D29" i="24"/>
  <c r="H21" i="24"/>
  <c r="D19" i="24"/>
  <c r="D18" i="24"/>
  <c r="D17" i="24"/>
  <c r="C16" i="24"/>
  <c r="B16" i="24"/>
  <c r="D14" i="24"/>
  <c r="D13" i="24"/>
  <c r="D12" i="24"/>
  <c r="D11" i="24"/>
  <c r="D10" i="24"/>
  <c r="D9" i="24"/>
  <c r="D8" i="24"/>
  <c r="H7" i="24"/>
  <c r="D7" i="24"/>
  <c r="H6" i="24"/>
  <c r="D6" i="24"/>
  <c r="H17" i="24" l="1"/>
  <c r="H25" i="24"/>
  <c r="H26" i="24"/>
  <c r="H18" i="24"/>
  <c r="H9" i="24"/>
  <c r="H15" i="24"/>
  <c r="H13" i="24"/>
  <c r="H27" i="24"/>
  <c r="H19" i="24"/>
  <c r="H29" i="24"/>
  <c r="H11" i="24"/>
  <c r="H16" i="24"/>
  <c r="H22" i="24"/>
  <c r="D16" i="24"/>
  <c r="H23" i="24"/>
  <c r="H8" i="24"/>
  <c r="H10" i="24"/>
  <c r="H12" i="24"/>
  <c r="H14" i="24"/>
  <c r="H20" i="24"/>
  <c r="H24" i="24"/>
  <c r="H28" i="24"/>
  <c r="D30" i="24"/>
  <c r="D31" i="24" s="1"/>
  <c r="B7" i="16" l="1"/>
  <c r="C7" i="16"/>
  <c r="D7" i="16" s="1"/>
  <c r="E7" i="16"/>
  <c r="F7" i="16"/>
  <c r="H12" i="16" s="1"/>
  <c r="H8" i="16"/>
  <c r="H9" i="16"/>
  <c r="D10" i="16"/>
  <c r="G10" i="16"/>
  <c r="D11" i="16"/>
  <c r="G11" i="16"/>
  <c r="D12" i="16"/>
  <c r="G12" i="16"/>
  <c r="D13" i="16"/>
  <c r="G13" i="16"/>
  <c r="H13" i="16"/>
  <c r="D14" i="16"/>
  <c r="G14" i="16"/>
  <c r="H14" i="16"/>
  <c r="H15" i="16"/>
  <c r="D16" i="16"/>
  <c r="G16" i="16"/>
  <c r="D17" i="16"/>
  <c r="G17" i="16"/>
  <c r="H17" i="16"/>
  <c r="D18" i="16"/>
  <c r="G18" i="16"/>
  <c r="B19" i="16"/>
  <c r="C19" i="16"/>
  <c r="E19" i="16"/>
  <c r="F19" i="16"/>
  <c r="H19" i="16" s="1"/>
  <c r="D20" i="16"/>
  <c r="G20" i="16"/>
  <c r="G21" i="16"/>
  <c r="D22" i="16"/>
  <c r="G22" i="16"/>
  <c r="D23" i="16"/>
  <c r="G23" i="16"/>
  <c r="H23" i="16"/>
  <c r="D24" i="16"/>
  <c r="G24" i="16"/>
  <c r="H24" i="16"/>
  <c r="D25" i="16"/>
  <c r="G25" i="16"/>
  <c r="D26" i="16"/>
  <c r="G26" i="16"/>
  <c r="D27" i="16"/>
  <c r="G27" i="16"/>
  <c r="D28" i="16"/>
  <c r="G28" i="16"/>
  <c r="H28" i="16"/>
  <c r="D29" i="16"/>
  <c r="G29" i="16"/>
  <c r="D30" i="16"/>
  <c r="G30" i="16"/>
  <c r="B31" i="16"/>
  <c r="C31" i="16"/>
  <c r="D31" i="16" s="1"/>
  <c r="E31" i="16"/>
  <c r="F31" i="16"/>
  <c r="H36" i="16" s="1"/>
  <c r="H31" i="16"/>
  <c r="D32" i="16"/>
  <c r="G32" i="16"/>
  <c r="H32" i="16"/>
  <c r="D34" i="16"/>
  <c r="G34" i="16"/>
  <c r="D35" i="16"/>
  <c r="G35" i="16"/>
  <c r="D36" i="16"/>
  <c r="G36" i="16"/>
  <c r="D37" i="16"/>
  <c r="G37" i="16"/>
  <c r="D39" i="16"/>
  <c r="G39" i="16"/>
  <c r="D40" i="16"/>
  <c r="G40" i="16"/>
  <c r="H40" i="16"/>
  <c r="D41" i="16"/>
  <c r="G41" i="16"/>
  <c r="H41" i="16"/>
  <c r="D42" i="16"/>
  <c r="G42" i="16"/>
  <c r="H42" i="16"/>
  <c r="B43" i="16"/>
  <c r="C43" i="16"/>
  <c r="D43" i="16"/>
  <c r="E43" i="16"/>
  <c r="F43" i="16"/>
  <c r="H46" i="16" s="1"/>
  <c r="G43" i="16"/>
  <c r="D44" i="16"/>
  <c r="G44" i="16"/>
  <c r="D45" i="16"/>
  <c r="G45" i="16"/>
  <c r="H45" i="16"/>
  <c r="D46" i="16"/>
  <c r="G46" i="16"/>
  <c r="D47" i="16"/>
  <c r="G47" i="16"/>
  <c r="D48" i="16"/>
  <c r="G48" i="16"/>
  <c r="H48" i="16"/>
  <c r="D49" i="16"/>
  <c r="G49" i="16"/>
  <c r="H49" i="16"/>
  <c r="D50" i="16"/>
  <c r="G50" i="16"/>
  <c r="H50" i="16"/>
  <c r="D51" i="16"/>
  <c r="G51" i="16"/>
  <c r="H51" i="16"/>
  <c r="D52" i="16"/>
  <c r="G52" i="16"/>
  <c r="D53" i="16"/>
  <c r="G53" i="16"/>
  <c r="D54" i="16"/>
  <c r="G54" i="16"/>
  <c r="B55" i="16"/>
  <c r="D55" i="16" s="1"/>
  <c r="C55" i="16"/>
  <c r="E55" i="16"/>
  <c r="G55" i="16" s="1"/>
  <c r="F55" i="16"/>
  <c r="H58" i="16" s="1"/>
  <c r="H55" i="16"/>
  <c r="D56" i="16"/>
  <c r="G56" i="16"/>
  <c r="D57" i="16"/>
  <c r="G57" i="16"/>
  <c r="H57" i="16"/>
  <c r="D58" i="16"/>
  <c r="G58" i="16"/>
  <c r="D59" i="16"/>
  <c r="G59" i="16"/>
  <c r="D60" i="16"/>
  <c r="G60" i="16"/>
  <c r="H60" i="16"/>
  <c r="D61" i="16"/>
  <c r="G61" i="16"/>
  <c r="D62" i="16"/>
  <c r="G62" i="16"/>
  <c r="H62" i="16"/>
  <c r="G63" i="16"/>
  <c r="H63" i="16"/>
  <c r="D64" i="16"/>
  <c r="G64" i="16"/>
  <c r="D65" i="16"/>
  <c r="G65" i="16"/>
  <c r="H65" i="16"/>
  <c r="D66" i="16"/>
  <c r="G66" i="16"/>
  <c r="H66" i="16"/>
  <c r="B67" i="16"/>
  <c r="D67" i="16" s="1"/>
  <c r="C67" i="16"/>
  <c r="E67" i="16"/>
  <c r="F67" i="16"/>
  <c r="H69" i="16" s="1"/>
  <c r="H67" i="16"/>
  <c r="G68" i="16"/>
  <c r="H68" i="16"/>
  <c r="D70" i="16"/>
  <c r="G70" i="16"/>
  <c r="H70" i="16"/>
  <c r="D71" i="16"/>
  <c r="G71" i="16"/>
  <c r="H71" i="16"/>
  <c r="D72" i="16"/>
  <c r="G72" i="16"/>
  <c r="H72" i="16"/>
  <c r="G73" i="16"/>
  <c r="H73" i="16"/>
  <c r="D74" i="16"/>
  <c r="G74" i="16"/>
  <c r="H74" i="16"/>
  <c r="D75" i="16"/>
  <c r="G75" i="16"/>
  <c r="H75" i="16"/>
  <c r="D76" i="16"/>
  <c r="G76" i="16"/>
  <c r="H76" i="16"/>
  <c r="D77" i="16"/>
  <c r="G77" i="16"/>
  <c r="H77" i="16"/>
  <c r="D78" i="16"/>
  <c r="G78" i="16"/>
  <c r="G85" i="15"/>
  <c r="I85" i="15" s="1"/>
  <c r="F85" i="15"/>
  <c r="D85" i="15"/>
  <c r="C85" i="15"/>
  <c r="I84" i="15"/>
  <c r="H84" i="15"/>
  <c r="E84" i="15"/>
  <c r="H83" i="15"/>
  <c r="E83" i="15"/>
  <c r="H82" i="15"/>
  <c r="E82" i="15"/>
  <c r="H81" i="15"/>
  <c r="E81" i="15"/>
  <c r="H80" i="15"/>
  <c r="E80" i="15"/>
  <c r="H79" i="15"/>
  <c r="H78" i="15"/>
  <c r="E78" i="15"/>
  <c r="I77" i="15"/>
  <c r="H77" i="15"/>
  <c r="E77" i="15"/>
  <c r="I76" i="15"/>
  <c r="H76" i="15"/>
  <c r="E76" i="15"/>
  <c r="E75" i="15"/>
  <c r="I74" i="15"/>
  <c r="H73" i="15"/>
  <c r="E73" i="15"/>
  <c r="H72" i="15"/>
  <c r="E72" i="15"/>
  <c r="I71" i="15"/>
  <c r="H71" i="15"/>
  <c r="E71" i="15"/>
  <c r="H70" i="15"/>
  <c r="E70" i="15"/>
  <c r="H69" i="15"/>
  <c r="E69" i="15"/>
  <c r="H68" i="15"/>
  <c r="E68" i="15"/>
  <c r="I67" i="15"/>
  <c r="H67" i="15"/>
  <c r="E67" i="15"/>
  <c r="H66" i="15"/>
  <c r="E66" i="15"/>
  <c r="H65" i="15"/>
  <c r="E65" i="15"/>
  <c r="I64" i="15"/>
  <c r="H63" i="15"/>
  <c r="E63" i="15"/>
  <c r="I62" i="15"/>
  <c r="H62" i="15"/>
  <c r="E62" i="15"/>
  <c r="H61" i="15"/>
  <c r="E61" i="15"/>
  <c r="H60" i="15"/>
  <c r="E60" i="15"/>
  <c r="H59" i="15"/>
  <c r="E59" i="15"/>
  <c r="I58" i="15"/>
  <c r="H58" i="15"/>
  <c r="E58" i="15"/>
  <c r="I57" i="15"/>
  <c r="H57" i="15"/>
  <c r="E57" i="15"/>
  <c r="H56" i="15"/>
  <c r="E56" i="15"/>
  <c r="H55" i="15"/>
  <c r="E55" i="15"/>
  <c r="I54" i="15"/>
  <c r="H54" i="15"/>
  <c r="E54" i="15"/>
  <c r="I53" i="15"/>
  <c r="H53" i="15"/>
  <c r="E53" i="15"/>
  <c r="H52" i="15"/>
  <c r="E52" i="15"/>
  <c r="H51" i="15"/>
  <c r="E51" i="15"/>
  <c r="I50" i="15"/>
  <c r="H50" i="15"/>
  <c r="E50" i="15"/>
  <c r="H49" i="15"/>
  <c r="E49" i="15"/>
  <c r="H48" i="15"/>
  <c r="E48" i="15"/>
  <c r="H47" i="15"/>
  <c r="E47" i="15"/>
  <c r="I46" i="15"/>
  <c r="H46" i="15"/>
  <c r="E46" i="15"/>
  <c r="H45" i="15"/>
  <c r="E45" i="15"/>
  <c r="H44" i="15"/>
  <c r="E44" i="15"/>
  <c r="H43" i="15"/>
  <c r="E43" i="15"/>
  <c r="I42" i="15"/>
  <c r="H42" i="15"/>
  <c r="E42" i="15"/>
  <c r="I41" i="15"/>
  <c r="H41" i="15"/>
  <c r="E41" i="15"/>
  <c r="H40" i="15"/>
  <c r="E40" i="15"/>
  <c r="H39" i="15"/>
  <c r="E39" i="15"/>
  <c r="I38" i="15"/>
  <c r="H38" i="15"/>
  <c r="E38" i="15"/>
  <c r="I37" i="15"/>
  <c r="H37" i="15"/>
  <c r="E37" i="15"/>
  <c r="H36" i="15"/>
  <c r="E36" i="15"/>
  <c r="H35" i="15"/>
  <c r="E35" i="15"/>
  <c r="I34" i="15"/>
  <c r="H34" i="15"/>
  <c r="E34" i="15"/>
  <c r="G29" i="15"/>
  <c r="I29" i="15" s="1"/>
  <c r="F29" i="15"/>
  <c r="H29" i="15" s="1"/>
  <c r="D29" i="15"/>
  <c r="E29" i="15" s="1"/>
  <c r="C29" i="15"/>
  <c r="I28" i="15"/>
  <c r="I27" i="15"/>
  <c r="I25" i="15"/>
  <c r="H25" i="15"/>
  <c r="E25" i="15"/>
  <c r="I24" i="15"/>
  <c r="H24" i="15"/>
  <c r="I23" i="15"/>
  <c r="H23" i="15"/>
  <c r="E23" i="15"/>
  <c r="I22" i="15"/>
  <c r="H22" i="15"/>
  <c r="E22" i="15"/>
  <c r="I21" i="15"/>
  <c r="H21" i="15"/>
  <c r="E21" i="15"/>
  <c r="I20" i="15"/>
  <c r="H20" i="15"/>
  <c r="E20" i="15"/>
  <c r="I19" i="15"/>
  <c r="H19" i="15"/>
  <c r="E19" i="15"/>
  <c r="I18" i="15"/>
  <c r="H18" i="15"/>
  <c r="E18" i="15"/>
  <c r="I17" i="15"/>
  <c r="H17" i="15"/>
  <c r="E17" i="15"/>
  <c r="I16" i="15"/>
  <c r="H16" i="15"/>
  <c r="E16" i="15"/>
  <c r="I15" i="15"/>
  <c r="H15" i="15"/>
  <c r="E15" i="15"/>
  <c r="I14" i="15"/>
  <c r="H14" i="15"/>
  <c r="E14" i="15"/>
  <c r="I13" i="15"/>
  <c r="H13" i="15"/>
  <c r="E13" i="15"/>
  <c r="I12" i="15"/>
  <c r="H12" i="15"/>
  <c r="E12" i="15"/>
  <c r="I11" i="15"/>
  <c r="H11" i="15"/>
  <c r="E11" i="15"/>
  <c r="I10" i="15"/>
  <c r="H10" i="15"/>
  <c r="E10" i="15"/>
  <c r="I9" i="15"/>
  <c r="H9" i="15"/>
  <c r="E9" i="15"/>
  <c r="I8" i="15"/>
  <c r="H8" i="15"/>
  <c r="E8" i="15"/>
  <c r="I7" i="15"/>
  <c r="H7" i="15"/>
  <c r="E7" i="15"/>
  <c r="G31" i="14"/>
  <c r="F31" i="14"/>
  <c r="E31" i="14"/>
  <c r="E32" i="14" s="1"/>
  <c r="D31" i="14"/>
  <c r="D32" i="14" s="1"/>
  <c r="C31" i="14"/>
  <c r="B31" i="14"/>
  <c r="B32" i="14" s="1"/>
  <c r="G30" i="14"/>
  <c r="F30" i="14"/>
  <c r="F32" i="14" s="1"/>
  <c r="E30" i="14"/>
  <c r="D30" i="14"/>
  <c r="C30" i="14"/>
  <c r="C32" i="14" s="1"/>
  <c r="B30" i="14"/>
  <c r="B27" i="14"/>
  <c r="G26" i="14"/>
  <c r="G27" i="14" s="1"/>
  <c r="F26" i="14"/>
  <c r="F27" i="14" s="1"/>
  <c r="E26" i="14"/>
  <c r="E27" i="14" s="1"/>
  <c r="D26" i="14"/>
  <c r="D27" i="14" s="1"/>
  <c r="C26" i="14"/>
  <c r="C27" i="14" s="1"/>
  <c r="B26" i="14"/>
  <c r="H25" i="14"/>
  <c r="H20" i="14"/>
  <c r="H18" i="14"/>
  <c r="H17" i="14"/>
  <c r="H16" i="14"/>
  <c r="H15" i="14" s="1"/>
  <c r="I15" i="14" s="1"/>
  <c r="G15" i="14"/>
  <c r="G21" i="14" s="1"/>
  <c r="G22" i="14" s="1"/>
  <c r="F15" i="14"/>
  <c r="F21" i="14" s="1"/>
  <c r="F22" i="14" s="1"/>
  <c r="E15" i="14"/>
  <c r="E21" i="14" s="1"/>
  <c r="E22" i="14" s="1"/>
  <c r="D15" i="14"/>
  <c r="D21" i="14" s="1"/>
  <c r="D22" i="14" s="1"/>
  <c r="C15" i="14"/>
  <c r="C21" i="14" s="1"/>
  <c r="C22" i="14" s="1"/>
  <c r="B15" i="14"/>
  <c r="B21" i="14" s="1"/>
  <c r="I14" i="14"/>
  <c r="I13" i="14"/>
  <c r="I12" i="14"/>
  <c r="I11" i="14"/>
  <c r="I10" i="14"/>
  <c r="I9" i="14"/>
  <c r="I8" i="14"/>
  <c r="I7" i="14"/>
  <c r="I6" i="14"/>
  <c r="I5" i="14"/>
  <c r="E85" i="15" l="1"/>
  <c r="H53" i="16"/>
  <c r="H37" i="16"/>
  <c r="H34" i="16"/>
  <c r="G31" i="16"/>
  <c r="G19" i="16"/>
  <c r="H11" i="16"/>
  <c r="H7" i="16"/>
  <c r="H47" i="16"/>
  <c r="H44" i="16"/>
  <c r="G7" i="16"/>
  <c r="H26" i="14"/>
  <c r="H27" i="14" s="1"/>
  <c r="G32" i="14"/>
  <c r="I45" i="15"/>
  <c r="I61" i="15"/>
  <c r="I68" i="15"/>
  <c r="H78" i="16"/>
  <c r="E79" i="16"/>
  <c r="H59" i="16"/>
  <c r="H56" i="16"/>
  <c r="H52" i="16"/>
  <c r="H33" i="16"/>
  <c r="D19" i="16"/>
  <c r="H16" i="16"/>
  <c r="H10" i="16"/>
  <c r="B79" i="16"/>
  <c r="I26" i="15"/>
  <c r="I49" i="15"/>
  <c r="I72" i="15"/>
  <c r="I80" i="15"/>
  <c r="H64" i="16"/>
  <c r="H61" i="16"/>
  <c r="H54" i="16"/>
  <c r="H43" i="16"/>
  <c r="H39" i="16"/>
  <c r="H35" i="16"/>
  <c r="H27" i="16"/>
  <c r="H20" i="16"/>
  <c r="H18" i="16"/>
  <c r="C79" i="16"/>
  <c r="D79" i="16" s="1"/>
  <c r="F79" i="16"/>
  <c r="G67" i="16"/>
  <c r="H29" i="16"/>
  <c r="H25" i="16"/>
  <c r="H21" i="16"/>
  <c r="H38" i="16"/>
  <c r="H30" i="16"/>
  <c r="H26" i="16"/>
  <c r="H22" i="16"/>
  <c r="I79" i="15"/>
  <c r="I83" i="15"/>
  <c r="I36" i="15"/>
  <c r="I40" i="15"/>
  <c r="I44" i="15"/>
  <c r="I48" i="15"/>
  <c r="I52" i="15"/>
  <c r="I56" i="15"/>
  <c r="I60" i="15"/>
  <c r="I66" i="15"/>
  <c r="I70" i="15"/>
  <c r="I75" i="15"/>
  <c r="I82" i="15"/>
  <c r="H85" i="15"/>
  <c r="I35" i="15"/>
  <c r="I39" i="15"/>
  <c r="I43" i="15"/>
  <c r="I47" i="15"/>
  <c r="I51" i="15"/>
  <c r="I55" i="15"/>
  <c r="I59" i="15"/>
  <c r="I63" i="15"/>
  <c r="I65" i="15"/>
  <c r="I69" i="15"/>
  <c r="I73" i="15"/>
  <c r="I78" i="15"/>
  <c r="I81" i="15"/>
  <c r="B22" i="14"/>
  <c r="H21" i="14"/>
  <c r="H22" i="14" s="1"/>
  <c r="H31" i="14"/>
  <c r="H30" i="14"/>
  <c r="G79" i="16" l="1"/>
  <c r="H79" i="16"/>
  <c r="H32" i="14"/>
  <c r="C13" i="6"/>
  <c r="D13" i="6" s="1"/>
  <c r="A13" i="6"/>
  <c r="D12" i="6"/>
  <c r="D11" i="6"/>
  <c r="D10" i="6"/>
  <c r="D9" i="6"/>
  <c r="D8" i="6"/>
  <c r="D7" i="6"/>
  <c r="D6" i="6"/>
  <c r="D5" i="6"/>
  <c r="B6" i="5"/>
  <c r="B21" i="5"/>
  <c r="C11" i="5" s="1"/>
  <c r="B27" i="5"/>
  <c r="B28" i="5"/>
  <c r="B29" i="5"/>
  <c r="B30" i="5"/>
  <c r="B31" i="5"/>
  <c r="B32" i="5"/>
  <c r="B33" i="5"/>
  <c r="B34" i="5"/>
  <c r="B35" i="5"/>
  <c r="B36" i="5"/>
  <c r="M6" i="4"/>
  <c r="M7" i="4"/>
  <c r="M8" i="4"/>
  <c r="M9" i="4"/>
  <c r="M10" i="4"/>
  <c r="M11" i="4"/>
  <c r="M12" i="4"/>
  <c r="M13" i="4"/>
  <c r="M14" i="4"/>
  <c r="M15" i="4"/>
  <c r="M23" i="4" s="1"/>
  <c r="M16" i="4"/>
  <c r="M17" i="4"/>
  <c r="M18" i="4"/>
  <c r="B21" i="4"/>
  <c r="C21" i="4"/>
  <c r="D21" i="4"/>
  <c r="E21" i="4"/>
  <c r="F21" i="4"/>
  <c r="G21" i="4"/>
  <c r="H21" i="4"/>
  <c r="I21" i="4"/>
  <c r="J21" i="4"/>
  <c r="K21" i="4"/>
  <c r="L21" i="4"/>
  <c r="B23" i="4"/>
  <c r="C23" i="4"/>
  <c r="D23" i="4"/>
  <c r="E23" i="4"/>
  <c r="F23" i="4"/>
  <c r="G23" i="4"/>
  <c r="H23" i="4"/>
  <c r="I23" i="4"/>
  <c r="J23" i="4"/>
  <c r="K23" i="4"/>
  <c r="L23" i="4"/>
  <c r="K6" i="3"/>
  <c r="K7" i="3"/>
  <c r="K8" i="3"/>
  <c r="K9" i="3"/>
  <c r="K10" i="3"/>
  <c r="K11" i="3"/>
  <c r="K12" i="3"/>
  <c r="K13" i="3"/>
  <c r="K14" i="3"/>
  <c r="B15" i="3"/>
  <c r="B26" i="3" s="1"/>
  <c r="B27" i="3" s="1"/>
  <c r="C15" i="3"/>
  <c r="D15" i="3"/>
  <c r="D26" i="3" s="1"/>
  <c r="E15" i="3"/>
  <c r="E26" i="3" s="1"/>
  <c r="E27" i="3" s="1"/>
  <c r="F15" i="3"/>
  <c r="F26" i="3" s="1"/>
  <c r="F27" i="3" s="1"/>
  <c r="G15" i="3"/>
  <c r="H15" i="3"/>
  <c r="H26" i="3" s="1"/>
  <c r="H27" i="3" s="1"/>
  <c r="I15" i="3"/>
  <c r="I26" i="3" s="1"/>
  <c r="I27" i="3" s="1"/>
  <c r="J15" i="3"/>
  <c r="J26" i="3" s="1"/>
  <c r="J27" i="3" s="1"/>
  <c r="K16" i="3"/>
  <c r="K17" i="3"/>
  <c r="K20" i="3"/>
  <c r="B21" i="3"/>
  <c r="B22" i="3" s="1"/>
  <c r="C21" i="3"/>
  <c r="C22" i="3" s="1"/>
  <c r="D21" i="3"/>
  <c r="D22" i="3" s="1"/>
  <c r="E21" i="3"/>
  <c r="F21" i="3"/>
  <c r="F22" i="3" s="1"/>
  <c r="G21" i="3"/>
  <c r="G22" i="3" s="1"/>
  <c r="H21" i="3"/>
  <c r="H22" i="3" s="1"/>
  <c r="I21" i="3"/>
  <c r="J21" i="3"/>
  <c r="J22" i="3" s="1"/>
  <c r="E22" i="3"/>
  <c r="I22" i="3"/>
  <c r="K25" i="3"/>
  <c r="C26" i="3"/>
  <c r="C27" i="3" s="1"/>
  <c r="G26" i="3"/>
  <c r="G27" i="3" s="1"/>
  <c r="B30" i="3"/>
  <c r="K30" i="3" s="1"/>
  <c r="C30" i="3"/>
  <c r="D30" i="3"/>
  <c r="E30" i="3"/>
  <c r="F30" i="3"/>
  <c r="G30" i="3"/>
  <c r="H30" i="3"/>
  <c r="I30" i="3"/>
  <c r="J30" i="3"/>
  <c r="J32" i="3" s="1"/>
  <c r="B31" i="3"/>
  <c r="C31" i="3"/>
  <c r="D31" i="3"/>
  <c r="D32" i="3" s="1"/>
  <c r="E31" i="3"/>
  <c r="E32" i="3" s="1"/>
  <c r="F31" i="3"/>
  <c r="F32" i="3" s="1"/>
  <c r="G31" i="3"/>
  <c r="H31" i="3"/>
  <c r="H32" i="3" s="1"/>
  <c r="I31" i="3"/>
  <c r="J31" i="3"/>
  <c r="C32" i="3"/>
  <c r="G32" i="3"/>
  <c r="B64" i="3"/>
  <c r="C64" i="3"/>
  <c r="D64" i="3"/>
  <c r="E64" i="3"/>
  <c r="F64" i="3"/>
  <c r="G64" i="3"/>
  <c r="H64" i="3"/>
  <c r="I64" i="3"/>
  <c r="B70" i="3"/>
  <c r="C70" i="3"/>
  <c r="D70" i="3"/>
  <c r="E70" i="3"/>
  <c r="F70" i="3"/>
  <c r="G70" i="3"/>
  <c r="H70" i="3"/>
  <c r="H71" i="3" s="1"/>
  <c r="I70" i="3"/>
  <c r="B71" i="3"/>
  <c r="C71" i="3"/>
  <c r="D71" i="3"/>
  <c r="E71" i="3"/>
  <c r="F71" i="3"/>
  <c r="G71" i="3"/>
  <c r="I71" i="3"/>
  <c r="B75" i="3"/>
  <c r="C75" i="3"/>
  <c r="D75" i="3"/>
  <c r="E75" i="3"/>
  <c r="F75" i="3"/>
  <c r="G75" i="3"/>
  <c r="H75" i="3"/>
  <c r="H76" i="3" s="1"/>
  <c r="I75" i="3"/>
  <c r="B76" i="3"/>
  <c r="C76" i="3"/>
  <c r="D76" i="3"/>
  <c r="E76" i="3"/>
  <c r="F76" i="3"/>
  <c r="G76" i="3"/>
  <c r="I76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H81" i="3" s="1"/>
  <c r="I80" i="3"/>
  <c r="B81" i="3"/>
  <c r="C81" i="3"/>
  <c r="D81" i="3"/>
  <c r="E81" i="3"/>
  <c r="F81" i="3"/>
  <c r="G81" i="3"/>
  <c r="I81" i="3"/>
  <c r="N23" i="4" l="1"/>
  <c r="B32" i="3"/>
  <c r="K31" i="3"/>
  <c r="K32" i="3" s="1"/>
  <c r="N16" i="4"/>
  <c r="C6" i="5"/>
  <c r="N12" i="4"/>
  <c r="I32" i="3"/>
  <c r="K15" i="3"/>
  <c r="M21" i="4"/>
  <c r="N15" i="4"/>
  <c r="N10" i="4"/>
  <c r="N14" i="4"/>
  <c r="N18" i="4"/>
  <c r="B26" i="5"/>
  <c r="C14" i="5"/>
  <c r="C10" i="5"/>
  <c r="C19" i="5"/>
  <c r="C13" i="5"/>
  <c r="C9" i="5"/>
  <c r="C16" i="5"/>
  <c r="C12" i="5"/>
  <c r="C8" i="5"/>
  <c r="C15" i="5"/>
  <c r="D27" i="3"/>
  <c r="K26" i="3"/>
  <c r="K27" i="3" s="1"/>
  <c r="K21" i="3"/>
  <c r="K22" i="3" s="1"/>
  <c r="N13" i="4" l="1"/>
  <c r="N9" i="4"/>
  <c r="N11" i="4"/>
  <c r="B38" i="5"/>
  <c r="N17" i="4"/>
  <c r="N6" i="4"/>
  <c r="N7" i="4"/>
  <c r="N8" i="4"/>
  <c r="C29" i="5" l="1"/>
  <c r="C35" i="5"/>
  <c r="C27" i="5"/>
  <c r="C36" i="5"/>
  <c r="C33" i="5"/>
  <c r="C34" i="5"/>
  <c r="C28" i="5"/>
  <c r="C32" i="5"/>
  <c r="C31" i="5"/>
  <c r="C30" i="5"/>
  <c r="C26" i="5"/>
</calcChain>
</file>

<file path=xl/sharedStrings.xml><?xml version="1.0" encoding="utf-8"?>
<sst xmlns="http://schemas.openxmlformats.org/spreadsheetml/2006/main" count="852" uniqueCount="351">
  <si>
    <t>PRINCIPALES INDICADORES MACROECONÓMICOS*</t>
  </si>
  <si>
    <t>PERIODO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</si>
  <si>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</si>
  <si>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</si>
  <si>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</si>
  <si>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</si>
  <si>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</si>
  <si>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</si>
  <si>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</si>
  <si>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</si>
  <si>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</si>
  <si>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</si>
  <si>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</si>
  <si>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Ene.</t>
  </si>
  <si>
    <t>Feb.</t>
  </si>
  <si>
    <t>Mar.</t>
  </si>
  <si>
    <t>n.d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</si>
  <si>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</si>
  <si>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</si>
  <si>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</si>
  <si>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</si>
  <si>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</si>
  <si>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</si>
  <si>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</si>
  <si>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</si>
  <si>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</si>
  <si>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</si>
  <si>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</si>
  <si>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</si>
  <si>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</si>
  <si>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</si>
  <si>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</si>
  <si>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</si>
  <si>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</si>
  <si>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</si>
  <si>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</si>
  <si>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 xml:space="preserve">Fuente: BCRP, Cuadros Estadísticos Mensuales. Elaborado por el Ministerio de Energía y Minas
Fecha de consulta: 14 de abril de 2020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</si>
  <si>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VARIACIÓN % DE LAS EXPORTACIONES MINERAS METÁLICAS (VOLUMEN (*)) / VAR%</t>
  </si>
  <si>
    <t>Var%</t>
  </si>
  <si>
    <t>Feb. 2020</t>
  </si>
  <si>
    <t>Ene. 2020</t>
  </si>
  <si>
    <t xml:space="preserve">VARIACIÓN RESPECTO AL MES ANTERIOR - VOLUMEN* </t>
  </si>
  <si>
    <t>Ene-Feb 2020</t>
  </si>
  <si>
    <t>Ene-Feb 2019</t>
  </si>
  <si>
    <t>VARIACIÓN INTERANUAL ACUMULADA - VOLUMEN* / ENERO-FEBRERO</t>
  </si>
  <si>
    <t>Feb. 2019</t>
  </si>
  <si>
    <t>VARIACIÓN INTERANUAL VOLUMEN * / FEBRERO</t>
  </si>
  <si>
    <t>(Miles toneladas)</t>
  </si>
  <si>
    <t>(Millones toneladas)</t>
  </si>
  <si>
    <t>(Millones oz tr)</t>
  </si>
  <si>
    <t>(Miles oz tr)</t>
  </si>
  <si>
    <t>MOLIBDENO</t>
  </si>
  <si>
    <t>ESTAÑO</t>
  </si>
  <si>
    <t>PLOMO</t>
  </si>
  <si>
    <t>PLATA</t>
  </si>
  <si>
    <t>ZINC</t>
  </si>
  <si>
    <t>ORO</t>
  </si>
  <si>
    <t>COBRE</t>
  </si>
  <si>
    <t>VOLUMEN DE LAS EXPORTACIONES METÁLICAS</t>
  </si>
  <si>
    <t>EVOLUCIÓN DE LAS EXPORTACIONES MINERAS METÁLICAS / US$ MILLONES</t>
  </si>
  <si>
    <t xml:space="preserve">VARIACIÓN RESPECTO AL MES ANTERIOR* EN MILLONES DE US$ </t>
  </si>
  <si>
    <t>VARIACIÓN INTERANUAL ACUMULADA* EN MILLONES DE US$ / ENERO-FEBRERO</t>
  </si>
  <si>
    <t>VARIACIÓN INTERANUAL * EN MILLONES DE US$ /FEBRERO</t>
  </si>
  <si>
    <t>2020 (ene-feb)</t>
  </si>
  <si>
    <t>TOTAL</t>
  </si>
  <si>
    <t>OTROS</t>
  </si>
  <si>
    <t>VALOR DE LAS EXPORTACIONES METÁLICAS (US$ MILLONES)</t>
  </si>
  <si>
    <t>EXPORTACIONES METÁLICAS</t>
  </si>
  <si>
    <t>Tabla 6</t>
  </si>
  <si>
    <t>Fuente: BCRP, Cuadros Estadísticos Mensuales. Elaborado por el Ministerio de Energía y Minas
Fecha de consulta: 14 de abril de 2020</t>
  </si>
  <si>
    <t>TOTAL EXPORTACIONES MINERAS</t>
  </si>
  <si>
    <t>TOTAL EXPORTACIONES</t>
  </si>
  <si>
    <t>Otros</t>
  </si>
  <si>
    <t>Metal-mecánicos</t>
  </si>
  <si>
    <t>Sidero-metalúrgicos y joyería</t>
  </si>
  <si>
    <t>Minerales no metálicos</t>
  </si>
  <si>
    <t>Químicos</t>
  </si>
  <si>
    <t>Maderas y papeles</t>
  </si>
  <si>
    <t>Textiles</t>
  </si>
  <si>
    <t>Pesqueros (Export. No Trad.)</t>
  </si>
  <si>
    <t>Agropecuarios</t>
  </si>
  <si>
    <t>Agrícolas</t>
  </si>
  <si>
    <t>Pesqueros (Export. Trad.)</t>
  </si>
  <si>
    <t>Petróleo y gas natural</t>
  </si>
  <si>
    <t>Mineros Metálicos</t>
  </si>
  <si>
    <t>Feb</t>
  </si>
  <si>
    <t>Ene</t>
  </si>
  <si>
    <t>Part%</t>
  </si>
  <si>
    <t>RUBRO</t>
  </si>
  <si>
    <t>ESTRUCTURA DEL VALOR DE LAS EXPORTACIONES PERUANAS</t>
  </si>
  <si>
    <t>TOTAL EXPORTACIONES NACIONALES</t>
  </si>
  <si>
    <t>Minerales No Metálicos</t>
  </si>
  <si>
    <t>Molibdeno</t>
  </si>
  <si>
    <t>Hierro</t>
  </si>
  <si>
    <t>Estaño</t>
  </si>
  <si>
    <t>Plomo</t>
  </si>
  <si>
    <t>Plata</t>
  </si>
  <si>
    <t>Zinc</t>
  </si>
  <si>
    <t>Oro</t>
  </si>
  <si>
    <t>Cobre</t>
  </si>
  <si>
    <t>TOTAL PROD. MINEROS</t>
  </si>
  <si>
    <t>PARTICIPACIÓN DE PRODUCTOS MINEROS EN EL VALOR DE EXPORTACIONES NACIONALES (Millones de US$)</t>
  </si>
  <si>
    <t>Productos Metálicos</t>
  </si>
  <si>
    <t>VALOR DE EXPORTACIONES DE PRINCIPALES PRODUCTOS MINEROS (Millones de US$)</t>
  </si>
  <si>
    <t>Tabla 13</t>
  </si>
  <si>
    <r>
      <t>UNIDADES MINERAS EN ACTIVIDAD - MARZO</t>
    </r>
    <r>
      <rPr>
        <b/>
        <sz val="12"/>
        <rFont val="Calibri"/>
        <family val="2"/>
        <scheme val="minor"/>
      </rPr>
      <t xml:space="preserve"> 2020</t>
    </r>
  </si>
  <si>
    <t>UNIDADES</t>
  </si>
  <si>
    <t>SITUACIÓN</t>
  </si>
  <si>
    <t>HECTÁREAS</t>
  </si>
  <si>
    <t>% DEL PERÚ</t>
  </si>
  <si>
    <t>EXPLOTACIÓN</t>
  </si>
  <si>
    <t>EXPLORACIÓN</t>
  </si>
  <si>
    <t>CATEO Y PROSPECCIÓN</t>
  </si>
  <si>
    <t>PREPARACION Y DESARROLLO*</t>
  </si>
  <si>
    <t>CIERRE FINAL*</t>
  </si>
  <si>
    <t>CIERRE POST-CIERRE (DEFINITIVO)</t>
  </si>
  <si>
    <t>CIERRE PROGRESIVO*</t>
  </si>
  <si>
    <t>BENEFICIO</t>
  </si>
  <si>
    <t>UNIDADES MINERAS EN ACTIVIDAD</t>
  </si>
  <si>
    <t>Fuente:  Ministerio de Energía y Minas.   /    Fecha de consulta: 21 de abril de 2020.</t>
  </si>
  <si>
    <t xml:space="preserve"> Información disponible a la fecha de elaboración de este boletín. 
(*) Mediante R.D. N°0043-2020-MINEM/DGM, se reemplazo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</t>
  </si>
  <si>
    <t>Febrero</t>
  </si>
  <si>
    <t>Mar. 2020</t>
  </si>
  <si>
    <t>Marzo</t>
  </si>
  <si>
    <t>Enero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</si>
  <si>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</si>
  <si>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</si>
  <si>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</si>
  <si>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</si>
  <si>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</si>
  <si>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</si>
  <si>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VARIACIÓN ACUMULADA / ENERO - MARZO</t>
  </si>
  <si>
    <t>Ene-Mar 2019</t>
  </si>
  <si>
    <t>Ene-Mar 2020</t>
  </si>
  <si>
    <t>VARIACIÓN INTERANUAL / MARZO</t>
  </si>
  <si>
    <t>Mar. 2019</t>
  </si>
  <si>
    <t>Var. %</t>
  </si>
  <si>
    <t>VARIACIÓN RESPECTO AL MES ANTERIOR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</si>
  <si>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</si>
  <si>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27 de abril de 2020.</t>
  </si>
  <si>
    <t>Tabla 8</t>
  </si>
  <si>
    <t>SEGÚN REGIÓN</t>
  </si>
  <si>
    <t>Enero-Marzo</t>
  </si>
  <si>
    <t>REGIÓN</t>
  </si>
  <si>
    <t>Part. %</t>
  </si>
  <si>
    <t>MOQUEGUA</t>
  </si>
  <si>
    <t>ICA</t>
  </si>
  <si>
    <t>JUNIN</t>
  </si>
  <si>
    <t>AREQUIPA</t>
  </si>
  <si>
    <t>ANCASH</t>
  </si>
  <si>
    <t>APURIMAC</t>
  </si>
  <si>
    <t>LA LIBERTAD</t>
  </si>
  <si>
    <t>CAJAMARCA</t>
  </si>
  <si>
    <t>TACNA</t>
  </si>
  <si>
    <t>LIMA</t>
  </si>
  <si>
    <t>PASCO</t>
  </si>
  <si>
    <t>AYACUCHO</t>
  </si>
  <si>
    <t>PUNO</t>
  </si>
  <si>
    <t>CUSCO</t>
  </si>
  <si>
    <t>HUANUCO</t>
  </si>
  <si>
    <t>HUANCAVELICA</t>
  </si>
  <si>
    <t>PIURA</t>
  </si>
  <si>
    <t>MADRE DE DIOS</t>
  </si>
  <si>
    <t>-</t>
  </si>
  <si>
    <t>AMAZONAS</t>
  </si>
  <si>
    <t>LAMBAYEQUE</t>
  </si>
  <si>
    <t>+</t>
  </si>
  <si>
    <t>SAN MARTIN</t>
  </si>
  <si>
    <t>CALLAO</t>
  </si>
  <si>
    <t>SEGÚN EMPRESA</t>
  </si>
  <si>
    <t>EMPRESA</t>
  </si>
  <si>
    <t>ANGLO AMERICAN QUELLAVECO S.A.</t>
  </si>
  <si>
    <t>MARCOBRE S.A.C.</t>
  </si>
  <si>
    <t>MINERA CHINALCO PERU S.A.</t>
  </si>
  <si>
    <t>COMPAÑIA MINERA ANTAMINA S.A.</t>
  </si>
  <si>
    <t>SOCIEDAD MINERA CERRO VERDE S.A.A.</t>
  </si>
  <si>
    <t>MINERA LAS BAMBAS S.A.</t>
  </si>
  <si>
    <t>SOUTHERN PERU COPPER CORPORATION SUCURSAL DEL PERU</t>
  </si>
  <si>
    <t>COMPAÑIA MINERA PODEROSA S.A.</t>
  </si>
  <si>
    <t>MINERA YANACOCHA S.R.L.</t>
  </si>
  <si>
    <t>VOLCAN COMPAÑÍA MINERA S.A.A.</t>
  </si>
  <si>
    <t>COMPAÑIA MINERA ARES S.A.C.</t>
  </si>
  <si>
    <t>NEXA RESOURCES PERU S.A.A.</t>
  </si>
  <si>
    <t>SHOUGANG HIERRO PERU S.A.A.</t>
  </si>
  <si>
    <t>COMPAÑÍA DE MINAS BUENAVENTURA S.A.A.</t>
  </si>
  <si>
    <t>GOLD FIELDS LA CIMA S.A.</t>
  </si>
  <si>
    <t>COMPAÑIA MINERA RAURA S.A.</t>
  </si>
  <si>
    <t>MINSUR S.A.</t>
  </si>
  <si>
    <t>HUDBAY PERU S.A.C.</t>
  </si>
  <si>
    <t>LA ARENA S.A.</t>
  </si>
  <si>
    <t>CONSORCIO MINERO HORIZONTE S.A.</t>
  </si>
  <si>
    <t>COMPAÑIA MINERA CHUNGAR S.A.C.</t>
  </si>
  <si>
    <t>MINERA AURIFERA RETAMAS S.A.</t>
  </si>
  <si>
    <t>EMPRESA MINERA LOS QUENUALES S.A.</t>
  </si>
  <si>
    <t>SOCIEDAD MINERA CORONA S.A.</t>
  </si>
  <si>
    <t>UNION ANDINA DE CEMENTOS S.A.A.</t>
  </si>
  <si>
    <t>TREVALI PERU S.A.C.</t>
  </si>
  <si>
    <t>NEXA RESOURCES EL PORVENIR S.A.C.</t>
  </si>
  <si>
    <t>NEXA RESOURCES ATACOCHA S.A.A.</t>
  </si>
  <si>
    <t>COMPAÑIA MINERA KOLPA S.A.</t>
  </si>
  <si>
    <t>COMPAÑIA MINERA CONDESTABLE S.A.</t>
  </si>
  <si>
    <t>MINERA BARRICK MISQUICHILCA S.A.</t>
  </si>
  <si>
    <t>ALPAYANA S.A.</t>
  </si>
  <si>
    <t>SHAHUINDO S.A.C.</t>
  </si>
  <si>
    <t>CORI PUNO S.A.C.</t>
  </si>
  <si>
    <t>COMPAÑIA MINERA ANTAPACCAY S.A.</t>
  </si>
  <si>
    <t>COMPAÑIA MINERA LINCUNA S.A.</t>
  </si>
  <si>
    <t>MINERA BATEAS S.A.C.</t>
  </si>
  <si>
    <t>COMPAÑIA MINERA ZAFRANAL S.A.C.</t>
  </si>
  <si>
    <t>S.M.R.L. SANTA BARBARA DE TRUJILLO</t>
  </si>
  <si>
    <t>PAN AMERICAN SILVER HUARON S.A.</t>
  </si>
  <si>
    <t>SOCIEDAD MINERA AUSTRIA DUVAZ S.A.C.</t>
  </si>
  <si>
    <t>COMPAÑIA MINERA SAN IGNACIO DE MOROCOCHA S.A.A.</t>
  </si>
  <si>
    <t>MINERA COLQUISIRI S.A.</t>
  </si>
  <si>
    <t>COMPAÑIA MINERA ARGENTUM S.A.</t>
  </si>
  <si>
    <t>COMPAÑIA MINERA MISKI MAYO S.R.L.</t>
  </si>
  <si>
    <t>COMPAÑIA MINERA CARAVELI S.A.C.</t>
  </si>
  <si>
    <t>MINERA LA ZANJA S.R.L.</t>
  </si>
  <si>
    <t>CATALINA HUANCA SOCIEDAD MINERA S.A.C.</t>
  </si>
  <si>
    <t>MINERA CORIWAYRA S.A.C.</t>
  </si>
  <si>
    <t>YURA S.A.</t>
  </si>
  <si>
    <t>OTROS (2019: 271 titulares mineros, 2020: 208 titulares mineros)</t>
  </si>
  <si>
    <t>Total</t>
  </si>
  <si>
    <t>OTROS (2019: 114 titulares mineros, 2020: 95 titulares mineros)</t>
  </si>
  <si>
    <t>OTROS (2019: 131 titulares mineros, 2020: 98 titulares mineros)</t>
  </si>
  <si>
    <t>OTROS (2019: 139 titulares mineros, 2020: 109 titulares mineros)</t>
  </si>
  <si>
    <t>OTROS (2019: 174 titulares mineros, 2020: 137 titulares mineros)</t>
  </si>
  <si>
    <t>OTROS (2019: 127 titulares mineros, 2020: 88 titulares mineros)</t>
  </si>
  <si>
    <t>OTROS (2019: 70 titulares mineros, 2020: 61 titulares mineros)</t>
  </si>
  <si>
    <t>RUBRO / EMPRESA</t>
  </si>
  <si>
    <t>SEGÚN RUBRO DE INVERSIÓN</t>
  </si>
  <si>
    <t>Tabla 9</t>
  </si>
  <si>
    <t>Tabla 10</t>
  </si>
  <si>
    <t>EMPLEO DIRECTO EN MINERÍA</t>
  </si>
  <si>
    <t>SEGÚN TIPO DE EMPLEADOR (PROMEDIO)</t>
  </si>
  <si>
    <t>SEGÚN REGIÓN - MARZO 2020</t>
  </si>
  <si>
    <t>COMPAÑÍA</t>
  </si>
  <si>
    <t>CONTRATISTAS</t>
  </si>
  <si>
    <t>PERSONAS</t>
  </si>
  <si>
    <t>PART%</t>
  </si>
  <si>
    <t>2019*</t>
  </si>
  <si>
    <t>2020*</t>
  </si>
  <si>
    <t>Mar</t>
  </si>
  <si>
    <t>Variación Interanual - Marzo</t>
  </si>
  <si>
    <t>LORETO</t>
  </si>
  <si>
    <t>TUMBES</t>
  </si>
  <si>
    <t>Fuente: Dirección de Promoción Minera - Ministerio de Energía y Minas.
- 2009-2018:  Información proporcionada por los Titulares Mineros a través de la Declaración Anual Consolidada (DAC).
- 2019-2020:  Información proporcionada por los Titulares Mineros a través del Declaración Estadística Mensual (ESTAMIN).
- Las cifras han sido ajustadas a lo reportado por los Titulares Mineros al 27 de abril de 2020.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</si>
  <si>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</si>
  <si>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</si>
  <si>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</si>
  <si>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</si>
  <si>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</si>
  <si>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</si>
  <si>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</si>
  <si>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</si>
  <si>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</si>
  <si>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</si>
  <si>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</si>
  <si>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OCT</t>
  </si>
  <si>
    <t>NOV</t>
  </si>
  <si>
    <t>DIC</t>
  </si>
  <si>
    <t>Fuente: Declaración Estadística Mensual - Ministerio de Energía y Minas.
- Las cifras han sido ajustadas a lo reportado por los Titulares Mineros al 27 de abril de 2020.</t>
  </si>
  <si>
    <t>Tabla 11</t>
  </si>
  <si>
    <t>TRANSFERENCIA DE RECURSOS (CANON, REGALÍAS Y DERECHO DE VIGENCIA) 
GENERADOS POR LA MINERÍA HACIA LAS REGIONES (Soles)</t>
  </si>
  <si>
    <t>REGIONES</t>
  </si>
  <si>
    <t xml:space="preserve">  ÁNCASH</t>
  </si>
  <si>
    <t xml:space="preserve">  AREQUIPA</t>
  </si>
  <si>
    <t xml:space="preserve">  TACNA</t>
  </si>
  <si>
    <t xml:space="preserve">  CUSCO</t>
  </si>
  <si>
    <t xml:space="preserve">  LA LIBERTAD</t>
  </si>
  <si>
    <t xml:space="preserve">  MOQUEGUA</t>
  </si>
  <si>
    <t xml:space="preserve">  APURÍMAC</t>
  </si>
  <si>
    <t xml:space="preserve">  ICA</t>
  </si>
  <si>
    <t xml:space="preserve">  CAJAMARCA</t>
  </si>
  <si>
    <t xml:space="preserve">  LIMA</t>
  </si>
  <si>
    <t xml:space="preserve">  JUNÍN</t>
  </si>
  <si>
    <t xml:space="preserve">  PUNO</t>
  </si>
  <si>
    <t xml:space="preserve">  PASCO</t>
  </si>
  <si>
    <t xml:space="preserve">  AYACUCHO</t>
  </si>
  <si>
    <t xml:space="preserve">  HUÁNUCO</t>
  </si>
  <si>
    <t xml:space="preserve">  HUANCAVELICA</t>
  </si>
  <si>
    <t xml:space="preserve">  SAN MARTÍN</t>
  </si>
  <si>
    <t xml:space="preserve">  PIURA</t>
  </si>
  <si>
    <t xml:space="preserve">  MADRE DE DIOS</t>
  </si>
  <si>
    <t xml:space="preserve">  LAMBAYEQUE</t>
  </si>
  <si>
    <t xml:space="preserve">  LORETO</t>
  </si>
  <si>
    <t xml:space="preserve">  TUMBES</t>
  </si>
  <si>
    <t xml:space="preserve">  CALLAO</t>
  </si>
  <si>
    <t xml:space="preserve">  AMAZONAS</t>
  </si>
  <si>
    <t xml:space="preserve">  UCAYALI</t>
  </si>
  <si>
    <t xml:space="preserve">  TOTAL</t>
  </si>
  <si>
    <t>Fuente: MEF, Portal de Transparencia Económica; INGEMMET. Elaborado por Ministerio de Energía y Minas. 
Fecha de consulta:  1 de mayo de 2020
   Canon y Regalías  - Datos a  abril de 2020
   Derecho de Vigencia - Datos a enero de 2020</t>
  </si>
  <si>
    <t>CANON MINERO**</t>
  </si>
  <si>
    <t>REGALIAS MINERAS***</t>
  </si>
  <si>
    <t>DERECHO VIGENCIA</t>
  </si>
  <si>
    <t>Fuente: MEF, Portal de Transparencia Económica. Elaborado por Ministerio de Energía y Minas. 
Instituto Geológico Minero y Metalúrgico (INGEMMET)
Fecha de consulta:  1 de mayo de 2020
   Canon y Regalías  - Datos a  abril del 2020
    Derecho de Vigencia - Datos a enero del 2020</t>
  </si>
  <si>
    <t xml:space="preserve">** Incluye Canon Minero y Canon Regional. Mediante DS N°033-2019-EF de fecha 30 de enero del 2019, se aprobó el adelanto de Canon Minero a las regiones. </t>
  </si>
  <si>
    <t>*** Incluye Regalías Contractuales Mineras.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</si>
  <si>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</si>
  <si>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</si>
  <si>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</si>
  <si>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</si>
  <si>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</si>
  <si>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</si>
  <si>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</si>
  <si>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</si>
  <si>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</si>
  <si>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 xml:space="preserve">Fuente: SUNAT, Nota Tributaria. Elaborado por Ministerio de Energía y Minas.
Fecha de consulta: 4 de mayo de 2020
</t>
  </si>
  <si>
    <t>Fuente:  Dirección de Gestión Minera, DGM/  Fecha de consulta: 06 de mayo de 2020.
Elaboración: Dirección de Promoción Minera, DGPSM.
(*) Información preliminar. Incluye producción aurífera estimada de mineros artesanales de Madre de Dios, Puno, Piura y Arequipa.</t>
  </si>
  <si>
    <t xml:space="preserve"> </t>
  </si>
  <si>
    <t>Variación respecto al mes anterior</t>
  </si>
  <si>
    <t>Variación acumulada / enero - marzo</t>
  </si>
  <si>
    <t>Variación interanual / marzo</t>
  </si>
  <si>
    <t>2020 (Ene-Mar)</t>
  </si>
  <si>
    <t>TMF</t>
  </si>
  <si>
    <t>kg finos</t>
  </si>
  <si>
    <t>g finos</t>
  </si>
  <si>
    <t>VOLUMEN DE LA PRODUCCIÓN MINERA METÁLICA*</t>
  </si>
  <si>
    <t xml:space="preserve">Tabla 1  </t>
  </si>
  <si>
    <t>MOLIBDENO (TMF)</t>
  </si>
  <si>
    <t>ESTAÑO (TMF)</t>
  </si>
  <si>
    <t>MINERA SHOUXIN PERU S.A.</t>
  </si>
  <si>
    <t>HIERRO (TMF)</t>
  </si>
  <si>
    <t>SOCIEDAD MINERA EL BROCAL S.A.A.</t>
  </si>
  <si>
    <t>PLATA (kg finos)</t>
  </si>
  <si>
    <t>PLOMO (TMF)</t>
  </si>
  <si>
    <t>ZINC (TMF)</t>
  </si>
  <si>
    <t>COMPAÑIA MINERA COIMOLACHE S.A.</t>
  </si>
  <si>
    <t>ORO (g finos)</t>
  </si>
  <si>
    <t>COBRE (TMF)</t>
  </si>
  <si>
    <t>PRODUCTO / EMPRESA</t>
  </si>
  <si>
    <t>ENERO-MARZO</t>
  </si>
  <si>
    <t>MARZO</t>
  </si>
  <si>
    <t>PRODUCCIÓN MINERA METÁLICA SEGÚN EMPRESA*</t>
  </si>
  <si>
    <t>Tabla 2</t>
  </si>
  <si>
    <t>MOLIBDENO / TMF</t>
  </si>
  <si>
    <t>ESTAÑO / TMF</t>
  </si>
  <si>
    <t>HIERRO / TMF</t>
  </si>
  <si>
    <t>PLATA / KG FINOS</t>
  </si>
  <si>
    <t>PLOMO / TMF</t>
  </si>
  <si>
    <t>ZINC / TMF</t>
  </si>
  <si>
    <t>ORO / G FINOS</t>
  </si>
  <si>
    <t>COBRE / TMF</t>
  </si>
  <si>
    <t>PRODUCTO / REGIÓN</t>
  </si>
  <si>
    <t>ENERO - MARZO</t>
  </si>
  <si>
    <t>PRODUCCIÓN MINERA METÁLICA SEGÚN REGIÓN*</t>
  </si>
  <si>
    <t>Tabla 3</t>
  </si>
  <si>
    <t>Tabla 04</t>
  </si>
  <si>
    <t>Tabla 5</t>
  </si>
  <si>
    <t>Tabla 05.1</t>
  </si>
  <si>
    <t>Tabla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</si>
</sst>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 * #,##0.00_ ;_ * \-#,##0.00_ ;_ * &quot;-&quot;??_ ;_ @_ "/>
    <numFmt numFmtId="165" formatCode="#,##0.00_ ;\-#,##0.00\ "/>
    <numFmt numFmtId="166" formatCode="#,##0.0"/>
    <numFmt numFmtId="167" formatCode="0.0%"/>
    <numFmt numFmtId="168" formatCode="0.0"/>
    <numFmt numFmtId="169" formatCode="#,##0_ ;\-#,##0\ "/>
    <numFmt numFmtId="170" formatCode="_ * #,##0_ ;_ * \-#,##0_ ;_ * &quot;-&quot;??_ ;_ @_ "/>
    <numFmt numFmtId="171" formatCode="#,###"/>
    <numFmt numFmtId="172" formatCode="_-* #,##0.00\ _€_-;\-* #,##0.00\ _€_-;_-* &quot;-&quot;??\ _€_-;_-@_-"/>
    <numFmt numFmtId="173" formatCode="#,##0;[Red]#,##0"/>
    <numFmt numFmtId="174" formatCode="[$-1010409]###,##0"/>
    <numFmt numFmtId="175" formatCode="_ * #,##0.0_ ;_ * \-#,##0.0_ ;_ * &quot;-&quot;??_ ;_ @_ "/>
    <numFmt numFmtId="176" formatCode="_ * #,##0.000_ ;_ * \-#,##0.000_ ;_ * &quot;-&quot;??_ ;_ @_ "/>
    <numFmt numFmtId="177" formatCode="_-* #,##0.00\ _P_t_s_-;\-* #,##0.00\ _P_t_s_-;_-* &quot;-&quot;??\ _P_t_s_-;_-@_-"/>
    <numFmt numFmtId="178" formatCode="#,##0.0,,"/>
    <numFmt numFmtId="179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2" borderId="0">
      <alignment horizontal="left"/>
    </xf>
    <xf numFmtId="0" fontId="17" fillId="0" borderId="0"/>
    <xf numFmtId="0" fontId="19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" fillId="0" borderId="0" applyFont="0" applyFill="0" applyBorder="0" applyAlignment="0" applyProtection="0"/>
    <xf numFmtId="0" fontId="36" fillId="0" borderId="0"/>
    <xf numFmtId="177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488">
    <xf numFmtId="0" fontId="0" fillId="0" borderId="0" xfId="0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6" fillId="2" borderId="0" xfId="0" applyNumberFormat="1" applyFont="1" applyFill="1" applyAlignment="1">
      <alignment horizontal="center"/>
    </xf>
    <xf numFmtId="165" fontId="6" fillId="2" borderId="0" xfId="2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6" fillId="2" borderId="0" xfId="0" applyNumberFormat="1" applyFont="1" applyFill="1"/>
    <xf numFmtId="10" fontId="6" fillId="2" borderId="0" xfId="1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left"/>
    </xf>
    <xf numFmtId="1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0" xfId="0" applyFont="1"/>
    <xf numFmtId="3" fontId="11" fillId="2" borderId="0" xfId="0" applyNumberFormat="1" applyFont="1" applyFill="1" applyAlignment="1">
      <alignment horizontal="center"/>
    </xf>
    <xf numFmtId="0" fontId="8" fillId="4" borderId="2" xfId="0" applyFont="1" applyFill="1" applyBorder="1" applyAlignment="1">
      <alignment horizontal="left"/>
    </xf>
    <xf numFmtId="10" fontId="8" fillId="4" borderId="2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10" fontId="11" fillId="2" borderId="0" xfId="1" applyNumberFormat="1" applyFont="1" applyFill="1" applyAlignment="1">
      <alignment horizontal="center"/>
    </xf>
    <xf numFmtId="0" fontId="12" fillId="2" borderId="0" xfId="0" applyFont="1" applyFill="1" applyAlignment="1">
      <alignment horizontal="left" indent="1"/>
    </xf>
    <xf numFmtId="2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3" fontId="13" fillId="2" borderId="0" xfId="0" applyNumberFormat="1" applyFont="1" applyFill="1" applyAlignment="1">
      <alignment horizontal="center"/>
    </xf>
    <xf numFmtId="10" fontId="13" fillId="2" borderId="0" xfId="0" applyNumberFormat="1" applyFont="1" applyFill="1" applyAlignment="1">
      <alignment horizontal="center"/>
    </xf>
    <xf numFmtId="3" fontId="13" fillId="2" borderId="0" xfId="1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8" fillId="4" borderId="3" xfId="3" applyFont="1" applyFill="1" applyBorder="1">
      <alignment horizontal="left"/>
    </xf>
    <xf numFmtId="166" fontId="8" fillId="4" borderId="3" xfId="3" applyNumberFormat="1" applyFont="1" applyFill="1" applyBorder="1" applyAlignment="1">
      <alignment horizontal="center"/>
    </xf>
    <xf numFmtId="0" fontId="6" fillId="2" borderId="0" xfId="3" applyFont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indent="1"/>
    </xf>
    <xf numFmtId="0" fontId="15" fillId="0" borderId="0" xfId="0" applyFont="1" applyAlignment="1">
      <alignment vertical="center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14" fillId="5" borderId="0" xfId="3" applyNumberFormat="1" applyFill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8" fontId="17" fillId="0" borderId="0" xfId="4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/>
    <xf numFmtId="3" fontId="0" fillId="0" borderId="0" xfId="0" applyNumberFormat="1"/>
    <xf numFmtId="166" fontId="17" fillId="2" borderId="0" xfId="4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4" fillId="2" borderId="0" xfId="3">
      <alignment horizontal="left"/>
    </xf>
    <xf numFmtId="0" fontId="14" fillId="2" borderId="0" xfId="3" applyAlignment="1">
      <alignment horizontal="center"/>
    </xf>
    <xf numFmtId="0" fontId="19" fillId="0" borderId="0" xfId="5"/>
    <xf numFmtId="0" fontId="19" fillId="6" borderId="0" xfId="5" applyFill="1"/>
    <xf numFmtId="0" fontId="17" fillId="0" borderId="0" xfId="6"/>
    <xf numFmtId="0" fontId="14" fillId="2" borderId="4" xfId="3" applyBorder="1" applyAlignment="1">
      <alignment horizontal="center"/>
    </xf>
    <xf numFmtId="10" fontId="20" fillId="2" borderId="3" xfId="1" applyNumberFormat="1" applyFont="1" applyFill="1" applyBorder="1" applyAlignment="1">
      <alignment horizontal="center"/>
    </xf>
    <xf numFmtId="3" fontId="20" fillId="2" borderId="5" xfId="3" applyNumberFormat="1" applyFont="1" applyBorder="1" applyAlignment="1">
      <alignment horizontal="center"/>
    </xf>
    <xf numFmtId="3" fontId="20" fillId="2" borderId="3" xfId="3" applyNumberFormat="1" applyFont="1" applyBorder="1" applyAlignment="1">
      <alignment horizontal="center"/>
    </xf>
    <xf numFmtId="3" fontId="20" fillId="2" borderId="3" xfId="3" applyNumberFormat="1" applyFont="1" applyBorder="1">
      <alignment horizontal="left"/>
    </xf>
    <xf numFmtId="10" fontId="20" fillId="2" borderId="6" xfId="1" applyNumberFormat="1" applyFont="1" applyFill="1" applyBorder="1" applyAlignment="1">
      <alignment horizontal="center"/>
    </xf>
    <xf numFmtId="3" fontId="20" fillId="2" borderId="0" xfId="3" applyNumberFormat="1" applyFont="1" applyAlignment="1">
      <alignment horizontal="center"/>
    </xf>
    <xf numFmtId="3" fontId="21" fillId="2" borderId="0" xfId="3" applyNumberFormat="1" applyFont="1">
      <alignment horizontal="left"/>
    </xf>
    <xf numFmtId="10" fontId="14" fillId="2" borderId="0" xfId="1" applyNumberFormat="1" applyFont="1" applyFill="1" applyAlignment="1">
      <alignment horizontal="center"/>
    </xf>
    <xf numFmtId="3" fontId="14" fillId="2" borderId="6" xfId="3" applyNumberFormat="1" applyBorder="1" applyAlignment="1">
      <alignment horizontal="center"/>
    </xf>
    <xf numFmtId="3" fontId="14" fillId="2" borderId="0" xfId="3" applyNumberFormat="1" applyAlignment="1">
      <alignment horizontal="center"/>
    </xf>
    <xf numFmtId="3" fontId="14" fillId="2" borderId="0" xfId="3" applyNumberFormat="1">
      <alignment horizontal="left"/>
    </xf>
    <xf numFmtId="10" fontId="14" fillId="2" borderId="0" xfId="1" applyNumberFormat="1" applyFont="1" applyFill="1" applyBorder="1" applyAlignment="1">
      <alignment horizontal="center"/>
    </xf>
    <xf numFmtId="169" fontId="14" fillId="2" borderId="0" xfId="2" applyNumberFormat="1" applyFont="1" applyFill="1" applyAlignment="1">
      <alignment horizontal="center"/>
    </xf>
    <xf numFmtId="3" fontId="14" fillId="5" borderId="6" xfId="3" applyNumberFormat="1" applyFill="1" applyBorder="1" applyAlignment="1">
      <alignment horizontal="center"/>
    </xf>
    <xf numFmtId="169" fontId="14" fillId="2" borderId="0" xfId="2" applyNumberFormat="1" applyFont="1" applyFill="1" applyBorder="1" applyAlignment="1">
      <alignment horizontal="center"/>
    </xf>
    <xf numFmtId="10" fontId="14" fillId="5" borderId="0" xfId="1" applyNumberFormat="1" applyFont="1" applyFill="1" applyBorder="1" applyAlignment="1">
      <alignment horizontal="center"/>
    </xf>
    <xf numFmtId="10" fontId="14" fillId="5" borderId="7" xfId="1" applyNumberFormat="1" applyFont="1" applyFill="1" applyBorder="1" applyAlignment="1">
      <alignment horizontal="center"/>
    </xf>
    <xf numFmtId="169" fontId="14" fillId="5" borderId="0" xfId="2" applyNumberFormat="1" applyFont="1" applyFill="1" applyBorder="1" applyAlignment="1">
      <alignment horizontal="center"/>
    </xf>
    <xf numFmtId="3" fontId="14" fillId="5" borderId="0" xfId="3" applyNumberFormat="1" applyFill="1">
      <alignment horizontal="left"/>
    </xf>
    <xf numFmtId="10" fontId="14" fillId="0" borderId="0" xfId="1" applyNumberFormat="1" applyFont="1" applyFill="1" applyBorder="1" applyAlignment="1">
      <alignment horizontal="center"/>
    </xf>
    <xf numFmtId="10" fontId="14" fillId="5" borderId="8" xfId="1" applyNumberFormat="1" applyFont="1" applyFill="1" applyBorder="1" applyAlignment="1">
      <alignment horizontal="center"/>
    </xf>
    <xf numFmtId="0" fontId="22" fillId="7" borderId="0" xfId="3" applyFont="1" applyFill="1" applyAlignment="1">
      <alignment horizontal="center"/>
    </xf>
    <xf numFmtId="0" fontId="23" fillId="7" borderId="6" xfId="3" applyFont="1" applyFill="1" applyBorder="1" applyAlignment="1">
      <alignment horizontal="center"/>
    </xf>
    <xf numFmtId="0" fontId="22" fillId="7" borderId="0" xfId="3" applyFont="1" applyFill="1">
      <alignment horizontal="left"/>
    </xf>
    <xf numFmtId="0" fontId="23" fillId="7" borderId="0" xfId="3" applyFont="1" applyFill="1" applyAlignment="1">
      <alignment horizontal="center"/>
    </xf>
    <xf numFmtId="0" fontId="23" fillId="7" borderId="0" xfId="3" applyFont="1" applyFill="1">
      <alignment horizontal="left"/>
    </xf>
    <xf numFmtId="0" fontId="18" fillId="2" borderId="0" xfId="0" applyFont="1" applyFill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9" fontId="20" fillId="2" borderId="3" xfId="1" applyFont="1" applyFill="1" applyBorder="1" applyAlignment="1">
      <alignment horizontal="center"/>
    </xf>
    <xf numFmtId="10" fontId="14" fillId="2" borderId="7" xfId="1" applyNumberFormat="1" applyFont="1" applyFill="1" applyBorder="1" applyAlignment="1">
      <alignment horizontal="center"/>
    </xf>
    <xf numFmtId="169" fontId="14" fillId="2" borderId="9" xfId="2" applyNumberFormat="1" applyFont="1" applyFill="1" applyBorder="1" applyAlignment="1">
      <alignment horizontal="center"/>
    </xf>
    <xf numFmtId="10" fontId="14" fillId="2" borderId="10" xfId="1" applyNumberFormat="1" applyFont="1" applyFill="1" applyBorder="1" applyAlignment="1">
      <alignment horizontal="center"/>
    </xf>
    <xf numFmtId="169" fontId="14" fillId="2" borderId="11" xfId="2" applyNumberFormat="1" applyFont="1" applyFill="1" applyBorder="1" applyAlignment="1">
      <alignment horizontal="center"/>
    </xf>
    <xf numFmtId="10" fontId="0" fillId="0" borderId="0" xfId="0" applyNumberFormat="1"/>
    <xf numFmtId="10" fontId="20" fillId="4" borderId="12" xfId="1" applyNumberFormat="1" applyFont="1" applyFill="1" applyBorder="1" applyAlignment="1">
      <alignment horizontal="center"/>
    </xf>
    <xf numFmtId="169" fontId="20" fillId="4" borderId="13" xfId="3" applyNumberFormat="1" applyFont="1" applyFill="1" applyBorder="1" applyAlignment="1">
      <alignment horizontal="center"/>
    </xf>
    <xf numFmtId="0" fontId="20" fillId="2" borderId="0" xfId="3" applyFont="1" applyAlignment="1">
      <alignment horizontal="center"/>
    </xf>
    <xf numFmtId="0" fontId="14" fillId="2" borderId="0" xfId="3" applyAlignment="1">
      <alignment horizontal="left" vertical="center"/>
    </xf>
    <xf numFmtId="0" fontId="0" fillId="0" borderId="0" xfId="0" applyAlignment="1">
      <alignment vertical="center"/>
    </xf>
    <xf numFmtId="0" fontId="23" fillId="3" borderId="0" xfId="3" applyFont="1" applyFill="1" applyAlignment="1">
      <alignment horizontal="center" vertical="center"/>
    </xf>
    <xf numFmtId="17" fontId="23" fillId="3" borderId="0" xfId="3" applyNumberFormat="1" applyFont="1" applyFill="1" applyAlignment="1">
      <alignment horizontal="center"/>
    </xf>
    <xf numFmtId="0" fontId="23" fillId="3" borderId="0" xfId="3" applyFont="1" applyFill="1" applyAlignment="1">
      <alignment horizontal="left" vertical="center"/>
    </xf>
    <xf numFmtId="9" fontId="20" fillId="2" borderId="0" xfId="1" applyFont="1" applyFill="1" applyBorder="1" applyAlignment="1">
      <alignment horizontal="center"/>
    </xf>
    <xf numFmtId="3" fontId="20" fillId="2" borderId="0" xfId="3" applyNumberFormat="1" applyFont="1">
      <alignment horizontal="left"/>
    </xf>
    <xf numFmtId="10" fontId="20" fillId="2" borderId="14" xfId="1" applyNumberFormat="1" applyFont="1" applyFill="1" applyBorder="1" applyAlignment="1">
      <alignment horizontal="center"/>
    </xf>
    <xf numFmtId="3" fontId="24" fillId="0" borderId="14" xfId="3" applyNumberFormat="1" applyFont="1" applyFill="1" applyBorder="1" applyAlignment="1">
      <alignment horizontal="center"/>
    </xf>
    <xf numFmtId="170" fontId="14" fillId="2" borderId="15" xfId="2" applyNumberFormat="1" applyFont="1" applyFill="1" applyBorder="1" applyAlignment="1">
      <alignment horizontal="center"/>
    </xf>
    <xf numFmtId="169" fontId="14" fillId="2" borderId="16" xfId="2" applyNumberFormat="1" applyFont="1" applyFill="1" applyBorder="1" applyAlignment="1">
      <alignment horizontal="center"/>
    </xf>
    <xf numFmtId="0" fontId="14" fillId="2" borderId="8" xfId="3" applyBorder="1" applyAlignment="1">
      <alignment horizontal="center"/>
    </xf>
    <xf numFmtId="0" fontId="14" fillId="2" borderId="17" xfId="3" applyBorder="1" applyAlignment="1">
      <alignment horizontal="center"/>
    </xf>
    <xf numFmtId="10" fontId="20" fillId="2" borderId="17" xfId="1" applyNumberFormat="1" applyFont="1" applyFill="1" applyBorder="1" applyAlignment="1">
      <alignment horizontal="center"/>
    </xf>
    <xf numFmtId="3" fontId="24" fillId="2" borderId="14" xfId="3" applyNumberFormat="1" applyFont="1" applyBorder="1" applyAlignment="1">
      <alignment horizontal="center"/>
    </xf>
    <xf numFmtId="0" fontId="20" fillId="2" borderId="0" xfId="3" applyFont="1">
      <alignment horizontal="left"/>
    </xf>
    <xf numFmtId="0" fontId="23" fillId="2" borderId="0" xfId="3" applyFont="1" applyAlignment="1">
      <alignment horizontal="center"/>
    </xf>
    <xf numFmtId="0" fontId="21" fillId="2" borderId="0" xfId="3" applyFont="1">
      <alignment horizontal="left"/>
    </xf>
    <xf numFmtId="0" fontId="23" fillId="3" borderId="0" xfId="3" applyFont="1" applyFill="1" applyAlignment="1">
      <alignment horizontal="center"/>
    </xf>
    <xf numFmtId="0" fontId="23" fillId="3" borderId="0" xfId="3" applyFont="1" applyFill="1">
      <alignment horizontal="left"/>
    </xf>
    <xf numFmtId="0" fontId="5" fillId="2" borderId="0" xfId="0" applyFont="1" applyFill="1"/>
    <xf numFmtId="0" fontId="11" fillId="2" borderId="0" xfId="0" applyFont="1" applyFill="1" applyAlignment="1">
      <alignment horizontal="right"/>
    </xf>
    <xf numFmtId="0" fontId="25" fillId="2" borderId="0" xfId="0" applyFont="1" applyFill="1"/>
    <xf numFmtId="0" fontId="9" fillId="3" borderId="0" xfId="0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3" fontId="8" fillId="5" borderId="0" xfId="0" applyNumberFormat="1" applyFont="1" applyFill="1" applyAlignment="1">
      <alignment horizontal="center" wrapText="1"/>
    </xf>
    <xf numFmtId="10" fontId="8" fillId="5" borderId="0" xfId="1" applyNumberFormat="1" applyFont="1" applyFill="1" applyAlignment="1">
      <alignment horizontal="center" wrapText="1"/>
    </xf>
    <xf numFmtId="0" fontId="0" fillId="0" borderId="0" xfId="0" applyAlignment="1">
      <alignment horizontal="left"/>
    </xf>
    <xf numFmtId="170" fontId="0" fillId="0" borderId="0" xfId="2" applyNumberFormat="1" applyFont="1"/>
    <xf numFmtId="170" fontId="0" fillId="0" borderId="0" xfId="2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0" fontId="6" fillId="0" borderId="0" xfId="1" applyNumberFormat="1" applyFont="1" applyFill="1" applyAlignment="1">
      <alignment horizontal="center" wrapText="1"/>
    </xf>
    <xf numFmtId="3" fontId="8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0" fontId="8" fillId="2" borderId="3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top"/>
    </xf>
    <xf numFmtId="167" fontId="6" fillId="2" borderId="0" xfId="1" applyNumberFormat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/>
    <xf numFmtId="0" fontId="28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70" fontId="4" fillId="2" borderId="0" xfId="2" applyNumberFormat="1" applyFont="1" applyFill="1"/>
    <xf numFmtId="171" fontId="0" fillId="0" borderId="0" xfId="0" applyNumberFormat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/>
    <xf numFmtId="172" fontId="30" fillId="0" borderId="0" xfId="2" applyNumberFormat="1" applyFont="1"/>
    <xf numFmtId="170" fontId="30" fillId="0" borderId="0" xfId="2" applyNumberFormat="1" applyFont="1"/>
    <xf numFmtId="170" fontId="30" fillId="2" borderId="0" xfId="2" applyNumberFormat="1" applyFont="1" applyFill="1"/>
    <xf numFmtId="2" fontId="6" fillId="2" borderId="0" xfId="3" applyNumberFormat="1" applyFont="1" applyAlignment="1">
      <alignment horizontal="left" indent="1"/>
    </xf>
    <xf numFmtId="170" fontId="27" fillId="2" borderId="0" xfId="2" applyNumberFormat="1" applyFont="1" applyFill="1"/>
    <xf numFmtId="170" fontId="6" fillId="2" borderId="0" xfId="2" applyNumberFormat="1" applyFont="1" applyFill="1"/>
    <xf numFmtId="0" fontId="8" fillId="4" borderId="3" xfId="0" applyFont="1" applyFill="1" applyBorder="1" applyAlignment="1">
      <alignment horizontal="left"/>
    </xf>
    <xf numFmtId="0" fontId="6" fillId="4" borderId="3" xfId="0" applyFont="1" applyFill="1" applyBorder="1"/>
    <xf numFmtId="170" fontId="27" fillId="2" borderId="0" xfId="1" applyNumberFormat="1" applyFont="1" applyFill="1"/>
    <xf numFmtId="3" fontId="6" fillId="2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horizontal="left"/>
    </xf>
    <xf numFmtId="167" fontId="8" fillId="5" borderId="3" xfId="0" applyNumberFormat="1" applyFont="1" applyFill="1" applyBorder="1"/>
    <xf numFmtId="0" fontId="8" fillId="2" borderId="3" xfId="0" applyFont="1" applyFill="1" applyBorder="1" applyAlignment="1">
      <alignment horizontal="left"/>
    </xf>
    <xf numFmtId="167" fontId="8" fillId="2" borderId="3" xfId="0" applyNumberFormat="1" applyFont="1" applyFill="1" applyBorder="1"/>
    <xf numFmtId="170" fontId="8" fillId="2" borderId="3" xfId="2" applyNumberFormat="1" applyFont="1" applyFill="1" applyBorder="1"/>
    <xf numFmtId="170" fontId="6" fillId="2" borderId="0" xfId="2" applyNumberFormat="1" applyFont="1" applyFill="1" applyAlignment="1">
      <alignment horizontal="right"/>
    </xf>
    <xf numFmtId="0" fontId="6" fillId="2" borderId="0" xfId="3" applyFont="1" applyAlignment="1">
      <alignment horizontal="left" vertical="center" indent="1"/>
    </xf>
    <xf numFmtId="3" fontId="6" fillId="2" borderId="0" xfId="3" applyNumberFormat="1" applyFont="1" applyAlignment="1">
      <alignment horizontal="right" vertical="center"/>
    </xf>
    <xf numFmtId="2" fontId="11" fillId="2" borderId="0" xfId="3" applyNumberFormat="1" applyFont="1" applyAlignment="1">
      <alignment horizontal="left" indent="1"/>
    </xf>
    <xf numFmtId="3" fontId="11" fillId="2" borderId="0" xfId="3" applyNumberFormat="1" applyFont="1" applyAlignment="1">
      <alignment horizontal="right" vertical="center"/>
    </xf>
    <xf numFmtId="172" fontId="6" fillId="2" borderId="0" xfId="0" applyNumberFormat="1" applyFont="1" applyFill="1"/>
    <xf numFmtId="0" fontId="6" fillId="2" borderId="3" xfId="0" applyFont="1" applyFill="1" applyBorder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167" fontId="6" fillId="2" borderId="0" xfId="1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9" fillId="3" borderId="13" xfId="3" applyFont="1" applyFill="1" applyBorder="1" applyAlignment="1">
      <alignment horizontal="left" vertical="center"/>
    </xf>
    <xf numFmtId="0" fontId="9" fillId="3" borderId="13" xfId="2" applyNumberFormat="1" applyFont="1" applyFill="1" applyBorder="1" applyAlignment="1">
      <alignment horizontal="center" vertical="center"/>
    </xf>
    <xf numFmtId="0" fontId="9" fillId="3" borderId="19" xfId="2" applyNumberFormat="1" applyFont="1" applyFill="1" applyBorder="1" applyAlignment="1">
      <alignment horizontal="center" vertical="center"/>
    </xf>
    <xf numFmtId="167" fontId="9" fillId="3" borderId="12" xfId="1" applyNumberFormat="1" applyFont="1" applyFill="1" applyBorder="1" applyAlignment="1">
      <alignment horizontal="center" vertical="center"/>
    </xf>
    <xf numFmtId="167" fontId="9" fillId="8" borderId="12" xfId="1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left" vertical="center"/>
    </xf>
    <xf numFmtId="170" fontId="11" fillId="2" borderId="11" xfId="2" applyNumberFormat="1" applyFont="1" applyFill="1" applyBorder="1" applyAlignment="1">
      <alignment horizontal="center" vertical="center"/>
    </xf>
    <xf numFmtId="170" fontId="11" fillId="2" borderId="0" xfId="2" applyNumberFormat="1" applyFont="1" applyFill="1" applyBorder="1" applyAlignment="1">
      <alignment horizontal="center" vertical="center"/>
    </xf>
    <xf numFmtId="167" fontId="11" fillId="2" borderId="10" xfId="1" applyNumberFormat="1" applyFont="1" applyFill="1" applyBorder="1" applyAlignment="1">
      <alignment horizontal="right" vertical="center"/>
    </xf>
    <xf numFmtId="0" fontId="11" fillId="0" borderId="11" xfId="3" applyFont="1" applyFill="1" applyBorder="1" applyAlignment="1">
      <alignment horizontal="left" vertical="center"/>
    </xf>
    <xf numFmtId="0" fontId="8" fillId="5" borderId="22" xfId="2" applyNumberFormat="1" applyFont="1" applyFill="1" applyBorder="1" applyAlignment="1">
      <alignment vertical="center"/>
    </xf>
    <xf numFmtId="170" fontId="8" fillId="5" borderId="22" xfId="2" applyNumberFormat="1" applyFont="1" applyFill="1" applyBorder="1" applyAlignment="1">
      <alignment horizontal="center" vertical="center"/>
    </xf>
    <xf numFmtId="167" fontId="8" fillId="5" borderId="23" xfId="1" applyNumberFormat="1" applyFont="1" applyFill="1" applyBorder="1" applyAlignment="1">
      <alignment horizontal="right" vertical="center"/>
    </xf>
    <xf numFmtId="167" fontId="8" fillId="5" borderId="24" xfId="1" applyNumberFormat="1" applyFont="1" applyFill="1" applyBorder="1" applyAlignment="1">
      <alignment horizontal="right" vertical="center"/>
    </xf>
    <xf numFmtId="170" fontId="6" fillId="2" borderId="0" xfId="2" applyNumberFormat="1" applyFont="1" applyFill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167" fontId="11" fillId="2" borderId="25" xfId="1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 wrapText="1"/>
    </xf>
    <xf numFmtId="170" fontId="11" fillId="2" borderId="11" xfId="2" applyNumberFormat="1" applyFont="1" applyFill="1" applyBorder="1" applyAlignment="1">
      <alignment horizontal="right" vertical="center"/>
    </xf>
    <xf numFmtId="0" fontId="8" fillId="9" borderId="22" xfId="0" applyFont="1" applyFill="1" applyBorder="1" applyAlignment="1">
      <alignment vertical="center"/>
    </xf>
    <xf numFmtId="0" fontId="5" fillId="9" borderId="28" xfId="0" applyFont="1" applyFill="1" applyBorder="1" applyAlignment="1">
      <alignment vertical="center" wrapText="1"/>
    </xf>
    <xf numFmtId="3" fontId="8" fillId="9" borderId="28" xfId="0" applyNumberFormat="1" applyFont="1" applyFill="1" applyBorder="1" applyAlignment="1">
      <alignment horizontal="right" vertical="center"/>
    </xf>
    <xf numFmtId="167" fontId="8" fillId="9" borderId="28" xfId="1" applyNumberFormat="1" applyFont="1" applyFill="1" applyBorder="1" applyAlignment="1">
      <alignment horizontal="right" vertical="center"/>
    </xf>
    <xf numFmtId="167" fontId="6" fillId="2" borderId="3" xfId="1" applyNumberFormat="1" applyFont="1" applyFill="1" applyBorder="1"/>
    <xf numFmtId="170" fontId="6" fillId="2" borderId="0" xfId="0" applyNumberFormat="1" applyFont="1" applyFill="1" applyAlignment="1">
      <alignment vertical="center"/>
    </xf>
    <xf numFmtId="170" fontId="0" fillId="2" borderId="0" xfId="0" applyNumberFormat="1" applyFill="1"/>
    <xf numFmtId="0" fontId="0" fillId="2" borderId="3" xfId="0" applyFill="1" applyBorder="1" applyAlignment="1">
      <alignment horizontal="right"/>
    </xf>
    <xf numFmtId="0" fontId="0" fillId="2" borderId="0" xfId="0" applyFill="1" applyAlignment="1">
      <alignment horizontal="right"/>
    </xf>
    <xf numFmtId="9" fontId="8" fillId="5" borderId="29" xfId="1" applyFont="1" applyFill="1" applyBorder="1" applyAlignment="1">
      <alignment horizontal="right" vertical="center"/>
    </xf>
    <xf numFmtId="167" fontId="8" fillId="5" borderId="29" xfId="1" applyNumberFormat="1" applyFont="1" applyFill="1" applyBorder="1" applyAlignment="1">
      <alignment horizontal="right" vertical="center"/>
    </xf>
    <xf numFmtId="170" fontId="8" fillId="5" borderId="3" xfId="2" applyNumberFormat="1" applyFont="1" applyFill="1" applyBorder="1" applyAlignment="1">
      <alignment horizontal="right"/>
    </xf>
    <xf numFmtId="170" fontId="8" fillId="5" borderId="3" xfId="2" applyNumberFormat="1" applyFont="1" applyFill="1" applyBorder="1" applyAlignment="1">
      <alignment horizontal="left"/>
    </xf>
    <xf numFmtId="167" fontId="6" fillId="2" borderId="10" xfId="1" applyNumberFormat="1" applyFont="1" applyFill="1" applyBorder="1" applyAlignment="1">
      <alignment horizontal="right" vertical="center"/>
    </xf>
    <xf numFmtId="170" fontId="6" fillId="2" borderId="0" xfId="2" applyNumberFormat="1" applyFont="1" applyFill="1" applyBorder="1" applyAlignment="1">
      <alignment horizontal="right"/>
    </xf>
    <xf numFmtId="170" fontId="6" fillId="2" borderId="11" xfId="2" applyNumberFormat="1" applyFont="1" applyFill="1" applyBorder="1" applyAlignment="1">
      <alignment horizontal="right"/>
    </xf>
    <xf numFmtId="0" fontId="6" fillId="2" borderId="11" xfId="3" applyFont="1" applyBorder="1" applyAlignment="1">
      <alignment horizontal="left" indent="1"/>
    </xf>
    <xf numFmtId="170" fontId="6" fillId="2" borderId="11" xfId="2" applyNumberFormat="1" applyFont="1" applyFill="1" applyBorder="1" applyAlignment="1">
      <alignment horizontal="left" indent="1"/>
    </xf>
    <xf numFmtId="9" fontId="8" fillId="5" borderId="30" xfId="1" applyFont="1" applyFill="1" applyBorder="1" applyAlignment="1">
      <alignment horizontal="right" vertical="center"/>
    </xf>
    <xf numFmtId="170" fontId="6" fillId="0" borderId="0" xfId="2" applyNumberFormat="1" applyFont="1" applyFill="1" applyBorder="1" applyAlignment="1">
      <alignment horizontal="right"/>
    </xf>
    <xf numFmtId="9" fontId="8" fillId="5" borderId="27" xfId="1" applyFont="1" applyFill="1" applyBorder="1" applyAlignment="1">
      <alignment horizontal="right" vertical="center"/>
    </xf>
    <xf numFmtId="167" fontId="8" fillId="5" borderId="2" xfId="1" applyNumberFormat="1" applyFont="1" applyFill="1" applyBorder="1" applyAlignment="1">
      <alignment horizontal="right" vertical="center"/>
    </xf>
    <xf numFmtId="170" fontId="8" fillId="5" borderId="2" xfId="2" applyNumberFormat="1" applyFont="1" applyFill="1" applyBorder="1" applyAlignment="1">
      <alignment horizontal="right"/>
    </xf>
    <xf numFmtId="170" fontId="8" fillId="5" borderId="2" xfId="2" applyNumberFormat="1" applyFont="1" applyFill="1" applyBorder="1" applyAlignment="1">
      <alignment horizontal="left"/>
    </xf>
    <xf numFmtId="0" fontId="9" fillId="3" borderId="31" xfId="3" applyFont="1" applyFill="1" applyBorder="1">
      <alignment horizontal="left"/>
    </xf>
    <xf numFmtId="170" fontId="0" fillId="2" borderId="0" xfId="0" applyNumberFormat="1" applyFill="1" applyAlignment="1">
      <alignment horizontal="right"/>
    </xf>
    <xf numFmtId="0" fontId="3" fillId="2" borderId="0" xfId="0" applyFont="1" applyFill="1"/>
    <xf numFmtId="172" fontId="0" fillId="2" borderId="0" xfId="0" applyNumberFormat="1" applyFill="1" applyAlignment="1">
      <alignment horizontal="right"/>
    </xf>
    <xf numFmtId="0" fontId="11" fillId="0" borderId="0" xfId="0" applyFont="1" applyAlignment="1">
      <alignment horizontal="left" vertical="center"/>
    </xf>
    <xf numFmtId="0" fontId="11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70" fontId="6" fillId="2" borderId="0" xfId="0" applyNumberFormat="1" applyFont="1" applyFill="1"/>
    <xf numFmtId="0" fontId="6" fillId="2" borderId="0" xfId="0" applyFont="1" applyFill="1" applyAlignment="1">
      <alignment horizontal="left" vertical="center"/>
    </xf>
    <xf numFmtId="170" fontId="6" fillId="2" borderId="0" xfId="2" applyNumberFormat="1" applyFont="1" applyFill="1" applyBorder="1" applyAlignment="1">
      <alignment vertical="center" wrapText="1"/>
    </xf>
    <xf numFmtId="1" fontId="6" fillId="2" borderId="0" xfId="0" applyNumberFormat="1" applyFont="1" applyFill="1"/>
    <xf numFmtId="167" fontId="6" fillId="2" borderId="0" xfId="1" applyNumberFormat="1" applyFont="1" applyFill="1" applyBorder="1" applyAlignment="1">
      <alignment horizontal="right"/>
    </xf>
    <xf numFmtId="170" fontId="6" fillId="2" borderId="0" xfId="2" applyNumberFormat="1" applyFont="1" applyFill="1" applyBorder="1"/>
    <xf numFmtId="3" fontId="8" fillId="5" borderId="3" xfId="0" applyNumberFormat="1" applyFont="1" applyFill="1" applyBorder="1" applyAlignment="1">
      <alignment vertical="center" wrapText="1"/>
    </xf>
    <xf numFmtId="167" fontId="6" fillId="2" borderId="0" xfId="1" applyNumberFormat="1" applyFont="1" applyFill="1" applyBorder="1"/>
    <xf numFmtId="0" fontId="6" fillId="2" borderId="0" xfId="0" applyFont="1" applyFill="1" applyAlignment="1">
      <alignment horizontal="left" vertical="center" indent="1"/>
    </xf>
    <xf numFmtId="3" fontId="6" fillId="2" borderId="0" xfId="0" applyNumberFormat="1" applyFont="1" applyFill="1" applyAlignment="1">
      <alignment vertical="center" wrapText="1"/>
    </xf>
    <xf numFmtId="17" fontId="6" fillId="2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/>
    <xf numFmtId="173" fontId="6" fillId="2" borderId="3" xfId="0" applyNumberFormat="1" applyFont="1" applyFill="1" applyBorder="1"/>
    <xf numFmtId="167" fontId="6" fillId="2" borderId="3" xfId="1" applyNumberFormat="1" applyFont="1" applyFill="1" applyBorder="1" applyAlignment="1">
      <alignment horizontal="right"/>
    </xf>
    <xf numFmtId="10" fontId="6" fillId="2" borderId="0" xfId="1" applyNumberFormat="1" applyFont="1" applyFill="1" applyBorder="1"/>
    <xf numFmtId="0" fontId="9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74" fontId="11" fillId="2" borderId="0" xfId="0" applyNumberFormat="1" applyFont="1" applyFill="1" applyAlignment="1">
      <alignment horizontal="center" vertical="top" wrapText="1"/>
    </xf>
    <xf numFmtId="174" fontId="8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174" fontId="5" fillId="2" borderId="3" xfId="0" applyNumberFormat="1" applyFont="1" applyFill="1" applyBorder="1" applyAlignment="1">
      <alignment horizontal="center" vertical="top" wrapText="1"/>
    </xf>
    <xf numFmtId="174" fontId="5" fillId="2" borderId="3" xfId="0" applyNumberFormat="1" applyFont="1" applyFill="1" applyBorder="1" applyAlignment="1">
      <alignment horizontal="right" vertical="top" wrapText="1"/>
    </xf>
    <xf numFmtId="4" fontId="6" fillId="2" borderId="0" xfId="3" applyNumberFormat="1" applyFont="1" applyAlignment="1">
      <alignment horizontal="right"/>
    </xf>
    <xf numFmtId="0" fontId="6" fillId="2" borderId="0" xfId="3" applyFont="1" applyAlignment="1">
      <alignment horizontal="right"/>
    </xf>
    <xf numFmtId="0" fontId="15" fillId="2" borderId="0" xfId="0" applyFont="1" applyFill="1" applyAlignment="1">
      <alignment horizontal="left" wrapText="1"/>
    </xf>
    <xf numFmtId="4" fontId="14" fillId="2" borderId="0" xfId="3" applyNumberFormat="1" applyAlignment="1">
      <alignment horizontal="center"/>
    </xf>
    <xf numFmtId="0" fontId="9" fillId="3" borderId="0" xfId="3" applyFont="1" applyFill="1" applyAlignment="1"/>
    <xf numFmtId="0" fontId="9" fillId="3" borderId="0" xfId="3" applyFont="1" applyFill="1" applyAlignment="1">
      <alignment horizontal="center"/>
    </xf>
    <xf numFmtId="0" fontId="9" fillId="3" borderId="0" xfId="3" applyFont="1" applyFill="1" applyAlignment="1">
      <alignment horizontal="center" wrapText="1"/>
    </xf>
    <xf numFmtId="0" fontId="6" fillId="2" borderId="0" xfId="3" applyFont="1" applyAlignment="1"/>
    <xf numFmtId="3" fontId="6" fillId="2" borderId="0" xfId="3" applyNumberFormat="1" applyFont="1" applyAlignment="1">
      <alignment horizontal="right"/>
    </xf>
    <xf numFmtId="167" fontId="33" fillId="2" borderId="0" xfId="1" applyNumberFormat="1" applyFont="1" applyFill="1" applyAlignment="1">
      <alignment horizontal="center"/>
    </xf>
    <xf numFmtId="0" fontId="6" fillId="2" borderId="0" xfId="3" applyFont="1">
      <alignment horizontal="left"/>
    </xf>
    <xf numFmtId="0" fontId="8" fillId="2" borderId="3" xfId="3" applyFont="1" applyBorder="1" applyAlignment="1"/>
    <xf numFmtId="3" fontId="8" fillId="2" borderId="3" xfId="3" applyNumberFormat="1" applyFont="1" applyBorder="1" applyAlignment="1">
      <alignment horizontal="right"/>
    </xf>
    <xf numFmtId="43" fontId="33" fillId="2" borderId="0" xfId="15" applyFont="1" applyFill="1" applyAlignment="1">
      <alignment horizontal="center"/>
    </xf>
    <xf numFmtId="1" fontId="6" fillId="2" borderId="0" xfId="3" applyNumberFormat="1" applyFont="1">
      <alignment horizontal="left"/>
    </xf>
    <xf numFmtId="0" fontId="34" fillId="2" borderId="0" xfId="3" applyFont="1">
      <alignment horizontal="left"/>
    </xf>
    <xf numFmtId="0" fontId="14" fillId="10" borderId="0" xfId="3" applyFill="1" applyAlignment="1">
      <alignment horizontal="center"/>
    </xf>
    <xf numFmtId="0" fontId="35" fillId="2" borderId="0" xfId="3" applyFont="1">
      <alignment horizontal="left"/>
    </xf>
    <xf numFmtId="9" fontId="14" fillId="2" borderId="0" xfId="1" applyFont="1" applyFill="1" applyAlignment="1">
      <alignment horizontal="left"/>
    </xf>
    <xf numFmtId="167" fontId="14" fillId="2" borderId="0" xfId="1" applyNumberFormat="1" applyFont="1" applyFill="1" applyAlignment="1">
      <alignment horizontal="left"/>
    </xf>
    <xf numFmtId="170" fontId="14" fillId="2" borderId="0" xfId="2" applyNumberFormat="1" applyFont="1" applyFill="1" applyAlignment="1">
      <alignment horizontal="left"/>
    </xf>
    <xf numFmtId="0" fontId="9" fillId="3" borderId="0" xfId="3" applyFont="1" applyFill="1" applyAlignment="1">
      <alignment horizontal="right"/>
    </xf>
    <xf numFmtId="0" fontId="8" fillId="5" borderId="13" xfId="3" applyFont="1" applyFill="1" applyBorder="1" applyAlignment="1"/>
    <xf numFmtId="3" fontId="8" fillId="5" borderId="19" xfId="3" applyNumberFormat="1" applyFont="1" applyFill="1" applyBorder="1" applyAlignment="1">
      <alignment horizontal="right"/>
    </xf>
    <xf numFmtId="3" fontId="8" fillId="5" borderId="12" xfId="3" applyNumberFormat="1" applyFont="1" applyFill="1" applyBorder="1" applyAlignment="1">
      <alignment horizontal="right"/>
    </xf>
    <xf numFmtId="167" fontId="8" fillId="5" borderId="0" xfId="1" applyNumberFormat="1" applyFont="1" applyFill="1" applyBorder="1" applyAlignment="1">
      <alignment horizontal="right"/>
    </xf>
    <xf numFmtId="0" fontId="6" fillId="0" borderId="0" xfId="3" applyFont="1" applyFill="1" applyAlignment="1"/>
    <xf numFmtId="3" fontId="6" fillId="0" borderId="0" xfId="3" applyNumberFormat="1" applyFont="1" applyFill="1" applyAlignment="1">
      <alignment horizontal="right"/>
    </xf>
    <xf numFmtId="0" fontId="8" fillId="5" borderId="13" xfId="3" applyFont="1" applyFill="1" applyBorder="1">
      <alignment horizontal="left"/>
    </xf>
    <xf numFmtId="3" fontId="6" fillId="2" borderId="0" xfId="2" applyNumberFormat="1" applyFont="1" applyFill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11" borderId="0" xfId="2" applyNumberFormat="1" applyFont="1" applyFill="1" applyAlignment="1">
      <alignment horizontal="right"/>
    </xf>
    <xf numFmtId="9" fontId="6" fillId="11" borderId="0" xfId="1" applyFont="1" applyFill="1" applyAlignment="1">
      <alignment horizontal="right"/>
    </xf>
    <xf numFmtId="3" fontId="6" fillId="2" borderId="2" xfId="3" applyNumberFormat="1" applyFont="1" applyBorder="1" applyAlignment="1">
      <alignment horizontal="right"/>
    </xf>
    <xf numFmtId="0" fontId="12" fillId="2" borderId="0" xfId="3" applyFont="1" applyAlignment="1">
      <alignment horizontal="left" vertical="top"/>
    </xf>
    <xf numFmtId="3" fontId="6" fillId="2" borderId="0" xfId="3" applyNumberFormat="1" applyFont="1" applyAlignment="1">
      <alignment horizontal="left" vertical="top"/>
    </xf>
    <xf numFmtId="0" fontId="12" fillId="2" borderId="2" xfId="3" applyFont="1" applyBorder="1" applyAlignment="1">
      <alignment horizontal="left" vertical="top"/>
    </xf>
    <xf numFmtId="3" fontId="6" fillId="2" borderId="2" xfId="3" applyNumberFormat="1" applyFont="1" applyBorder="1" applyAlignment="1">
      <alignment horizontal="left" vertical="top"/>
    </xf>
    <xf numFmtId="9" fontId="14" fillId="2" borderId="2" xfId="1" applyFont="1" applyFill="1" applyBorder="1" applyAlignment="1">
      <alignment horizontal="left"/>
    </xf>
    <xf numFmtId="3" fontId="14" fillId="2" borderId="0" xfId="3" applyNumberFormat="1" applyAlignment="1">
      <alignment horizontal="right"/>
    </xf>
    <xf numFmtId="0" fontId="28" fillId="3" borderId="0" xfId="0" applyFont="1" applyFill="1" applyAlignment="1">
      <alignment horizontal="left"/>
    </xf>
    <xf numFmtId="0" fontId="28" fillId="3" borderId="0" xfId="0" applyFont="1" applyFill="1" applyAlignment="1">
      <alignment horizontal="center"/>
    </xf>
    <xf numFmtId="164" fontId="6" fillId="2" borderId="0" xfId="2" applyFont="1" applyFill="1" applyAlignment="1">
      <alignment horizontal="center"/>
    </xf>
    <xf numFmtId="164" fontId="0" fillId="2" borderId="0" xfId="2" applyFont="1" applyFill="1"/>
    <xf numFmtId="164" fontId="6" fillId="2" borderId="0" xfId="2" applyFont="1" applyFill="1" applyAlignment="1">
      <alignment horizontal="center" vertical="center"/>
    </xf>
    <xf numFmtId="175" fontId="8" fillId="5" borderId="3" xfId="2" applyNumberFormat="1" applyFont="1" applyFill="1" applyBorder="1" applyAlignment="1">
      <alignment horizontal="center"/>
    </xf>
    <xf numFmtId="43" fontId="0" fillId="2" borderId="0" xfId="0" applyNumberFormat="1" applyFill="1"/>
    <xf numFmtId="175" fontId="0" fillId="2" borderId="0" xfId="2" applyNumberFormat="1" applyFont="1" applyFill="1"/>
    <xf numFmtId="176" fontId="0" fillId="2" borderId="0" xfId="2" applyNumberFormat="1" applyFont="1" applyFill="1"/>
    <xf numFmtId="164" fontId="0" fillId="2" borderId="0" xfId="0" applyNumberFormat="1" applyFill="1"/>
    <xf numFmtId="164" fontId="8" fillId="2" borderId="3" xfId="2" applyFont="1" applyFill="1" applyBorder="1" applyAlignment="1">
      <alignment horizontal="center" vertical="center"/>
    </xf>
    <xf numFmtId="164" fontId="0" fillId="2" borderId="0" xfId="2" applyFont="1" applyFill="1" applyAlignment="1">
      <alignment horizontal="center"/>
    </xf>
    <xf numFmtId="178" fontId="38" fillId="0" borderId="0" xfId="17" applyNumberFormat="1" applyFont="1" applyAlignment="1">
      <alignment horizontal="right"/>
    </xf>
    <xf numFmtId="0" fontId="6" fillId="2" borderId="0" xfId="3" applyFont="1" applyAlignment="1">
      <alignment horizontal="center"/>
    </xf>
    <xf numFmtId="10" fontId="8" fillId="2" borderId="0" xfId="1" applyNumberFormat="1" applyFont="1" applyFill="1" applyAlignment="1">
      <alignment horizontal="center" vertical="center"/>
    </xf>
    <xf numFmtId="0" fontId="8" fillId="2" borderId="0" xfId="3" applyFont="1" applyAlignment="1">
      <alignment horizontal="left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8" fillId="2" borderId="1" xfId="3" applyFont="1" applyBorder="1" applyAlignment="1">
      <alignment horizontal="left" vertical="center"/>
    </xf>
    <xf numFmtId="3" fontId="6" fillId="2" borderId="2" xfId="3" applyNumberFormat="1" applyFont="1" applyBorder="1" applyAlignment="1">
      <alignment horizontal="center" vertical="center"/>
    </xf>
    <xf numFmtId="0" fontId="6" fillId="2" borderId="2" xfId="3" applyFont="1" applyBorder="1" applyAlignment="1">
      <alignment horizontal="left" vertical="center" indent="1"/>
    </xf>
    <xf numFmtId="3" fontId="6" fillId="2" borderId="18" xfId="3" applyNumberFormat="1" applyFont="1" applyBorder="1" applyAlignment="1">
      <alignment horizontal="center" vertical="center"/>
    </xf>
    <xf numFmtId="0" fontId="6" fillId="2" borderId="18" xfId="3" applyFont="1" applyBorder="1" applyAlignment="1">
      <alignment horizontal="left" vertical="center" indent="1"/>
    </xf>
    <xf numFmtId="0" fontId="8" fillId="2" borderId="0" xfId="3" applyFont="1">
      <alignment horizontal="left"/>
    </xf>
    <xf numFmtId="10" fontId="8" fillId="2" borderId="0" xfId="1" applyNumberFormat="1" applyFont="1" applyFill="1" applyAlignment="1">
      <alignment horizontal="center"/>
    </xf>
    <xf numFmtId="0" fontId="8" fillId="2" borderId="0" xfId="3" applyFont="1" applyAlignment="1"/>
    <xf numFmtId="167" fontId="8" fillId="2" borderId="28" xfId="1" applyNumberFormat="1" applyFont="1" applyFill="1" applyBorder="1" applyAlignment="1">
      <alignment horizontal="center" vertical="center"/>
    </xf>
    <xf numFmtId="0" fontId="8" fillId="2" borderId="28" xfId="3" applyFont="1" applyBorder="1" applyAlignment="1"/>
    <xf numFmtId="3" fontId="11" fillId="2" borderId="0" xfId="3" applyNumberFormat="1" applyFont="1" applyAlignment="1">
      <alignment horizontal="center"/>
    </xf>
    <xf numFmtId="3" fontId="6" fillId="2" borderId="0" xfId="3" applyNumberFormat="1" applyFont="1" applyAlignment="1">
      <alignment horizontal="center"/>
    </xf>
    <xf numFmtId="0" fontId="6" fillId="0" borderId="0" xfId="3" applyFont="1" applyFill="1" applyAlignment="1">
      <alignment horizontal="center"/>
    </xf>
    <xf numFmtId="3" fontId="11" fillId="2" borderId="0" xfId="3" applyNumberFormat="1" applyFont="1" applyAlignment="1">
      <alignment horizontal="center" vertical="center"/>
    </xf>
    <xf numFmtId="170" fontId="6" fillId="2" borderId="0" xfId="3" applyNumberFormat="1" applyFont="1">
      <alignment horizontal="left"/>
    </xf>
    <xf numFmtId="3" fontId="6" fillId="2" borderId="27" xfId="3" applyNumberFormat="1" applyFont="1" applyBorder="1" applyAlignment="1">
      <alignment horizontal="center" vertical="center"/>
    </xf>
    <xf numFmtId="2" fontId="6" fillId="2" borderId="26" xfId="3" applyNumberFormat="1" applyFont="1" applyBorder="1" applyAlignment="1">
      <alignment horizontal="left" indent="1"/>
    </xf>
    <xf numFmtId="3" fontId="6" fillId="2" borderId="10" xfId="3" applyNumberFormat="1" applyFont="1" applyBorder="1" applyAlignment="1">
      <alignment horizontal="center" vertical="center"/>
    </xf>
    <xf numFmtId="3" fontId="6" fillId="0" borderId="0" xfId="3" applyNumberFormat="1" applyFont="1" applyFill="1" applyAlignment="1">
      <alignment horizontal="center" vertical="center"/>
    </xf>
    <xf numFmtId="3" fontId="6" fillId="2" borderId="0" xfId="3" applyNumberFormat="1" applyFont="1" applyAlignment="1">
      <alignment horizontal="center" vertical="center"/>
    </xf>
    <xf numFmtId="2" fontId="6" fillId="2" borderId="11" xfId="3" applyNumberFormat="1" applyFont="1" applyBorder="1" applyAlignment="1">
      <alignment horizontal="left" indent="1"/>
    </xf>
    <xf numFmtId="3" fontId="6" fillId="2" borderId="32" xfId="3" applyNumberFormat="1" applyFont="1" applyBorder="1" applyAlignment="1">
      <alignment horizontal="center" vertical="center"/>
    </xf>
    <xf numFmtId="3" fontId="6" fillId="0" borderId="18" xfId="3" applyNumberFormat="1" applyFont="1" applyFill="1" applyBorder="1" applyAlignment="1">
      <alignment horizontal="center" vertical="center"/>
    </xf>
    <xf numFmtId="2" fontId="6" fillId="2" borderId="33" xfId="3" applyNumberFormat="1" applyFont="1" applyBorder="1" applyAlignment="1">
      <alignment horizontal="left" indent="1"/>
    </xf>
    <xf numFmtId="3" fontId="8" fillId="4" borderId="3" xfId="3" applyNumberFormat="1" applyFont="1" applyFill="1" applyBorder="1" applyAlignment="1">
      <alignment horizontal="center" vertical="center"/>
    </xf>
    <xf numFmtId="0" fontId="8" fillId="4" borderId="34" xfId="3" applyFont="1" applyFill="1" applyBorder="1">
      <alignment horizontal="left"/>
    </xf>
    <xf numFmtId="170" fontId="6" fillId="2" borderId="0" xfId="2" applyNumberFormat="1" applyFont="1" applyFill="1" applyAlignment="1">
      <alignment horizontal="left"/>
    </xf>
    <xf numFmtId="0" fontId="6" fillId="2" borderId="11" xfId="3" applyFont="1" applyBorder="1">
      <alignment horizontal="left"/>
    </xf>
    <xf numFmtId="0" fontId="6" fillId="2" borderId="1" xfId="3" applyFont="1" applyBorder="1" applyAlignment="1">
      <alignment horizontal="center"/>
    </xf>
    <xf numFmtId="0" fontId="9" fillId="3" borderId="20" xfId="3" applyFont="1" applyFill="1" applyBorder="1" applyAlignment="1">
      <alignment horizontal="center"/>
    </xf>
    <xf numFmtId="167" fontId="6" fillId="2" borderId="25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Alignment="1">
      <alignment horizontal="right" vertical="center"/>
    </xf>
    <xf numFmtId="170" fontId="6" fillId="0" borderId="0" xfId="2" applyNumberFormat="1" applyFont="1" applyBorder="1" applyAlignment="1">
      <alignment horizontal="center" vertical="center"/>
    </xf>
    <xf numFmtId="167" fontId="6" fillId="2" borderId="7" xfId="1" applyNumberFormat="1" applyFont="1" applyFill="1" applyBorder="1" applyAlignment="1">
      <alignment horizontal="right" vertical="center"/>
    </xf>
    <xf numFmtId="170" fontId="6" fillId="0" borderId="1" xfId="2" applyNumberFormat="1" applyFont="1" applyBorder="1" applyAlignment="1">
      <alignment horizontal="center" vertical="center"/>
    </xf>
    <xf numFmtId="170" fontId="6" fillId="0" borderId="9" xfId="2" applyNumberFormat="1" applyFont="1" applyBorder="1" applyAlignment="1">
      <alignment horizontal="center" vertical="center"/>
    </xf>
    <xf numFmtId="0" fontId="6" fillId="0" borderId="11" xfId="3" applyFont="1" applyFill="1" applyBorder="1" applyAlignment="1">
      <alignment horizontal="left" vertical="center" indent="1"/>
    </xf>
    <xf numFmtId="170" fontId="6" fillId="0" borderId="0" xfId="2" applyNumberFormat="1" applyFont="1" applyAlignment="1">
      <alignment horizontal="center" vertical="center"/>
    </xf>
    <xf numFmtId="170" fontId="6" fillId="0" borderId="11" xfId="2" applyNumberFormat="1" applyFont="1" applyBorder="1" applyAlignment="1">
      <alignment horizontal="center" vertical="center"/>
    </xf>
    <xf numFmtId="170" fontId="6" fillId="2" borderId="0" xfId="2" applyNumberFormat="1" applyFont="1" applyFill="1" applyAlignment="1">
      <alignment horizontal="center" vertical="center"/>
    </xf>
    <xf numFmtId="170" fontId="6" fillId="2" borderId="0" xfId="2" applyNumberFormat="1" applyFont="1" applyFill="1" applyBorder="1" applyAlignment="1">
      <alignment horizontal="center" vertical="center"/>
    </xf>
    <xf numFmtId="170" fontId="6" fillId="2" borderId="11" xfId="2" applyNumberFormat="1" applyFont="1" applyFill="1" applyBorder="1" applyAlignment="1">
      <alignment horizontal="center" vertical="center"/>
    </xf>
    <xf numFmtId="0" fontId="6" fillId="2" borderId="11" xfId="3" applyFont="1" applyBorder="1" applyAlignment="1">
      <alignment horizontal="left" vertical="center" indent="1"/>
    </xf>
    <xf numFmtId="9" fontId="8" fillId="5" borderId="35" xfId="1" applyFont="1" applyFill="1" applyBorder="1" applyAlignment="1">
      <alignment horizontal="right" vertical="center"/>
    </xf>
    <xf numFmtId="167" fontId="8" fillId="5" borderId="3" xfId="1" applyNumberFormat="1" applyFont="1" applyFill="1" applyBorder="1" applyAlignment="1">
      <alignment horizontal="right" vertical="center"/>
    </xf>
    <xf numFmtId="170" fontId="8" fillId="5" borderId="3" xfId="2" applyNumberFormat="1" applyFont="1" applyFill="1" applyBorder="1" applyAlignment="1">
      <alignment horizontal="center" vertical="center"/>
    </xf>
    <xf numFmtId="170" fontId="8" fillId="5" borderId="34" xfId="2" applyNumberFormat="1" applyFont="1" applyFill="1" applyBorder="1" applyAlignment="1">
      <alignment horizontal="center" vertical="center"/>
    </xf>
    <xf numFmtId="0" fontId="8" fillId="5" borderId="34" xfId="3" applyFont="1" applyFill="1" applyBorder="1" applyAlignment="1">
      <alignment horizontal="left" vertical="center"/>
    </xf>
    <xf numFmtId="9" fontId="6" fillId="2" borderId="25" xfId="1" applyFont="1" applyFill="1" applyBorder="1" applyAlignment="1">
      <alignment horizontal="right" vertical="center"/>
    </xf>
    <xf numFmtId="170" fontId="6" fillId="2" borderId="3" xfId="2" applyNumberFormat="1" applyFont="1" applyFill="1" applyBorder="1" applyAlignment="1">
      <alignment horizontal="center" vertical="center"/>
    </xf>
    <xf numFmtId="0" fontId="5" fillId="5" borderId="31" xfId="3" applyFont="1" applyFill="1" applyBorder="1">
      <alignment horizontal="left"/>
    </xf>
    <xf numFmtId="170" fontId="8" fillId="5" borderId="34" xfId="2" applyNumberFormat="1" applyFont="1" applyFill="1" applyBorder="1" applyAlignment="1">
      <alignment horizontal="left" vertical="center"/>
    </xf>
    <xf numFmtId="170" fontId="6" fillId="0" borderId="0" xfId="2" applyNumberFormat="1" applyFont="1" applyFill="1" applyBorder="1" applyAlignment="1">
      <alignment horizontal="center" vertical="center"/>
    </xf>
    <xf numFmtId="170" fontId="0" fillId="0" borderId="0" xfId="2" applyNumberFormat="1" applyFont="1" applyBorder="1"/>
    <xf numFmtId="170" fontId="0" fillId="0" borderId="11" xfId="2" applyNumberFormat="1" applyFont="1" applyBorder="1"/>
    <xf numFmtId="170" fontId="6" fillId="2" borderId="0" xfId="2" applyNumberFormat="1" applyFont="1" applyFill="1" applyAlignment="1">
      <alignment horizontal="left" vertical="center"/>
    </xf>
    <xf numFmtId="170" fontId="6" fillId="2" borderId="0" xfId="2" applyNumberFormat="1" applyFont="1" applyFill="1" applyBorder="1" applyAlignment="1">
      <alignment horizontal="left" vertical="center"/>
    </xf>
    <xf numFmtId="170" fontId="6" fillId="2" borderId="11" xfId="2" applyNumberFormat="1" applyFont="1" applyFill="1" applyBorder="1" applyAlignment="1">
      <alignment horizontal="left" vertical="center"/>
    </xf>
    <xf numFmtId="0" fontId="6" fillId="2" borderId="11" xfId="2" applyNumberFormat="1" applyFont="1" applyFill="1" applyBorder="1" applyAlignment="1">
      <alignment horizontal="left" vertical="center" indent="1"/>
    </xf>
    <xf numFmtId="10" fontId="9" fillId="8" borderId="36" xfId="1" applyNumberFormat="1" applyFont="1" applyFill="1" applyBorder="1" applyAlignment="1">
      <alignment horizontal="right" vertical="center"/>
    </xf>
    <xf numFmtId="10" fontId="9" fillId="3" borderId="18" xfId="1" applyNumberFormat="1" applyFont="1" applyFill="1" applyBorder="1" applyAlignment="1">
      <alignment horizontal="right" vertical="center"/>
    </xf>
    <xf numFmtId="0" fontId="9" fillId="3" borderId="18" xfId="2" applyNumberFormat="1" applyFont="1" applyFill="1" applyBorder="1" applyAlignment="1">
      <alignment horizontal="right" vertical="center"/>
    </xf>
    <xf numFmtId="10" fontId="9" fillId="3" borderId="32" xfId="1" applyNumberFormat="1" applyFont="1" applyFill="1" applyBorder="1" applyAlignment="1">
      <alignment horizontal="right" vertical="center"/>
    </xf>
    <xf numFmtId="0" fontId="9" fillId="3" borderId="33" xfId="2" applyNumberFormat="1" applyFont="1" applyFill="1" applyBorder="1" applyAlignment="1">
      <alignment horizontal="right" vertical="center"/>
    </xf>
    <xf numFmtId="0" fontId="9" fillId="3" borderId="33" xfId="3" applyFont="1" applyFill="1" applyBorder="1" applyAlignment="1">
      <alignment horizontal="left" vertical="center"/>
    </xf>
    <xf numFmtId="0" fontId="6" fillId="2" borderId="0" xfId="3" applyFont="1" applyAlignment="1">
      <alignment horizontal="left" vertical="center"/>
    </xf>
    <xf numFmtId="10" fontId="10" fillId="2" borderId="0" xfId="1" applyNumberFormat="1" applyFont="1" applyFill="1" applyAlignment="1">
      <alignment horizontal="right"/>
    </xf>
    <xf numFmtId="170" fontId="10" fillId="2" borderId="0" xfId="2" applyNumberFormat="1" applyFont="1" applyFill="1" applyAlignment="1">
      <alignment horizontal="center"/>
    </xf>
    <xf numFmtId="0" fontId="10" fillId="2" borderId="0" xfId="3" applyFont="1">
      <alignment horizontal="left"/>
    </xf>
    <xf numFmtId="10" fontId="6" fillId="2" borderId="0" xfId="1" applyNumberFormat="1" applyFont="1" applyFill="1" applyAlignment="1">
      <alignment horizontal="right"/>
    </xf>
    <xf numFmtId="170" fontId="6" fillId="2" borderId="0" xfId="2" applyNumberFormat="1" applyFont="1" applyFill="1" applyAlignment="1">
      <alignment horizontal="center"/>
    </xf>
    <xf numFmtId="167" fontId="11" fillId="2" borderId="7" xfId="1" applyNumberFormat="1" applyFont="1" applyFill="1" applyBorder="1" applyAlignment="1">
      <alignment horizontal="right"/>
    </xf>
    <xf numFmtId="170" fontId="11" fillId="2" borderId="1" xfId="2" applyNumberFormat="1" applyFont="1" applyFill="1" applyBorder="1" applyAlignment="1">
      <alignment horizontal="left"/>
    </xf>
    <xf numFmtId="170" fontId="11" fillId="2" borderId="9" xfId="2" applyNumberFormat="1" applyFont="1" applyFill="1" applyBorder="1" applyAlignment="1">
      <alignment horizontal="left"/>
    </xf>
    <xf numFmtId="0" fontId="39" fillId="0" borderId="0" xfId="0" applyFont="1"/>
    <xf numFmtId="167" fontId="11" fillId="2" borderId="10" xfId="1" applyNumberFormat="1" applyFont="1" applyFill="1" applyBorder="1" applyAlignment="1">
      <alignment horizontal="right"/>
    </xf>
    <xf numFmtId="170" fontId="11" fillId="2" borderId="0" xfId="2" applyNumberFormat="1" applyFont="1" applyFill="1" applyAlignment="1">
      <alignment horizontal="left"/>
    </xf>
    <xf numFmtId="170" fontId="11" fillId="2" borderId="11" xfId="2" applyNumberFormat="1" applyFont="1" applyFill="1" applyBorder="1" applyAlignment="1">
      <alignment horizontal="left"/>
    </xf>
    <xf numFmtId="170" fontId="11" fillId="2" borderId="0" xfId="2" applyNumberFormat="1" applyFont="1" applyFill="1" applyAlignment="1">
      <alignment horizontal="right"/>
    </xf>
    <xf numFmtId="9" fontId="5" fillId="5" borderId="37" xfId="1" applyFont="1" applyFill="1" applyBorder="1" applyAlignment="1">
      <alignment horizontal="right"/>
    </xf>
    <xf numFmtId="167" fontId="5" fillId="5" borderId="38" xfId="1" applyNumberFormat="1" applyFont="1" applyFill="1" applyBorder="1" applyAlignment="1">
      <alignment horizontal="right"/>
    </xf>
    <xf numFmtId="170" fontId="5" fillId="5" borderId="39" xfId="2" applyNumberFormat="1" applyFont="1" applyFill="1" applyBorder="1" applyAlignment="1">
      <alignment horizontal="left"/>
    </xf>
    <xf numFmtId="170" fontId="5" fillId="5" borderId="31" xfId="2" applyNumberFormat="1" applyFont="1" applyFill="1" applyBorder="1" applyAlignment="1">
      <alignment horizontal="left"/>
    </xf>
    <xf numFmtId="9" fontId="11" fillId="2" borderId="10" xfId="1" applyFont="1" applyFill="1" applyBorder="1" applyAlignment="1">
      <alignment horizontal="right"/>
    </xf>
    <xf numFmtId="0" fontId="11" fillId="2" borderId="11" xfId="3" applyFont="1" applyBorder="1" applyAlignment="1">
      <alignment horizontal="left" indent="1"/>
    </xf>
    <xf numFmtId="167" fontId="11" fillId="2" borderId="10" xfId="1" applyNumberFormat="1" applyFont="1" applyFill="1" applyBorder="1" applyAlignment="1">
      <alignment horizontal="center"/>
    </xf>
    <xf numFmtId="170" fontId="11" fillId="2" borderId="11" xfId="2" applyNumberFormat="1" applyFont="1" applyFill="1" applyBorder="1" applyAlignment="1">
      <alignment horizontal="right"/>
    </xf>
    <xf numFmtId="167" fontId="11" fillId="2" borderId="25" xfId="1" applyNumberFormat="1" applyFont="1" applyFill="1" applyBorder="1" applyAlignment="1">
      <alignment horizontal="right"/>
    </xf>
    <xf numFmtId="167" fontId="11" fillId="0" borderId="25" xfId="1" applyNumberFormat="1" applyFont="1" applyFill="1" applyBorder="1" applyAlignment="1">
      <alignment horizontal="right"/>
    </xf>
    <xf numFmtId="167" fontId="11" fillId="0" borderId="10" xfId="1" applyNumberFormat="1" applyFont="1" applyFill="1" applyBorder="1" applyAlignment="1">
      <alignment horizontal="right"/>
    </xf>
    <xf numFmtId="170" fontId="11" fillId="0" borderId="0" xfId="2" applyNumberFormat="1" applyFont="1" applyFill="1" applyAlignment="1">
      <alignment horizontal="left"/>
    </xf>
    <xf numFmtId="170" fontId="11" fillId="2" borderId="0" xfId="2" applyNumberFormat="1" applyFont="1" applyFill="1" applyAlignment="1">
      <alignment horizontal="center"/>
    </xf>
    <xf numFmtId="170" fontId="11" fillId="2" borderId="11" xfId="2" applyNumberFormat="1" applyFont="1" applyFill="1" applyBorder="1" applyAlignment="1">
      <alignment horizontal="center"/>
    </xf>
    <xf numFmtId="170" fontId="5" fillId="5" borderId="39" xfId="2" applyNumberFormat="1" applyFont="1" applyFill="1" applyBorder="1" applyAlignment="1">
      <alignment horizontal="center"/>
    </xf>
    <xf numFmtId="170" fontId="5" fillId="5" borderId="31" xfId="2" applyNumberFormat="1" applyFont="1" applyFill="1" applyBorder="1" applyAlignment="1">
      <alignment horizontal="center"/>
    </xf>
    <xf numFmtId="10" fontId="9" fillId="8" borderId="40" xfId="1" applyNumberFormat="1" applyFont="1" applyFill="1" applyBorder="1" applyAlignment="1">
      <alignment horizontal="right"/>
    </xf>
    <xf numFmtId="10" fontId="9" fillId="3" borderId="8" xfId="1" applyNumberFormat="1" applyFont="1" applyFill="1" applyBorder="1" applyAlignment="1">
      <alignment horizontal="right"/>
    </xf>
    <xf numFmtId="0" fontId="9" fillId="3" borderId="20" xfId="2" applyNumberFormat="1" applyFont="1" applyFill="1" applyBorder="1" applyAlignment="1">
      <alignment horizontal="right"/>
    </xf>
    <xf numFmtId="0" fontId="9" fillId="3" borderId="21" xfId="2" applyNumberFormat="1" applyFont="1" applyFill="1" applyBorder="1" applyAlignment="1">
      <alignment horizontal="right"/>
    </xf>
    <xf numFmtId="0" fontId="9" fillId="3" borderId="21" xfId="3" applyFont="1" applyFill="1" applyBorder="1">
      <alignment horizontal="left"/>
    </xf>
    <xf numFmtId="0" fontId="28" fillId="2" borderId="0" xfId="3" applyFont="1">
      <alignment horizontal="left"/>
    </xf>
    <xf numFmtId="10" fontId="11" fillId="2" borderId="0" xfId="1" applyNumberFormat="1" applyFont="1" applyFill="1" applyAlignment="1">
      <alignment horizontal="right"/>
    </xf>
    <xf numFmtId="0" fontId="11" fillId="2" borderId="0" xfId="3" applyFont="1">
      <alignment horizontal="left"/>
    </xf>
    <xf numFmtId="0" fontId="15" fillId="2" borderId="0" xfId="0" applyFont="1" applyFill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3" fontId="32" fillId="7" borderId="21" xfId="3" applyNumberFormat="1" applyFont="1" applyFill="1" applyBorder="1" applyAlignment="1">
      <alignment horizontal="center" vertical="center"/>
    </xf>
    <xf numFmtId="3" fontId="32" fillId="7" borderId="20" xfId="3" applyNumberFormat="1" applyFont="1" applyFill="1" applyBorder="1" applyAlignment="1">
      <alignment horizontal="center" vertical="center"/>
    </xf>
    <xf numFmtId="3" fontId="32" fillId="7" borderId="8" xfId="3" applyNumberFormat="1" applyFont="1" applyFill="1" applyBorder="1" applyAlignment="1">
      <alignment horizontal="center" vertical="center"/>
    </xf>
    <xf numFmtId="3" fontId="9" fillId="7" borderId="20" xfId="3" applyNumberFormat="1" applyFont="1" applyFill="1" applyBorder="1" applyAlignment="1">
      <alignment horizontal="center" vertical="center"/>
    </xf>
    <xf numFmtId="3" fontId="9" fillId="7" borderId="8" xfId="3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3" fontId="32" fillId="7" borderId="13" xfId="3" applyNumberFormat="1" applyFont="1" applyFill="1" applyBorder="1" applyAlignment="1">
      <alignment horizontal="center" vertical="center"/>
    </xf>
    <xf numFmtId="3" fontId="32" fillId="7" borderId="19" xfId="3" applyNumberFormat="1" applyFont="1" applyFill="1" applyBorder="1" applyAlignment="1">
      <alignment horizontal="center" vertical="center"/>
    </xf>
    <xf numFmtId="3" fontId="32" fillId="7" borderId="12" xfId="3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23" fillId="7" borderId="0" xfId="3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8" fillId="4" borderId="3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3" fontId="9" fillId="7" borderId="21" xfId="3" applyNumberFormat="1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left" vertical="center"/>
    </xf>
    <xf numFmtId="0" fontId="9" fillId="3" borderId="12" xfId="3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top" wrapText="1"/>
    </xf>
    <xf numFmtId="0" fontId="26" fillId="2" borderId="18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 vertical="top" wrapText="1"/>
    </xf>
  </cellXfs>
  <cellStyles count="20">
    <cellStyle name="Millares" xfId="15" builtinId="3"/>
    <cellStyle name="Millares 2" xfId="17"/>
    <cellStyle name="Millares 2 2" xfId="19"/>
    <cellStyle name="Millares 2 3" xfId="2"/>
    <cellStyle name="Millares 8" xfId="18"/>
    <cellStyle name="Normal" xfId="0" builtinId="0"/>
    <cellStyle name="Normal 10" xfId="6"/>
    <cellStyle name="Normal 10 2" xfId="11"/>
    <cellStyle name="Normal 11 2" xfId="14"/>
    <cellStyle name="Normal 12 2" xfId="4"/>
    <cellStyle name="Normal 13" xfId="13"/>
    <cellStyle name="Normal 14" xfId="12"/>
    <cellStyle name="Normal 16" xfId="10"/>
    <cellStyle name="Normal 18" xfId="9"/>
    <cellStyle name="Normal 2" xfId="5"/>
    <cellStyle name="Normal 2 2" xfId="7"/>
    <cellStyle name="Normal 3" xfId="16"/>
    <cellStyle name="Porcentaje" xfId="1" builtinId="5"/>
    <cellStyle name="Porcentaje 2" xfId="8"/>
    <cellStyle name="TEXTO NORM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EXPORTACIONES'!$B$53:$I$53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'5. EXPORTACIONES'!$B$71:$I$71</c:f>
              <c:numCache>
                <c:formatCode>0.0%</c:formatCode>
                <c:ptCount val="8"/>
                <c:pt idx="0">
                  <c:v>0.15848985568563978</c:v>
                </c:pt>
                <c:pt idx="1">
                  <c:v>-0.10252435401714166</c:v>
                </c:pt>
                <c:pt idx="2">
                  <c:v>-1.2956396374194434E-2</c:v>
                </c:pt>
                <c:pt idx="3">
                  <c:v>-0.26610477887452744</c:v>
                </c:pt>
                <c:pt idx="4">
                  <c:v>-0.26262051190882696</c:v>
                </c:pt>
                <c:pt idx="5">
                  <c:v>9.3741926405727982E-2</c:v>
                </c:pt>
                <c:pt idx="6">
                  <c:v>0.45063850803132577</c:v>
                </c:pt>
                <c:pt idx="7">
                  <c:v>0.59241861975790133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F-4871-8719-8E7B30F4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4077440"/>
        <c:axId val="344078976"/>
      </c:barChart>
      <c:catAx>
        <c:axId val="3440774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8976"/>
        <c:crossesAt val="0"/>
        <c:auto val="1"/>
        <c:lblAlgn val="ctr"/>
        <c:lblOffset val="100"/>
        <c:noMultiLvlLbl val="0"/>
      </c:catAx>
      <c:valAx>
        <c:axId val="3440789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10-4349-A223-C4800785FEB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E10-4349-A223-C4800785FEB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EXPORTACIONES'!$A$6:$A$15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(ene-feb)</c:v>
                </c:pt>
              </c:strCache>
            </c:strRef>
          </c:cat>
          <c:val>
            <c:numRef>
              <c:f>'5. EXPORTACIONES'!$K$6:$K$15</c:f>
              <c:numCache>
                <c:formatCode>#,##0</c:formatCode>
                <c:ptCount val="10"/>
                <c:pt idx="0">
                  <c:v>27525.674834212692</c:v>
                </c:pt>
                <c:pt idx="1">
                  <c:v>27466.673086776635</c:v>
                </c:pt>
                <c:pt idx="2">
                  <c:v>23789.445416193048</c:v>
                </c:pt>
                <c:pt idx="3">
                  <c:v>20545.413928408001</c:v>
                </c:pt>
                <c:pt idx="4">
                  <c:v>18950.140019839262</c:v>
                </c:pt>
                <c:pt idx="5">
                  <c:v>21776.636298768255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28073.79271554244</c:v>
                </c:pt>
                <c:pt idx="9">
                  <c:v>4300.1065798812833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0-4349-A223-C4800785F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96128"/>
        <c:axId val="344097920"/>
      </c:barChart>
      <c:catAx>
        <c:axId val="3440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97920"/>
        <c:crosses val="autoZero"/>
        <c:auto val="1"/>
        <c:lblAlgn val="ctr"/>
        <c:lblOffset val="100"/>
        <c:noMultiLvlLbl val="0"/>
      </c:catAx>
      <c:valAx>
        <c:axId val="344097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9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AB-4C53-959D-5056B5D5DAE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6DAB-4C53-959D-5056B5D5DA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 INVERSIONES'!$A$5:$A$15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INVERSIONES'!$I$5:$I$15</c:f>
              <c:numCache>
                <c:formatCode>_ * #,##0_ ;_ * \-#,##0_ ;_ * "-"??_ ;_ @_ </c:formatCode>
                <c:ptCount val="11"/>
                <c:pt idx="0">
                  <c:v>3331.5544708899988</c:v>
                </c:pt>
                <c:pt idx="1">
                  <c:v>6377.6153638800024</c:v>
                </c:pt>
                <c:pt idx="2">
                  <c:v>7498.2074195999949</c:v>
                </c:pt>
                <c:pt idx="3">
                  <c:v>8863.6219657799938</c:v>
                </c:pt>
                <c:pt idx="4">
                  <c:v>8079.20970149</c:v>
                </c:pt>
                <c:pt idx="5">
                  <c:v>6824.6243262299959</c:v>
                </c:pt>
                <c:pt idx="6">
                  <c:v>3333.5635732200003</c:v>
                </c:pt>
                <c:pt idx="7">
                  <c:v>3928.0167818599944</c:v>
                </c:pt>
                <c:pt idx="8">
                  <c:v>4947.4348791800003</c:v>
                </c:pt>
                <c:pt idx="9">
                  <c:v>6157.132087</c:v>
                </c:pt>
                <c:pt idx="10">
                  <c:v>1052.1522179999999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B-4C53-959D-5056B5D5D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33216"/>
        <c:axId val="135034000"/>
      </c:barChart>
      <c:catAx>
        <c:axId val="13503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034000"/>
        <c:crosses val="autoZero"/>
        <c:auto val="1"/>
        <c:lblAlgn val="ctr"/>
        <c:lblOffset val="100"/>
        <c:noMultiLvlLbl val="0"/>
      </c:catAx>
      <c:valAx>
        <c:axId val="13503400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35033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575940</xdr:colOff>
      <xdr:row>25</xdr:row>
      <xdr:rowOff>114840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9B1A16E3-C0DD-4095-B328-3B8B07E5EB32}"/>
                </a:ext>
              </a:extLst>
            </xdr14:cNvPr>
            <xdr14:cNvContentPartPr/>
          </xdr14:nvContentPartPr>
          <xdr14:nvPr macro=""/>
          <xdr14:xfrm>
            <a:off x="9681840" y="4122960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9B1A16E3-C0DD-4095-B328-3B8B07E5EB3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673200" y="411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84</xdr:row>
      <xdr:rowOff>20554</xdr:rowOff>
    </xdr:from>
    <xdr:to>
      <xdr:col>8</xdr:col>
      <xdr:colOff>311818</xdr:colOff>
      <xdr:row>98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8EA25F0A-DF4D-4FF8-937D-83B6D7748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36</xdr:row>
      <xdr:rowOff>54042</xdr:rowOff>
    </xdr:from>
    <xdr:to>
      <xdr:col>8</xdr:col>
      <xdr:colOff>129313</xdr:colOff>
      <xdr:row>50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DB900DDA-CE00-4F4F-A843-E07289C09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34</xdr:row>
      <xdr:rowOff>0</xdr:rowOff>
    </xdr:from>
    <xdr:to>
      <xdr:col>7</xdr:col>
      <xdr:colOff>781049</xdr:colOff>
      <xdr:row>40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412B73A-0662-4AD1-AFE4-CD8F7BF3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00263f364ac024/Documentos/MINEM/BEM%20-%202020/BEM%20marzo%202020/transferencias/ANEXOS%20BEM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RODUCCIÓN METÁLICA"/>
      <sheetName val="2. PRODUCCIÓN EMPRESAS "/>
      <sheetName val="08.5 RECAUDACION TRIB"/>
      <sheetName val="SALDO IED por SECTOR"/>
      <sheetName val="3. PRODUCCIÓN REGIONES"/>
      <sheetName val="4. NO METÁLICA"/>
      <sheetName val="4.1 NO METÁLICA REGIONES"/>
      <sheetName val="4.2 PRODUCCIÓN CARBONÍFERA"/>
      <sheetName val="03.1 EXPORTACIONES MINERAS"/>
      <sheetName val="5. MACROECONÓMICAS"/>
      <sheetName val="6. EXPORTACIONES"/>
      <sheetName val="6.1 EXPORTACIONES PART"/>
      <sheetName val="6.2 EXPORT PRODUCTOS"/>
      <sheetName val="7. INVERSIONES"/>
      <sheetName val="8. INVERSIONES TIPO"/>
      <sheetName val="9. INVERSIONES RUBRO"/>
      <sheetName val="10. EMPLEO"/>
      <sheetName val="11. TRANSFERENCIAS"/>
      <sheetName val="12. TRANSFERENCIAS 2"/>
      <sheetName val="13. CATASTRO ACTIVIDAD"/>
      <sheetName val="13.1 ACTIVIDAD MINERA"/>
      <sheetName val="14. RECAUDACION"/>
      <sheetName val="14. RECAU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J6">
            <v>6.9499999999999993</v>
          </cell>
        </row>
        <row r="7">
          <cell r="J7">
            <v>1031284773.38</v>
          </cell>
        </row>
        <row r="8">
          <cell r="J8">
            <v>12646510.309999999</v>
          </cell>
        </row>
        <row r="9">
          <cell r="J9">
            <v>409620300.06999999</v>
          </cell>
        </row>
        <row r="10">
          <cell r="J10">
            <v>20710318.760000002</v>
          </cell>
        </row>
        <row r="11">
          <cell r="J11">
            <v>100126251.73999999</v>
          </cell>
        </row>
        <row r="12">
          <cell r="J12">
            <v>4502.2299999999996</v>
          </cell>
        </row>
        <row r="13">
          <cell r="J13">
            <v>227958678.31</v>
          </cell>
        </row>
        <row r="14">
          <cell r="J14">
            <v>2264132.0499999998</v>
          </cell>
        </row>
        <row r="15">
          <cell r="J15">
            <v>7546069.5999999996</v>
          </cell>
        </row>
        <row r="16">
          <cell r="J16">
            <v>99776063.209999993</v>
          </cell>
        </row>
        <row r="17">
          <cell r="J17">
            <v>106827611.59</v>
          </cell>
        </row>
        <row r="18">
          <cell r="J18">
            <v>223779154.97999999</v>
          </cell>
        </row>
        <row r="19">
          <cell r="J19">
            <v>2607.8199999999997</v>
          </cell>
        </row>
        <row r="20">
          <cell r="J20">
            <v>105260682.23999999</v>
          </cell>
        </row>
        <row r="21">
          <cell r="J21">
            <v>0</v>
          </cell>
        </row>
        <row r="22">
          <cell r="J22">
            <v>1546136.0499999998</v>
          </cell>
        </row>
        <row r="23">
          <cell r="J23">
            <v>193952100.26999998</v>
          </cell>
        </row>
        <row r="24">
          <cell r="J24">
            <v>65758505.040000007</v>
          </cell>
        </row>
        <row r="25">
          <cell r="J25">
            <v>818638.28</v>
          </cell>
        </row>
        <row r="26">
          <cell r="J26">
            <v>67626909.479999989</v>
          </cell>
        </row>
        <row r="27">
          <cell r="J27">
            <v>1062264.6599999999</v>
          </cell>
        </row>
        <row r="28">
          <cell r="J28">
            <v>219003987.89000002</v>
          </cell>
        </row>
        <row r="29">
          <cell r="J29">
            <v>26256.42</v>
          </cell>
        </row>
        <row r="30">
          <cell r="J30">
            <v>0</v>
          </cell>
        </row>
        <row r="32">
          <cell r="J32">
            <v>472</v>
          </cell>
        </row>
        <row r="33">
          <cell r="J33">
            <v>274653123.44999999</v>
          </cell>
        </row>
        <row r="34">
          <cell r="J34">
            <v>194921194.08999997</v>
          </cell>
        </row>
        <row r="35">
          <cell r="J35">
            <v>560290132.04999995</v>
          </cell>
        </row>
        <row r="36">
          <cell r="J36">
            <v>14204320.98</v>
          </cell>
        </row>
        <row r="37">
          <cell r="J37">
            <v>42222791.929999992</v>
          </cell>
        </row>
        <row r="38">
          <cell r="J38">
            <v>0</v>
          </cell>
        </row>
        <row r="39">
          <cell r="J39">
            <v>126792167.27000001</v>
          </cell>
        </row>
        <row r="40">
          <cell r="J40">
            <v>4667114.3100000005</v>
          </cell>
        </row>
        <row r="41">
          <cell r="J41">
            <v>2726944.27</v>
          </cell>
        </row>
        <row r="42">
          <cell r="J42">
            <v>27835900.800000001</v>
          </cell>
        </row>
        <row r="43">
          <cell r="J43">
            <v>26168342.829999998</v>
          </cell>
        </row>
        <row r="44">
          <cell r="J44">
            <v>36431591.93</v>
          </cell>
        </row>
        <row r="45">
          <cell r="J45">
            <v>0</v>
          </cell>
        </row>
        <row r="46">
          <cell r="J46">
            <v>31360946.880000003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55940906.149999999</v>
          </cell>
        </row>
        <row r="50">
          <cell r="J50">
            <v>27821987.16</v>
          </cell>
        </row>
        <row r="51">
          <cell r="J51">
            <v>973582.39999999991</v>
          </cell>
        </row>
        <row r="52">
          <cell r="J52">
            <v>21756712.259999998</v>
          </cell>
        </row>
        <row r="53">
          <cell r="J53">
            <v>224796.77000000002</v>
          </cell>
        </row>
        <row r="54">
          <cell r="J54">
            <v>66918450.219999999</v>
          </cell>
        </row>
        <row r="55">
          <cell r="J55">
            <v>0</v>
          </cell>
        </row>
        <row r="56">
          <cell r="J56">
            <v>0</v>
          </cell>
        </row>
        <row r="58">
          <cell r="J58">
            <v>3408293.7781570456</v>
          </cell>
        </row>
        <row r="59">
          <cell r="J59">
            <v>18536948.05432662</v>
          </cell>
        </row>
        <row r="60">
          <cell r="J60">
            <v>14540510.508487316</v>
          </cell>
        </row>
        <row r="61">
          <cell r="J61">
            <v>30773213.72122959</v>
          </cell>
        </row>
        <row r="62">
          <cell r="J62">
            <v>11414746.905281506</v>
          </cell>
        </row>
        <row r="63">
          <cell r="J63">
            <v>17525428.123786613</v>
          </cell>
        </row>
        <row r="64">
          <cell r="J64">
            <v>42741.471773796155</v>
          </cell>
        </row>
        <row r="65">
          <cell r="J65">
            <v>13113212.673974359</v>
          </cell>
        </row>
        <row r="66">
          <cell r="J66">
            <v>11195982.294280371</v>
          </cell>
        </row>
        <row r="67">
          <cell r="J67">
            <v>5163682.3378574923</v>
          </cell>
        </row>
        <row r="68">
          <cell r="J68">
            <v>7039852.3452470964</v>
          </cell>
        </row>
        <row r="69">
          <cell r="J69">
            <v>10852731.740730125</v>
          </cell>
        </row>
        <row r="70">
          <cell r="J70">
            <v>15891685.471187837</v>
          </cell>
        </row>
        <row r="71">
          <cell r="J71">
            <v>2368561.2651989101</v>
          </cell>
        </row>
        <row r="72">
          <cell r="J72">
            <v>16237733.169712534</v>
          </cell>
        </row>
        <row r="73">
          <cell r="J73">
            <v>816223.78526587901</v>
          </cell>
        </row>
        <row r="74">
          <cell r="J74">
            <v>4558903.9768902361</v>
          </cell>
        </row>
        <row r="75">
          <cell r="J75">
            <v>7362146.3971145209</v>
          </cell>
        </row>
        <row r="76">
          <cell r="J76">
            <v>9265567.0386098512</v>
          </cell>
        </row>
        <row r="77">
          <cell r="J77">
            <v>7941025.5306782629</v>
          </cell>
        </row>
        <row r="78">
          <cell r="J78">
            <v>13515189.42868365</v>
          </cell>
        </row>
        <row r="79">
          <cell r="J79">
            <v>1556104.0588105167</v>
          </cell>
        </row>
        <row r="80">
          <cell r="J80">
            <v>6754858.6649801284</v>
          </cell>
        </row>
        <row r="81">
          <cell r="J81">
            <v>61097.025000000001</v>
          </cell>
        </row>
        <row r="82">
          <cell r="J82">
            <v>100950.3</v>
          </cell>
        </row>
      </sheetData>
      <sheetData sheetId="19"/>
      <sheetData sheetId="20"/>
      <sheetData sheetId="21"/>
      <sheetData sheetId="2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5-07T23:21:19.4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1 0 22143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6"/>
  <sheetViews>
    <sheetView showGridLines="0" tabSelected="1" workbookViewId="0"/>
  </sheetViews>
  <sheetFormatPr baseColWidth="10" defaultColWidth="11.5703125" defaultRowHeight="12.75" x14ac:dyDescent="0.2"/>
  <cols>
    <col min="1" max="1" width="14.140625" style="343" customWidth="1"/>
    <col min="2" max="9" width="11.140625" style="343" customWidth="1"/>
    <col min="10" max="11" width="11.5703125" style="298"/>
    <col min="12" max="12" width="13.140625" style="298" bestFit="1" customWidth="1"/>
    <col min="13" max="16384" width="11.5703125" style="298"/>
  </cols>
  <sheetData>
    <row r="1" spans="1:13" x14ac:dyDescent="0.2">
      <c r="A1" s="159" t="s">
        <v>318</v>
      </c>
    </row>
    <row r="2" spans="1:13" ht="15.75" x14ac:dyDescent="0.25">
      <c r="A2" s="450" t="s">
        <v>317</v>
      </c>
      <c r="B2" s="450"/>
      <c r="C2" s="450"/>
      <c r="D2" s="450"/>
      <c r="E2" s="450"/>
      <c r="F2" s="450"/>
      <c r="G2" s="450"/>
      <c r="H2" s="450"/>
      <c r="I2" s="450"/>
    </row>
    <row r="3" spans="1:13" ht="13.5" thickBot="1" x14ac:dyDescent="0.25"/>
    <row r="4" spans="1:13" x14ac:dyDescent="0.2">
      <c r="A4" s="376" t="s">
        <v>1</v>
      </c>
      <c r="B4" s="376" t="s">
        <v>57</v>
      </c>
      <c r="C4" s="376" t="s">
        <v>56</v>
      </c>
      <c r="D4" s="376" t="s">
        <v>55</v>
      </c>
      <c r="E4" s="376" t="s">
        <v>54</v>
      </c>
      <c r="F4" s="376" t="s">
        <v>53</v>
      </c>
      <c r="G4" s="376" t="s">
        <v>24</v>
      </c>
      <c r="H4" s="376" t="s">
        <v>52</v>
      </c>
      <c r="I4" s="376" t="s">
        <v>51</v>
      </c>
    </row>
    <row r="5" spans="1:13" ht="13.5" thickBot="1" x14ac:dyDescent="0.25">
      <c r="A5" s="375"/>
      <c r="B5" s="375" t="s">
        <v>314</v>
      </c>
      <c r="C5" s="375" t="s">
        <v>316</v>
      </c>
      <c r="D5" s="375" t="s">
        <v>314</v>
      </c>
      <c r="E5" s="375" t="s">
        <v>315</v>
      </c>
      <c r="F5" s="375" t="s">
        <v>314</v>
      </c>
      <c r="G5" s="375" t="s">
        <v>314</v>
      </c>
      <c r="H5" s="375" t="s">
        <v>314</v>
      </c>
      <c r="I5" s="375" t="s">
        <v>314</v>
      </c>
      <c r="L5" s="373"/>
    </row>
    <row r="6" spans="1:13" x14ac:dyDescent="0.2">
      <c r="A6" s="374">
        <v>2010</v>
      </c>
      <c r="B6" s="366">
        <v>1247184.0293920001</v>
      </c>
      <c r="C6" s="366">
        <v>164084388.90122896</v>
      </c>
      <c r="D6" s="366">
        <v>1470449.7064990005</v>
      </c>
      <c r="E6" s="366">
        <v>3640465.4641499999</v>
      </c>
      <c r="F6" s="366">
        <v>261989.605794</v>
      </c>
      <c r="G6" s="366">
        <v>6042644.2223000005</v>
      </c>
      <c r="H6" s="366">
        <v>33847.813441999999</v>
      </c>
      <c r="I6" s="364">
        <v>16963.268973000002</v>
      </c>
      <c r="L6" s="373"/>
    </row>
    <row r="7" spans="1:13" x14ac:dyDescent="0.2">
      <c r="A7" s="374">
        <v>2011</v>
      </c>
      <c r="B7" s="366">
        <v>1235345.0680179994</v>
      </c>
      <c r="C7" s="366">
        <v>166186716.981653</v>
      </c>
      <c r="D7" s="366">
        <v>1256382.6002109998</v>
      </c>
      <c r="E7" s="366">
        <v>3418862.1174219996</v>
      </c>
      <c r="F7" s="366">
        <v>230199.08238499996</v>
      </c>
      <c r="G7" s="366">
        <v>7010937.8915999997</v>
      </c>
      <c r="H7" s="366">
        <v>28881.790966</v>
      </c>
      <c r="I7" s="364">
        <v>19141.078051999997</v>
      </c>
      <c r="L7" s="373"/>
    </row>
    <row r="8" spans="1:13" x14ac:dyDescent="0.2">
      <c r="A8" s="374">
        <v>2012</v>
      </c>
      <c r="B8" s="366">
        <v>1298761.3646879997</v>
      </c>
      <c r="C8" s="366">
        <v>161544666.15318698</v>
      </c>
      <c r="D8" s="366">
        <v>1281282.4314850001</v>
      </c>
      <c r="E8" s="366">
        <v>3480856.9120260002</v>
      </c>
      <c r="F8" s="366">
        <v>249236.15747599999</v>
      </c>
      <c r="G8" s="366">
        <v>6684539.3917999994</v>
      </c>
      <c r="H8" s="366">
        <v>26104.854507000004</v>
      </c>
      <c r="I8" s="364">
        <v>16790.374244000002</v>
      </c>
      <c r="L8" s="373"/>
    </row>
    <row r="9" spans="1:13" x14ac:dyDescent="0.2">
      <c r="A9" s="374">
        <v>2013</v>
      </c>
      <c r="B9" s="366">
        <v>1375640.6942070001</v>
      </c>
      <c r="C9" s="366">
        <v>151486071.68989697</v>
      </c>
      <c r="D9" s="366">
        <v>1351273.497128</v>
      </c>
      <c r="E9" s="366">
        <v>3674282.5108389994</v>
      </c>
      <c r="F9" s="366">
        <v>266472.33039300004</v>
      </c>
      <c r="G9" s="366">
        <v>6680658.79</v>
      </c>
      <c r="H9" s="366">
        <v>23667.787451</v>
      </c>
      <c r="I9" s="364">
        <v>18139.597244000001</v>
      </c>
      <c r="L9" s="373"/>
      <c r="M9" s="373"/>
    </row>
    <row r="10" spans="1:13" x14ac:dyDescent="0.2">
      <c r="A10" s="374">
        <v>2014</v>
      </c>
      <c r="B10" s="366">
        <v>1377642.4139870002</v>
      </c>
      <c r="C10" s="366">
        <v>140097028.09351802</v>
      </c>
      <c r="D10" s="366">
        <v>1315474.5571109992</v>
      </c>
      <c r="E10" s="366">
        <v>3768147.2192430007</v>
      </c>
      <c r="F10" s="366">
        <v>277294.4825959999</v>
      </c>
      <c r="G10" s="366">
        <v>7192591.9308000002</v>
      </c>
      <c r="H10" s="366">
        <v>23105.261869000002</v>
      </c>
      <c r="I10" s="364">
        <v>17017.692465</v>
      </c>
      <c r="L10" s="373"/>
    </row>
    <row r="11" spans="1:13" x14ac:dyDescent="0.2">
      <c r="A11" s="374">
        <v>2015</v>
      </c>
      <c r="B11" s="366">
        <v>1700817.4199590001</v>
      </c>
      <c r="C11" s="366">
        <v>146822906.53714001</v>
      </c>
      <c r="D11" s="366">
        <v>1421217.9398520004</v>
      </c>
      <c r="E11" s="366">
        <v>4101567.7170700002</v>
      </c>
      <c r="F11" s="366">
        <v>315524.81577999995</v>
      </c>
      <c r="G11" s="366">
        <v>7320806.8477000007</v>
      </c>
      <c r="H11" s="366">
        <v>19510.729780999998</v>
      </c>
      <c r="I11" s="364">
        <v>20153.237615999999</v>
      </c>
      <c r="L11" s="373"/>
    </row>
    <row r="12" spans="1:13" x14ac:dyDescent="0.2">
      <c r="A12" s="374">
        <v>2016</v>
      </c>
      <c r="B12" s="366">
        <v>2353858.5579240001</v>
      </c>
      <c r="C12" s="366">
        <v>153005896.97612542</v>
      </c>
      <c r="D12" s="366">
        <v>1337081.4908789997</v>
      </c>
      <c r="E12" s="366">
        <v>4375336.6871659989</v>
      </c>
      <c r="F12" s="366">
        <v>314421.59763299994</v>
      </c>
      <c r="G12" s="366">
        <v>7663124</v>
      </c>
      <c r="H12" s="366">
        <v>18789.004763000001</v>
      </c>
      <c r="I12" s="364">
        <v>25756.505005000006</v>
      </c>
      <c r="L12" s="373"/>
      <c r="M12" s="373"/>
    </row>
    <row r="13" spans="1:13" x14ac:dyDescent="0.2">
      <c r="A13" s="374">
        <v>2017</v>
      </c>
      <c r="B13" s="366">
        <v>2445583.8150159996</v>
      </c>
      <c r="C13" s="366">
        <v>151964039.95641115</v>
      </c>
      <c r="D13" s="366">
        <v>1473072.7682369999</v>
      </c>
      <c r="E13" s="366">
        <v>4417986.781347001</v>
      </c>
      <c r="F13" s="366">
        <v>306783.61933000013</v>
      </c>
      <c r="G13" s="366">
        <v>8806451.7127719987</v>
      </c>
      <c r="H13" s="366">
        <v>17790.363566</v>
      </c>
      <c r="I13" s="364">
        <v>28141.142528</v>
      </c>
      <c r="L13" s="373"/>
    </row>
    <row r="14" spans="1:13" x14ac:dyDescent="0.2">
      <c r="A14" s="374">
        <v>2018</v>
      </c>
      <c r="B14" s="366">
        <v>2437034.8892940003</v>
      </c>
      <c r="C14" s="366">
        <v>140210984.41501191</v>
      </c>
      <c r="D14" s="366">
        <v>1474383.1280539997</v>
      </c>
      <c r="E14" s="366">
        <v>4160161.9325340013</v>
      </c>
      <c r="F14" s="366">
        <v>289122.51396000007</v>
      </c>
      <c r="G14" s="366">
        <v>9533871.1347549986</v>
      </c>
      <c r="H14" s="366">
        <v>18601</v>
      </c>
      <c r="I14" s="364">
        <v>28033.511926999996</v>
      </c>
      <c r="L14" s="361"/>
    </row>
    <row r="15" spans="1:13" x14ac:dyDescent="0.2">
      <c r="A15" s="374">
        <v>2019</v>
      </c>
      <c r="B15" s="366">
        <v>2455439.9084949992</v>
      </c>
      <c r="C15" s="366">
        <v>128413463.35810572</v>
      </c>
      <c r="D15" s="366">
        <v>1404381.5470090001</v>
      </c>
      <c r="E15" s="366">
        <v>3860306.0494860001</v>
      </c>
      <c r="F15" s="366">
        <v>308115.57177400007</v>
      </c>
      <c r="G15" s="366">
        <v>10120007.399021</v>
      </c>
      <c r="H15" s="366">
        <v>19853.168400000002</v>
      </c>
      <c r="I15" s="364">
        <v>30441.359038999999</v>
      </c>
      <c r="L15" s="373"/>
    </row>
    <row r="16" spans="1:13" x14ac:dyDescent="0.2">
      <c r="A16" s="372" t="s">
        <v>313</v>
      </c>
      <c r="B16" s="371">
        <f t="shared" ref="B16:I16" si="0">SUM(B17:B19)</f>
        <v>515209.23703391</v>
      </c>
      <c r="C16" s="371">
        <f t="shared" si="0"/>
        <v>26275696.204940587</v>
      </c>
      <c r="D16" s="371">
        <f t="shared" si="0"/>
        <v>340128.32443188998</v>
      </c>
      <c r="E16" s="371">
        <f t="shared" si="0"/>
        <v>840179.98063174891</v>
      </c>
      <c r="F16" s="371">
        <f t="shared" si="0"/>
        <v>65353.323545509993</v>
      </c>
      <c r="G16" s="371">
        <f t="shared" si="0"/>
        <v>2438057.8757500001</v>
      </c>
      <c r="H16" s="371">
        <f t="shared" si="0"/>
        <v>4978.4201149999999</v>
      </c>
      <c r="I16" s="371">
        <f t="shared" si="0"/>
        <v>7119.2257300697993</v>
      </c>
      <c r="L16" s="361"/>
      <c r="M16" s="361"/>
    </row>
    <row r="17" spans="1:15" x14ac:dyDescent="0.2">
      <c r="A17" s="370" t="s">
        <v>124</v>
      </c>
      <c r="B17" s="350">
        <v>191122.85326647997</v>
      </c>
      <c r="C17" s="350">
        <v>9917605.1546807904</v>
      </c>
      <c r="D17" s="350">
        <v>123085.77485727002</v>
      </c>
      <c r="E17" s="350">
        <v>319446.33311860688</v>
      </c>
      <c r="F17" s="350">
        <v>22413.356401919995</v>
      </c>
      <c r="G17" s="350">
        <v>997176.04039800004</v>
      </c>
      <c r="H17" s="369">
        <v>2053.402415</v>
      </c>
      <c r="I17" s="368">
        <v>2234.9682472899999</v>
      </c>
      <c r="L17" s="361"/>
    </row>
    <row r="18" spans="1:15" x14ac:dyDescent="0.2">
      <c r="A18" s="367" t="s">
        <v>121</v>
      </c>
      <c r="B18" s="366">
        <v>170066.82642726001</v>
      </c>
      <c r="C18" s="366">
        <v>8934496.4461022466</v>
      </c>
      <c r="D18" s="366">
        <v>113288.40618715997</v>
      </c>
      <c r="E18" s="366">
        <v>305153.83751500247</v>
      </c>
      <c r="F18" s="366">
        <v>22300.084733939995</v>
      </c>
      <c r="G18" s="366">
        <v>979376.48886000004</v>
      </c>
      <c r="H18" s="365">
        <v>1791.2658000000001</v>
      </c>
      <c r="I18" s="364">
        <v>2493.5634207297999</v>
      </c>
      <c r="L18" s="361"/>
    </row>
    <row r="19" spans="1:15" x14ac:dyDescent="0.2">
      <c r="A19" s="363" t="s">
        <v>123</v>
      </c>
      <c r="B19" s="348">
        <v>154019.55734016999</v>
      </c>
      <c r="C19" s="348">
        <v>7423594.6041575521</v>
      </c>
      <c r="D19" s="348">
        <v>103754.14338745998</v>
      </c>
      <c r="E19" s="348">
        <v>215579.80999813956</v>
      </c>
      <c r="F19" s="348">
        <v>20639.882409650003</v>
      </c>
      <c r="G19" s="348">
        <v>461505.34649199998</v>
      </c>
      <c r="H19" s="348">
        <v>1133.7519</v>
      </c>
      <c r="I19" s="362">
        <v>2390.69406205</v>
      </c>
    </row>
    <row r="20" spans="1:15" x14ac:dyDescent="0.2">
      <c r="B20" s="358"/>
      <c r="C20" s="358"/>
      <c r="D20" s="358"/>
      <c r="E20" s="358"/>
      <c r="F20" s="358"/>
      <c r="G20" s="358"/>
      <c r="H20" s="358"/>
      <c r="I20" s="358"/>
      <c r="L20" s="361"/>
    </row>
    <row r="21" spans="1:15" x14ac:dyDescent="0.2">
      <c r="A21" s="7" t="s">
        <v>312</v>
      </c>
      <c r="D21" s="358"/>
    </row>
    <row r="22" spans="1:15" x14ac:dyDescent="0.2">
      <c r="A22" s="187" t="s">
        <v>135</v>
      </c>
      <c r="B22" s="360">
        <v>209863.84429259005</v>
      </c>
      <c r="C22" s="360">
        <v>11003726.359404996</v>
      </c>
      <c r="D22" s="360">
        <v>118007.75362627002</v>
      </c>
      <c r="E22" s="360">
        <v>313745.35152774403</v>
      </c>
      <c r="F22" s="360">
        <v>24480.39371592</v>
      </c>
      <c r="G22" s="360">
        <v>801478.55200000003</v>
      </c>
      <c r="H22" s="360">
        <v>1841.1858</v>
      </c>
      <c r="I22" s="360">
        <v>2011.3406335</v>
      </c>
    </row>
    <row r="23" spans="1:15" x14ac:dyDescent="0.2">
      <c r="A23" s="349" t="s">
        <v>122</v>
      </c>
      <c r="B23" s="348">
        <f t="shared" ref="B23:I23" si="1">+B19</f>
        <v>154019.55734016999</v>
      </c>
      <c r="C23" s="348">
        <f t="shared" si="1"/>
        <v>7423594.6041575521</v>
      </c>
      <c r="D23" s="348">
        <f t="shared" si="1"/>
        <v>103754.14338745998</v>
      </c>
      <c r="E23" s="348">
        <f t="shared" si="1"/>
        <v>215579.80999813956</v>
      </c>
      <c r="F23" s="348">
        <f t="shared" si="1"/>
        <v>20639.882409650003</v>
      </c>
      <c r="G23" s="348">
        <f t="shared" si="1"/>
        <v>461505.34649199998</v>
      </c>
      <c r="H23" s="348">
        <f t="shared" si="1"/>
        <v>1133.7519</v>
      </c>
      <c r="I23" s="348">
        <f t="shared" si="1"/>
        <v>2390.69406205</v>
      </c>
    </row>
    <row r="24" spans="1:15" s="352" customFormat="1" ht="13.5" thickBot="1" x14ac:dyDescent="0.25">
      <c r="A24" s="347" t="s">
        <v>136</v>
      </c>
      <c r="B24" s="346">
        <f t="shared" ref="B24:I24" si="2">+B23/B22-1</f>
        <v>-0.26609770320685877</v>
      </c>
      <c r="C24" s="346">
        <f t="shared" si="2"/>
        <v>-0.32535630551985406</v>
      </c>
      <c r="D24" s="346">
        <f t="shared" si="2"/>
        <v>-0.12078537045922555</v>
      </c>
      <c r="E24" s="346">
        <f t="shared" si="2"/>
        <v>-0.31288285563945262</v>
      </c>
      <c r="F24" s="346">
        <f t="shared" si="2"/>
        <v>-0.15688110864705784</v>
      </c>
      <c r="G24" s="346">
        <f t="shared" si="2"/>
        <v>-0.42418253696201225</v>
      </c>
      <c r="H24" s="346">
        <f t="shared" si="2"/>
        <v>-0.38422732784491387</v>
      </c>
      <c r="I24" s="346">
        <f t="shared" si="2"/>
        <v>0.18860725141811252</v>
      </c>
    </row>
    <row r="25" spans="1:15" x14ac:dyDescent="0.2">
      <c r="A25" s="359"/>
      <c r="B25" s="358"/>
      <c r="C25" s="358"/>
      <c r="D25" s="358"/>
      <c r="E25" s="358"/>
      <c r="F25" s="358"/>
      <c r="G25" s="358"/>
      <c r="H25" s="358"/>
      <c r="I25" s="358"/>
    </row>
    <row r="26" spans="1:15" x14ac:dyDescent="0.2">
      <c r="A26" s="352" t="s">
        <v>311</v>
      </c>
      <c r="B26" s="352"/>
      <c r="C26" s="352"/>
      <c r="D26" s="352"/>
      <c r="E26" s="352"/>
      <c r="F26" s="352"/>
      <c r="G26" s="352"/>
      <c r="H26" s="352"/>
      <c r="I26" s="352"/>
    </row>
    <row r="27" spans="1:15" x14ac:dyDescent="0.2">
      <c r="A27" s="42" t="s">
        <v>132</v>
      </c>
      <c r="B27" s="357">
        <v>586974.56101240008</v>
      </c>
      <c r="C27" s="357">
        <v>31739057.72025311</v>
      </c>
      <c r="D27" s="357">
        <v>327381.34885973006</v>
      </c>
      <c r="E27" s="357">
        <v>871174.0866553837</v>
      </c>
      <c r="F27" s="357">
        <v>69709.167753550006</v>
      </c>
      <c r="G27" s="357">
        <v>1988252.3429999999</v>
      </c>
      <c r="H27" s="357">
        <v>5044.9616000000005</v>
      </c>
      <c r="I27" s="357">
        <v>5718.1409227000004</v>
      </c>
      <c r="O27" s="298" t="s">
        <v>309</v>
      </c>
    </row>
    <row r="28" spans="1:15" x14ac:dyDescent="0.2">
      <c r="A28" s="42" t="s">
        <v>133</v>
      </c>
      <c r="B28" s="357">
        <f t="shared" ref="B28:I28" si="3">+B16</f>
        <v>515209.23703391</v>
      </c>
      <c r="C28" s="357">
        <f t="shared" si="3"/>
        <v>26275696.204940587</v>
      </c>
      <c r="D28" s="357">
        <f t="shared" si="3"/>
        <v>340128.32443188998</v>
      </c>
      <c r="E28" s="357">
        <f t="shared" si="3"/>
        <v>840179.98063174891</v>
      </c>
      <c r="F28" s="357">
        <f t="shared" si="3"/>
        <v>65353.323545509993</v>
      </c>
      <c r="G28" s="357">
        <f t="shared" si="3"/>
        <v>2438057.8757500001</v>
      </c>
      <c r="H28" s="357">
        <f t="shared" si="3"/>
        <v>4978.4201149999999</v>
      </c>
      <c r="I28" s="357">
        <f t="shared" si="3"/>
        <v>7119.2257300697993</v>
      </c>
    </row>
    <row r="29" spans="1:15" ht="13.5" thickBot="1" x14ac:dyDescent="0.25">
      <c r="A29" s="356" t="s">
        <v>136</v>
      </c>
      <c r="B29" s="355">
        <f t="shared" ref="B29:I29" si="4">+B28/B27-1</f>
        <v>-0.12226309067757712</v>
      </c>
      <c r="C29" s="355">
        <f t="shared" si="4"/>
        <v>-0.17213370237599335</v>
      </c>
      <c r="D29" s="355">
        <f t="shared" si="4"/>
        <v>3.8936169139010657E-2</v>
      </c>
      <c r="E29" s="355">
        <f t="shared" si="4"/>
        <v>-3.5577396640236958E-2</v>
      </c>
      <c r="F29" s="355">
        <f t="shared" si="4"/>
        <v>-6.2485959141553304E-2</v>
      </c>
      <c r="G29" s="355">
        <f t="shared" si="4"/>
        <v>0.22623161206555165</v>
      </c>
      <c r="H29" s="355">
        <f t="shared" si="4"/>
        <v>-1.3189691077133414E-2</v>
      </c>
      <c r="I29" s="355">
        <f t="shared" si="4"/>
        <v>0.24502453267769986</v>
      </c>
    </row>
    <row r="30" spans="1:15" x14ac:dyDescent="0.2">
      <c r="A30" s="354"/>
      <c r="B30" s="353"/>
      <c r="C30" s="353"/>
      <c r="D30" s="353"/>
      <c r="E30" s="353"/>
      <c r="F30" s="353"/>
      <c r="G30" s="353"/>
      <c r="H30" s="353"/>
      <c r="I30" s="353"/>
    </row>
    <row r="31" spans="1:15" x14ac:dyDescent="0.2">
      <c r="A31" s="352" t="s">
        <v>310</v>
      </c>
      <c r="B31" s="352"/>
      <c r="C31" s="352"/>
      <c r="D31" s="352"/>
      <c r="E31" s="352"/>
      <c r="F31" s="352"/>
      <c r="G31" s="352"/>
      <c r="H31" s="352"/>
      <c r="I31" s="352"/>
    </row>
    <row r="32" spans="1:15" x14ac:dyDescent="0.2">
      <c r="A32" s="351" t="s">
        <v>39</v>
      </c>
      <c r="B32" s="350">
        <f t="shared" ref="B32:I33" si="5">+B18</f>
        <v>170066.82642726001</v>
      </c>
      <c r="C32" s="350">
        <f t="shared" si="5"/>
        <v>8934496.4461022466</v>
      </c>
      <c r="D32" s="350">
        <f t="shared" si="5"/>
        <v>113288.40618715997</v>
      </c>
      <c r="E32" s="350">
        <f t="shared" si="5"/>
        <v>305153.83751500247</v>
      </c>
      <c r="F32" s="350">
        <f t="shared" si="5"/>
        <v>22300.084733939995</v>
      </c>
      <c r="G32" s="350">
        <f t="shared" si="5"/>
        <v>979376.48886000004</v>
      </c>
      <c r="H32" s="350">
        <f t="shared" si="5"/>
        <v>1791.2658000000001</v>
      </c>
      <c r="I32" s="350">
        <f t="shared" si="5"/>
        <v>2493.5634207297999</v>
      </c>
    </row>
    <row r="33" spans="1:11" x14ac:dyDescent="0.2">
      <c r="A33" s="349" t="str">
        <f>A23</f>
        <v>Mar. 2020</v>
      </c>
      <c r="B33" s="348">
        <f t="shared" si="5"/>
        <v>154019.55734016999</v>
      </c>
      <c r="C33" s="348">
        <f t="shared" si="5"/>
        <v>7423594.6041575521</v>
      </c>
      <c r="D33" s="348">
        <f t="shared" si="5"/>
        <v>103754.14338745998</v>
      </c>
      <c r="E33" s="348">
        <f t="shared" si="5"/>
        <v>215579.80999813956</v>
      </c>
      <c r="F33" s="348">
        <f t="shared" si="5"/>
        <v>20639.882409650003</v>
      </c>
      <c r="G33" s="348">
        <f t="shared" si="5"/>
        <v>461505.34649199998</v>
      </c>
      <c r="H33" s="348">
        <f t="shared" si="5"/>
        <v>1133.7519</v>
      </c>
      <c r="I33" s="348">
        <f t="shared" si="5"/>
        <v>2390.69406205</v>
      </c>
    </row>
    <row r="34" spans="1:11" ht="13.5" thickBot="1" x14ac:dyDescent="0.25">
      <c r="A34" s="347" t="s">
        <v>136</v>
      </c>
      <c r="B34" s="346">
        <f t="shared" ref="B34:I34" si="6">+B33/B32-1</f>
        <v>-9.4358608461207805E-2</v>
      </c>
      <c r="C34" s="346">
        <f t="shared" si="6"/>
        <v>-0.16910878537579344</v>
      </c>
      <c r="D34" s="346">
        <f t="shared" si="6"/>
        <v>-8.4159210289786901E-2</v>
      </c>
      <c r="E34" s="346">
        <f t="shared" si="6"/>
        <v>-0.29353728023315162</v>
      </c>
      <c r="F34" s="346">
        <f t="shared" si="6"/>
        <v>-7.4448251838398538E-2</v>
      </c>
      <c r="G34" s="346">
        <f t="shared" si="6"/>
        <v>-0.52877636767736291</v>
      </c>
      <c r="H34" s="346">
        <f t="shared" si="6"/>
        <v>-0.36706662964256898</v>
      </c>
      <c r="I34" s="346">
        <f t="shared" si="6"/>
        <v>-4.1253957218257864E-2</v>
      </c>
      <c r="K34" s="298" t="s">
        <v>309</v>
      </c>
    </row>
    <row r="35" spans="1:11" x14ac:dyDescent="0.2">
      <c r="A35" s="345"/>
      <c r="B35" s="344"/>
      <c r="C35" s="344"/>
      <c r="D35" s="344"/>
      <c r="E35" s="344"/>
      <c r="F35" s="344"/>
      <c r="G35" s="344"/>
      <c r="H35" s="344"/>
      <c r="I35" s="344"/>
    </row>
    <row r="36" spans="1:11" ht="45" customHeight="1" x14ac:dyDescent="0.2">
      <c r="A36" s="451" t="s">
        <v>308</v>
      </c>
      <c r="B36" s="451"/>
      <c r="C36" s="451"/>
      <c r="D36" s="451"/>
      <c r="E36" s="451"/>
      <c r="F36" s="451"/>
      <c r="G36" s="451"/>
      <c r="H36" s="451"/>
      <c r="I36" s="451"/>
    </row>
  </sheetData>
  <mergeCells count="2">
    <mergeCell ref="A2:I2"/>
    <mergeCell ref="A36:I36"/>
  </mergeCells>
  <conditionalFormatting sqref="B34:I34">
    <cfRule type="cellIs" priority="1" operator="lessThan">
      <formula>0</formula>
    </cfRule>
  </conditionalFormatting>
  <conditionalFormatting sqref="B24:I24">
    <cfRule type="cellIs" priority="3" operator="lessThan">
      <formula>0</formula>
    </cfRule>
  </conditionalFormatting>
  <conditionalFormatting sqref="B29:I29">
    <cfRule type="cellIs" priority="2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58"/>
  <sheetViews>
    <sheetView showGridLines="0" zoomScaleNormal="100" zoomScaleSheetLayoutView="50" workbookViewId="0">
      <pane ySplit="6" topLeftCell="A62" activePane="bottomLeft" state="frozen"/>
      <selection pane="bottomLeft"/>
    </sheetView>
  </sheetViews>
  <sheetFormatPr baseColWidth="10" defaultColWidth="11.5703125" defaultRowHeight="15" x14ac:dyDescent="0.25"/>
  <cols>
    <col min="1" max="1" width="58.28515625" style="43" bestFit="1" customWidth="1"/>
    <col min="2" max="2" width="16.7109375" style="43" customWidth="1"/>
    <col min="3" max="3" width="14" style="43" customWidth="1"/>
    <col min="4" max="4" width="7.7109375" style="43" bestFit="1" customWidth="1"/>
    <col min="5" max="5" width="13.7109375" style="43" customWidth="1"/>
    <col min="6" max="6" width="13.28515625" bestFit="1" customWidth="1"/>
    <col min="7" max="8" width="7.7109375" bestFit="1" customWidth="1"/>
  </cols>
  <sheetData>
    <row r="1" spans="1:8" x14ac:dyDescent="0.25">
      <c r="A1" s="254" t="s">
        <v>140</v>
      </c>
      <c r="B1" s="234"/>
      <c r="C1" s="234"/>
      <c r="D1" s="234"/>
      <c r="E1" s="234"/>
      <c r="F1" s="234"/>
      <c r="G1" s="234"/>
      <c r="H1" s="234"/>
    </row>
    <row r="2" spans="1:8" ht="15.75" x14ac:dyDescent="0.25">
      <c r="A2" s="196" t="s">
        <v>126</v>
      </c>
      <c r="B2" s="234"/>
      <c r="D2" s="234"/>
      <c r="E2" s="234"/>
      <c r="F2" s="234"/>
      <c r="G2" s="234"/>
      <c r="H2" s="234"/>
    </row>
    <row r="3" spans="1:8" x14ac:dyDescent="0.25">
      <c r="A3" s="197"/>
      <c r="B3" s="234"/>
      <c r="C3" s="253"/>
      <c r="D3" s="234"/>
      <c r="E3" s="234"/>
      <c r="F3" s="234"/>
      <c r="G3" s="234"/>
      <c r="H3" s="234"/>
    </row>
    <row r="4" spans="1:8" ht="15.75" thickBot="1" x14ac:dyDescent="0.3">
      <c r="A4" s="252" t="s">
        <v>230</v>
      </c>
      <c r="B4" s="251"/>
      <c r="C4" s="251"/>
      <c r="D4" s="234"/>
      <c r="E4" s="234"/>
      <c r="F4" s="234"/>
      <c r="G4" s="234"/>
      <c r="H4" s="234"/>
    </row>
    <row r="5" spans="1:8" ht="15.75" thickBot="1" x14ac:dyDescent="0.3">
      <c r="B5" s="452" t="s">
        <v>123</v>
      </c>
      <c r="C5" s="453"/>
      <c r="D5" s="454"/>
      <c r="E5" s="475" t="s">
        <v>142</v>
      </c>
      <c r="F5" s="455"/>
      <c r="G5" s="455"/>
      <c r="H5" s="456"/>
    </row>
    <row r="6" spans="1:8" ht="15.75" thickBot="1" x14ac:dyDescent="0.3">
      <c r="A6" s="250" t="s">
        <v>229</v>
      </c>
      <c r="B6" s="202">
        <v>2019</v>
      </c>
      <c r="C6" s="203">
        <v>2020</v>
      </c>
      <c r="D6" s="204" t="s">
        <v>136</v>
      </c>
      <c r="E6" s="202">
        <v>2019</v>
      </c>
      <c r="F6" s="203">
        <v>2020</v>
      </c>
      <c r="G6" s="204" t="s">
        <v>136</v>
      </c>
      <c r="H6" s="205" t="s">
        <v>144</v>
      </c>
    </row>
    <row r="7" spans="1:8" x14ac:dyDescent="0.25">
      <c r="A7" s="249" t="s">
        <v>127</v>
      </c>
      <c r="B7" s="248">
        <f>+SUM(B8:B18)</f>
        <v>117433340</v>
      </c>
      <c r="C7" s="248">
        <f>+SUM(C8:C18)</f>
        <v>151767318</v>
      </c>
      <c r="D7" s="247">
        <f>C7/B7-1</f>
        <v>0.292369935147889</v>
      </c>
      <c r="E7" s="248">
        <f>+SUM(E8:E18)</f>
        <v>270313854</v>
      </c>
      <c r="F7" s="248">
        <f>+SUM(F8:F18)</f>
        <v>388271984</v>
      </c>
      <c r="G7" s="247">
        <f>F7/E7-1</f>
        <v>0.43637471130133054</v>
      </c>
      <c r="H7" s="246">
        <f>F7/F7</f>
        <v>1</v>
      </c>
    </row>
    <row r="8" spans="1:8" x14ac:dyDescent="0.25">
      <c r="A8" s="243" t="s">
        <v>171</v>
      </c>
      <c r="B8" s="241">
        <v>0</v>
      </c>
      <c r="C8" s="240">
        <v>54422723</v>
      </c>
      <c r="D8" s="239" t="s">
        <v>166</v>
      </c>
      <c r="E8" s="241">
        <v>0</v>
      </c>
      <c r="F8" s="240">
        <v>96683420</v>
      </c>
      <c r="G8" s="239" t="s">
        <v>166</v>
      </c>
      <c r="H8" s="239">
        <f t="shared" ref="H8:H18" si="0">+F8/$F$7</f>
        <v>0.24900951905919641</v>
      </c>
    </row>
    <row r="9" spans="1:8" x14ac:dyDescent="0.25">
      <c r="A9" s="243" t="s">
        <v>172</v>
      </c>
      <c r="B9" s="241">
        <v>0</v>
      </c>
      <c r="C9" s="240">
        <v>29882391</v>
      </c>
      <c r="D9" s="239" t="s">
        <v>166</v>
      </c>
      <c r="E9" s="241">
        <v>0</v>
      </c>
      <c r="F9" s="240">
        <v>76589424</v>
      </c>
      <c r="G9" s="239" t="s">
        <v>166</v>
      </c>
      <c r="H9" s="239">
        <f t="shared" si="0"/>
        <v>0.19725714745362621</v>
      </c>
    </row>
    <row r="10" spans="1:8" x14ac:dyDescent="0.25">
      <c r="A10" s="243" t="s">
        <v>173</v>
      </c>
      <c r="B10" s="241">
        <v>32720830</v>
      </c>
      <c r="C10" s="240">
        <v>12280530</v>
      </c>
      <c r="D10" s="239">
        <f>C10/B10-1</f>
        <v>-0.62468769893673237</v>
      </c>
      <c r="E10" s="241">
        <v>81930254</v>
      </c>
      <c r="F10" s="240">
        <v>68520127</v>
      </c>
      <c r="G10" s="239">
        <f>F10/E10-1</f>
        <v>-0.16367735171430076</v>
      </c>
      <c r="H10" s="239">
        <f t="shared" si="0"/>
        <v>0.17647455861765191</v>
      </c>
    </row>
    <row r="11" spans="1:8" x14ac:dyDescent="0.25">
      <c r="A11" s="242" t="s">
        <v>174</v>
      </c>
      <c r="B11" s="241">
        <v>6040262</v>
      </c>
      <c r="C11" s="240">
        <v>23082212</v>
      </c>
      <c r="D11" s="239">
        <f>C11/B11-1</f>
        <v>2.8213925157551114</v>
      </c>
      <c r="E11" s="241">
        <v>20171494</v>
      </c>
      <c r="F11" s="240">
        <v>48525368</v>
      </c>
      <c r="G11" s="239">
        <f>F11/E11-1</f>
        <v>1.4056407522417524</v>
      </c>
      <c r="H11" s="239">
        <f t="shared" si="0"/>
        <v>0.12497777331263746</v>
      </c>
    </row>
    <row r="12" spans="1:8" x14ac:dyDescent="0.25">
      <c r="A12" s="242" t="s">
        <v>177</v>
      </c>
      <c r="B12" s="241">
        <v>38639554</v>
      </c>
      <c r="C12" s="240">
        <v>13557443</v>
      </c>
      <c r="D12" s="239">
        <f>C12/B12-1</f>
        <v>-0.64913044803778019</v>
      </c>
      <c r="E12" s="241">
        <v>58378541</v>
      </c>
      <c r="F12" s="240">
        <v>23516342</v>
      </c>
      <c r="G12" s="239">
        <f>F12/E12-1</f>
        <v>-0.5971748934253085</v>
      </c>
      <c r="H12" s="239">
        <f t="shared" si="0"/>
        <v>6.0566672253128624E-2</v>
      </c>
    </row>
    <row r="13" spans="1:8" x14ac:dyDescent="0.25">
      <c r="A13" s="242" t="s">
        <v>176</v>
      </c>
      <c r="B13" s="241">
        <v>8274763</v>
      </c>
      <c r="C13" s="240">
        <v>2721191</v>
      </c>
      <c r="D13" s="239">
        <f>C13/B13-1</f>
        <v>-0.67114574761839108</v>
      </c>
      <c r="E13" s="241">
        <v>26138600</v>
      </c>
      <c r="F13" s="240">
        <v>17431974</v>
      </c>
      <c r="G13" s="239">
        <f>F13/E13-1</f>
        <v>-0.33309458042894413</v>
      </c>
      <c r="H13" s="239">
        <f t="shared" si="0"/>
        <v>4.4896296200449014E-2</v>
      </c>
    </row>
    <row r="14" spans="1:8" x14ac:dyDescent="0.25">
      <c r="A14" s="242" t="s">
        <v>175</v>
      </c>
      <c r="B14" s="241">
        <v>4031367</v>
      </c>
      <c r="C14" s="240">
        <v>3509402</v>
      </c>
      <c r="D14" s="239">
        <f>C14/B14-1</f>
        <v>-0.12947593210938124</v>
      </c>
      <c r="E14" s="241">
        <v>16550275</v>
      </c>
      <c r="F14" s="240">
        <v>15029541</v>
      </c>
      <c r="G14" s="239">
        <f>F14/E14-1</f>
        <v>-9.1885723953227361E-2</v>
      </c>
      <c r="H14" s="239">
        <f t="shared" si="0"/>
        <v>3.8708795945473107E-2</v>
      </c>
    </row>
    <row r="15" spans="1:8" x14ac:dyDescent="0.25">
      <c r="A15" s="242" t="s">
        <v>186</v>
      </c>
      <c r="B15" s="241">
        <v>0</v>
      </c>
      <c r="C15" s="240">
        <v>3265685</v>
      </c>
      <c r="D15" s="239" t="s">
        <v>166</v>
      </c>
      <c r="E15" s="241">
        <v>0</v>
      </c>
      <c r="F15" s="240">
        <v>9487563</v>
      </c>
      <c r="G15" s="239" t="s">
        <v>166</v>
      </c>
      <c r="H15" s="239">
        <f t="shared" si="0"/>
        <v>2.4435353028200973E-2</v>
      </c>
    </row>
    <row r="16" spans="1:8" x14ac:dyDescent="0.25">
      <c r="A16" s="242" t="s">
        <v>188</v>
      </c>
      <c r="B16" s="241">
        <v>1409814</v>
      </c>
      <c r="C16" s="240">
        <v>1807529</v>
      </c>
      <c r="D16" s="239">
        <f>C16/B16-1</f>
        <v>0.28210458968346175</v>
      </c>
      <c r="E16" s="241">
        <v>3626162</v>
      </c>
      <c r="F16" s="240">
        <v>5983439</v>
      </c>
      <c r="G16" s="239">
        <f t="shared" ref="G16:G32" si="1">F16/E16-1</f>
        <v>0.65007492770593256</v>
      </c>
      <c r="H16" s="239">
        <f t="shared" si="0"/>
        <v>1.5410431982133432E-2</v>
      </c>
    </row>
    <row r="17" spans="1:8" x14ac:dyDescent="0.25">
      <c r="A17" s="242" t="s">
        <v>187</v>
      </c>
      <c r="B17" s="241">
        <v>4906577</v>
      </c>
      <c r="C17" s="240">
        <v>919256</v>
      </c>
      <c r="D17" s="239">
        <f>C17/B17-1</f>
        <v>-0.81264820668258131</v>
      </c>
      <c r="E17" s="241">
        <v>8681232</v>
      </c>
      <c r="F17" s="240">
        <v>4753711</v>
      </c>
      <c r="G17" s="239">
        <f t="shared" si="1"/>
        <v>-0.45241516411495508</v>
      </c>
      <c r="H17" s="239">
        <f t="shared" si="0"/>
        <v>1.2243250082138299E-2</v>
      </c>
    </row>
    <row r="18" spans="1:8" x14ac:dyDescent="0.25">
      <c r="A18" s="242" t="s">
        <v>228</v>
      </c>
      <c r="B18" s="241">
        <v>21410173</v>
      </c>
      <c r="C18" s="240">
        <v>6318956</v>
      </c>
      <c r="D18" s="239">
        <f>C18/B18-1</f>
        <v>-0.70486198313297144</v>
      </c>
      <c r="E18" s="240">
        <v>54837296</v>
      </c>
      <c r="F18" s="240">
        <v>21751075</v>
      </c>
      <c r="G18" s="239">
        <f t="shared" si="1"/>
        <v>-0.6033525248947359</v>
      </c>
      <c r="H18" s="239">
        <f t="shared" si="0"/>
        <v>5.6020202065364573E-2</v>
      </c>
    </row>
    <row r="19" spans="1:8" x14ac:dyDescent="0.25">
      <c r="A19" s="238" t="s">
        <v>128</v>
      </c>
      <c r="B19" s="237">
        <f>+SUM(B20:B30)</f>
        <v>61260635</v>
      </c>
      <c r="C19" s="237">
        <f>+SUM(C20:C30)</f>
        <v>51817514</v>
      </c>
      <c r="D19" s="236">
        <f>C19/B19-1</f>
        <v>-0.15414663919170934</v>
      </c>
      <c r="E19" s="237">
        <f>+SUM(E20:E30)</f>
        <v>230387183</v>
      </c>
      <c r="F19" s="237">
        <f>+SUM(F20:F30)</f>
        <v>172402103</v>
      </c>
      <c r="G19" s="236">
        <f t="shared" si="1"/>
        <v>-0.25168535525693714</v>
      </c>
      <c r="H19" s="235">
        <f>F19/F19</f>
        <v>1</v>
      </c>
    </row>
    <row r="20" spans="1:8" x14ac:dyDescent="0.25">
      <c r="A20" s="243" t="s">
        <v>171</v>
      </c>
      <c r="B20" s="241">
        <v>16476265</v>
      </c>
      <c r="C20" s="240">
        <v>8552678</v>
      </c>
      <c r="D20" s="239">
        <f>C20/B20-1</f>
        <v>-0.48090917450041015</v>
      </c>
      <c r="E20" s="241">
        <v>52254831</v>
      </c>
      <c r="F20" s="240">
        <v>39263805</v>
      </c>
      <c r="G20" s="239">
        <f t="shared" si="1"/>
        <v>-0.24860909032506484</v>
      </c>
      <c r="H20" s="239">
        <f t="shared" ref="H20:H30" si="2">+F20/$F$19</f>
        <v>0.22774551073776636</v>
      </c>
    </row>
    <row r="21" spans="1:8" x14ac:dyDescent="0.25">
      <c r="A21" s="243" t="s">
        <v>176</v>
      </c>
      <c r="B21" s="241">
        <v>1486064</v>
      </c>
      <c r="C21" s="240">
        <v>20560836</v>
      </c>
      <c r="D21" s="239" t="s">
        <v>166</v>
      </c>
      <c r="E21" s="241">
        <v>4731313</v>
      </c>
      <c r="F21" s="240">
        <v>33796514</v>
      </c>
      <c r="G21" s="239">
        <f t="shared" si="1"/>
        <v>6.1431575125129116</v>
      </c>
      <c r="H21" s="239">
        <f t="shared" si="2"/>
        <v>0.19603307275201859</v>
      </c>
    </row>
    <row r="22" spans="1:8" x14ac:dyDescent="0.25">
      <c r="A22" s="243" t="s">
        <v>175</v>
      </c>
      <c r="B22" s="241">
        <v>3927903</v>
      </c>
      <c r="C22" s="240">
        <v>9402690</v>
      </c>
      <c r="D22" s="239">
        <f t="shared" ref="D22:D32" si="3">C22/B22-1</f>
        <v>1.3938192974724681</v>
      </c>
      <c r="E22" s="241">
        <v>17355504</v>
      </c>
      <c r="F22" s="240">
        <v>32667214</v>
      </c>
      <c r="G22" s="239">
        <f t="shared" si="1"/>
        <v>0.88223943251662407</v>
      </c>
      <c r="H22" s="239">
        <f t="shared" si="2"/>
        <v>0.18948268861894335</v>
      </c>
    </row>
    <row r="23" spans="1:8" x14ac:dyDescent="0.25">
      <c r="A23" s="242" t="s">
        <v>172</v>
      </c>
      <c r="B23" s="241">
        <v>14091130</v>
      </c>
      <c r="C23" s="240">
        <v>402189</v>
      </c>
      <c r="D23" s="239">
        <f t="shared" si="3"/>
        <v>-0.97145800230357682</v>
      </c>
      <c r="E23" s="241">
        <v>44298723</v>
      </c>
      <c r="F23" s="240">
        <v>13786633</v>
      </c>
      <c r="G23" s="239">
        <f t="shared" si="1"/>
        <v>-0.68878035152390282</v>
      </c>
      <c r="H23" s="239">
        <f t="shared" si="2"/>
        <v>7.9967893431091147E-2</v>
      </c>
    </row>
    <row r="24" spans="1:8" x14ac:dyDescent="0.25">
      <c r="A24" s="242" t="s">
        <v>177</v>
      </c>
      <c r="B24" s="241">
        <v>8016828</v>
      </c>
      <c r="C24" s="240">
        <v>3838452</v>
      </c>
      <c r="D24" s="239">
        <f t="shared" si="3"/>
        <v>-0.52120065442342034</v>
      </c>
      <c r="E24" s="241">
        <v>28349488</v>
      </c>
      <c r="F24" s="240">
        <v>11971344</v>
      </c>
      <c r="G24" s="239">
        <f t="shared" si="1"/>
        <v>-0.57772274405802326</v>
      </c>
      <c r="H24" s="239">
        <f t="shared" si="2"/>
        <v>6.9438503311064603E-2</v>
      </c>
    </row>
    <row r="25" spans="1:8" x14ac:dyDescent="0.25">
      <c r="A25" s="242" t="s">
        <v>173</v>
      </c>
      <c r="B25" s="241">
        <v>957479</v>
      </c>
      <c r="C25" s="240">
        <v>3173378</v>
      </c>
      <c r="D25" s="239">
        <f t="shared" si="3"/>
        <v>2.3143055879032333</v>
      </c>
      <c r="E25" s="241">
        <v>8389962</v>
      </c>
      <c r="F25" s="240">
        <v>10621925</v>
      </c>
      <c r="G25" s="239">
        <f t="shared" si="1"/>
        <v>0.26602778415444561</v>
      </c>
      <c r="H25" s="239">
        <f t="shared" si="2"/>
        <v>6.1611342409204836E-2</v>
      </c>
    </row>
    <row r="26" spans="1:8" x14ac:dyDescent="0.25">
      <c r="A26" s="242" t="s">
        <v>174</v>
      </c>
      <c r="B26" s="241">
        <v>1863735</v>
      </c>
      <c r="C26" s="240">
        <v>983885</v>
      </c>
      <c r="D26" s="239">
        <f t="shared" si="3"/>
        <v>-0.47208964793814567</v>
      </c>
      <c r="E26" s="241">
        <v>9021391</v>
      </c>
      <c r="F26" s="240">
        <v>6930685</v>
      </c>
      <c r="G26" s="239">
        <f t="shared" si="1"/>
        <v>-0.23174984877609228</v>
      </c>
      <c r="H26" s="239">
        <f t="shared" si="2"/>
        <v>4.0200698711894481E-2</v>
      </c>
    </row>
    <row r="27" spans="1:8" x14ac:dyDescent="0.25">
      <c r="A27" s="242" t="s">
        <v>180</v>
      </c>
      <c r="B27" s="241">
        <v>234186</v>
      </c>
      <c r="C27" s="240">
        <v>136478</v>
      </c>
      <c r="D27" s="239">
        <f t="shared" si="3"/>
        <v>-0.41722391603255526</v>
      </c>
      <c r="E27" s="241">
        <v>385815</v>
      </c>
      <c r="F27" s="240">
        <v>3426983</v>
      </c>
      <c r="G27" s="239">
        <f t="shared" si="1"/>
        <v>7.8824514339774243</v>
      </c>
      <c r="H27" s="239">
        <f t="shared" si="2"/>
        <v>1.9877849169856125E-2</v>
      </c>
    </row>
    <row r="28" spans="1:8" x14ac:dyDescent="0.25">
      <c r="A28" s="242" t="s">
        <v>188</v>
      </c>
      <c r="B28" s="241">
        <v>409828</v>
      </c>
      <c r="C28" s="240">
        <v>1144584</v>
      </c>
      <c r="D28" s="239">
        <f t="shared" si="3"/>
        <v>1.7928399230896863</v>
      </c>
      <c r="E28" s="241">
        <v>3804919</v>
      </c>
      <c r="F28" s="240">
        <v>2854540</v>
      </c>
      <c r="G28" s="239">
        <f t="shared" si="1"/>
        <v>-0.24977640785520006</v>
      </c>
      <c r="H28" s="239">
        <f t="shared" si="2"/>
        <v>1.655745463847387E-2</v>
      </c>
    </row>
    <row r="29" spans="1:8" x14ac:dyDescent="0.25">
      <c r="A29" s="242" t="s">
        <v>179</v>
      </c>
      <c r="B29" s="241">
        <v>1437118</v>
      </c>
      <c r="C29" s="240">
        <v>110409</v>
      </c>
      <c r="D29" s="239">
        <f t="shared" si="3"/>
        <v>-0.92317332327616797</v>
      </c>
      <c r="E29" s="241">
        <v>3209947</v>
      </c>
      <c r="F29" s="240">
        <v>2497005</v>
      </c>
      <c r="G29" s="239">
        <f t="shared" si="1"/>
        <v>-0.22210397866382214</v>
      </c>
      <c r="H29" s="239">
        <f t="shared" si="2"/>
        <v>1.4483611026484985E-2</v>
      </c>
    </row>
    <row r="30" spans="1:8" x14ac:dyDescent="0.25">
      <c r="A30" s="242" t="s">
        <v>227</v>
      </c>
      <c r="B30" s="241">
        <v>12360099</v>
      </c>
      <c r="C30" s="240">
        <v>3511935</v>
      </c>
      <c r="D30" s="239">
        <f t="shared" si="3"/>
        <v>-0.71586513991514145</v>
      </c>
      <c r="E30" s="240">
        <v>58585290</v>
      </c>
      <c r="F30" s="240">
        <v>14585455</v>
      </c>
      <c r="G30" s="239">
        <f t="shared" si="1"/>
        <v>-0.75103895534186138</v>
      </c>
      <c r="H30" s="239">
        <f t="shared" si="2"/>
        <v>8.4601375193201669E-2</v>
      </c>
    </row>
    <row r="31" spans="1:8" x14ac:dyDescent="0.25">
      <c r="A31" s="238" t="s">
        <v>111</v>
      </c>
      <c r="B31" s="237">
        <f>+SUM(B32:B42)</f>
        <v>26368134</v>
      </c>
      <c r="C31" s="237">
        <f>+SUM(C32:C42)</f>
        <v>20370875</v>
      </c>
      <c r="D31" s="236">
        <f t="shared" si="3"/>
        <v>-0.22744343608083906</v>
      </c>
      <c r="E31" s="237">
        <f>+SUM(E32:E42)</f>
        <v>72013988</v>
      </c>
      <c r="F31" s="237">
        <f>+SUM(F32:F42)</f>
        <v>64441358</v>
      </c>
      <c r="G31" s="236">
        <f t="shared" si="1"/>
        <v>-0.10515498738939444</v>
      </c>
      <c r="H31" s="235">
        <f>F31/F31</f>
        <v>1</v>
      </c>
    </row>
    <row r="32" spans="1:8" x14ac:dyDescent="0.25">
      <c r="A32" s="243" t="s">
        <v>178</v>
      </c>
      <c r="B32" s="241">
        <v>3477268</v>
      </c>
      <c r="C32" s="240">
        <v>3284507</v>
      </c>
      <c r="D32" s="239">
        <f t="shared" si="3"/>
        <v>-5.5434611309798432E-2</v>
      </c>
      <c r="E32" s="241">
        <v>10387599</v>
      </c>
      <c r="F32" s="240">
        <v>10554934</v>
      </c>
      <c r="G32" s="239">
        <f t="shared" si="1"/>
        <v>1.6109112413754234E-2</v>
      </c>
      <c r="H32" s="239">
        <f t="shared" ref="H32:H42" si="4">+F32/$F$31</f>
        <v>0.1637913030945127</v>
      </c>
    </row>
    <row r="33" spans="1:8" x14ac:dyDescent="0.25">
      <c r="A33" s="243" t="s">
        <v>201</v>
      </c>
      <c r="B33" s="241">
        <v>0</v>
      </c>
      <c r="C33" s="240">
        <v>1228659</v>
      </c>
      <c r="D33" s="239" t="s">
        <v>166</v>
      </c>
      <c r="E33" s="241">
        <v>0</v>
      </c>
      <c r="F33" s="240">
        <v>4129033</v>
      </c>
      <c r="G33" s="239" t="s">
        <v>166</v>
      </c>
      <c r="H33" s="239">
        <f t="shared" si="4"/>
        <v>6.4074270439800476E-2</v>
      </c>
    </row>
    <row r="34" spans="1:8" x14ac:dyDescent="0.25">
      <c r="A34" s="242" t="s">
        <v>182</v>
      </c>
      <c r="B34" s="241">
        <v>1273771</v>
      </c>
      <c r="C34" s="245">
        <v>1059122</v>
      </c>
      <c r="D34" s="239">
        <f>C34/B34-1</f>
        <v>-0.16851459171232508</v>
      </c>
      <c r="E34" s="241">
        <v>2763043</v>
      </c>
      <c r="F34" s="240">
        <v>3553685</v>
      </c>
      <c r="G34" s="239">
        <f>F34/E34-1</f>
        <v>0.28614900310997693</v>
      </c>
      <c r="H34" s="239">
        <f t="shared" si="4"/>
        <v>5.5146029045508319E-2</v>
      </c>
    </row>
    <row r="35" spans="1:8" x14ac:dyDescent="0.25">
      <c r="A35" s="242" t="s">
        <v>184</v>
      </c>
      <c r="B35" s="241">
        <v>1274186</v>
      </c>
      <c r="C35" s="240">
        <v>940481</v>
      </c>
      <c r="D35" s="239">
        <f>C35/B35-1</f>
        <v>-0.26189661477994575</v>
      </c>
      <c r="E35" s="241">
        <v>4893311</v>
      </c>
      <c r="F35" s="240">
        <v>3459747</v>
      </c>
      <c r="G35" s="239">
        <f>F35/E35-1</f>
        <v>-0.29296400739703643</v>
      </c>
      <c r="H35" s="239">
        <f t="shared" si="4"/>
        <v>5.3688300609679891E-2</v>
      </c>
    </row>
    <row r="36" spans="1:8" x14ac:dyDescent="0.25">
      <c r="A36" s="243" t="s">
        <v>190</v>
      </c>
      <c r="B36" s="241">
        <v>3259866</v>
      </c>
      <c r="C36" s="240">
        <v>1160421</v>
      </c>
      <c r="D36" s="239">
        <f>C36/B36-1</f>
        <v>-0.64402800605914479</v>
      </c>
      <c r="E36" s="241">
        <v>6104421</v>
      </c>
      <c r="F36" s="240">
        <v>3330562</v>
      </c>
      <c r="G36" s="239">
        <f>F36/E36-1</f>
        <v>-0.45440165414541367</v>
      </c>
      <c r="H36" s="239">
        <f t="shared" si="4"/>
        <v>5.1683609771227976E-2</v>
      </c>
    </row>
    <row r="37" spans="1:8" x14ac:dyDescent="0.25">
      <c r="A37" s="242" t="s">
        <v>174</v>
      </c>
      <c r="B37" s="241">
        <v>974829</v>
      </c>
      <c r="C37" s="240">
        <v>1283054</v>
      </c>
      <c r="D37" s="239">
        <f>C37/B37-1</f>
        <v>0.31618365887760835</v>
      </c>
      <c r="E37" s="241">
        <v>2413977</v>
      </c>
      <c r="F37" s="240">
        <v>2641529</v>
      </c>
      <c r="G37" s="239">
        <f>F37/E37-1</f>
        <v>9.4264361259448703E-2</v>
      </c>
      <c r="H37" s="239">
        <f t="shared" si="4"/>
        <v>4.0991206299532047E-2</v>
      </c>
    </row>
    <row r="38" spans="1:8" x14ac:dyDescent="0.25">
      <c r="A38" s="242" t="s">
        <v>172</v>
      </c>
      <c r="B38" s="241">
        <v>0</v>
      </c>
      <c r="C38" s="240">
        <v>683444</v>
      </c>
      <c r="D38" s="239" t="s">
        <v>166</v>
      </c>
      <c r="E38" s="241">
        <v>0</v>
      </c>
      <c r="F38" s="240">
        <v>2469655</v>
      </c>
      <c r="G38" s="239" t="s">
        <v>166</v>
      </c>
      <c r="H38" s="239">
        <f t="shared" si="4"/>
        <v>3.8324068217184377E-2</v>
      </c>
    </row>
    <row r="39" spans="1:8" x14ac:dyDescent="0.25">
      <c r="A39" s="242" t="s">
        <v>191</v>
      </c>
      <c r="B39" s="241">
        <v>1691486</v>
      </c>
      <c r="C39" s="240">
        <v>1016160</v>
      </c>
      <c r="D39" s="239">
        <f t="shared" ref="D39:D62" si="5">C39/B39-1</f>
        <v>-0.39925012681157279</v>
      </c>
      <c r="E39" s="241">
        <v>3442483</v>
      </c>
      <c r="F39" s="240">
        <v>2428729</v>
      </c>
      <c r="G39" s="239">
        <f t="shared" ref="G39:G68" si="6">F39/E39-1</f>
        <v>-0.29448337145020032</v>
      </c>
      <c r="H39" s="239">
        <f t="shared" si="4"/>
        <v>3.7688979180109765E-2</v>
      </c>
    </row>
    <row r="40" spans="1:8" x14ac:dyDescent="0.25">
      <c r="A40" s="242" t="s">
        <v>208</v>
      </c>
      <c r="B40" s="241">
        <v>2171283</v>
      </c>
      <c r="C40" s="240">
        <v>688328</v>
      </c>
      <c r="D40" s="239">
        <f t="shared" si="5"/>
        <v>-0.68298558962604139</v>
      </c>
      <c r="E40" s="241">
        <v>5815669</v>
      </c>
      <c r="F40" s="240">
        <v>2392268</v>
      </c>
      <c r="G40" s="239">
        <f t="shared" si="6"/>
        <v>-0.58865127984415899</v>
      </c>
      <c r="H40" s="239">
        <f t="shared" si="4"/>
        <v>3.7123177944201613E-2</v>
      </c>
    </row>
    <row r="41" spans="1:8" x14ac:dyDescent="0.25">
      <c r="A41" s="242" t="s">
        <v>180</v>
      </c>
      <c r="B41" s="241">
        <v>1253187</v>
      </c>
      <c r="C41" s="240">
        <v>700842</v>
      </c>
      <c r="D41" s="239">
        <f t="shared" si="5"/>
        <v>-0.44075225804289386</v>
      </c>
      <c r="E41" s="241">
        <v>3818193</v>
      </c>
      <c r="F41" s="240">
        <v>2133158</v>
      </c>
      <c r="G41" s="239">
        <f t="shared" si="6"/>
        <v>-0.44131739804666759</v>
      </c>
      <c r="H41" s="239">
        <f t="shared" si="4"/>
        <v>3.3102312958705804E-2</v>
      </c>
    </row>
    <row r="42" spans="1:8" x14ac:dyDescent="0.25">
      <c r="A42" s="242" t="s">
        <v>226</v>
      </c>
      <c r="B42" s="241">
        <v>10992258</v>
      </c>
      <c r="C42" s="240">
        <v>8325857</v>
      </c>
      <c r="D42" s="239">
        <f t="shared" si="5"/>
        <v>-0.24257081666023483</v>
      </c>
      <c r="E42" s="240">
        <v>32375292</v>
      </c>
      <c r="F42" s="240">
        <v>27348058</v>
      </c>
      <c r="G42" s="239">
        <f t="shared" si="6"/>
        <v>-0.15527995855604948</v>
      </c>
      <c r="H42" s="239">
        <f t="shared" si="4"/>
        <v>0.42438674243953706</v>
      </c>
    </row>
    <row r="43" spans="1:8" x14ac:dyDescent="0.25">
      <c r="A43" s="238" t="s">
        <v>129</v>
      </c>
      <c r="B43" s="237">
        <f>+SUM(B44:B54)</f>
        <v>78172224</v>
      </c>
      <c r="C43" s="237">
        <f>+SUM(C44:C54)</f>
        <v>109064884</v>
      </c>
      <c r="D43" s="236">
        <f t="shared" si="5"/>
        <v>0.39518717031768213</v>
      </c>
      <c r="E43" s="237">
        <f>+SUM(E44:E54)</f>
        <v>197950358</v>
      </c>
      <c r="F43" s="237">
        <f>+SUM(F44:F54)</f>
        <v>204681890</v>
      </c>
      <c r="G43" s="236">
        <f t="shared" si="6"/>
        <v>3.4006162292467224E-2</v>
      </c>
      <c r="H43" s="235">
        <f>F43/F43</f>
        <v>1</v>
      </c>
    </row>
    <row r="44" spans="1:8" x14ac:dyDescent="0.25">
      <c r="A44" s="243" t="s">
        <v>171</v>
      </c>
      <c r="B44" s="241">
        <v>28101638</v>
      </c>
      <c r="C44" s="240">
        <v>68527968</v>
      </c>
      <c r="D44" s="239">
        <f t="shared" si="5"/>
        <v>1.4385755734238694</v>
      </c>
      <c r="E44" s="241">
        <v>37471809</v>
      </c>
      <c r="F44" s="240">
        <v>94374220</v>
      </c>
      <c r="G44" s="239">
        <f t="shared" si="6"/>
        <v>1.5185392036984391</v>
      </c>
      <c r="H44" s="239">
        <f t="shared" ref="H44:H54" si="7">+F44/$F$43</f>
        <v>0.46107752864701418</v>
      </c>
    </row>
    <row r="45" spans="1:8" x14ac:dyDescent="0.25">
      <c r="A45" s="243" t="s">
        <v>173</v>
      </c>
      <c r="B45" s="241">
        <v>2352489</v>
      </c>
      <c r="C45" s="240">
        <v>5781013</v>
      </c>
      <c r="D45" s="239">
        <f t="shared" si="5"/>
        <v>1.4574027763785504</v>
      </c>
      <c r="E45" s="241">
        <v>5087016</v>
      </c>
      <c r="F45" s="240">
        <v>20777508</v>
      </c>
      <c r="G45" s="239">
        <f t="shared" si="6"/>
        <v>3.0844196283243459</v>
      </c>
      <c r="H45" s="239">
        <f t="shared" si="7"/>
        <v>0.10151121821280817</v>
      </c>
    </row>
    <row r="46" spans="1:8" x14ac:dyDescent="0.25">
      <c r="A46" s="243" t="s">
        <v>177</v>
      </c>
      <c r="B46" s="241">
        <v>4099490</v>
      </c>
      <c r="C46" s="240">
        <v>10069925</v>
      </c>
      <c r="D46" s="239">
        <f t="shared" si="5"/>
        <v>1.4563848185993868</v>
      </c>
      <c r="E46" s="241">
        <v>14303502</v>
      </c>
      <c r="F46" s="240">
        <v>13168834</v>
      </c>
      <c r="G46" s="239">
        <f t="shared" si="6"/>
        <v>-7.9327985552069658E-2</v>
      </c>
      <c r="H46" s="239">
        <f t="shared" si="7"/>
        <v>6.4338051598018753E-2</v>
      </c>
    </row>
    <row r="47" spans="1:8" x14ac:dyDescent="0.25">
      <c r="A47" s="242" t="s">
        <v>175</v>
      </c>
      <c r="B47" s="241">
        <v>4175377</v>
      </c>
      <c r="C47" s="240">
        <v>3518410</v>
      </c>
      <c r="D47" s="239">
        <f t="shared" si="5"/>
        <v>-0.15734315727657644</v>
      </c>
      <c r="E47" s="241">
        <v>12364326</v>
      </c>
      <c r="F47" s="240">
        <v>13102333</v>
      </c>
      <c r="G47" s="239">
        <f t="shared" si="6"/>
        <v>5.968841326247798E-2</v>
      </c>
      <c r="H47" s="239">
        <f t="shared" si="7"/>
        <v>6.4013152311618776E-2</v>
      </c>
    </row>
    <row r="48" spans="1:8" x14ac:dyDescent="0.25">
      <c r="A48" s="242" t="s">
        <v>185</v>
      </c>
      <c r="B48" s="241">
        <v>1888839</v>
      </c>
      <c r="C48" s="240">
        <v>4861740</v>
      </c>
      <c r="D48" s="239">
        <f t="shared" si="5"/>
        <v>1.5739303349835532</v>
      </c>
      <c r="E48" s="241">
        <v>8854407</v>
      </c>
      <c r="F48" s="240">
        <v>10562785</v>
      </c>
      <c r="G48" s="239">
        <f t="shared" si="6"/>
        <v>0.19294098407719451</v>
      </c>
      <c r="H48" s="239">
        <f t="shared" si="7"/>
        <v>5.1605860196033956E-2</v>
      </c>
    </row>
    <row r="49" spans="1:8" x14ac:dyDescent="0.25">
      <c r="A49" s="242" t="s">
        <v>189</v>
      </c>
      <c r="B49" s="241">
        <v>1207416</v>
      </c>
      <c r="C49" s="240">
        <v>2601314</v>
      </c>
      <c r="D49" s="239">
        <f t="shared" si="5"/>
        <v>1.1544471830752614</v>
      </c>
      <c r="E49" s="241">
        <v>3858394</v>
      </c>
      <c r="F49" s="240">
        <v>8902883</v>
      </c>
      <c r="G49" s="239">
        <f t="shared" si="6"/>
        <v>1.3074063975840726</v>
      </c>
      <c r="H49" s="239">
        <f t="shared" si="7"/>
        <v>4.3496193043751942E-2</v>
      </c>
    </row>
    <row r="50" spans="1:8" x14ac:dyDescent="0.25">
      <c r="A50" s="242" t="s">
        <v>174</v>
      </c>
      <c r="B50" s="241">
        <v>2268843</v>
      </c>
      <c r="C50" s="240">
        <v>3595934</v>
      </c>
      <c r="D50" s="239">
        <f t="shared" si="5"/>
        <v>0.58491971458580427</v>
      </c>
      <c r="E50" s="241">
        <v>5875044</v>
      </c>
      <c r="F50" s="240">
        <v>6379307</v>
      </c>
      <c r="G50" s="239">
        <f t="shared" si="6"/>
        <v>8.5831357177920786E-2</v>
      </c>
      <c r="H50" s="239">
        <f t="shared" si="7"/>
        <v>3.1166934211912935E-2</v>
      </c>
    </row>
    <row r="51" spans="1:8" x14ac:dyDescent="0.25">
      <c r="A51" s="242" t="s">
        <v>178</v>
      </c>
      <c r="B51" s="241">
        <v>1014794</v>
      </c>
      <c r="C51" s="240">
        <v>975190</v>
      </c>
      <c r="D51" s="239">
        <f t="shared" si="5"/>
        <v>-3.9026639889475079E-2</v>
      </c>
      <c r="E51" s="241">
        <v>4361432</v>
      </c>
      <c r="F51" s="240">
        <v>4168925</v>
      </c>
      <c r="G51" s="239">
        <f t="shared" si="6"/>
        <v>-4.4138484791233723E-2</v>
      </c>
      <c r="H51" s="239">
        <f t="shared" si="7"/>
        <v>2.0367825409468323E-2</v>
      </c>
    </row>
    <row r="52" spans="1:8" x14ac:dyDescent="0.25">
      <c r="A52" s="242" t="s">
        <v>203</v>
      </c>
      <c r="B52" s="241">
        <v>1599694</v>
      </c>
      <c r="C52" s="240">
        <v>1292018</v>
      </c>
      <c r="D52" s="239">
        <f t="shared" si="5"/>
        <v>-0.19233428393180196</v>
      </c>
      <c r="E52" s="241">
        <v>4119412</v>
      </c>
      <c r="F52" s="240">
        <v>3657591</v>
      </c>
      <c r="G52" s="239">
        <f t="shared" si="6"/>
        <v>-0.11210847567565463</v>
      </c>
      <c r="H52" s="239">
        <f t="shared" si="7"/>
        <v>1.7869636634682239E-2</v>
      </c>
    </row>
    <row r="53" spans="1:8" x14ac:dyDescent="0.25">
      <c r="A53" s="242" t="s">
        <v>181</v>
      </c>
      <c r="B53" s="241">
        <v>1248559</v>
      </c>
      <c r="C53" s="240">
        <v>1124155</v>
      </c>
      <c r="D53" s="239">
        <f t="shared" si="5"/>
        <v>-9.9638062758748314E-2</v>
      </c>
      <c r="E53" s="241">
        <v>4244406</v>
      </c>
      <c r="F53" s="240">
        <v>3378109</v>
      </c>
      <c r="G53" s="239">
        <f t="shared" si="6"/>
        <v>-0.20410323611831671</v>
      </c>
      <c r="H53" s="239">
        <f t="shared" si="7"/>
        <v>1.6504190966772879E-2</v>
      </c>
    </row>
    <row r="54" spans="1:8" x14ac:dyDescent="0.25">
      <c r="A54" s="242" t="s">
        <v>225</v>
      </c>
      <c r="B54" s="241">
        <v>30215085</v>
      </c>
      <c r="C54" s="240">
        <v>6717217</v>
      </c>
      <c r="D54" s="239">
        <f t="shared" si="5"/>
        <v>-0.77768664228480577</v>
      </c>
      <c r="E54" s="241">
        <v>97410610</v>
      </c>
      <c r="F54" s="240">
        <v>26209395</v>
      </c>
      <c r="G54" s="239">
        <f t="shared" si="6"/>
        <v>-0.73093901167439568</v>
      </c>
      <c r="H54" s="239">
        <f t="shared" si="7"/>
        <v>0.12804940876791787</v>
      </c>
    </row>
    <row r="55" spans="1:8" x14ac:dyDescent="0.25">
      <c r="A55" s="238" t="s">
        <v>130</v>
      </c>
      <c r="B55" s="237">
        <f>+SUM(B56:B66)</f>
        <v>102609063</v>
      </c>
      <c r="C55" s="237">
        <f>+SUM(C56:C66)</f>
        <v>37883810</v>
      </c>
      <c r="D55" s="236">
        <f t="shared" si="5"/>
        <v>-0.63079469890491058</v>
      </c>
      <c r="E55" s="237">
        <f>+SUM(E56:E66)</f>
        <v>255564032</v>
      </c>
      <c r="F55" s="237">
        <f>+SUM(F56:F66)</f>
        <v>110648033</v>
      </c>
      <c r="G55" s="236">
        <f t="shared" si="6"/>
        <v>-0.56704379667949523</v>
      </c>
      <c r="H55" s="244">
        <f>F55/F55</f>
        <v>1</v>
      </c>
    </row>
    <row r="56" spans="1:8" x14ac:dyDescent="0.25">
      <c r="A56" s="243" t="s">
        <v>179</v>
      </c>
      <c r="B56" s="241">
        <v>11961601</v>
      </c>
      <c r="C56" s="240">
        <v>5695838</v>
      </c>
      <c r="D56" s="239">
        <f t="shared" si="5"/>
        <v>-0.52382310695700351</v>
      </c>
      <c r="E56" s="241">
        <v>31123102</v>
      </c>
      <c r="F56" s="240">
        <v>14513049</v>
      </c>
      <c r="G56" s="239">
        <f t="shared" si="6"/>
        <v>-0.53368886558929762</v>
      </c>
      <c r="H56" s="239">
        <f t="shared" ref="H56:H66" si="8">+F56/$F$55</f>
        <v>0.1311640939880061</v>
      </c>
    </row>
    <row r="57" spans="1:8" x14ac:dyDescent="0.25">
      <c r="A57" s="243" t="s">
        <v>172</v>
      </c>
      <c r="B57" s="241">
        <v>41226814</v>
      </c>
      <c r="C57" s="240">
        <v>6030773</v>
      </c>
      <c r="D57" s="239">
        <f t="shared" si="5"/>
        <v>-0.85371721908949838</v>
      </c>
      <c r="E57" s="241">
        <v>94672762</v>
      </c>
      <c r="F57" s="240">
        <v>14005210</v>
      </c>
      <c r="G57" s="239">
        <f t="shared" si="6"/>
        <v>-0.85206716584438513</v>
      </c>
      <c r="H57" s="239">
        <f t="shared" si="8"/>
        <v>0.12657441456731544</v>
      </c>
    </row>
    <row r="58" spans="1:8" x14ac:dyDescent="0.25">
      <c r="A58" s="242" t="s">
        <v>183</v>
      </c>
      <c r="B58" s="241">
        <v>12316548</v>
      </c>
      <c r="C58" s="240">
        <v>5166640</v>
      </c>
      <c r="D58" s="239">
        <f t="shared" si="5"/>
        <v>-0.5805123318644152</v>
      </c>
      <c r="E58" s="241">
        <v>29740752</v>
      </c>
      <c r="F58" s="240">
        <v>10086032</v>
      </c>
      <c r="G58" s="239">
        <f t="shared" si="6"/>
        <v>-0.6608682927721532</v>
      </c>
      <c r="H58" s="239">
        <f t="shared" si="8"/>
        <v>9.1154191597784665E-2</v>
      </c>
    </row>
    <row r="59" spans="1:8" x14ac:dyDescent="0.25">
      <c r="A59" s="243" t="s">
        <v>181</v>
      </c>
      <c r="B59" s="241">
        <v>5193219</v>
      </c>
      <c r="C59" s="240">
        <v>2703131</v>
      </c>
      <c r="D59" s="239">
        <f t="shared" si="5"/>
        <v>-0.47948834817095143</v>
      </c>
      <c r="E59" s="241">
        <v>15629474</v>
      </c>
      <c r="F59" s="240">
        <v>9930659</v>
      </c>
      <c r="G59" s="239">
        <f t="shared" si="6"/>
        <v>-0.364619756237478</v>
      </c>
      <c r="H59" s="239">
        <f t="shared" si="8"/>
        <v>8.9749982270358117E-2</v>
      </c>
    </row>
    <row r="60" spans="1:8" x14ac:dyDescent="0.25">
      <c r="A60" s="242" t="s">
        <v>180</v>
      </c>
      <c r="B60" s="241">
        <v>3744595</v>
      </c>
      <c r="C60" s="240">
        <v>2583345</v>
      </c>
      <c r="D60" s="239">
        <f t="shared" si="5"/>
        <v>-0.31011364379859507</v>
      </c>
      <c r="E60" s="241">
        <v>10478894</v>
      </c>
      <c r="F60" s="240">
        <v>9889629</v>
      </c>
      <c r="G60" s="239">
        <f t="shared" si="6"/>
        <v>-5.6233510902963579E-2</v>
      </c>
      <c r="H60" s="239">
        <f t="shared" si="8"/>
        <v>8.9379166821700301E-2</v>
      </c>
    </row>
    <row r="61" spans="1:8" x14ac:dyDescent="0.25">
      <c r="A61" s="242" t="s">
        <v>182</v>
      </c>
      <c r="B61" s="241">
        <v>2201023</v>
      </c>
      <c r="C61" s="240">
        <v>2076104</v>
      </c>
      <c r="D61" s="239">
        <f t="shared" si="5"/>
        <v>-5.6754972574116658E-2</v>
      </c>
      <c r="E61" s="241">
        <v>6900132</v>
      </c>
      <c r="F61" s="240">
        <v>5709582</v>
      </c>
      <c r="G61" s="239">
        <f t="shared" si="6"/>
        <v>-0.1725401774922567</v>
      </c>
      <c r="H61" s="239">
        <f t="shared" si="8"/>
        <v>5.1601296879809876E-2</v>
      </c>
    </row>
    <row r="62" spans="1:8" x14ac:dyDescent="0.25">
      <c r="A62" s="242" t="s">
        <v>178</v>
      </c>
      <c r="B62" s="241">
        <v>1809128</v>
      </c>
      <c r="C62" s="240">
        <v>1625011</v>
      </c>
      <c r="D62" s="239">
        <f t="shared" si="5"/>
        <v>-0.10177112951654055</v>
      </c>
      <c r="E62" s="241">
        <v>6325189</v>
      </c>
      <c r="F62" s="240">
        <v>5379164</v>
      </c>
      <c r="G62" s="239">
        <f t="shared" si="6"/>
        <v>-0.14956470075439643</v>
      </c>
      <c r="H62" s="239">
        <f t="shared" si="8"/>
        <v>4.8615089253326353E-2</v>
      </c>
    </row>
    <row r="63" spans="1:8" x14ac:dyDescent="0.25">
      <c r="A63" s="242" t="s">
        <v>184</v>
      </c>
      <c r="B63" s="241">
        <v>33411</v>
      </c>
      <c r="C63" s="240">
        <v>1811584</v>
      </c>
      <c r="D63" s="239" t="s">
        <v>166</v>
      </c>
      <c r="E63" s="241">
        <v>1052593</v>
      </c>
      <c r="F63" s="240">
        <v>4587536</v>
      </c>
      <c r="G63" s="239">
        <f t="shared" si="6"/>
        <v>3.3583189323888725</v>
      </c>
      <c r="H63" s="239">
        <f t="shared" si="8"/>
        <v>4.1460619548474034E-2</v>
      </c>
    </row>
    <row r="64" spans="1:8" x14ac:dyDescent="0.25">
      <c r="A64" s="242" t="s">
        <v>191</v>
      </c>
      <c r="B64" s="241">
        <v>1824472</v>
      </c>
      <c r="C64" s="240">
        <v>1028173</v>
      </c>
      <c r="D64" s="239">
        <f>C64/B64-1</f>
        <v>-0.43645449203934072</v>
      </c>
      <c r="E64" s="241">
        <v>5313455</v>
      </c>
      <c r="F64" s="240">
        <v>3796425</v>
      </c>
      <c r="G64" s="239">
        <f t="shared" si="6"/>
        <v>-0.28550726410593485</v>
      </c>
      <c r="H64" s="239">
        <f t="shared" si="8"/>
        <v>3.4310822317103459E-2</v>
      </c>
    </row>
    <row r="65" spans="1:8" x14ac:dyDescent="0.25">
      <c r="A65" s="242" t="s">
        <v>190</v>
      </c>
      <c r="B65" s="241">
        <v>1162909</v>
      </c>
      <c r="C65" s="240">
        <v>1562600</v>
      </c>
      <c r="D65" s="239">
        <f>C65/B65-1</f>
        <v>0.34369929203402849</v>
      </c>
      <c r="E65" s="241">
        <v>4230395</v>
      </c>
      <c r="F65" s="240">
        <v>3524087</v>
      </c>
      <c r="G65" s="239">
        <f t="shared" si="6"/>
        <v>-0.16696029566978965</v>
      </c>
      <c r="H65" s="239">
        <f t="shared" si="8"/>
        <v>3.1849522349846018E-2</v>
      </c>
    </row>
    <row r="66" spans="1:8" x14ac:dyDescent="0.25">
      <c r="A66" s="242" t="s">
        <v>224</v>
      </c>
      <c r="B66" s="241">
        <v>21135343</v>
      </c>
      <c r="C66" s="240">
        <v>7600611</v>
      </c>
      <c r="D66" s="239">
        <f>C66/B66-1</f>
        <v>-0.64038383479274508</v>
      </c>
      <c r="E66" s="240">
        <v>50097284</v>
      </c>
      <c r="F66" s="240">
        <v>29226660</v>
      </c>
      <c r="G66" s="239">
        <f t="shared" si="6"/>
        <v>-0.41660190600352709</v>
      </c>
      <c r="H66" s="239">
        <f t="shared" si="8"/>
        <v>0.26414080040627563</v>
      </c>
    </row>
    <row r="67" spans="1:8" x14ac:dyDescent="0.25">
      <c r="A67" s="238" t="s">
        <v>65</v>
      </c>
      <c r="B67" s="237">
        <f>+SUM(B68:B78)</f>
        <v>79919823</v>
      </c>
      <c r="C67" s="237">
        <f>+SUM(C68:C78)</f>
        <v>23452758</v>
      </c>
      <c r="D67" s="236">
        <f>C67/B67-1</f>
        <v>-0.70654642215611507</v>
      </c>
      <c r="E67" s="237">
        <f>+SUM(E68:E78)</f>
        <v>179778495</v>
      </c>
      <c r="F67" s="237">
        <f>+SUM(F68:F78)</f>
        <v>111706850</v>
      </c>
      <c r="G67" s="236">
        <f t="shared" si="6"/>
        <v>-0.37864175578953418</v>
      </c>
      <c r="H67" s="235">
        <f>F67/F67</f>
        <v>1</v>
      </c>
    </row>
    <row r="68" spans="1:8" x14ac:dyDescent="0.25">
      <c r="A68" s="243" t="s">
        <v>171</v>
      </c>
      <c r="B68" s="241">
        <v>50804989</v>
      </c>
      <c r="C68" s="240">
        <v>0</v>
      </c>
      <c r="D68" s="239" t="s">
        <v>163</v>
      </c>
      <c r="E68" s="241">
        <v>109184000</v>
      </c>
      <c r="F68" s="240">
        <v>46396254</v>
      </c>
      <c r="G68" s="239">
        <f t="shared" si="6"/>
        <v>-0.5750636173798358</v>
      </c>
      <c r="H68" s="239">
        <f t="shared" ref="H68:H78" si="9">+F68/$F$67</f>
        <v>0.41533938160461958</v>
      </c>
    </row>
    <row r="69" spans="1:8" x14ac:dyDescent="0.25">
      <c r="A69" s="243" t="s">
        <v>172</v>
      </c>
      <c r="B69" s="241">
        <v>0</v>
      </c>
      <c r="C69" s="240">
        <v>4947065</v>
      </c>
      <c r="D69" s="239" t="s">
        <v>166</v>
      </c>
      <c r="E69" s="241">
        <v>0</v>
      </c>
      <c r="F69" s="240">
        <v>23803699</v>
      </c>
      <c r="G69" s="239" t="s">
        <v>166</v>
      </c>
      <c r="H69" s="239">
        <f t="shared" si="9"/>
        <v>0.21309077285770747</v>
      </c>
    </row>
    <row r="70" spans="1:8" x14ac:dyDescent="0.25">
      <c r="A70" s="243" t="s">
        <v>176</v>
      </c>
      <c r="B70" s="241">
        <v>3040541</v>
      </c>
      <c r="C70" s="240">
        <v>2000499</v>
      </c>
      <c r="D70" s="239">
        <f>C70/B70-1</f>
        <v>-0.34205820608898219</v>
      </c>
      <c r="E70" s="241">
        <v>8494180</v>
      </c>
      <c r="F70" s="240">
        <v>6103011</v>
      </c>
      <c r="G70" s="239">
        <f t="shared" ref="G70:G79" si="10">F70/E70-1</f>
        <v>-0.28150674932718633</v>
      </c>
      <c r="H70" s="239">
        <f t="shared" si="9"/>
        <v>5.4634169704006516E-2</v>
      </c>
    </row>
    <row r="71" spans="1:8" x14ac:dyDescent="0.25">
      <c r="A71" s="242" t="s">
        <v>195</v>
      </c>
      <c r="B71" s="241">
        <v>1826680</v>
      </c>
      <c r="C71" s="240">
        <v>963118</v>
      </c>
      <c r="D71" s="239">
        <f>C71/B71-1</f>
        <v>-0.47274946898197823</v>
      </c>
      <c r="E71" s="241">
        <v>4807543</v>
      </c>
      <c r="F71" s="240">
        <v>5098894</v>
      </c>
      <c r="G71" s="239">
        <f t="shared" si="10"/>
        <v>6.0602890083354399E-2</v>
      </c>
      <c r="H71" s="239">
        <f t="shared" si="9"/>
        <v>4.5645311813912931E-2</v>
      </c>
    </row>
    <row r="72" spans="1:8" x14ac:dyDescent="0.25">
      <c r="A72" s="242" t="s">
        <v>175</v>
      </c>
      <c r="B72" s="241">
        <v>1684105</v>
      </c>
      <c r="C72" s="240">
        <v>3115493</v>
      </c>
      <c r="D72" s="239">
        <f>C72/B72-1</f>
        <v>0.84993987904554635</v>
      </c>
      <c r="E72" s="241">
        <v>2609351</v>
      </c>
      <c r="F72" s="240">
        <v>4759008</v>
      </c>
      <c r="G72" s="239">
        <f t="shared" si="10"/>
        <v>0.82382822395300592</v>
      </c>
      <c r="H72" s="239">
        <f t="shared" si="9"/>
        <v>4.2602651493619234E-2</v>
      </c>
    </row>
    <row r="73" spans="1:8" x14ac:dyDescent="0.25">
      <c r="A73" s="242" t="s">
        <v>187</v>
      </c>
      <c r="B73" s="241">
        <v>3588992</v>
      </c>
      <c r="C73" s="240">
        <v>4045746</v>
      </c>
      <c r="D73" s="239" t="s">
        <v>163</v>
      </c>
      <c r="E73" s="241">
        <v>13884167</v>
      </c>
      <c r="F73" s="240">
        <v>4182090</v>
      </c>
      <c r="G73" s="239">
        <f t="shared" si="10"/>
        <v>-0.6987871148481577</v>
      </c>
      <c r="H73" s="239">
        <f t="shared" si="9"/>
        <v>3.7438080117736736E-2</v>
      </c>
    </row>
    <row r="74" spans="1:8" x14ac:dyDescent="0.25">
      <c r="A74" s="242" t="s">
        <v>174</v>
      </c>
      <c r="B74" s="241">
        <v>475033</v>
      </c>
      <c r="C74" s="240">
        <v>1880524</v>
      </c>
      <c r="D74" s="239">
        <f t="shared" ref="D74:D79" si="11">C74/B74-1</f>
        <v>2.9587228676744561</v>
      </c>
      <c r="E74" s="241">
        <v>2054530</v>
      </c>
      <c r="F74" s="240">
        <v>4069220</v>
      </c>
      <c r="G74" s="239">
        <f t="shared" si="10"/>
        <v>0.98060870369378894</v>
      </c>
      <c r="H74" s="239">
        <f t="shared" si="9"/>
        <v>3.6427667596033726E-2</v>
      </c>
    </row>
    <row r="75" spans="1:8" x14ac:dyDescent="0.25">
      <c r="A75" s="242" t="s">
        <v>192</v>
      </c>
      <c r="B75" s="241">
        <v>759580</v>
      </c>
      <c r="C75" s="240">
        <v>693001</v>
      </c>
      <c r="D75" s="239">
        <f t="shared" si="11"/>
        <v>-8.7652386845361918E-2</v>
      </c>
      <c r="E75" s="241">
        <v>2284666</v>
      </c>
      <c r="F75" s="240">
        <v>2160651</v>
      </c>
      <c r="G75" s="239">
        <f t="shared" si="10"/>
        <v>-5.4281457333369532E-2</v>
      </c>
      <c r="H75" s="239">
        <f t="shared" si="9"/>
        <v>1.9342153144592297E-2</v>
      </c>
    </row>
    <row r="76" spans="1:8" x14ac:dyDescent="0.25">
      <c r="A76" s="242" t="s">
        <v>182</v>
      </c>
      <c r="B76" s="241">
        <v>168227</v>
      </c>
      <c r="C76" s="240">
        <v>800322</v>
      </c>
      <c r="D76" s="239">
        <f t="shared" si="11"/>
        <v>3.757393284074495</v>
      </c>
      <c r="E76" s="241">
        <v>1026815</v>
      </c>
      <c r="F76" s="240">
        <v>1626192</v>
      </c>
      <c r="G76" s="239">
        <f t="shared" si="10"/>
        <v>0.58372442942496949</v>
      </c>
      <c r="H76" s="239">
        <f t="shared" si="9"/>
        <v>1.4557674842679747E-2</v>
      </c>
    </row>
    <row r="77" spans="1:8" x14ac:dyDescent="0.25">
      <c r="A77" s="242" t="s">
        <v>179</v>
      </c>
      <c r="B77" s="241">
        <v>8743116</v>
      </c>
      <c r="C77" s="240">
        <v>574214</v>
      </c>
      <c r="D77" s="239">
        <f t="shared" si="11"/>
        <v>-0.93432387263305205</v>
      </c>
      <c r="E77" s="241">
        <v>9247279</v>
      </c>
      <c r="F77" s="240">
        <v>1498977</v>
      </c>
      <c r="G77" s="239">
        <f t="shared" si="10"/>
        <v>-0.83790074896626354</v>
      </c>
      <c r="H77" s="239">
        <f t="shared" si="9"/>
        <v>1.3418845845174221E-2</v>
      </c>
    </row>
    <row r="78" spans="1:8" x14ac:dyDescent="0.25">
      <c r="A78" s="242" t="s">
        <v>223</v>
      </c>
      <c r="B78" s="241">
        <v>8828560</v>
      </c>
      <c r="C78" s="240">
        <v>4432776</v>
      </c>
      <c r="D78" s="239">
        <f t="shared" si="11"/>
        <v>-0.49790498110677162</v>
      </c>
      <c r="E78" s="240">
        <v>26185964</v>
      </c>
      <c r="F78" s="240">
        <v>12008854</v>
      </c>
      <c r="G78" s="239">
        <f t="shared" si="10"/>
        <v>-0.54140111091575627</v>
      </c>
      <c r="H78" s="239">
        <f t="shared" si="9"/>
        <v>0.10750329097991752</v>
      </c>
    </row>
    <row r="79" spans="1:8" s="43" customFormat="1" ht="16.5" customHeight="1" x14ac:dyDescent="0.25">
      <c r="A79" s="238" t="s">
        <v>64</v>
      </c>
      <c r="B79" s="237">
        <f>+B67+B55+B43+B31+B19+B7</f>
        <v>465763219</v>
      </c>
      <c r="C79" s="237">
        <f>+C67+C55+C43+C31+C19+C7</f>
        <v>394357159</v>
      </c>
      <c r="D79" s="236">
        <f t="shared" si="11"/>
        <v>-0.15330978722044597</v>
      </c>
      <c r="E79" s="237">
        <f>+E67+E55+E43+E31+E19+E7</f>
        <v>1206007910</v>
      </c>
      <c r="F79" s="237">
        <f>+F67+F55+F43+F31+F19+F7</f>
        <v>1052152218</v>
      </c>
      <c r="G79" s="236">
        <f t="shared" si="10"/>
        <v>-0.12757436391938759</v>
      </c>
      <c r="H79" s="235">
        <f>F79/F79</f>
        <v>1</v>
      </c>
    </row>
    <row r="80" spans="1:8" s="43" customFormat="1" x14ac:dyDescent="0.25">
      <c r="B80" s="234"/>
      <c r="C80" s="234"/>
      <c r="D80" s="234"/>
      <c r="E80" s="234"/>
      <c r="F80" s="234"/>
      <c r="G80" s="234"/>
      <c r="H80" s="234"/>
    </row>
    <row r="81" spans="1:8" s="43" customFormat="1" ht="45.75" customHeight="1" x14ac:dyDescent="0.25">
      <c r="A81" s="474" t="s">
        <v>139</v>
      </c>
      <c r="B81" s="474"/>
      <c r="C81" s="474"/>
      <c r="D81" s="474"/>
      <c r="E81" s="474"/>
      <c r="F81" s="233"/>
      <c r="G81" s="233"/>
      <c r="H81" s="233"/>
    </row>
    <row r="82" spans="1:8" s="43" customFormat="1" x14ac:dyDescent="0.25">
      <c r="B82" s="232"/>
      <c r="C82" s="232"/>
      <c r="D82" s="232"/>
      <c r="E82" s="232"/>
      <c r="F82" s="232"/>
      <c r="G82" s="232"/>
      <c r="H82" s="232"/>
    </row>
    <row r="83" spans="1:8" s="43" customFormat="1" x14ac:dyDescent="0.25"/>
    <row r="84" spans="1:8" s="43" customFormat="1" x14ac:dyDescent="0.25"/>
    <row r="85" spans="1:8" s="43" customFormat="1" x14ac:dyDescent="0.25"/>
    <row r="86" spans="1:8" s="43" customFormat="1" x14ac:dyDescent="0.25"/>
    <row r="87" spans="1:8" s="43" customFormat="1" x14ac:dyDescent="0.25"/>
    <row r="88" spans="1:8" s="43" customFormat="1" x14ac:dyDescent="0.25"/>
    <row r="89" spans="1:8" s="43" customFormat="1" x14ac:dyDescent="0.25"/>
    <row r="90" spans="1:8" s="43" customFormat="1" x14ac:dyDescent="0.25"/>
    <row r="91" spans="1:8" s="43" customFormat="1" x14ac:dyDescent="0.25"/>
    <row r="92" spans="1:8" s="43" customFormat="1" x14ac:dyDescent="0.25"/>
    <row r="93" spans="1:8" s="43" customFormat="1" x14ac:dyDescent="0.25"/>
    <row r="94" spans="1:8" s="43" customFormat="1" x14ac:dyDescent="0.25"/>
    <row r="95" spans="1:8" s="43" customFormat="1" x14ac:dyDescent="0.25"/>
    <row r="96" spans="1:8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pans="6:7" s="43" customFormat="1" x14ac:dyDescent="0.25"/>
    <row r="162" spans="6:7" s="43" customFormat="1" x14ac:dyDescent="0.25"/>
    <row r="163" spans="6:7" s="43" customFormat="1" x14ac:dyDescent="0.25"/>
    <row r="164" spans="6:7" s="43" customFormat="1" x14ac:dyDescent="0.25"/>
    <row r="165" spans="6:7" s="43" customFormat="1" x14ac:dyDescent="0.25"/>
    <row r="166" spans="6:7" s="43" customFormat="1" x14ac:dyDescent="0.25"/>
    <row r="167" spans="6:7" s="43" customFormat="1" x14ac:dyDescent="0.25"/>
    <row r="168" spans="6:7" s="43" customFormat="1" x14ac:dyDescent="0.25"/>
    <row r="169" spans="6:7" s="43" customFormat="1" x14ac:dyDescent="0.25"/>
    <row r="170" spans="6:7" s="43" customFormat="1" x14ac:dyDescent="0.25"/>
    <row r="171" spans="6:7" s="43" customFormat="1" x14ac:dyDescent="0.25"/>
    <row r="172" spans="6:7" s="43" customFormat="1" x14ac:dyDescent="0.25"/>
    <row r="173" spans="6:7" s="43" customFormat="1" x14ac:dyDescent="0.25">
      <c r="F173"/>
      <c r="G173"/>
    </row>
    <row r="174" spans="6:7" s="43" customFormat="1" x14ac:dyDescent="0.25">
      <c r="F174"/>
      <c r="G174"/>
    </row>
    <row r="175" spans="6:7" s="43" customFormat="1" x14ac:dyDescent="0.25">
      <c r="F175"/>
      <c r="G175"/>
    </row>
    <row r="176" spans="6:7" s="43" customFormat="1" x14ac:dyDescent="0.25">
      <c r="F176"/>
      <c r="G176"/>
    </row>
    <row r="177" spans="6:7" s="43" customFormat="1" x14ac:dyDescent="0.25">
      <c r="F177"/>
      <c r="G177"/>
    </row>
    <row r="178" spans="6:7" s="43" customFormat="1" x14ac:dyDescent="0.25">
      <c r="F178"/>
      <c r="G178"/>
    </row>
    <row r="179" spans="6:7" s="43" customFormat="1" x14ac:dyDescent="0.25">
      <c r="F179"/>
      <c r="G179"/>
    </row>
    <row r="180" spans="6:7" s="43" customFormat="1" x14ac:dyDescent="0.25">
      <c r="F180"/>
      <c r="G180"/>
    </row>
    <row r="181" spans="6:7" s="43" customFormat="1" x14ac:dyDescent="0.25">
      <c r="F181"/>
      <c r="G181"/>
    </row>
    <row r="182" spans="6:7" s="43" customFormat="1" x14ac:dyDescent="0.25">
      <c r="F182"/>
      <c r="G182"/>
    </row>
    <row r="183" spans="6:7" s="43" customFormat="1" x14ac:dyDescent="0.25">
      <c r="F183"/>
      <c r="G183"/>
    </row>
    <row r="184" spans="6:7" s="43" customFormat="1" x14ac:dyDescent="0.25">
      <c r="F184"/>
      <c r="G184"/>
    </row>
    <row r="185" spans="6:7" s="43" customFormat="1" x14ac:dyDescent="0.25">
      <c r="F185"/>
      <c r="G185"/>
    </row>
    <row r="186" spans="6:7" s="43" customFormat="1" x14ac:dyDescent="0.25">
      <c r="F186"/>
      <c r="G186"/>
    </row>
    <row r="187" spans="6:7" s="43" customFormat="1" x14ac:dyDescent="0.25">
      <c r="F187"/>
      <c r="G187"/>
    </row>
    <row r="188" spans="6:7" s="43" customFormat="1" x14ac:dyDescent="0.25">
      <c r="F188"/>
      <c r="G188"/>
    </row>
    <row r="189" spans="6:7" s="43" customFormat="1" x14ac:dyDescent="0.25">
      <c r="F189"/>
      <c r="G189"/>
    </row>
    <row r="190" spans="6:7" s="43" customFormat="1" x14ac:dyDescent="0.25">
      <c r="F190"/>
      <c r="G190"/>
    </row>
    <row r="191" spans="6:7" s="43" customFormat="1" x14ac:dyDescent="0.25">
      <c r="F191"/>
      <c r="G191"/>
    </row>
    <row r="192" spans="6:7" s="43" customFormat="1" x14ac:dyDescent="0.25">
      <c r="F192"/>
      <c r="G192"/>
    </row>
    <row r="193" spans="6:7" s="43" customFormat="1" x14ac:dyDescent="0.25">
      <c r="F193"/>
      <c r="G193"/>
    </row>
    <row r="194" spans="6:7" s="43" customFormat="1" x14ac:dyDescent="0.25">
      <c r="F194"/>
      <c r="G194"/>
    </row>
    <row r="195" spans="6:7" s="43" customFormat="1" x14ac:dyDescent="0.25">
      <c r="F195"/>
      <c r="G195"/>
    </row>
    <row r="196" spans="6:7" s="43" customFormat="1" x14ac:dyDescent="0.25">
      <c r="F196"/>
      <c r="G196"/>
    </row>
    <row r="197" spans="6:7" s="43" customFormat="1" x14ac:dyDescent="0.25">
      <c r="F197"/>
      <c r="G197"/>
    </row>
    <row r="198" spans="6:7" s="43" customFormat="1" x14ac:dyDescent="0.25">
      <c r="F198"/>
      <c r="G198"/>
    </row>
    <row r="199" spans="6:7" s="43" customFormat="1" x14ac:dyDescent="0.25">
      <c r="F199"/>
      <c r="G199"/>
    </row>
    <row r="200" spans="6:7" s="43" customFormat="1" x14ac:dyDescent="0.25">
      <c r="F200"/>
      <c r="G200"/>
    </row>
    <row r="201" spans="6:7" s="43" customFormat="1" x14ac:dyDescent="0.25">
      <c r="F201"/>
      <c r="G201"/>
    </row>
    <row r="202" spans="6:7" s="43" customFormat="1" x14ac:dyDescent="0.25">
      <c r="F202"/>
      <c r="G202"/>
    </row>
    <row r="203" spans="6:7" s="43" customFormat="1" x14ac:dyDescent="0.25">
      <c r="F203"/>
      <c r="G203"/>
    </row>
    <row r="204" spans="6:7" s="43" customFormat="1" x14ac:dyDescent="0.25">
      <c r="F204"/>
      <c r="G204"/>
    </row>
    <row r="205" spans="6:7" s="43" customFormat="1" x14ac:dyDescent="0.25">
      <c r="F205"/>
      <c r="G205"/>
    </row>
    <row r="206" spans="6:7" s="43" customFormat="1" x14ac:dyDescent="0.25">
      <c r="F206"/>
      <c r="G206"/>
    </row>
    <row r="207" spans="6:7" s="43" customFormat="1" x14ac:dyDescent="0.25">
      <c r="F207"/>
      <c r="G207"/>
    </row>
    <row r="208" spans="6:7" s="43" customFormat="1" x14ac:dyDescent="0.25">
      <c r="F208"/>
      <c r="G208"/>
    </row>
    <row r="209" spans="6:7" s="43" customFormat="1" x14ac:dyDescent="0.25">
      <c r="F209"/>
      <c r="G209"/>
    </row>
    <row r="210" spans="6:7" s="43" customFormat="1" x14ac:dyDescent="0.25">
      <c r="F210"/>
      <c r="G210"/>
    </row>
    <row r="211" spans="6:7" s="43" customFormat="1" x14ac:dyDescent="0.25">
      <c r="F211"/>
      <c r="G211"/>
    </row>
    <row r="212" spans="6:7" s="43" customFormat="1" x14ac:dyDescent="0.25">
      <c r="F212"/>
      <c r="G212"/>
    </row>
    <row r="213" spans="6:7" s="43" customFormat="1" x14ac:dyDescent="0.25">
      <c r="F213"/>
      <c r="G213"/>
    </row>
    <row r="214" spans="6:7" s="43" customFormat="1" x14ac:dyDescent="0.25">
      <c r="F214"/>
      <c r="G214"/>
    </row>
    <row r="215" spans="6:7" s="43" customFormat="1" x14ac:dyDescent="0.25">
      <c r="F215"/>
      <c r="G215"/>
    </row>
    <row r="216" spans="6:7" s="43" customFormat="1" x14ac:dyDescent="0.25">
      <c r="F216"/>
      <c r="G216"/>
    </row>
    <row r="217" spans="6:7" s="43" customFormat="1" x14ac:dyDescent="0.25">
      <c r="F217"/>
      <c r="G217"/>
    </row>
    <row r="218" spans="6:7" s="43" customFormat="1" x14ac:dyDescent="0.25">
      <c r="F218"/>
      <c r="G218"/>
    </row>
    <row r="219" spans="6:7" s="43" customFormat="1" x14ac:dyDescent="0.25">
      <c r="F219"/>
      <c r="G219"/>
    </row>
    <row r="220" spans="6:7" s="43" customFormat="1" x14ac:dyDescent="0.25">
      <c r="F220"/>
      <c r="G220"/>
    </row>
    <row r="221" spans="6:7" s="43" customFormat="1" x14ac:dyDescent="0.25">
      <c r="F221"/>
      <c r="G221"/>
    </row>
    <row r="222" spans="6:7" s="43" customFormat="1" x14ac:dyDescent="0.25">
      <c r="F222"/>
      <c r="G222"/>
    </row>
    <row r="223" spans="6:7" s="43" customFormat="1" x14ac:dyDescent="0.25">
      <c r="F223"/>
      <c r="G223"/>
    </row>
    <row r="224" spans="6:7" s="43" customFormat="1" x14ac:dyDescent="0.25">
      <c r="F224"/>
      <c r="G224"/>
    </row>
    <row r="225" spans="6:7" s="43" customFormat="1" x14ac:dyDescent="0.25">
      <c r="F225"/>
      <c r="G225"/>
    </row>
    <row r="226" spans="6:7" s="43" customFormat="1" x14ac:dyDescent="0.25">
      <c r="F226"/>
      <c r="G226"/>
    </row>
    <row r="227" spans="6:7" s="43" customFormat="1" x14ac:dyDescent="0.25">
      <c r="F227"/>
      <c r="G227"/>
    </row>
    <row r="228" spans="6:7" s="43" customFormat="1" x14ac:dyDescent="0.25">
      <c r="F228"/>
      <c r="G228"/>
    </row>
    <row r="229" spans="6:7" s="43" customFormat="1" x14ac:dyDescent="0.25">
      <c r="F229"/>
      <c r="G229"/>
    </row>
    <row r="230" spans="6:7" s="43" customFormat="1" x14ac:dyDescent="0.25">
      <c r="F230"/>
      <c r="G230"/>
    </row>
    <row r="231" spans="6:7" s="43" customFormat="1" x14ac:dyDescent="0.25">
      <c r="F231"/>
      <c r="G231"/>
    </row>
    <row r="232" spans="6:7" s="43" customFormat="1" x14ac:dyDescent="0.25">
      <c r="F232"/>
      <c r="G232"/>
    </row>
    <row r="233" spans="6:7" s="43" customFormat="1" x14ac:dyDescent="0.25">
      <c r="F233"/>
      <c r="G233"/>
    </row>
    <row r="234" spans="6:7" s="43" customFormat="1" x14ac:dyDescent="0.25">
      <c r="F234"/>
      <c r="G234"/>
    </row>
    <row r="235" spans="6:7" s="43" customFormat="1" x14ac:dyDescent="0.25">
      <c r="F235"/>
      <c r="G235"/>
    </row>
    <row r="236" spans="6:7" s="43" customFormat="1" x14ac:dyDescent="0.25">
      <c r="F236"/>
      <c r="G236"/>
    </row>
    <row r="237" spans="6:7" s="43" customFormat="1" x14ac:dyDescent="0.25">
      <c r="F237"/>
      <c r="G237"/>
    </row>
    <row r="238" spans="6:7" s="43" customFormat="1" x14ac:dyDescent="0.25">
      <c r="F238"/>
      <c r="G238"/>
    </row>
    <row r="239" spans="6:7" s="43" customFormat="1" x14ac:dyDescent="0.25">
      <c r="F239"/>
      <c r="G239"/>
    </row>
    <row r="240" spans="6:7" s="43" customFormat="1" x14ac:dyDescent="0.25">
      <c r="F240"/>
      <c r="G240"/>
    </row>
    <row r="241" spans="6:7" s="43" customFormat="1" x14ac:dyDescent="0.25">
      <c r="F241"/>
      <c r="G241"/>
    </row>
    <row r="242" spans="6:7" s="43" customFormat="1" x14ac:dyDescent="0.25">
      <c r="F242"/>
      <c r="G242"/>
    </row>
    <row r="243" spans="6:7" s="43" customFormat="1" x14ac:dyDescent="0.25">
      <c r="F243"/>
      <c r="G243"/>
    </row>
    <row r="244" spans="6:7" s="43" customFormat="1" x14ac:dyDescent="0.25">
      <c r="F244"/>
      <c r="G244"/>
    </row>
    <row r="245" spans="6:7" s="43" customFormat="1" x14ac:dyDescent="0.25">
      <c r="F245"/>
      <c r="G245"/>
    </row>
    <row r="246" spans="6:7" s="43" customFormat="1" x14ac:dyDescent="0.25">
      <c r="F246"/>
      <c r="G246"/>
    </row>
    <row r="247" spans="6:7" s="43" customFormat="1" x14ac:dyDescent="0.25">
      <c r="F247"/>
      <c r="G247"/>
    </row>
    <row r="248" spans="6:7" s="43" customFormat="1" x14ac:dyDescent="0.25">
      <c r="F248"/>
      <c r="G248"/>
    </row>
    <row r="249" spans="6:7" s="43" customFormat="1" x14ac:dyDescent="0.25">
      <c r="F249"/>
      <c r="G249"/>
    </row>
    <row r="250" spans="6:7" s="43" customFormat="1" x14ac:dyDescent="0.25">
      <c r="F250"/>
      <c r="G250"/>
    </row>
    <row r="251" spans="6:7" s="43" customFormat="1" x14ac:dyDescent="0.25">
      <c r="F251"/>
      <c r="G251"/>
    </row>
    <row r="252" spans="6:7" s="43" customFormat="1" x14ac:dyDescent="0.25">
      <c r="F252"/>
      <c r="G252"/>
    </row>
    <row r="253" spans="6:7" s="43" customFormat="1" x14ac:dyDescent="0.25">
      <c r="F253"/>
      <c r="G253"/>
    </row>
    <row r="254" spans="6:7" s="43" customFormat="1" x14ac:dyDescent="0.25">
      <c r="F254"/>
      <c r="G254"/>
    </row>
    <row r="255" spans="6:7" s="43" customFormat="1" x14ac:dyDescent="0.25">
      <c r="F255"/>
      <c r="G255"/>
    </row>
    <row r="256" spans="6:7" s="43" customFormat="1" x14ac:dyDescent="0.25">
      <c r="F256"/>
      <c r="G256"/>
    </row>
    <row r="257" spans="6:7" s="43" customFormat="1" x14ac:dyDescent="0.25">
      <c r="F257"/>
      <c r="G257"/>
    </row>
    <row r="258" spans="6:7" s="43" customFormat="1" x14ac:dyDescent="0.25">
      <c r="F258"/>
      <c r="G258"/>
    </row>
  </sheetData>
  <mergeCells count="3">
    <mergeCell ref="A81:E81"/>
    <mergeCell ref="B5:D5"/>
    <mergeCell ref="E5:H5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61"/>
  <sheetViews>
    <sheetView showGridLines="0" zoomScale="59" zoomScaleNormal="100" workbookViewId="0">
      <selection activeCell="H2" sqref="H2"/>
    </sheetView>
  </sheetViews>
  <sheetFormatPr baseColWidth="10" defaultColWidth="11.42578125" defaultRowHeight="12.75" x14ac:dyDescent="0.2"/>
  <cols>
    <col min="1" max="2" width="13.7109375" style="4" customWidth="1"/>
    <col min="3" max="5" width="13.5703125" style="4" customWidth="1"/>
    <col min="6" max="6" width="21.28515625" style="4" bestFit="1" customWidth="1"/>
    <col min="7" max="9" width="13.5703125" style="4" customWidth="1"/>
    <col min="10" max="11" width="11.42578125" style="4"/>
    <col min="12" max="12" width="22.5703125" style="4" bestFit="1" customWidth="1"/>
    <col min="13" max="16384" width="11.42578125" style="4"/>
  </cols>
  <sheetData>
    <row r="1" spans="1:15" x14ac:dyDescent="0.2">
      <c r="A1" s="255" t="s">
        <v>231</v>
      </c>
      <c r="B1" s="256"/>
      <c r="C1" s="256"/>
      <c r="D1" s="257"/>
      <c r="E1" s="258"/>
      <c r="F1" s="258"/>
      <c r="G1" s="193"/>
      <c r="H1" s="193"/>
    </row>
    <row r="2" spans="1:15" ht="15.75" x14ac:dyDescent="0.2">
      <c r="A2" s="479" t="s">
        <v>233</v>
      </c>
      <c r="B2" s="479"/>
      <c r="C2" s="479"/>
      <c r="D2" s="479"/>
      <c r="E2" s="258"/>
      <c r="F2" s="258"/>
      <c r="G2" s="193"/>
      <c r="H2" s="193"/>
    </row>
    <row r="3" spans="1:15" x14ac:dyDescent="0.2">
      <c r="A3" s="259"/>
      <c r="B3" s="259"/>
      <c r="C3" s="259"/>
      <c r="D3" s="259"/>
      <c r="E3" s="258"/>
      <c r="F3" s="258"/>
      <c r="G3" s="193"/>
      <c r="H3" s="193"/>
    </row>
    <row r="4" spans="1:15" ht="15" customHeight="1" x14ac:dyDescent="0.25">
      <c r="A4" s="480" t="s">
        <v>234</v>
      </c>
      <c r="B4" s="480"/>
      <c r="C4" s="480"/>
      <c r="D4" s="480"/>
      <c r="F4" s="480" t="s">
        <v>235</v>
      </c>
      <c r="G4" s="480"/>
      <c r="H4" s="480"/>
      <c r="L4"/>
      <c r="M4"/>
      <c r="N4"/>
      <c r="O4"/>
    </row>
    <row r="5" spans="1:15" ht="15" x14ac:dyDescent="0.25">
      <c r="A5" s="260" t="s">
        <v>1</v>
      </c>
      <c r="B5" s="260" t="s">
        <v>236</v>
      </c>
      <c r="C5" s="260" t="s">
        <v>237</v>
      </c>
      <c r="D5" s="260" t="s">
        <v>64</v>
      </c>
      <c r="F5" s="261" t="s">
        <v>143</v>
      </c>
      <c r="G5" s="262" t="s">
        <v>238</v>
      </c>
      <c r="H5" s="262" t="s">
        <v>239</v>
      </c>
      <c r="I5" s="263"/>
      <c r="L5"/>
      <c r="M5"/>
      <c r="N5"/>
      <c r="O5"/>
    </row>
    <row r="6" spans="1:15" ht="15" x14ac:dyDescent="0.25">
      <c r="A6" s="264">
        <v>2010</v>
      </c>
      <c r="B6" s="265">
        <v>67570</v>
      </c>
      <c r="C6" s="265">
        <v>92309</v>
      </c>
      <c r="D6" s="265">
        <f t="shared" ref="D6:D14" si="0">+C6+B6</f>
        <v>159879</v>
      </c>
      <c r="E6" s="266"/>
      <c r="F6" s="4" t="s">
        <v>148</v>
      </c>
      <c r="G6" s="263">
        <v>25412</v>
      </c>
      <c r="H6" s="267">
        <f>G6/$G$31</f>
        <v>0.13423485288679943</v>
      </c>
      <c r="I6" s="268"/>
      <c r="L6"/>
      <c r="M6"/>
      <c r="N6"/>
      <c r="O6"/>
    </row>
    <row r="7" spans="1:15" ht="15" x14ac:dyDescent="0.25">
      <c r="A7" s="264">
        <v>2011</v>
      </c>
      <c r="B7" s="265">
        <v>73672</v>
      </c>
      <c r="C7" s="265">
        <v>96564</v>
      </c>
      <c r="D7" s="265">
        <f t="shared" si="0"/>
        <v>170236</v>
      </c>
      <c r="E7" s="266"/>
      <c r="F7" s="4" t="s">
        <v>147</v>
      </c>
      <c r="G7" s="263">
        <v>20483</v>
      </c>
      <c r="H7" s="267">
        <f t="shared" ref="H7:H29" si="1">G7/$G$31</f>
        <v>0.10819819343933232</v>
      </c>
      <c r="I7" s="268"/>
      <c r="L7"/>
      <c r="M7"/>
      <c r="N7"/>
      <c r="O7"/>
    </row>
    <row r="8" spans="1:15" ht="15" x14ac:dyDescent="0.25">
      <c r="A8" s="264">
        <v>2012</v>
      </c>
      <c r="B8" s="265">
        <v>85569</v>
      </c>
      <c r="C8" s="265">
        <v>128437</v>
      </c>
      <c r="D8" s="265">
        <f t="shared" si="0"/>
        <v>214006</v>
      </c>
      <c r="E8" s="266"/>
      <c r="F8" s="4" t="s">
        <v>149</v>
      </c>
      <c r="G8" s="263">
        <v>16907</v>
      </c>
      <c r="H8" s="267">
        <f t="shared" si="1"/>
        <v>8.9308541545613018E-2</v>
      </c>
      <c r="I8" s="268"/>
      <c r="L8"/>
      <c r="M8"/>
      <c r="N8"/>
      <c r="O8"/>
    </row>
    <row r="9" spans="1:15" ht="15" x14ac:dyDescent="0.25">
      <c r="A9" s="264">
        <v>2013</v>
      </c>
      <c r="B9" s="265">
        <v>81643</v>
      </c>
      <c r="C9" s="265">
        <v>101659</v>
      </c>
      <c r="D9" s="265">
        <f t="shared" si="0"/>
        <v>183302</v>
      </c>
      <c r="E9" s="266"/>
      <c r="F9" s="4" t="s">
        <v>154</v>
      </c>
      <c r="G9" s="263">
        <v>15461</v>
      </c>
      <c r="H9" s="267">
        <f t="shared" si="1"/>
        <v>8.1670276266441286E-2</v>
      </c>
      <c r="I9" s="268"/>
      <c r="L9"/>
      <c r="M9"/>
      <c r="N9"/>
      <c r="O9"/>
    </row>
    <row r="10" spans="1:15" ht="15" x14ac:dyDescent="0.25">
      <c r="A10" s="264">
        <v>2014</v>
      </c>
      <c r="B10" s="265">
        <v>81086</v>
      </c>
      <c r="C10" s="265">
        <v>93151</v>
      </c>
      <c r="D10" s="265">
        <f t="shared" si="0"/>
        <v>174237</v>
      </c>
      <c r="E10" s="266"/>
      <c r="F10" s="4" t="s">
        <v>145</v>
      </c>
      <c r="G10" s="263">
        <v>14112</v>
      </c>
      <c r="H10" s="267">
        <f t="shared" si="1"/>
        <v>7.4544398077227833E-2</v>
      </c>
      <c r="I10" s="268"/>
      <c r="L10"/>
      <c r="M10"/>
      <c r="N10"/>
      <c r="O10"/>
    </row>
    <row r="11" spans="1:15" ht="15" x14ac:dyDescent="0.25">
      <c r="A11" s="264">
        <v>2015</v>
      </c>
      <c r="B11" s="265">
        <v>74677</v>
      </c>
      <c r="C11" s="265">
        <v>109359</v>
      </c>
      <c r="D11" s="265">
        <f t="shared" si="0"/>
        <v>184036</v>
      </c>
      <c r="E11" s="266"/>
      <c r="F11" s="4" t="s">
        <v>146</v>
      </c>
      <c r="G11" s="263">
        <v>13855</v>
      </c>
      <c r="H11" s="267">
        <f t="shared" si="1"/>
        <v>7.3186836405895087E-2</v>
      </c>
      <c r="I11" s="268"/>
      <c r="L11"/>
      <c r="M11"/>
      <c r="N11"/>
      <c r="O11"/>
    </row>
    <row r="12" spans="1:15" ht="15" x14ac:dyDescent="0.25">
      <c r="A12" s="264">
        <v>2016</v>
      </c>
      <c r="B12" s="265">
        <v>75836</v>
      </c>
      <c r="C12" s="265">
        <v>97629</v>
      </c>
      <c r="D12" s="265">
        <f t="shared" si="0"/>
        <v>173465</v>
      </c>
      <c r="E12" s="266"/>
      <c r="F12" s="4" t="s">
        <v>155</v>
      </c>
      <c r="G12" s="263">
        <v>12388</v>
      </c>
      <c r="H12" s="267">
        <f t="shared" si="1"/>
        <v>6.5437641962917958E-2</v>
      </c>
      <c r="I12" s="268"/>
      <c r="L12"/>
      <c r="M12"/>
      <c r="N12"/>
      <c r="O12"/>
    </row>
    <row r="13" spans="1:15" ht="15" x14ac:dyDescent="0.25">
      <c r="A13" s="2">
        <v>2017</v>
      </c>
      <c r="B13" s="268">
        <v>82070</v>
      </c>
      <c r="C13" s="265">
        <v>102094</v>
      </c>
      <c r="D13" s="265">
        <f t="shared" si="0"/>
        <v>184164</v>
      </c>
      <c r="E13" s="266"/>
      <c r="F13" s="4" t="s">
        <v>152</v>
      </c>
      <c r="G13" s="263">
        <v>12200</v>
      </c>
      <c r="H13" s="267">
        <f t="shared" si="1"/>
        <v>6.4444561829802974E-2</v>
      </c>
      <c r="I13" s="268"/>
      <c r="L13"/>
      <c r="M13"/>
      <c r="N13"/>
      <c r="O13"/>
    </row>
    <row r="14" spans="1:15" ht="15" x14ac:dyDescent="0.25">
      <c r="A14" s="2">
        <v>2018</v>
      </c>
      <c r="B14" s="268">
        <v>90834</v>
      </c>
      <c r="C14" s="265">
        <v>118615</v>
      </c>
      <c r="D14" s="265">
        <f t="shared" si="0"/>
        <v>209449</v>
      </c>
      <c r="E14" s="266"/>
      <c r="F14" s="4" t="s">
        <v>151</v>
      </c>
      <c r="G14" s="263">
        <v>10434</v>
      </c>
      <c r="H14" s="267">
        <f t="shared" si="1"/>
        <v>5.5115947387882308E-2</v>
      </c>
      <c r="I14" s="268"/>
      <c r="L14"/>
      <c r="M14"/>
      <c r="N14"/>
      <c r="O14"/>
    </row>
    <row r="15" spans="1:15" ht="15" x14ac:dyDescent="0.25">
      <c r="A15" s="2" t="s">
        <v>240</v>
      </c>
      <c r="B15" s="268">
        <v>66918.666666666672</v>
      </c>
      <c r="C15" s="265">
        <v>141796.83333333334</v>
      </c>
      <c r="D15" s="265">
        <v>208715.5</v>
      </c>
      <c r="E15" s="266"/>
      <c r="F15" s="4" t="s">
        <v>150</v>
      </c>
      <c r="G15" s="263">
        <v>10070</v>
      </c>
      <c r="H15" s="267">
        <f t="shared" si="1"/>
        <v>5.3193175215255399E-2</v>
      </c>
      <c r="I15" s="268"/>
      <c r="J15" s="263"/>
      <c r="L15"/>
      <c r="M15"/>
      <c r="N15"/>
      <c r="O15"/>
    </row>
    <row r="16" spans="1:15" x14ac:dyDescent="0.2">
      <c r="A16" s="181" t="s">
        <v>241</v>
      </c>
      <c r="B16" s="269">
        <f>+AVERAGE(B17:B19)</f>
        <v>94034.333333333328</v>
      </c>
      <c r="C16" s="269">
        <f>+AVERAGE(C17:C19)</f>
        <v>108600.33333333333</v>
      </c>
      <c r="D16" s="269">
        <f>+AVERAGE(D17:D19)</f>
        <v>202634.66666666666</v>
      </c>
      <c r="E16" s="270"/>
      <c r="F16" s="4" t="s">
        <v>158</v>
      </c>
      <c r="G16" s="263">
        <v>8683</v>
      </c>
      <c r="H16" s="267">
        <f t="shared" si="1"/>
        <v>4.5866568062965504E-2</v>
      </c>
      <c r="I16" s="268"/>
      <c r="J16" s="263"/>
    </row>
    <row r="17" spans="1:9" x14ac:dyDescent="0.2">
      <c r="A17" s="271" t="s">
        <v>86</v>
      </c>
      <c r="B17" s="272">
        <v>97770</v>
      </c>
      <c r="C17" s="265">
        <v>112778</v>
      </c>
      <c r="D17" s="272">
        <f>+SUM(B17:C17)</f>
        <v>210548</v>
      </c>
      <c r="E17" s="266"/>
      <c r="F17" s="4" t="s">
        <v>156</v>
      </c>
      <c r="G17" s="263">
        <v>8199</v>
      </c>
      <c r="H17" s="267">
        <f t="shared" si="1"/>
        <v>4.3309914954307749E-2</v>
      </c>
      <c r="I17" s="268"/>
    </row>
    <row r="18" spans="1:9" x14ac:dyDescent="0.2">
      <c r="A18" s="271" t="s">
        <v>85</v>
      </c>
      <c r="B18" s="272">
        <v>95629</v>
      </c>
      <c r="C18" s="265">
        <v>112417</v>
      </c>
      <c r="D18" s="272">
        <f t="shared" ref="D18:D19" si="2">+SUM(B18:C18)</f>
        <v>208046</v>
      </c>
      <c r="E18" s="16"/>
      <c r="F18" s="4" t="s">
        <v>153</v>
      </c>
      <c r="G18" s="263">
        <v>7329</v>
      </c>
      <c r="H18" s="267">
        <f t="shared" si="1"/>
        <v>3.8714278168084093E-2</v>
      </c>
      <c r="I18" s="268"/>
    </row>
    <row r="19" spans="1:9" x14ac:dyDescent="0.2">
      <c r="A19" s="271" t="s">
        <v>242</v>
      </c>
      <c r="B19" s="272">
        <v>88704</v>
      </c>
      <c r="C19" s="265">
        <v>100606</v>
      </c>
      <c r="D19" s="272">
        <f t="shared" si="2"/>
        <v>189310</v>
      </c>
      <c r="E19" s="16"/>
      <c r="F19" s="4" t="s">
        <v>157</v>
      </c>
      <c r="G19" s="263">
        <v>5317</v>
      </c>
      <c r="H19" s="267">
        <f t="shared" si="1"/>
        <v>2.8086207807300194E-2</v>
      </c>
      <c r="I19" s="268"/>
    </row>
    <row r="20" spans="1:9" x14ac:dyDescent="0.2">
      <c r="A20" s="271"/>
      <c r="B20" s="272"/>
      <c r="C20" s="265"/>
      <c r="D20" s="272"/>
      <c r="E20" s="16"/>
      <c r="F20" s="4" t="s">
        <v>160</v>
      </c>
      <c r="G20" s="263">
        <v>2932</v>
      </c>
      <c r="H20" s="267">
        <f t="shared" si="1"/>
        <v>1.5487824203687075E-2</v>
      </c>
      <c r="I20" s="268"/>
    </row>
    <row r="21" spans="1:9" x14ac:dyDescent="0.2">
      <c r="A21" s="271"/>
      <c r="B21" s="272"/>
      <c r="C21" s="265"/>
      <c r="D21" s="272"/>
      <c r="F21" s="4" t="s">
        <v>159</v>
      </c>
      <c r="G21" s="263">
        <v>2610</v>
      </c>
      <c r="H21" s="267">
        <f t="shared" si="1"/>
        <v>1.3786910358670962E-2</v>
      </c>
      <c r="I21" s="268"/>
    </row>
    <row r="22" spans="1:9" x14ac:dyDescent="0.2">
      <c r="A22" s="271"/>
      <c r="B22" s="272"/>
      <c r="C22" s="265"/>
      <c r="D22" s="272"/>
      <c r="F22" s="4" t="s">
        <v>161</v>
      </c>
      <c r="G22" s="263">
        <v>1876</v>
      </c>
      <c r="H22" s="267">
        <f t="shared" si="1"/>
        <v>9.9096719666156036E-3</v>
      </c>
      <c r="I22" s="268"/>
    </row>
    <row r="23" spans="1:9" x14ac:dyDescent="0.2">
      <c r="A23" s="271"/>
      <c r="B23" s="272"/>
      <c r="C23" s="265"/>
      <c r="D23" s="272"/>
      <c r="F23" s="4" t="s">
        <v>162</v>
      </c>
      <c r="G23" s="263">
        <v>586</v>
      </c>
      <c r="H23" s="267">
        <f t="shared" si="1"/>
        <v>3.0954519042839788E-3</v>
      </c>
      <c r="I23" s="268"/>
    </row>
    <row r="24" spans="1:9" ht="15.75" customHeight="1" x14ac:dyDescent="0.2">
      <c r="A24" s="271"/>
      <c r="B24" s="272"/>
      <c r="C24" s="272"/>
      <c r="D24" s="272"/>
      <c r="E24" s="270"/>
      <c r="F24" s="4" t="s">
        <v>168</v>
      </c>
      <c r="G24" s="263">
        <v>384</v>
      </c>
      <c r="H24" s="267">
        <f t="shared" si="1"/>
        <v>2.0284189952987164E-3</v>
      </c>
      <c r="I24" s="268"/>
    </row>
    <row r="25" spans="1:9" x14ac:dyDescent="0.2">
      <c r="A25" s="271"/>
      <c r="B25" s="272"/>
      <c r="C25" s="272"/>
      <c r="D25" s="272"/>
      <c r="F25" s="4" t="s">
        <v>164</v>
      </c>
      <c r="G25" s="263">
        <v>47</v>
      </c>
      <c r="H25" s="267">
        <f t="shared" si="1"/>
        <v>2.4827003327874915E-4</v>
      </c>
      <c r="I25" s="268"/>
    </row>
    <row r="26" spans="1:9" x14ac:dyDescent="0.2">
      <c r="A26" s="271"/>
      <c r="B26" s="272"/>
      <c r="C26" s="272"/>
      <c r="D26" s="272"/>
      <c r="F26" s="4" t="s">
        <v>167</v>
      </c>
      <c r="G26" s="263">
        <v>25</v>
      </c>
      <c r="H26" s="267">
        <f t="shared" si="1"/>
        <v>1.3205852833976018E-4</v>
      </c>
      <c r="I26" s="268"/>
    </row>
    <row r="27" spans="1:9" x14ac:dyDescent="0.2">
      <c r="A27" s="271"/>
      <c r="B27" s="272"/>
      <c r="C27" s="272"/>
      <c r="D27" s="272"/>
      <c r="F27" s="4" t="s">
        <v>165</v>
      </c>
      <c r="G27" s="263">
        <v>0</v>
      </c>
      <c r="H27" s="267">
        <f t="shared" si="1"/>
        <v>0</v>
      </c>
      <c r="I27" s="268"/>
    </row>
    <row r="28" spans="1:9" x14ac:dyDescent="0.2">
      <c r="A28" s="197" t="s">
        <v>243</v>
      </c>
      <c r="B28" s="259"/>
      <c r="C28" s="259"/>
      <c r="D28" s="259"/>
      <c r="F28" s="4" t="s">
        <v>244</v>
      </c>
      <c r="G28" s="263">
        <v>0</v>
      </c>
      <c r="H28" s="267">
        <f t="shared" si="1"/>
        <v>0</v>
      </c>
      <c r="I28" s="268"/>
    </row>
    <row r="29" spans="1:9" x14ac:dyDescent="0.2">
      <c r="A29" s="273">
        <v>43525</v>
      </c>
      <c r="B29" s="274">
        <v>67070</v>
      </c>
      <c r="C29" s="274">
        <v>137536</v>
      </c>
      <c r="D29" s="274">
        <f>+SUM(B29:C29)</f>
        <v>204606</v>
      </c>
      <c r="F29" s="4" t="s">
        <v>245</v>
      </c>
      <c r="G29" s="263">
        <v>0</v>
      </c>
      <c r="H29" s="267">
        <f t="shared" si="1"/>
        <v>0</v>
      </c>
      <c r="I29" s="268"/>
    </row>
    <row r="30" spans="1:9" x14ac:dyDescent="0.2">
      <c r="A30" s="273">
        <v>43891</v>
      </c>
      <c r="B30" s="272">
        <f>+B19</f>
        <v>88704</v>
      </c>
      <c r="C30" s="272">
        <f>+C19</f>
        <v>100606</v>
      </c>
      <c r="D30" s="272">
        <f>+SUM(B30:C30)</f>
        <v>189310</v>
      </c>
      <c r="G30" s="263"/>
      <c r="H30" s="267"/>
      <c r="I30" s="268"/>
    </row>
    <row r="31" spans="1:9" ht="14.25" customHeight="1" x14ac:dyDescent="0.2">
      <c r="A31" s="275" t="s">
        <v>38</v>
      </c>
      <c r="B31" s="276">
        <f>+B30/B29-1</f>
        <v>0.32255852094826309</v>
      </c>
      <c r="C31" s="276">
        <f>+C30/C29-1</f>
        <v>-0.26851151698464404</v>
      </c>
      <c r="D31" s="276">
        <f>+D30/D29-1</f>
        <v>-7.4758315982913492E-2</v>
      </c>
      <c r="F31" s="277" t="s">
        <v>64</v>
      </c>
      <c r="G31" s="278">
        <f>+SUM(G6:G30)</f>
        <v>189310</v>
      </c>
      <c r="H31" s="279">
        <f t="shared" ref="H31" si="3">G31/$G$31</f>
        <v>1</v>
      </c>
      <c r="I31" s="268"/>
    </row>
    <row r="32" spans="1:9" x14ac:dyDescent="0.2">
      <c r="I32" s="268"/>
    </row>
    <row r="33" spans="1:14" ht="12.75" customHeight="1" x14ac:dyDescent="0.2">
      <c r="E33" s="280"/>
      <c r="I33" s="268"/>
    </row>
    <row r="34" spans="1:14" ht="52.5" customHeight="1" x14ac:dyDescent="0.2">
      <c r="A34" s="478" t="s">
        <v>246</v>
      </c>
      <c r="B34" s="478"/>
      <c r="C34" s="478"/>
      <c r="D34" s="478"/>
      <c r="E34" s="478"/>
      <c r="F34" s="478"/>
      <c r="G34" s="478"/>
      <c r="H34" s="478"/>
      <c r="I34" s="478"/>
    </row>
    <row r="36" spans="1:14" x14ac:dyDescent="0.2">
      <c r="A36" s="481" t="s">
        <v>247</v>
      </c>
      <c r="B36" s="481"/>
      <c r="C36" s="481"/>
      <c r="D36" s="481"/>
      <c r="E36" s="481"/>
      <c r="F36" s="481"/>
      <c r="G36" s="481"/>
      <c r="H36" s="481"/>
      <c r="I36" s="481"/>
      <c r="J36" s="481"/>
    </row>
    <row r="37" spans="1:14" x14ac:dyDescent="0.2">
      <c r="A37" s="482"/>
      <c r="B37" s="483"/>
      <c r="C37" s="483"/>
      <c r="D37" s="483"/>
      <c r="E37" s="483"/>
      <c r="F37" s="483"/>
      <c r="G37" s="483"/>
      <c r="H37" s="483"/>
      <c r="I37" s="483"/>
      <c r="J37" s="483"/>
    </row>
    <row r="38" spans="1:14" ht="25.5" x14ac:dyDescent="0.2">
      <c r="A38" s="281" t="s">
        <v>248</v>
      </c>
      <c r="B38" s="281" t="s">
        <v>249</v>
      </c>
      <c r="C38" s="281" t="s">
        <v>250</v>
      </c>
      <c r="D38" s="281" t="s">
        <v>251</v>
      </c>
      <c r="E38" s="281" t="s">
        <v>252</v>
      </c>
      <c r="F38" s="281" t="s">
        <v>253</v>
      </c>
      <c r="G38" s="281" t="s">
        <v>254</v>
      </c>
      <c r="H38" s="281" t="s">
        <v>255</v>
      </c>
      <c r="I38" s="281" t="s">
        <v>256</v>
      </c>
      <c r="J38" s="281" t="s">
        <v>257</v>
      </c>
      <c r="K38" s="281" t="s">
        <v>258</v>
      </c>
      <c r="L38" s="281" t="s">
        <v>259</v>
      </c>
      <c r="M38" s="281" t="s">
        <v>260</v>
      </c>
      <c r="N38" s="281" t="s">
        <v>64</v>
      </c>
    </row>
    <row r="39" spans="1:14" x14ac:dyDescent="0.2">
      <c r="A39" s="282">
        <v>2000</v>
      </c>
      <c r="B39" s="283">
        <v>6</v>
      </c>
      <c r="C39" s="283">
        <v>4</v>
      </c>
      <c r="D39" s="283">
        <v>2</v>
      </c>
      <c r="E39" s="283">
        <v>3</v>
      </c>
      <c r="F39" s="283">
        <v>3</v>
      </c>
      <c r="G39" s="283">
        <v>6</v>
      </c>
      <c r="H39" s="283">
        <v>8</v>
      </c>
      <c r="I39" s="283">
        <v>0</v>
      </c>
      <c r="J39" s="4">
        <v>0</v>
      </c>
      <c r="K39" s="4">
        <v>7</v>
      </c>
      <c r="L39" s="4">
        <v>8</v>
      </c>
      <c r="M39" s="4">
        <v>7</v>
      </c>
      <c r="N39" s="284">
        <v>54</v>
      </c>
    </row>
    <row r="40" spans="1:14" x14ac:dyDescent="0.2">
      <c r="A40" s="282">
        <v>2001</v>
      </c>
      <c r="B40" s="283">
        <v>2</v>
      </c>
      <c r="C40" s="283">
        <v>9</v>
      </c>
      <c r="D40" s="283">
        <v>5</v>
      </c>
      <c r="E40" s="283">
        <v>5</v>
      </c>
      <c r="F40" s="283">
        <v>8</v>
      </c>
      <c r="G40" s="283">
        <v>3</v>
      </c>
      <c r="H40" s="283">
        <v>8</v>
      </c>
      <c r="I40" s="283">
        <v>8</v>
      </c>
      <c r="J40" s="4">
        <v>4</v>
      </c>
      <c r="K40" s="4">
        <v>5</v>
      </c>
      <c r="L40" s="4">
        <v>4</v>
      </c>
      <c r="M40" s="4">
        <v>5</v>
      </c>
      <c r="N40" s="284">
        <v>66</v>
      </c>
    </row>
    <row r="41" spans="1:14" x14ac:dyDescent="0.2">
      <c r="A41" s="282">
        <v>2002</v>
      </c>
      <c r="B41" s="283">
        <v>20</v>
      </c>
      <c r="C41" s="283">
        <v>2</v>
      </c>
      <c r="D41" s="283">
        <v>4</v>
      </c>
      <c r="E41" s="283">
        <v>6</v>
      </c>
      <c r="F41" s="283">
        <v>5</v>
      </c>
      <c r="G41" s="283">
        <v>5</v>
      </c>
      <c r="H41" s="283">
        <v>4</v>
      </c>
      <c r="I41" s="283">
        <v>6</v>
      </c>
      <c r="J41" s="4">
        <v>4</v>
      </c>
      <c r="K41" s="4">
        <v>8</v>
      </c>
      <c r="L41" s="4">
        <v>8</v>
      </c>
      <c r="M41" s="4">
        <v>1</v>
      </c>
      <c r="N41" s="284">
        <v>73</v>
      </c>
    </row>
    <row r="42" spans="1:14" x14ac:dyDescent="0.2">
      <c r="A42" s="282">
        <v>2003</v>
      </c>
      <c r="B42" s="283">
        <v>4</v>
      </c>
      <c r="C42" s="283">
        <v>8</v>
      </c>
      <c r="D42" s="283">
        <v>5</v>
      </c>
      <c r="E42" s="283">
        <v>7</v>
      </c>
      <c r="F42" s="283">
        <v>5</v>
      </c>
      <c r="G42" s="283">
        <v>3</v>
      </c>
      <c r="H42" s="283">
        <v>4</v>
      </c>
      <c r="I42" s="283">
        <v>5</v>
      </c>
      <c r="J42" s="4">
        <v>3</v>
      </c>
      <c r="K42" s="4">
        <v>3</v>
      </c>
      <c r="L42" s="4">
        <v>4</v>
      </c>
      <c r="M42" s="4">
        <v>3</v>
      </c>
      <c r="N42" s="284">
        <v>54</v>
      </c>
    </row>
    <row r="43" spans="1:14" x14ac:dyDescent="0.2">
      <c r="A43" s="282">
        <v>2004</v>
      </c>
      <c r="B43" s="283">
        <v>2</v>
      </c>
      <c r="C43" s="283">
        <v>9</v>
      </c>
      <c r="D43" s="283">
        <v>8</v>
      </c>
      <c r="E43" s="283">
        <v>5</v>
      </c>
      <c r="F43" s="283">
        <v>2</v>
      </c>
      <c r="G43" s="283">
        <v>9</v>
      </c>
      <c r="H43" s="283">
        <v>1</v>
      </c>
      <c r="I43" s="283">
        <v>3</v>
      </c>
      <c r="J43" s="4">
        <v>4</v>
      </c>
      <c r="K43" s="4">
        <v>7</v>
      </c>
      <c r="L43" s="4">
        <v>5</v>
      </c>
      <c r="M43" s="4">
        <v>1</v>
      </c>
      <c r="N43" s="284">
        <v>56</v>
      </c>
    </row>
    <row r="44" spans="1:14" x14ac:dyDescent="0.2">
      <c r="A44" s="282">
        <v>2005</v>
      </c>
      <c r="B44" s="283">
        <v>3</v>
      </c>
      <c r="C44" s="283">
        <v>8</v>
      </c>
      <c r="D44" s="283">
        <v>6</v>
      </c>
      <c r="E44" s="283">
        <v>6</v>
      </c>
      <c r="F44" s="283">
        <v>6</v>
      </c>
      <c r="G44" s="283">
        <v>3</v>
      </c>
      <c r="H44" s="283">
        <v>5</v>
      </c>
      <c r="I44" s="283">
        <v>3</v>
      </c>
      <c r="J44" s="4">
        <v>7</v>
      </c>
      <c r="K44" s="4">
        <v>5</v>
      </c>
      <c r="L44" s="4">
        <v>8</v>
      </c>
      <c r="M44" s="4">
        <v>9</v>
      </c>
      <c r="N44" s="284">
        <v>69</v>
      </c>
    </row>
    <row r="45" spans="1:14" x14ac:dyDescent="0.2">
      <c r="A45" s="282">
        <v>2006</v>
      </c>
      <c r="B45" s="283">
        <v>6</v>
      </c>
      <c r="C45" s="283">
        <v>7</v>
      </c>
      <c r="D45" s="283">
        <v>6</v>
      </c>
      <c r="E45" s="283">
        <v>3</v>
      </c>
      <c r="F45" s="283">
        <v>6</v>
      </c>
      <c r="G45" s="283">
        <v>5</v>
      </c>
      <c r="H45" s="283">
        <v>6</v>
      </c>
      <c r="I45" s="283">
        <v>5</v>
      </c>
      <c r="J45" s="4">
        <v>4</v>
      </c>
      <c r="K45" s="4">
        <v>9</v>
      </c>
      <c r="L45" s="4">
        <v>4</v>
      </c>
      <c r="M45" s="4">
        <v>4</v>
      </c>
      <c r="N45" s="284">
        <v>65</v>
      </c>
    </row>
    <row r="46" spans="1:14" x14ac:dyDescent="0.2">
      <c r="A46" s="282">
        <v>2007</v>
      </c>
      <c r="B46" s="283">
        <v>5</v>
      </c>
      <c r="C46" s="283">
        <v>6</v>
      </c>
      <c r="D46" s="283">
        <v>7</v>
      </c>
      <c r="E46" s="283">
        <v>3</v>
      </c>
      <c r="F46" s="283">
        <v>7</v>
      </c>
      <c r="G46" s="283">
        <v>6</v>
      </c>
      <c r="H46" s="283">
        <v>4</v>
      </c>
      <c r="I46" s="283">
        <v>6</v>
      </c>
      <c r="J46" s="4">
        <v>5</v>
      </c>
      <c r="K46" s="4">
        <v>6</v>
      </c>
      <c r="L46" s="4">
        <v>5</v>
      </c>
      <c r="M46" s="4">
        <v>2</v>
      </c>
      <c r="N46" s="284">
        <v>62</v>
      </c>
    </row>
    <row r="47" spans="1:14" x14ac:dyDescent="0.2">
      <c r="A47" s="282">
        <v>2008</v>
      </c>
      <c r="B47" s="283">
        <v>12</v>
      </c>
      <c r="C47" s="283">
        <v>5</v>
      </c>
      <c r="D47" s="283">
        <v>7</v>
      </c>
      <c r="E47" s="283">
        <v>6</v>
      </c>
      <c r="F47" s="283">
        <v>3</v>
      </c>
      <c r="G47" s="283">
        <v>5</v>
      </c>
      <c r="H47" s="283">
        <v>6</v>
      </c>
      <c r="I47" s="283">
        <v>6</v>
      </c>
      <c r="J47" s="4">
        <v>5</v>
      </c>
      <c r="K47" s="4">
        <v>3</v>
      </c>
      <c r="L47" s="4">
        <v>3</v>
      </c>
      <c r="M47" s="4">
        <v>3</v>
      </c>
      <c r="N47" s="284">
        <v>64</v>
      </c>
    </row>
    <row r="48" spans="1:14" x14ac:dyDescent="0.2">
      <c r="A48" s="282">
        <v>2009</v>
      </c>
      <c r="B48" s="283">
        <v>4</v>
      </c>
      <c r="C48" s="283">
        <v>14</v>
      </c>
      <c r="D48" s="283">
        <v>6</v>
      </c>
      <c r="E48" s="283">
        <v>2</v>
      </c>
      <c r="F48" s="283">
        <v>3</v>
      </c>
      <c r="G48" s="283">
        <v>8</v>
      </c>
      <c r="H48" s="283">
        <v>6</v>
      </c>
      <c r="I48" s="283">
        <v>4</v>
      </c>
      <c r="J48" s="4">
        <v>2</v>
      </c>
      <c r="K48" s="4">
        <v>1</v>
      </c>
      <c r="L48" s="4">
        <v>4</v>
      </c>
      <c r="M48" s="4">
        <v>2</v>
      </c>
      <c r="N48" s="284">
        <v>56</v>
      </c>
    </row>
    <row r="49" spans="1:14" x14ac:dyDescent="0.2">
      <c r="A49" s="282">
        <v>2010</v>
      </c>
      <c r="B49" s="283">
        <v>5</v>
      </c>
      <c r="C49" s="283">
        <v>13</v>
      </c>
      <c r="D49" s="283">
        <v>1</v>
      </c>
      <c r="E49" s="283">
        <v>6</v>
      </c>
      <c r="F49" s="283">
        <v>5</v>
      </c>
      <c r="G49" s="283">
        <v>9</v>
      </c>
      <c r="H49" s="283">
        <v>6</v>
      </c>
      <c r="I49" s="283">
        <v>4</v>
      </c>
      <c r="J49" s="4">
        <v>3</v>
      </c>
      <c r="K49" s="4">
        <v>4</v>
      </c>
      <c r="L49" s="4">
        <v>4</v>
      </c>
      <c r="M49" s="4">
        <v>6</v>
      </c>
      <c r="N49" s="284">
        <v>66</v>
      </c>
    </row>
    <row r="50" spans="1:14" x14ac:dyDescent="0.2">
      <c r="A50" s="282">
        <v>2011</v>
      </c>
      <c r="B50" s="283">
        <v>4</v>
      </c>
      <c r="C50" s="283">
        <v>8</v>
      </c>
      <c r="D50" s="283">
        <v>2</v>
      </c>
      <c r="E50" s="283">
        <v>5</v>
      </c>
      <c r="F50" s="283">
        <v>6</v>
      </c>
      <c r="G50" s="283">
        <v>5</v>
      </c>
      <c r="H50" s="283">
        <v>4</v>
      </c>
      <c r="I50" s="283">
        <v>5</v>
      </c>
      <c r="J50" s="4">
        <v>4</v>
      </c>
      <c r="K50" s="4">
        <v>5</v>
      </c>
      <c r="L50" s="4">
        <v>1</v>
      </c>
      <c r="M50" s="4">
        <v>3</v>
      </c>
      <c r="N50" s="284">
        <v>52</v>
      </c>
    </row>
    <row r="51" spans="1:14" x14ac:dyDescent="0.2">
      <c r="A51" s="282">
        <v>2012</v>
      </c>
      <c r="B51" s="283">
        <v>2</v>
      </c>
      <c r="C51" s="283">
        <v>6</v>
      </c>
      <c r="D51" s="283">
        <v>8</v>
      </c>
      <c r="E51" s="283">
        <v>2</v>
      </c>
      <c r="F51" s="283">
        <v>4</v>
      </c>
      <c r="G51" s="283">
        <v>2</v>
      </c>
      <c r="H51" s="283">
        <v>5</v>
      </c>
      <c r="I51" s="283">
        <v>5</v>
      </c>
      <c r="J51" s="4">
        <v>3</v>
      </c>
      <c r="K51" s="4">
        <v>8</v>
      </c>
      <c r="L51" s="4">
        <v>4</v>
      </c>
      <c r="M51" s="4">
        <v>4</v>
      </c>
      <c r="N51" s="284">
        <v>53</v>
      </c>
    </row>
    <row r="52" spans="1:14" x14ac:dyDescent="0.2">
      <c r="A52" s="282">
        <v>2013</v>
      </c>
      <c r="B52" s="283">
        <v>4</v>
      </c>
      <c r="C52" s="283">
        <v>6</v>
      </c>
      <c r="D52" s="283">
        <v>5</v>
      </c>
      <c r="E52" s="283">
        <v>6</v>
      </c>
      <c r="F52" s="283">
        <v>1</v>
      </c>
      <c r="G52" s="283">
        <v>4</v>
      </c>
      <c r="H52" s="283">
        <v>4</v>
      </c>
      <c r="I52" s="283"/>
      <c r="J52" s="4">
        <v>5</v>
      </c>
      <c r="K52" s="4">
        <v>2</v>
      </c>
      <c r="L52" s="4">
        <v>4</v>
      </c>
      <c r="M52" s="4">
        <v>2</v>
      </c>
      <c r="N52" s="284">
        <v>43</v>
      </c>
    </row>
    <row r="53" spans="1:14" x14ac:dyDescent="0.2">
      <c r="A53" s="282">
        <v>2014</v>
      </c>
      <c r="B53" s="283">
        <v>6</v>
      </c>
      <c r="C53" s="283">
        <v>1</v>
      </c>
      <c r="D53" s="283">
        <v>1</v>
      </c>
      <c r="E53" s="283">
        <v>1</v>
      </c>
      <c r="F53" s="283">
        <v>1</v>
      </c>
      <c r="G53" s="283">
        <v>3</v>
      </c>
      <c r="H53" s="283">
        <v>7</v>
      </c>
      <c r="I53" s="283">
        <v>2</v>
      </c>
      <c r="J53" s="4">
        <v>2</v>
      </c>
      <c r="K53" s="4">
        <v>0</v>
      </c>
      <c r="L53" s="4">
        <v>1</v>
      </c>
      <c r="M53" s="4">
        <v>7</v>
      </c>
      <c r="N53" s="284">
        <v>32</v>
      </c>
    </row>
    <row r="54" spans="1:14" x14ac:dyDescent="0.2">
      <c r="A54" s="282">
        <v>2015</v>
      </c>
      <c r="B54" s="283">
        <v>5</v>
      </c>
      <c r="C54" s="283">
        <v>2</v>
      </c>
      <c r="D54" s="283">
        <v>7</v>
      </c>
      <c r="E54" s="283">
        <v>2</v>
      </c>
      <c r="F54" s="283">
        <v>0</v>
      </c>
      <c r="G54" s="283">
        <v>2</v>
      </c>
      <c r="H54" s="283">
        <v>1</v>
      </c>
      <c r="I54" s="283">
        <v>2</v>
      </c>
      <c r="J54" s="4">
        <v>2</v>
      </c>
      <c r="K54" s="4">
        <v>3</v>
      </c>
      <c r="L54" s="4">
        <v>3</v>
      </c>
      <c r="M54" s="4">
        <v>0</v>
      </c>
      <c r="N54" s="284">
        <v>29</v>
      </c>
    </row>
    <row r="55" spans="1:14" x14ac:dyDescent="0.2">
      <c r="A55" s="282">
        <v>2016</v>
      </c>
      <c r="B55" s="283">
        <v>4</v>
      </c>
      <c r="C55" s="283">
        <v>3</v>
      </c>
      <c r="D55" s="283">
        <v>3</v>
      </c>
      <c r="E55" s="283">
        <v>1</v>
      </c>
      <c r="F55" s="283">
        <v>6</v>
      </c>
      <c r="G55" s="283">
        <v>2</v>
      </c>
      <c r="H55" s="283">
        <v>2</v>
      </c>
      <c r="I55" s="283">
        <v>3</v>
      </c>
      <c r="J55" s="4">
        <v>4</v>
      </c>
      <c r="K55" s="4">
        <v>1</v>
      </c>
      <c r="L55" s="4">
        <v>2</v>
      </c>
      <c r="M55" s="4">
        <v>3</v>
      </c>
      <c r="N55" s="284">
        <v>34</v>
      </c>
    </row>
    <row r="56" spans="1:14" x14ac:dyDescent="0.2">
      <c r="A56" s="282">
        <v>2017</v>
      </c>
      <c r="B56" s="283">
        <v>5</v>
      </c>
      <c r="C56" s="283">
        <v>5</v>
      </c>
      <c r="D56" s="283">
        <v>3</v>
      </c>
      <c r="E56" s="283">
        <v>2</v>
      </c>
      <c r="F56" s="283">
        <v>6</v>
      </c>
      <c r="G56" s="283">
        <v>1</v>
      </c>
      <c r="H56" s="283">
        <v>3</v>
      </c>
      <c r="I56" s="283">
        <v>4</v>
      </c>
      <c r="J56" s="4">
        <v>2</v>
      </c>
      <c r="K56" s="4">
        <v>8</v>
      </c>
      <c r="L56" s="4">
        <v>0</v>
      </c>
      <c r="M56" s="4">
        <v>2</v>
      </c>
      <c r="N56" s="284">
        <v>41</v>
      </c>
    </row>
    <row r="57" spans="1:14" x14ac:dyDescent="0.2">
      <c r="A57" s="282">
        <v>2018</v>
      </c>
      <c r="B57" s="283">
        <v>2</v>
      </c>
      <c r="C57" s="283">
        <v>1</v>
      </c>
      <c r="D57" s="283">
        <v>2</v>
      </c>
      <c r="E57" s="283">
        <v>5</v>
      </c>
      <c r="F57" s="283">
        <v>3</v>
      </c>
      <c r="G57" s="283">
        <v>2</v>
      </c>
      <c r="H57" s="283">
        <v>1</v>
      </c>
      <c r="I57" s="283">
        <v>3</v>
      </c>
      <c r="J57" s="4">
        <v>2</v>
      </c>
      <c r="K57" s="4">
        <v>2</v>
      </c>
      <c r="L57" s="4">
        <v>3</v>
      </c>
      <c r="M57" s="4">
        <v>1</v>
      </c>
      <c r="N57" s="284">
        <v>27</v>
      </c>
    </row>
    <row r="58" spans="1:14" x14ac:dyDescent="0.2">
      <c r="A58" s="282">
        <v>2019</v>
      </c>
      <c r="B58" s="283">
        <v>4</v>
      </c>
      <c r="C58" s="283">
        <v>2</v>
      </c>
      <c r="D58" s="283">
        <v>1</v>
      </c>
      <c r="E58" s="283">
        <v>4</v>
      </c>
      <c r="F58" s="283">
        <v>4</v>
      </c>
      <c r="G58" s="283">
        <v>3</v>
      </c>
      <c r="H58" s="283">
        <v>3</v>
      </c>
      <c r="I58" s="283">
        <v>3</v>
      </c>
      <c r="J58" s="4">
        <v>3</v>
      </c>
      <c r="K58" s="4">
        <v>1</v>
      </c>
      <c r="L58" s="4">
        <v>6</v>
      </c>
      <c r="M58" s="4">
        <v>6</v>
      </c>
      <c r="N58" s="284">
        <v>40</v>
      </c>
    </row>
    <row r="59" spans="1:14" x14ac:dyDescent="0.2">
      <c r="A59" s="285">
        <v>2020</v>
      </c>
      <c r="B59" s="286">
        <v>2</v>
      </c>
      <c r="C59" s="286">
        <v>5</v>
      </c>
      <c r="D59" s="286"/>
      <c r="E59" s="286"/>
      <c r="F59" s="286"/>
      <c r="G59" s="286"/>
      <c r="H59" s="286"/>
      <c r="I59" s="286"/>
      <c r="J59" s="287"/>
      <c r="K59" s="287"/>
      <c r="L59" s="287"/>
      <c r="M59" s="287"/>
      <c r="N59" s="286">
        <f>+SUM(B59:M59)</f>
        <v>7</v>
      </c>
    </row>
    <row r="61" spans="1:14" ht="31.9" customHeight="1" x14ac:dyDescent="0.2">
      <c r="A61" s="478" t="s">
        <v>261</v>
      </c>
      <c r="B61" s="478"/>
      <c r="C61" s="478"/>
      <c r="D61" s="478"/>
      <c r="E61" s="478"/>
      <c r="F61" s="478"/>
      <c r="G61" s="478"/>
      <c r="H61" s="478"/>
      <c r="I61" s="478"/>
      <c r="K61" s="283"/>
      <c r="L61" s="283"/>
      <c r="M61" s="283"/>
      <c r="N61" s="283"/>
    </row>
  </sheetData>
  <mergeCells count="7">
    <mergeCell ref="A61:I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47"/>
  <sheetViews>
    <sheetView showGridLines="0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B1048576"/>
    </sheetView>
  </sheetViews>
  <sheetFormatPr baseColWidth="10" defaultColWidth="11.5703125" defaultRowHeight="12" x14ac:dyDescent="0.2"/>
  <cols>
    <col min="1" max="1" width="17" style="74" customWidth="1"/>
    <col min="2" max="2" width="17.28515625" style="291" customWidth="1"/>
    <col min="3" max="10" width="17.28515625" style="75" customWidth="1"/>
    <col min="11" max="11" width="17.28515625" style="74" customWidth="1"/>
    <col min="12" max="12" width="17.7109375" style="74" bestFit="1" customWidth="1"/>
    <col min="13" max="16384" width="11.5703125" style="74"/>
  </cols>
  <sheetData>
    <row r="1" spans="1:14" ht="12.75" x14ac:dyDescent="0.2">
      <c r="A1" s="138" t="s">
        <v>232</v>
      </c>
      <c r="B1" s="288"/>
      <c r="C1" s="289"/>
      <c r="D1" s="289"/>
      <c r="E1" s="289"/>
      <c r="F1" s="289"/>
      <c r="G1" s="289"/>
      <c r="H1" s="289"/>
      <c r="I1" s="289"/>
      <c r="J1" s="289"/>
    </row>
    <row r="2" spans="1:14" ht="31.5" customHeight="1" x14ac:dyDescent="0.25">
      <c r="A2" s="450" t="s">
        <v>263</v>
      </c>
      <c r="B2" s="450"/>
      <c r="C2" s="450"/>
      <c r="D2" s="450"/>
      <c r="E2" s="450"/>
      <c r="F2" s="450"/>
      <c r="G2" s="450"/>
      <c r="H2" s="450"/>
      <c r="I2" s="290"/>
      <c r="J2" s="290"/>
    </row>
    <row r="3" spans="1:14" x14ac:dyDescent="0.2">
      <c r="B3" s="75"/>
    </row>
    <row r="4" spans="1:14" ht="12.75" x14ac:dyDescent="0.2">
      <c r="A4" s="292" t="s">
        <v>264</v>
      </c>
      <c r="B4" s="293">
        <v>2011</v>
      </c>
      <c r="C4" s="293">
        <v>2012</v>
      </c>
      <c r="D4" s="293">
        <v>2013</v>
      </c>
      <c r="E4" s="293">
        <v>2014</v>
      </c>
      <c r="F4" s="293">
        <v>2015</v>
      </c>
      <c r="G4" s="293">
        <v>2016</v>
      </c>
      <c r="H4" s="293">
        <v>2017</v>
      </c>
      <c r="I4" s="294">
        <v>2018</v>
      </c>
      <c r="J4" s="294">
        <v>2019</v>
      </c>
      <c r="K4" s="294">
        <v>2020</v>
      </c>
    </row>
    <row r="5" spans="1:14" ht="12.75" x14ac:dyDescent="0.2">
      <c r="A5" s="295" t="s">
        <v>265</v>
      </c>
      <c r="B5" s="296">
        <v>770582075.2986815</v>
      </c>
      <c r="C5" s="296">
        <v>1015864460.7110069</v>
      </c>
      <c r="D5" s="296">
        <v>1019235893.7081801</v>
      </c>
      <c r="E5" s="296">
        <v>748108985.37879992</v>
      </c>
      <c r="F5" s="296">
        <v>434978723.07999998</v>
      </c>
      <c r="G5" s="296">
        <v>397241204.52999997</v>
      </c>
      <c r="H5" s="296">
        <v>750902788.65413082</v>
      </c>
      <c r="I5" s="296">
        <v>1516816729.6351998</v>
      </c>
      <c r="J5" s="296">
        <f>'[1]12. TRANSFERENCIAS 2'!J7+'[1]12. TRANSFERENCIAS 2'!J33+'[1]12. TRANSFERENCIAS 2'!J59</f>
        <v>1324474844.8843265</v>
      </c>
      <c r="K5" s="296">
        <v>469818394.78728002</v>
      </c>
      <c r="L5" s="297"/>
      <c r="N5" s="90"/>
    </row>
    <row r="6" spans="1:14" ht="12.75" x14ac:dyDescent="0.2">
      <c r="A6" s="295" t="s">
        <v>266</v>
      </c>
      <c r="B6" s="296">
        <v>743425104.30328166</v>
      </c>
      <c r="C6" s="296">
        <v>834558660.0002594</v>
      </c>
      <c r="D6" s="296">
        <v>495471646.73208004</v>
      </c>
      <c r="E6" s="296">
        <v>466127959.44327992</v>
      </c>
      <c r="F6" s="296">
        <v>453708276.44</v>
      </c>
      <c r="G6" s="296">
        <v>399551676.36000001</v>
      </c>
      <c r="H6" s="296">
        <v>528519880.00192571</v>
      </c>
      <c r="I6" s="296">
        <v>853908303.20840001</v>
      </c>
      <c r="J6" s="296">
        <f>'[1]12. TRANSFERENCIAS 2'!J9+'[1]12. TRANSFERENCIAS 2'!J35+'[1]12. TRANSFERENCIAS 2'!J61</f>
        <v>1000683645.8412294</v>
      </c>
      <c r="K6" s="296">
        <v>384500763.35328001</v>
      </c>
      <c r="L6" s="297"/>
      <c r="N6" s="90"/>
    </row>
    <row r="7" spans="1:14" ht="12.75" x14ac:dyDescent="0.2">
      <c r="A7" s="295" t="s">
        <v>267</v>
      </c>
      <c r="B7" s="296">
        <v>459989093.80042839</v>
      </c>
      <c r="C7" s="296">
        <v>386564323.60621232</v>
      </c>
      <c r="D7" s="296">
        <v>304535228.34421998</v>
      </c>
      <c r="E7" s="296">
        <v>279236762.76184005</v>
      </c>
      <c r="F7" s="296">
        <v>259060548.84</v>
      </c>
      <c r="G7" s="296">
        <v>214765362.41</v>
      </c>
      <c r="H7" s="296">
        <v>134555988.48519117</v>
      </c>
      <c r="I7" s="296">
        <v>221975636.05399999</v>
      </c>
      <c r="J7" s="296">
        <f>'[1]12. TRANSFERENCIAS 2'!J28+'[1]12. TRANSFERENCIAS 2'!J54+'[1]12. TRANSFERENCIAS 2'!J80</f>
        <v>292677296.77498013</v>
      </c>
      <c r="K7" s="296">
        <v>129571506.74015999</v>
      </c>
      <c r="L7" s="297"/>
      <c r="N7" s="90"/>
    </row>
    <row r="8" spans="1:14" ht="12.75" x14ac:dyDescent="0.2">
      <c r="A8" s="295" t="s">
        <v>268</v>
      </c>
      <c r="B8" s="296">
        <v>219739294.43000156</v>
      </c>
      <c r="C8" s="296">
        <v>396420696.80841982</v>
      </c>
      <c r="D8" s="296">
        <v>68682450.3002</v>
      </c>
      <c r="E8" s="296">
        <v>150877029.19295999</v>
      </c>
      <c r="F8" s="296">
        <v>241732042.68000001</v>
      </c>
      <c r="G8" s="296">
        <v>174060577.88</v>
      </c>
      <c r="H8" s="296">
        <v>220807925.0292407</v>
      </c>
      <c r="I8" s="296">
        <v>379695784.07879996</v>
      </c>
      <c r="J8" s="296">
        <f>'[1]12. TRANSFERENCIAS 2'!J13+'[1]12. TRANSFERENCIAS 2'!J39+'[1]12. TRANSFERENCIAS 2'!J65</f>
        <v>367864058.25397438</v>
      </c>
      <c r="K8" s="296">
        <v>126635691.61</v>
      </c>
      <c r="L8" s="297"/>
      <c r="N8" s="90"/>
    </row>
    <row r="9" spans="1:14" ht="12.75" x14ac:dyDescent="0.2">
      <c r="A9" s="295" t="s">
        <v>269</v>
      </c>
      <c r="B9" s="296">
        <v>533515484.93588352</v>
      </c>
      <c r="C9" s="296">
        <v>607324121.99845195</v>
      </c>
      <c r="D9" s="296">
        <v>601975758.16471994</v>
      </c>
      <c r="E9" s="296">
        <v>408796725.38536</v>
      </c>
      <c r="F9" s="296">
        <v>345426174.19</v>
      </c>
      <c r="G9" s="296">
        <v>310235381.41000003</v>
      </c>
      <c r="H9" s="296">
        <v>317733876.33502603</v>
      </c>
      <c r="I9" s="296">
        <v>313451982.47080004</v>
      </c>
      <c r="J9" s="296">
        <f>'[1]12. TRANSFERENCIAS 2'!J18+'[1]12. TRANSFERENCIAS 2'!J44+'[1]12. TRANSFERENCIAS 2'!J70</f>
        <v>276102432.38118786</v>
      </c>
      <c r="K9" s="296">
        <v>110521414.71136001</v>
      </c>
      <c r="L9" s="297"/>
      <c r="N9" s="90"/>
    </row>
    <row r="10" spans="1:14" ht="12.75" x14ac:dyDescent="0.2">
      <c r="A10" s="295" t="s">
        <v>270</v>
      </c>
      <c r="B10" s="296">
        <v>500118580.71051222</v>
      </c>
      <c r="C10" s="296">
        <v>421321618.06921977</v>
      </c>
      <c r="D10" s="296">
        <v>362196812.37268001</v>
      </c>
      <c r="E10" s="296">
        <v>303773208.22975999</v>
      </c>
      <c r="F10" s="296">
        <v>287963588.88</v>
      </c>
      <c r="G10" s="296">
        <v>225809459.65000001</v>
      </c>
      <c r="H10" s="296">
        <v>129278778.82423852</v>
      </c>
      <c r="I10" s="296">
        <v>216967621.866</v>
      </c>
      <c r="J10" s="296">
        <f>'[1]12. TRANSFERENCIAS 2'!J23+'[1]12. TRANSFERENCIAS 2'!J49+'[1]12. TRANSFERENCIAS 2'!J75</f>
        <v>257255152.8171145</v>
      </c>
      <c r="K10" s="296">
        <v>99536700.200000003</v>
      </c>
      <c r="L10" s="297"/>
      <c r="N10" s="90"/>
    </row>
    <row r="11" spans="1:14" ht="12.75" x14ac:dyDescent="0.2">
      <c r="A11" s="295" t="s">
        <v>271</v>
      </c>
      <c r="B11" s="296">
        <v>10352473.908096461</v>
      </c>
      <c r="C11" s="296">
        <v>16258265.793091137</v>
      </c>
      <c r="D11" s="296">
        <v>23194328.631980002</v>
      </c>
      <c r="E11" s="296">
        <v>12359816.467359999</v>
      </c>
      <c r="F11" s="296">
        <v>12761019.199999999</v>
      </c>
      <c r="G11" s="296">
        <v>108657238.78999999</v>
      </c>
      <c r="H11" s="296">
        <v>312005052.26177514</v>
      </c>
      <c r="I11" s="296">
        <v>274351742.08719999</v>
      </c>
      <c r="J11" s="296">
        <f>'[1]12. TRANSFERENCIAS 2'!J8+'[1]12. TRANSFERENCIAS 2'!J34+'[1]12. TRANSFERENCIAS 2'!J60</f>
        <v>222108214.90848729</v>
      </c>
      <c r="K11" s="296">
        <v>80412472.34048</v>
      </c>
      <c r="L11" s="297"/>
      <c r="N11" s="90"/>
    </row>
    <row r="12" spans="1:14" ht="12.75" x14ac:dyDescent="0.2">
      <c r="A12" s="295" t="s">
        <v>272</v>
      </c>
      <c r="B12" s="296">
        <v>235060437.44280097</v>
      </c>
      <c r="C12" s="296">
        <v>401195537.72356755</v>
      </c>
      <c r="D12" s="296">
        <v>230490249.6651406</v>
      </c>
      <c r="E12" s="296">
        <v>288055484.15719998</v>
      </c>
      <c r="F12" s="296">
        <v>145700263.68000001</v>
      </c>
      <c r="G12" s="296">
        <v>73677188.570000008</v>
      </c>
      <c r="H12" s="296">
        <v>121724599.81236839</v>
      </c>
      <c r="I12" s="296">
        <v>185775481.55600002</v>
      </c>
      <c r="J12" s="296">
        <f>'[1]12. TRANSFERENCIAS 2'!J16+'[1]12. TRANSFERENCIAS 2'!J42+'[1]12. TRANSFERENCIAS 2'!J68</f>
        <v>134651816.35524708</v>
      </c>
      <c r="K12" s="296">
        <v>74670191.476479992</v>
      </c>
      <c r="L12" s="297"/>
      <c r="N12" s="90"/>
    </row>
    <row r="13" spans="1:14" ht="12.75" x14ac:dyDescent="0.2">
      <c r="A13" s="295" t="s">
        <v>273</v>
      </c>
      <c r="B13" s="296">
        <v>618864290.54276061</v>
      </c>
      <c r="C13" s="296">
        <v>655256210.66507769</v>
      </c>
      <c r="D13" s="296">
        <v>708936866.67443991</v>
      </c>
      <c r="E13" s="296">
        <v>440433262.44224</v>
      </c>
      <c r="F13" s="296">
        <v>355183970.54999995</v>
      </c>
      <c r="G13" s="296">
        <v>321085333.85000002</v>
      </c>
      <c r="H13" s="296">
        <v>269863128.85069102</v>
      </c>
      <c r="I13" s="296">
        <v>191059453.63999999</v>
      </c>
      <c r="J13" s="296">
        <f>'[1]12. TRANSFERENCIAS 2'!J11+'[1]12. TRANSFERENCIAS 2'!J37+'[1]12. TRANSFERENCIAS 2'!J63</f>
        <v>159874471.79378659</v>
      </c>
      <c r="K13" s="296">
        <v>70682571.666319996</v>
      </c>
      <c r="L13" s="297"/>
      <c r="N13" s="90"/>
    </row>
    <row r="14" spans="1:14" ht="12.75" x14ac:dyDescent="0.2">
      <c r="A14" s="295" t="s">
        <v>274</v>
      </c>
      <c r="B14" s="296">
        <v>186330859.10603899</v>
      </c>
      <c r="C14" s="296">
        <v>199901479.13317117</v>
      </c>
      <c r="D14" s="296">
        <v>145750026.01084</v>
      </c>
      <c r="E14" s="296">
        <v>91464145.697760001</v>
      </c>
      <c r="F14" s="296">
        <v>132132732.88</v>
      </c>
      <c r="G14" s="296">
        <v>87032168.520000011</v>
      </c>
      <c r="H14" s="296">
        <v>130941148.43981849</v>
      </c>
      <c r="I14" s="296">
        <v>161592327.90439999</v>
      </c>
      <c r="J14" s="296">
        <f>'[1]12. TRANSFERENCIAS 2'!J20+'[1]12. TRANSFERENCIAS 2'!J46+'[1]12. TRANSFERENCIAS 2'!J72</f>
        <v>152859362.28971255</v>
      </c>
      <c r="K14" s="296">
        <v>45548973.180479996</v>
      </c>
      <c r="L14" s="297"/>
      <c r="N14" s="90"/>
    </row>
    <row r="15" spans="1:14" ht="12.75" x14ac:dyDescent="0.2">
      <c r="A15" s="295" t="s">
        <v>275</v>
      </c>
      <c r="B15" s="296">
        <v>136496760.66062248</v>
      </c>
      <c r="C15" s="296">
        <v>129925948.67495766</v>
      </c>
      <c r="D15" s="296">
        <v>93695808.049779996</v>
      </c>
      <c r="E15" s="296">
        <v>45498783.514799997</v>
      </c>
      <c r="F15" s="296">
        <v>66478640.479999997</v>
      </c>
      <c r="G15" s="296">
        <v>60847155.50999999</v>
      </c>
      <c r="H15" s="296">
        <v>102871017.98461364</v>
      </c>
      <c r="I15" s="296">
        <v>186019535.89359999</v>
      </c>
      <c r="J15" s="296">
        <f>'[1]12. TRANSFERENCIAS 2'!J17+'[1]12. TRANSFERENCIAS 2'!J43+'[1]12. TRANSFERENCIAS 2'!J69</f>
        <v>143848686.16073012</v>
      </c>
      <c r="K15" s="296">
        <v>39506897.942560002</v>
      </c>
      <c r="L15" s="297"/>
      <c r="N15" s="90"/>
    </row>
    <row r="16" spans="1:14" ht="12.75" x14ac:dyDescent="0.2">
      <c r="A16" s="295" t="s">
        <v>276</v>
      </c>
      <c r="B16" s="296">
        <v>397361014.50526154</v>
      </c>
      <c r="C16" s="296">
        <v>377115469.72351629</v>
      </c>
      <c r="D16" s="296">
        <v>275624663.42460001</v>
      </c>
      <c r="E16" s="296">
        <v>237485100.12136</v>
      </c>
      <c r="F16" s="296">
        <v>177276591.92000002</v>
      </c>
      <c r="G16" s="296">
        <v>122134194.34999999</v>
      </c>
      <c r="H16" s="296">
        <v>136613880.79370436</v>
      </c>
      <c r="I16" s="296">
        <v>134045877.25479999</v>
      </c>
      <c r="J16" s="296">
        <f>'[1]12. TRANSFERENCIAS 2'!J26+'[1]12. TRANSFERENCIAS 2'!J52+'[1]12. TRANSFERENCIAS 2'!J78</f>
        <v>102898811.16868363</v>
      </c>
      <c r="K16" s="296">
        <v>38954420.39232</v>
      </c>
      <c r="L16" s="297"/>
      <c r="N16" s="90"/>
    </row>
    <row r="17" spans="1:14" ht="12.75" x14ac:dyDescent="0.2">
      <c r="A17" s="295" t="s">
        <v>277</v>
      </c>
      <c r="B17" s="296">
        <v>261270046.13078004</v>
      </c>
      <c r="C17" s="296">
        <v>227450185.27691138</v>
      </c>
      <c r="D17" s="296">
        <v>128872727.13410001</v>
      </c>
      <c r="E17" s="296">
        <v>85954084.441439986</v>
      </c>
      <c r="F17" s="296">
        <v>93811156.810000002</v>
      </c>
      <c r="G17" s="296">
        <v>43139786.120000005</v>
      </c>
      <c r="H17" s="296">
        <v>80428379.951815233</v>
      </c>
      <c r="I17" s="296">
        <v>110838151.89879999</v>
      </c>
      <c r="J17" s="296">
        <f>'[1]12. TRANSFERENCIAS 2'!J24+'[1]12. TRANSFERENCIAS 2'!J50+'[1]12. TRANSFERENCIAS 2'!J76</f>
        <v>102846059.23860985</v>
      </c>
      <c r="K17" s="296">
        <v>37948749.235760003</v>
      </c>
      <c r="L17" s="297"/>
      <c r="N17" s="90"/>
    </row>
    <row r="18" spans="1:14" ht="12.75" x14ac:dyDescent="0.2">
      <c r="A18" s="295" t="s">
        <v>278</v>
      </c>
      <c r="B18" s="296">
        <v>93335995.644704983</v>
      </c>
      <c r="C18" s="296">
        <v>103933365.26069061</v>
      </c>
      <c r="D18" s="296">
        <v>35571156.517959997</v>
      </c>
      <c r="E18" s="296">
        <v>22621632.429839998</v>
      </c>
      <c r="F18" s="296">
        <v>31112361.829999998</v>
      </c>
      <c r="G18" s="296">
        <v>39934273.920000002</v>
      </c>
      <c r="H18" s="296">
        <v>39870273.374913946</v>
      </c>
      <c r="I18" s="296">
        <v>64304295.1052</v>
      </c>
      <c r="J18" s="296">
        <f>'[1]12. TRANSFERENCIAS 2'!J10+'[1]12. TRANSFERENCIAS 2'!J36+'[1]12. TRANSFERENCIAS 2'!J62</f>
        <v>46329386.645281509</v>
      </c>
      <c r="K18" s="296">
        <v>16686529.98016</v>
      </c>
      <c r="L18" s="297"/>
      <c r="N18" s="90"/>
    </row>
    <row r="19" spans="1:14" ht="12.75" x14ac:dyDescent="0.2">
      <c r="A19" s="295" t="s">
        <v>279</v>
      </c>
      <c r="B19" s="296">
        <v>8485729.9313526191</v>
      </c>
      <c r="C19" s="296">
        <v>7778782.4031547066</v>
      </c>
      <c r="D19" s="296">
        <v>5030770.7491999995</v>
      </c>
      <c r="E19" s="296">
        <v>4481267.1912000002</v>
      </c>
      <c r="F19" s="296">
        <v>6282684.9800000004</v>
      </c>
      <c r="G19" s="296">
        <v>5384865.1400000006</v>
      </c>
      <c r="H19" s="296">
        <v>11058731.944498029</v>
      </c>
      <c r="I19" s="296">
        <v>23232458.770800002</v>
      </c>
      <c r="J19" s="296">
        <f>'[1]12. TRANSFERENCIAS 2'!J15+'[1]12. TRANSFERENCIAS 2'!J41+'[1]12. TRANSFERENCIAS 2'!J67</f>
        <v>15436696.207857491</v>
      </c>
      <c r="K19" s="296">
        <v>3361035.52</v>
      </c>
      <c r="L19" s="297"/>
      <c r="N19" s="90"/>
    </row>
    <row r="20" spans="1:14" ht="12.75" x14ac:dyDescent="0.2">
      <c r="A20" s="295" t="s">
        <v>280</v>
      </c>
      <c r="B20" s="296">
        <v>37913552.780751623</v>
      </c>
      <c r="C20" s="296">
        <v>33372077.099185344</v>
      </c>
      <c r="D20" s="296">
        <v>24907916.53678</v>
      </c>
      <c r="E20" s="296">
        <v>18203655.44184</v>
      </c>
      <c r="F20" s="296">
        <v>19226095.850000001</v>
      </c>
      <c r="G20" s="296">
        <v>15202766.92</v>
      </c>
      <c r="H20" s="296">
        <v>15521295.794381678</v>
      </c>
      <c r="I20" s="296">
        <v>18083554.416000001</v>
      </c>
      <c r="J20" s="296">
        <f>'[1]12. TRANSFERENCIAS 2'!J14+'[1]12. TRANSFERENCIAS 2'!J40+'[1]12. TRANSFERENCIAS 2'!J66</f>
        <v>18127228.654280372</v>
      </c>
      <c r="K20" s="296">
        <v>2272479.1060000001</v>
      </c>
      <c r="L20" s="297"/>
      <c r="N20" s="90"/>
    </row>
    <row r="21" spans="1:14" ht="12.75" x14ac:dyDescent="0.2">
      <c r="A21" s="295" t="s">
        <v>281</v>
      </c>
      <c r="B21" s="296">
        <v>1561706.4410984239</v>
      </c>
      <c r="C21" s="296">
        <v>2013543.8280217585</v>
      </c>
      <c r="D21" s="296">
        <v>1576367.9918800001</v>
      </c>
      <c r="E21" s="296">
        <v>3115735.1436799997</v>
      </c>
      <c r="F21" s="296">
        <v>2117818.94</v>
      </c>
      <c r="G21" s="296">
        <v>2559411.2400000002</v>
      </c>
      <c r="H21" s="296">
        <v>2436367.1838600002</v>
      </c>
      <c r="I21" s="296">
        <v>2276929.5</v>
      </c>
      <c r="J21" s="296">
        <f>'[1]12. TRANSFERENCIAS 2'!J27+'[1]12. TRANSFERENCIAS 2'!J53+'[1]12. TRANSFERENCIAS 2'!J79</f>
        <v>2843165.4888105169</v>
      </c>
      <c r="K21" s="296">
        <v>660146.49</v>
      </c>
      <c r="L21" s="297"/>
      <c r="N21" s="90"/>
    </row>
    <row r="22" spans="1:14" ht="12.75" x14ac:dyDescent="0.2">
      <c r="A22" s="295" t="s">
        <v>282</v>
      </c>
      <c r="B22" s="296">
        <v>5455625.2764978996</v>
      </c>
      <c r="C22" s="296">
        <v>6632227.9950636607</v>
      </c>
      <c r="D22" s="296">
        <v>12665687.461540002</v>
      </c>
      <c r="E22" s="296">
        <v>11693265.65992</v>
      </c>
      <c r="F22" s="296">
        <v>8850417.8399999999</v>
      </c>
      <c r="G22" s="296">
        <v>40099774.140000001</v>
      </c>
      <c r="H22" s="296">
        <v>13834884.511889234</v>
      </c>
      <c r="I22" s="296">
        <v>9555499.3039999995</v>
      </c>
      <c r="J22" s="296">
        <f>'[1]12. TRANSFERENCIAS 2'!J25+'[1]12. TRANSFERENCIAS 2'!J51+'[1]12. TRANSFERENCIAS 2'!J77</f>
        <v>9733246.2106782626</v>
      </c>
      <c r="K22" s="296">
        <v>592726.08743999992</v>
      </c>
      <c r="L22" s="297"/>
      <c r="N22" s="90"/>
    </row>
    <row r="23" spans="1:14" ht="12.75" x14ac:dyDescent="0.2">
      <c r="A23" s="295" t="s">
        <v>283</v>
      </c>
      <c r="B23" s="296">
        <v>2207435.8189031449</v>
      </c>
      <c r="C23" s="296">
        <v>3050291.1766951731</v>
      </c>
      <c r="D23" s="296">
        <v>5120161.9310600003</v>
      </c>
      <c r="E23" s="296">
        <v>4484740.0181599995</v>
      </c>
      <c r="F23" s="296">
        <v>5576767.3899999997</v>
      </c>
      <c r="G23" s="296">
        <v>7070180.7599999998</v>
      </c>
      <c r="H23" s="296">
        <v>6498758.7072200002</v>
      </c>
      <c r="I23" s="296">
        <v>6204970.2739999993</v>
      </c>
      <c r="J23" s="296">
        <f>'[1]12. TRANSFERENCIAS 2'!J22+'[1]12. TRANSFERENCIAS 2'!J48+'[1]12. TRANSFERENCIAS 2'!J74</f>
        <v>6105040.026890236</v>
      </c>
      <c r="K23" s="296">
        <v>284467.91327999998</v>
      </c>
      <c r="L23" s="297"/>
      <c r="N23" s="90"/>
    </row>
    <row r="24" spans="1:14" ht="12.75" x14ac:dyDescent="0.2">
      <c r="A24" s="295" t="s">
        <v>284</v>
      </c>
      <c r="B24" s="296">
        <v>2417239.194722211</v>
      </c>
      <c r="C24" s="296">
        <v>2208583.4198764423</v>
      </c>
      <c r="D24" s="296">
        <v>1739908.2035400001</v>
      </c>
      <c r="E24" s="296">
        <v>2045578.206</v>
      </c>
      <c r="F24" s="296">
        <v>2821838.08</v>
      </c>
      <c r="G24" s="296">
        <v>2970444.14</v>
      </c>
      <c r="H24" s="296">
        <v>2901145.3169399998</v>
      </c>
      <c r="I24" s="296">
        <v>2468555.1771999998</v>
      </c>
      <c r="J24" s="296">
        <f>'[1]12. TRANSFERENCIAS 2'!J19+'[1]12. TRANSFERENCIAS 2'!J45+'[1]12. TRANSFERENCIAS 2'!J71</f>
        <v>2371169.08519891</v>
      </c>
      <c r="K24" s="296">
        <v>91911.599999999991</v>
      </c>
      <c r="L24" s="297"/>
      <c r="N24" s="90"/>
    </row>
    <row r="25" spans="1:14" ht="12.75" x14ac:dyDescent="0.2">
      <c r="A25" s="295" t="s">
        <v>285</v>
      </c>
      <c r="B25" s="296">
        <v>488981.38280839717</v>
      </c>
      <c r="C25" s="296">
        <v>589887.75891903555</v>
      </c>
      <c r="D25" s="296">
        <v>414056.74178000004</v>
      </c>
      <c r="E25" s="296">
        <v>465466.93167999998</v>
      </c>
      <c r="F25" s="296">
        <v>486813</v>
      </c>
      <c r="G25" s="296">
        <v>105507</v>
      </c>
      <c r="H25" s="296">
        <v>137411.74225000001</v>
      </c>
      <c r="I25" s="296">
        <v>51408</v>
      </c>
      <c r="J25" s="296">
        <f>'[1]12. TRANSFERENCIAS 2'!J21+'[1]12. TRANSFERENCIAS 2'!J47+'[1]12. TRANSFERENCIAS 2'!J73</f>
        <v>816223.78526587901</v>
      </c>
      <c r="K25" s="296">
        <v>9452.7999999999993</v>
      </c>
      <c r="L25" s="297"/>
      <c r="N25" s="90"/>
    </row>
    <row r="26" spans="1:14" ht="12.75" x14ac:dyDescent="0.2">
      <c r="A26" s="295" t="s">
        <v>286</v>
      </c>
      <c r="B26" s="296">
        <v>19455.877442696172</v>
      </c>
      <c r="C26" s="296">
        <v>43553.030509609976</v>
      </c>
      <c r="D26" s="296">
        <v>55096.25740000001</v>
      </c>
      <c r="E26" s="296">
        <v>56406.394079999998</v>
      </c>
      <c r="F26" s="296">
        <v>56161</v>
      </c>
      <c r="G26" s="296">
        <v>68216</v>
      </c>
      <c r="H26" s="296">
        <v>130264.1</v>
      </c>
      <c r="I26" s="296">
        <v>70426.5</v>
      </c>
      <c r="J26" s="296">
        <f>'[1]12. TRANSFERENCIAS 2'!J29+'[1]12. TRANSFERENCIAS 2'!J55+'[1]12. TRANSFERENCIAS 2'!J81</f>
        <v>87353.445000000007</v>
      </c>
      <c r="K26" s="296">
        <v>7185.8</v>
      </c>
      <c r="L26" s="297"/>
      <c r="N26" s="90"/>
    </row>
    <row r="27" spans="1:14" ht="12.75" x14ac:dyDescent="0.2">
      <c r="A27" s="295" t="s">
        <v>287</v>
      </c>
      <c r="B27" s="296">
        <v>5142.9157128230454</v>
      </c>
      <c r="C27" s="296">
        <v>8691.0249344109852</v>
      </c>
      <c r="D27" s="296">
        <v>17994.093239999998</v>
      </c>
      <c r="E27" s="296">
        <v>16281.536479999999</v>
      </c>
      <c r="F27" s="296">
        <v>47933.94</v>
      </c>
      <c r="G27" s="296">
        <v>33929.919999999998</v>
      </c>
      <c r="H27" s="296">
        <v>24759.048299999999</v>
      </c>
      <c r="I27" s="296">
        <v>31494.890800000001</v>
      </c>
      <c r="J27" s="296">
        <f>'[1]12. TRANSFERENCIAS 2'!J12+'[1]12. TRANSFERENCIAS 2'!J38+'[1]12. TRANSFERENCIAS 2'!J64</f>
        <v>47243.701773796158</v>
      </c>
      <c r="K27" s="296">
        <v>210.99999999999997</v>
      </c>
      <c r="L27" s="297"/>
      <c r="N27" s="90"/>
    </row>
    <row r="28" spans="1:14" ht="12.75" x14ac:dyDescent="0.2">
      <c r="A28" s="295" t="s">
        <v>288</v>
      </c>
      <c r="B28" s="296">
        <v>2885886.5143818362</v>
      </c>
      <c r="C28" s="296">
        <v>2599069.3519712551</v>
      </c>
      <c r="D28" s="296">
        <v>1825852.0229200001</v>
      </c>
      <c r="E28" s="296">
        <v>1957001.2064799997</v>
      </c>
      <c r="F28" s="296">
        <v>2181241.04</v>
      </c>
      <c r="G28" s="296">
        <v>1553578.77</v>
      </c>
      <c r="H28" s="296">
        <v>1936562.98459</v>
      </c>
      <c r="I28" s="296">
        <v>1963366.5351999998</v>
      </c>
      <c r="J28" s="296">
        <f>'[1]12. TRANSFERENCIAS 2'!J6+'[1]12. TRANSFERENCIAS 2'!J32+'[1]12. TRANSFERENCIAS 2'!J58</f>
        <v>3408772.7281570458</v>
      </c>
      <c r="K28" s="296">
        <v>0</v>
      </c>
      <c r="L28" s="297"/>
      <c r="N28" s="90"/>
    </row>
    <row r="29" spans="1:14" ht="12.75" x14ac:dyDescent="0.2">
      <c r="A29" s="295" t="s">
        <v>289</v>
      </c>
      <c r="B29" s="296">
        <v>35251.343504267919</v>
      </c>
      <c r="C29" s="296">
        <v>74048.562939078285</v>
      </c>
      <c r="D29" s="296">
        <v>37294.849779999997</v>
      </c>
      <c r="E29" s="296">
        <v>40275</v>
      </c>
      <c r="F29" s="296">
        <v>41360</v>
      </c>
      <c r="G29" s="296">
        <v>20882</v>
      </c>
      <c r="H29" s="296">
        <v>11613.72387</v>
      </c>
      <c r="I29" s="296">
        <v>4536</v>
      </c>
      <c r="J29" s="296">
        <f>'[1]12. TRANSFERENCIAS 2'!J30+'[1]12. TRANSFERENCIAS 2'!J56+'[1]12. TRANSFERENCIAS 2'!J82</f>
        <v>100950.3</v>
      </c>
      <c r="K29" s="296">
        <v>0</v>
      </c>
      <c r="L29" s="297"/>
      <c r="N29" s="90"/>
    </row>
    <row r="30" spans="1:14" ht="12.75" x14ac:dyDescent="0.2">
      <c r="A30" s="295"/>
      <c r="B30" s="296"/>
      <c r="C30" s="296"/>
      <c r="D30" s="296"/>
      <c r="E30" s="296"/>
      <c r="F30" s="298"/>
      <c r="G30" s="298"/>
      <c r="H30" s="298"/>
      <c r="I30" s="298"/>
      <c r="J30" s="74"/>
      <c r="K30" s="90"/>
      <c r="L30" s="297"/>
      <c r="N30" s="90"/>
    </row>
    <row r="31" spans="1:14" ht="12.75" x14ac:dyDescent="0.2">
      <c r="A31" s="299" t="s">
        <v>290</v>
      </c>
      <c r="B31" s="300">
        <f t="shared" ref="B31:H31" si="0">SUM(B5:B29)</f>
        <v>5227917518.8970289</v>
      </c>
      <c r="C31" s="300">
        <f t="shared" si="0"/>
        <v>5831461099.0958242</v>
      </c>
      <c r="D31" s="300">
        <f t="shared" si="0"/>
        <v>4547624722.5700397</v>
      </c>
      <c r="E31" s="300">
        <f t="shared" si="0"/>
        <v>3627352652.3935208</v>
      </c>
      <c r="F31" s="300">
        <f t="shared" si="0"/>
        <v>3085015223.52</v>
      </c>
      <c r="G31" s="300">
        <f t="shared" si="0"/>
        <v>2653240557.8999991</v>
      </c>
      <c r="H31" s="300">
        <f t="shared" si="0"/>
        <v>3330608513.8572512</v>
      </c>
      <c r="I31" s="300">
        <f>SUM(I5:I29)</f>
        <v>4874746122.0212002</v>
      </c>
      <c r="J31" s="300">
        <f>SUM(J5:J29)</f>
        <v>4643551329.1472645</v>
      </c>
      <c r="K31" s="300">
        <f>SUM(K5:K29)</f>
        <v>1732274893.9333599</v>
      </c>
      <c r="L31" s="301"/>
    </row>
    <row r="32" spans="1:14" ht="12.75" x14ac:dyDescent="0.2">
      <c r="A32" s="298"/>
      <c r="B32" s="302"/>
      <c r="C32" s="302"/>
      <c r="D32" s="302"/>
      <c r="E32" s="302"/>
      <c r="F32" s="302"/>
      <c r="G32" s="302"/>
      <c r="H32" s="302"/>
      <c r="I32" s="302"/>
      <c r="J32" s="302"/>
      <c r="K32" s="302"/>
    </row>
    <row r="33" spans="1:13" ht="72.75" customHeight="1" x14ac:dyDescent="0.2">
      <c r="A33" s="484" t="s">
        <v>291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M33" s="303"/>
    </row>
    <row r="34" spans="1:13" ht="12.75" x14ac:dyDescent="0.2">
      <c r="H34" s="295"/>
      <c r="I34" s="295"/>
      <c r="J34" s="295"/>
      <c r="K34" s="296"/>
      <c r="L34" s="295"/>
      <c r="M34" s="303"/>
    </row>
    <row r="35" spans="1:13" ht="12.75" x14ac:dyDescent="0.2">
      <c r="F35" s="304"/>
      <c r="H35" s="295"/>
      <c r="I35" s="295"/>
      <c r="J35" s="295"/>
      <c r="K35" s="296"/>
      <c r="L35" s="295"/>
      <c r="M35" s="303"/>
    </row>
    <row r="36" spans="1:13" ht="12.75" x14ac:dyDescent="0.2">
      <c r="H36" s="295"/>
      <c r="I36" s="295"/>
      <c r="J36" s="295"/>
      <c r="K36" s="296"/>
      <c r="L36" s="295"/>
      <c r="M36" s="303"/>
    </row>
    <row r="37" spans="1:13" ht="12.75" x14ac:dyDescent="0.2">
      <c r="H37" s="295"/>
      <c r="I37" s="295"/>
      <c r="J37" s="295"/>
      <c r="K37" s="296"/>
      <c r="L37" s="295"/>
      <c r="M37" s="303"/>
    </row>
    <row r="38" spans="1:13" ht="12.75" x14ac:dyDescent="0.2">
      <c r="H38" s="295"/>
      <c r="I38" s="295"/>
      <c r="J38" s="295"/>
      <c r="K38" s="296"/>
      <c r="L38" s="295"/>
      <c r="M38" s="303"/>
    </row>
    <row r="39" spans="1:13" ht="12.75" x14ac:dyDescent="0.2">
      <c r="H39" s="295"/>
      <c r="I39" s="295"/>
      <c r="J39" s="295"/>
      <c r="K39" s="296"/>
      <c r="L39" s="295"/>
      <c r="M39" s="303"/>
    </row>
    <row r="40" spans="1:13" ht="12.75" x14ac:dyDescent="0.2">
      <c r="H40" s="295"/>
      <c r="I40" s="295"/>
      <c r="J40" s="295"/>
      <c r="K40" s="296"/>
      <c r="L40" s="295"/>
      <c r="M40" s="303"/>
    </row>
    <row r="41" spans="1:13" ht="12.75" x14ac:dyDescent="0.2">
      <c r="H41" s="295"/>
      <c r="I41" s="295"/>
      <c r="J41" s="295"/>
      <c r="K41" s="296"/>
      <c r="L41" s="295"/>
      <c r="M41" s="303"/>
    </row>
    <row r="42" spans="1:13" ht="12.75" x14ac:dyDescent="0.2">
      <c r="H42" s="295"/>
      <c r="I42" s="295"/>
      <c r="J42" s="295"/>
      <c r="K42" s="296"/>
      <c r="L42" s="295"/>
      <c r="M42" s="303"/>
    </row>
    <row r="43" spans="1:13" x14ac:dyDescent="0.2">
      <c r="M43" s="303"/>
    </row>
    <row r="44" spans="1:13" x14ac:dyDescent="0.2">
      <c r="M44" s="303"/>
    </row>
    <row r="45" spans="1:13" x14ac:dyDescent="0.2">
      <c r="M45" s="303"/>
    </row>
    <row r="46" spans="1:13" x14ac:dyDescent="0.2">
      <c r="M46" s="305"/>
    </row>
    <row r="47" spans="1:13" x14ac:dyDescent="0.2">
      <c r="M47" s="305"/>
    </row>
  </sheetData>
  <autoFilter ref="A4:K29">
    <sortState ref="A5:L29">
      <sortCondition descending="1" ref="K4:K29"/>
    </sortState>
  </autoFilter>
  <mergeCells count="2">
    <mergeCell ref="A2:H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91"/>
  <sheetViews>
    <sheetView showGridLines="0" view="pageBreakPreview" zoomScale="70" zoomScaleNormal="80" zoomScaleSheetLayoutView="70" workbookViewId="0">
      <pane xSplit="1" ySplit="5" topLeftCell="B30" activePane="bottomRight" state="frozen"/>
      <selection activeCell="M34" sqref="M34"/>
      <selection pane="topRight" activeCell="M34" sqref="M34"/>
      <selection pane="bottomLeft" activeCell="M34" sqref="M34"/>
      <selection pane="bottomRight" activeCell="N5" sqref="N5"/>
    </sheetView>
  </sheetViews>
  <sheetFormatPr baseColWidth="10" defaultColWidth="11.5703125" defaultRowHeight="12" x14ac:dyDescent="0.2"/>
  <cols>
    <col min="1" max="1" width="24.7109375" style="74" customWidth="1"/>
    <col min="2" max="2" width="15.42578125" style="329" bestFit="1" customWidth="1"/>
    <col min="3" max="3" width="14.5703125" style="329" bestFit="1" customWidth="1"/>
    <col min="4" max="6" width="15.7109375" style="329" bestFit="1" customWidth="1"/>
    <col min="7" max="7" width="15" style="329" bestFit="1" customWidth="1"/>
    <col min="8" max="8" width="15.42578125" style="329" bestFit="1" customWidth="1"/>
    <col min="9" max="9" width="15.42578125" style="74" bestFit="1" customWidth="1"/>
    <col min="10" max="11" width="16.7109375" style="306" customWidth="1"/>
    <col min="12" max="12" width="13.5703125" style="74" bestFit="1" customWidth="1"/>
    <col min="13" max="16384" width="11.5703125" style="74"/>
  </cols>
  <sheetData>
    <row r="1" spans="1:15" ht="12.75" x14ac:dyDescent="0.2">
      <c r="A1" s="138" t="s">
        <v>262</v>
      </c>
      <c r="B1" s="296"/>
      <c r="C1" s="296"/>
      <c r="D1" s="296"/>
      <c r="E1" s="296"/>
      <c r="F1" s="296"/>
      <c r="G1" s="296"/>
      <c r="H1" s="296"/>
    </row>
    <row r="2" spans="1:15" ht="31.5" customHeight="1" x14ac:dyDescent="0.25">
      <c r="A2" s="450" t="s">
        <v>263</v>
      </c>
      <c r="B2" s="450"/>
      <c r="C2" s="450"/>
      <c r="D2" s="450"/>
      <c r="E2" s="450"/>
      <c r="F2" s="450"/>
      <c r="G2" s="450"/>
      <c r="H2" s="450"/>
      <c r="J2" s="307"/>
      <c r="K2" s="307"/>
      <c r="L2"/>
      <c r="M2"/>
      <c r="N2"/>
      <c r="O2"/>
    </row>
    <row r="3" spans="1:15" ht="15" x14ac:dyDescent="0.25">
      <c r="A3" s="298"/>
      <c r="B3" s="296"/>
      <c r="C3" s="296"/>
      <c r="D3" s="296"/>
      <c r="E3" s="296"/>
      <c r="F3" s="296"/>
      <c r="G3" s="296"/>
      <c r="H3" s="296"/>
      <c r="J3" s="308"/>
      <c r="K3" s="308"/>
      <c r="L3"/>
      <c r="M3"/>
      <c r="N3"/>
      <c r="O3"/>
    </row>
    <row r="4" spans="1:15" ht="15.75" thickBot="1" x14ac:dyDescent="0.3">
      <c r="A4" s="292" t="s">
        <v>264</v>
      </c>
      <c r="B4" s="309">
        <v>2011</v>
      </c>
      <c r="C4" s="309">
        <v>2012</v>
      </c>
      <c r="D4" s="309">
        <v>2013</v>
      </c>
      <c r="E4" s="309">
        <v>2014</v>
      </c>
      <c r="F4" s="309">
        <v>2015</v>
      </c>
      <c r="G4" s="309">
        <v>2016</v>
      </c>
      <c r="H4" s="309">
        <v>2017</v>
      </c>
      <c r="I4" s="309">
        <v>2018</v>
      </c>
      <c r="J4" s="309">
        <v>2019</v>
      </c>
      <c r="K4" s="309">
        <v>2020</v>
      </c>
      <c r="L4"/>
      <c r="M4"/>
      <c r="N4"/>
      <c r="O4"/>
    </row>
    <row r="5" spans="1:15" ht="15.75" thickBot="1" x14ac:dyDescent="0.3">
      <c r="A5" s="310" t="s">
        <v>292</v>
      </c>
      <c r="B5" s="311">
        <f t="shared" ref="B5:F5" si="0">SUM(B6:B30)</f>
        <v>4253541800.1999998</v>
      </c>
      <c r="C5" s="311">
        <f>SUM(C6:C30)</f>
        <v>5170174910.0200005</v>
      </c>
      <c r="D5" s="311">
        <f t="shared" si="0"/>
        <v>3896354895.1399999</v>
      </c>
      <c r="E5" s="311">
        <f t="shared" si="0"/>
        <v>3007558571.54</v>
      </c>
      <c r="F5" s="311">
        <f t="shared" si="0"/>
        <v>2349928988.7900004</v>
      </c>
      <c r="G5" s="311">
        <f>SUM(G6:G30)</f>
        <v>1539174853.1900003</v>
      </c>
      <c r="H5" s="311">
        <f>SUM(H6:H30)</f>
        <v>1890777102.5599999</v>
      </c>
      <c r="I5" s="311">
        <f>SUM(I6:I30)</f>
        <v>3185578835.4299998</v>
      </c>
      <c r="J5" s="311">
        <f>SUM(J6:J30)</f>
        <v>2897602461.3299999</v>
      </c>
      <c r="K5" s="312">
        <f>SUM(K6:K30)</f>
        <v>1075174659.5</v>
      </c>
      <c r="L5" s="68"/>
      <c r="M5"/>
      <c r="N5"/>
      <c r="O5"/>
    </row>
    <row r="6" spans="1:15" ht="15" x14ac:dyDescent="0.25">
      <c r="A6" s="295" t="s">
        <v>288</v>
      </c>
      <c r="B6" s="296">
        <v>126051.05</v>
      </c>
      <c r="C6" s="296">
        <v>92.62</v>
      </c>
      <c r="D6" s="296">
        <v>12.48</v>
      </c>
      <c r="E6" s="296">
        <v>7.12</v>
      </c>
      <c r="F6" s="296">
        <v>89.12</v>
      </c>
      <c r="G6" s="296">
        <v>14.989999999999998</v>
      </c>
      <c r="H6" s="296">
        <v>0</v>
      </c>
      <c r="I6" s="296">
        <v>0</v>
      </c>
      <c r="J6" s="296">
        <v>6.9499999999999993</v>
      </c>
      <c r="K6" s="296">
        <v>0</v>
      </c>
      <c r="L6"/>
      <c r="M6"/>
      <c r="N6"/>
      <c r="O6"/>
    </row>
    <row r="7" spans="1:15" ht="15" x14ac:dyDescent="0.25">
      <c r="A7" s="295" t="s">
        <v>265</v>
      </c>
      <c r="B7" s="296">
        <v>756045883.97000003</v>
      </c>
      <c r="C7" s="296">
        <v>1003300317.11</v>
      </c>
      <c r="D7" s="296">
        <v>1003366246.96</v>
      </c>
      <c r="E7" s="296">
        <v>731629442.54999995</v>
      </c>
      <c r="F7" s="296">
        <v>415256250.88999999</v>
      </c>
      <c r="G7" s="296">
        <v>313663812.89999998</v>
      </c>
      <c r="H7" s="296">
        <v>494474963.68000001</v>
      </c>
      <c r="I7" s="296">
        <v>1085384780.1799998</v>
      </c>
      <c r="J7" s="296">
        <v>1031284773.38</v>
      </c>
      <c r="K7" s="296">
        <v>386071124.5</v>
      </c>
      <c r="L7"/>
      <c r="M7"/>
      <c r="N7"/>
      <c r="O7"/>
    </row>
    <row r="8" spans="1:15" ht="15" x14ac:dyDescent="0.25">
      <c r="A8" s="295" t="s">
        <v>271</v>
      </c>
      <c r="B8" s="296">
        <v>2003181.67</v>
      </c>
      <c r="C8" s="296">
        <v>7035996.9500000002</v>
      </c>
      <c r="D8" s="296">
        <v>11641850.82</v>
      </c>
      <c r="E8" s="296">
        <v>2259338.4299999997</v>
      </c>
      <c r="F8" s="296">
        <v>659.47</v>
      </c>
      <c r="G8" s="296">
        <v>3207066.32</v>
      </c>
      <c r="H8" s="296">
        <v>16469485.630000001</v>
      </c>
      <c r="I8" s="296">
        <v>11708222.23</v>
      </c>
      <c r="J8" s="296">
        <v>12646510.309999999</v>
      </c>
      <c r="K8" s="296">
        <v>5153742.5</v>
      </c>
      <c r="L8"/>
      <c r="M8"/>
      <c r="N8"/>
      <c r="O8"/>
    </row>
    <row r="9" spans="1:15" ht="15" x14ac:dyDescent="0.25">
      <c r="A9" s="295" t="s">
        <v>266</v>
      </c>
      <c r="B9" s="296">
        <v>662649336.91999996</v>
      </c>
      <c r="C9" s="296">
        <v>781587277</v>
      </c>
      <c r="D9" s="296">
        <v>445771506.77000004</v>
      </c>
      <c r="E9" s="296">
        <v>383204568.28999996</v>
      </c>
      <c r="F9" s="296">
        <v>356823875.94999999</v>
      </c>
      <c r="G9" s="296">
        <v>21985207.27</v>
      </c>
      <c r="H9" s="296">
        <v>258608519.87</v>
      </c>
      <c r="I9" s="296">
        <v>531759344.56</v>
      </c>
      <c r="J9" s="296">
        <v>409620300.06999999</v>
      </c>
      <c r="K9" s="296">
        <v>167533985.5</v>
      </c>
      <c r="L9"/>
      <c r="M9"/>
      <c r="N9"/>
      <c r="O9"/>
    </row>
    <row r="10" spans="1:15" ht="15" x14ac:dyDescent="0.25">
      <c r="A10" s="295" t="s">
        <v>278</v>
      </c>
      <c r="B10" s="296">
        <v>57453332.809999995</v>
      </c>
      <c r="C10" s="296">
        <v>83545774.930000007</v>
      </c>
      <c r="D10" s="296">
        <v>16803539.789999999</v>
      </c>
      <c r="E10" s="296">
        <v>3308871.21</v>
      </c>
      <c r="F10" s="296">
        <v>9649463.5899999999</v>
      </c>
      <c r="G10" s="296">
        <v>15023096.52</v>
      </c>
      <c r="H10" s="296">
        <v>10813574.67</v>
      </c>
      <c r="I10" s="296">
        <v>32699667.59</v>
      </c>
      <c r="J10" s="296">
        <v>20710318.760000002</v>
      </c>
      <c r="K10" s="296">
        <v>8379985</v>
      </c>
      <c r="L10"/>
      <c r="M10"/>
      <c r="N10"/>
      <c r="O10"/>
    </row>
    <row r="11" spans="1:15" ht="15" x14ac:dyDescent="0.25">
      <c r="A11" s="314" t="s">
        <v>273</v>
      </c>
      <c r="B11" s="315">
        <v>513843795.47999996</v>
      </c>
      <c r="C11" s="315">
        <v>584763866.48000002</v>
      </c>
      <c r="D11" s="315">
        <v>607648730.89999998</v>
      </c>
      <c r="E11" s="315">
        <v>380280803.22000003</v>
      </c>
      <c r="F11" s="315">
        <v>299686816.41999996</v>
      </c>
      <c r="G11" s="315">
        <v>259240025.05000001</v>
      </c>
      <c r="H11" s="315">
        <v>213290981.33000001</v>
      </c>
      <c r="I11" s="315">
        <v>137435110.44999999</v>
      </c>
      <c r="J11" s="315">
        <v>100126251.73999999</v>
      </c>
      <c r="K11" s="315">
        <v>36126816</v>
      </c>
      <c r="L11"/>
      <c r="M11"/>
      <c r="N11"/>
      <c r="O11"/>
    </row>
    <row r="12" spans="1:15" ht="15" x14ac:dyDescent="0.25">
      <c r="A12" s="295" t="s">
        <v>287</v>
      </c>
      <c r="B12" s="296">
        <v>54.879999999999995</v>
      </c>
      <c r="C12" s="296">
        <v>1111.96</v>
      </c>
      <c r="D12" s="296">
        <v>477.55</v>
      </c>
      <c r="E12" s="296">
        <v>2637.24</v>
      </c>
      <c r="F12" s="296">
        <v>15468.939999999999</v>
      </c>
      <c r="G12" s="296">
        <v>5134.92</v>
      </c>
      <c r="H12" s="296">
        <v>8256.16</v>
      </c>
      <c r="I12" s="296">
        <v>2401.39</v>
      </c>
      <c r="J12" s="296">
        <v>4502.2299999999996</v>
      </c>
      <c r="K12" s="296">
        <v>0</v>
      </c>
      <c r="L12"/>
      <c r="M12"/>
      <c r="N12"/>
      <c r="O12"/>
    </row>
    <row r="13" spans="1:15" ht="15" x14ac:dyDescent="0.25">
      <c r="A13" s="295" t="s">
        <v>268</v>
      </c>
      <c r="B13" s="296">
        <v>170082899.13</v>
      </c>
      <c r="C13" s="296">
        <v>357199502.73000002</v>
      </c>
      <c r="D13" s="296">
        <v>34983511.259999998</v>
      </c>
      <c r="E13" s="296">
        <v>100854933.39999999</v>
      </c>
      <c r="F13" s="296">
        <v>137066946.16</v>
      </c>
      <c r="G13" s="296">
        <v>49043314.479999997</v>
      </c>
      <c r="H13" s="296">
        <v>81305449.939999998</v>
      </c>
      <c r="I13" s="296">
        <v>211561342.28</v>
      </c>
      <c r="J13" s="296">
        <v>227958678.31</v>
      </c>
      <c r="K13" s="296">
        <v>80548790</v>
      </c>
      <c r="L13"/>
      <c r="M13"/>
      <c r="N13"/>
      <c r="O13"/>
    </row>
    <row r="14" spans="1:15" ht="15" x14ac:dyDescent="0.25">
      <c r="A14" s="295" t="s">
        <v>280</v>
      </c>
      <c r="B14" s="296">
        <v>8536206.0899999999</v>
      </c>
      <c r="C14" s="296">
        <v>18430940.420000002</v>
      </c>
      <c r="D14" s="296">
        <v>9866148.8900000006</v>
      </c>
      <c r="E14" s="296">
        <v>3403180.4899999998</v>
      </c>
      <c r="F14" s="296">
        <v>1919372.6</v>
      </c>
      <c r="G14" s="296">
        <v>95516.83</v>
      </c>
      <c r="H14" s="296">
        <v>980189.5</v>
      </c>
      <c r="I14" s="296">
        <v>2789100.56</v>
      </c>
      <c r="J14" s="296">
        <v>2264132.0499999998</v>
      </c>
      <c r="K14" s="296">
        <v>108346.5</v>
      </c>
      <c r="L14"/>
      <c r="M14"/>
      <c r="N14"/>
      <c r="O14"/>
    </row>
    <row r="15" spans="1:15" ht="15" x14ac:dyDescent="0.25">
      <c r="A15" s="295" t="s">
        <v>279</v>
      </c>
      <c r="B15" s="296">
        <v>4322956.87</v>
      </c>
      <c r="C15" s="296">
        <v>4139210.03</v>
      </c>
      <c r="D15" s="296">
        <v>1098254.94</v>
      </c>
      <c r="E15" s="296">
        <v>125513.64</v>
      </c>
      <c r="F15" s="296">
        <v>805950.03</v>
      </c>
      <c r="G15" s="296">
        <v>22759.97</v>
      </c>
      <c r="H15" s="296">
        <v>3631134.7199999997</v>
      </c>
      <c r="I15" s="296">
        <v>12422326.800000001</v>
      </c>
      <c r="J15" s="296">
        <v>7546069.5999999996</v>
      </c>
      <c r="K15" s="296">
        <v>1866350.5</v>
      </c>
      <c r="L15"/>
      <c r="M15"/>
      <c r="N15"/>
      <c r="O15"/>
    </row>
    <row r="16" spans="1:15" ht="15" x14ac:dyDescent="0.25">
      <c r="A16" s="295" t="s">
        <v>272</v>
      </c>
      <c r="B16" s="296">
        <v>201987826.62</v>
      </c>
      <c r="C16" s="296">
        <v>347064086</v>
      </c>
      <c r="D16" s="296">
        <v>185986109.46000001</v>
      </c>
      <c r="E16" s="296">
        <v>234651200.10999998</v>
      </c>
      <c r="F16" s="296">
        <v>126136074.55</v>
      </c>
      <c r="G16" s="296">
        <v>56638874.040000007</v>
      </c>
      <c r="H16" s="296">
        <v>93245662.599999994</v>
      </c>
      <c r="I16" s="296">
        <v>166903539.21000001</v>
      </c>
      <c r="J16" s="296">
        <v>99776063.209999993</v>
      </c>
      <c r="K16" s="296">
        <v>40049748.5</v>
      </c>
      <c r="L16"/>
      <c r="M16"/>
      <c r="N16"/>
      <c r="O16"/>
    </row>
    <row r="17" spans="1:15" ht="15" x14ac:dyDescent="0.25">
      <c r="A17" s="295" t="s">
        <v>275</v>
      </c>
      <c r="B17" s="296">
        <v>78663596.210000008</v>
      </c>
      <c r="C17" s="296">
        <v>108067124.84</v>
      </c>
      <c r="D17" s="296">
        <v>63627363.269999996</v>
      </c>
      <c r="E17" s="296">
        <v>32192362.059999999</v>
      </c>
      <c r="F17" s="296">
        <v>15536481.15</v>
      </c>
      <c r="G17" s="296">
        <v>25434253.299999997</v>
      </c>
      <c r="H17" s="296">
        <v>62385858.5</v>
      </c>
      <c r="I17" s="296">
        <v>138938998.34999999</v>
      </c>
      <c r="J17" s="296">
        <v>106827611.59</v>
      </c>
      <c r="K17" s="296">
        <v>27621515</v>
      </c>
      <c r="L17"/>
      <c r="M17"/>
      <c r="N17"/>
      <c r="O17"/>
    </row>
    <row r="18" spans="1:15" ht="15" x14ac:dyDescent="0.25">
      <c r="A18" s="295" t="s">
        <v>269</v>
      </c>
      <c r="B18" s="296">
        <v>459340507.74000001</v>
      </c>
      <c r="C18" s="296">
        <v>547675206.03999996</v>
      </c>
      <c r="D18" s="296">
        <v>545255309.13999999</v>
      </c>
      <c r="E18" s="296">
        <v>358192493.45999998</v>
      </c>
      <c r="F18" s="296">
        <v>288802646.45999998</v>
      </c>
      <c r="G18" s="296">
        <v>253360992.87</v>
      </c>
      <c r="H18" s="296">
        <v>254956497.04999998</v>
      </c>
      <c r="I18" s="296">
        <v>259096897.83000001</v>
      </c>
      <c r="J18" s="296">
        <v>223779154.97999999</v>
      </c>
      <c r="K18" s="296">
        <v>83361944.5</v>
      </c>
      <c r="L18"/>
      <c r="M18"/>
      <c r="N18"/>
      <c r="O18"/>
    </row>
    <row r="19" spans="1:15" ht="15" x14ac:dyDescent="0.25">
      <c r="A19" s="295" t="s">
        <v>284</v>
      </c>
      <c r="B19" s="296">
        <v>501828.61</v>
      </c>
      <c r="C19" s="296">
        <v>444450.51</v>
      </c>
      <c r="D19" s="296">
        <v>95383.06</v>
      </c>
      <c r="E19" s="296">
        <v>1078.8699999999999</v>
      </c>
      <c r="F19" s="296">
        <v>1429.08</v>
      </c>
      <c r="G19" s="296">
        <v>4315.1399999999994</v>
      </c>
      <c r="H19" s="296">
        <v>6720.92</v>
      </c>
      <c r="I19" s="296">
        <v>5439.07</v>
      </c>
      <c r="J19" s="296">
        <v>2607.8199999999997</v>
      </c>
      <c r="K19" s="296">
        <v>0</v>
      </c>
      <c r="L19"/>
      <c r="M19"/>
      <c r="N19"/>
      <c r="O19"/>
    </row>
    <row r="20" spans="1:15" ht="15" x14ac:dyDescent="0.25">
      <c r="A20" s="295" t="s">
        <v>274</v>
      </c>
      <c r="B20" s="296">
        <v>105630074.91999999</v>
      </c>
      <c r="C20" s="296">
        <v>161777753.31</v>
      </c>
      <c r="D20" s="296">
        <v>103733678.28</v>
      </c>
      <c r="E20" s="296">
        <v>53900588.590000004</v>
      </c>
      <c r="F20" s="296">
        <v>75878391.219999999</v>
      </c>
      <c r="G20" s="296">
        <v>41111915.07</v>
      </c>
      <c r="H20" s="296">
        <v>75575204.480000004</v>
      </c>
      <c r="I20" s="296">
        <v>101580341.20999999</v>
      </c>
      <c r="J20" s="296">
        <v>105260682.23999999</v>
      </c>
      <c r="K20" s="296">
        <v>29648337</v>
      </c>
      <c r="L20"/>
      <c r="M20"/>
      <c r="N20"/>
      <c r="O20"/>
    </row>
    <row r="21" spans="1:15" ht="15" x14ac:dyDescent="0.25">
      <c r="A21" s="295" t="s">
        <v>285</v>
      </c>
      <c r="B21" s="296">
        <v>0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/>
      <c r="M21"/>
      <c r="N21"/>
      <c r="O21"/>
    </row>
    <row r="22" spans="1:15" ht="15" x14ac:dyDescent="0.25">
      <c r="A22" s="295" t="s">
        <v>283</v>
      </c>
      <c r="B22" s="296">
        <v>120121.37</v>
      </c>
      <c r="C22" s="296">
        <v>710522.33</v>
      </c>
      <c r="D22" s="296">
        <v>1670990.4700000002</v>
      </c>
      <c r="E22" s="296">
        <v>789063.23</v>
      </c>
      <c r="F22" s="296">
        <v>99562.389999999985</v>
      </c>
      <c r="G22" s="296">
        <v>582873.76</v>
      </c>
      <c r="H22" s="296">
        <v>884570.42999999993</v>
      </c>
      <c r="I22" s="296">
        <v>1462575.0499999998</v>
      </c>
      <c r="J22" s="296">
        <v>1546136.0499999998</v>
      </c>
      <c r="K22" s="296">
        <v>242267.5</v>
      </c>
      <c r="L22"/>
      <c r="M22"/>
      <c r="N22"/>
      <c r="O22"/>
    </row>
    <row r="23" spans="1:15" ht="15" x14ac:dyDescent="0.25">
      <c r="A23" s="295" t="s">
        <v>270</v>
      </c>
      <c r="B23" s="296">
        <v>392507454.75</v>
      </c>
      <c r="C23" s="296">
        <v>325421341.69</v>
      </c>
      <c r="D23" s="296">
        <v>297492036.81999999</v>
      </c>
      <c r="E23" s="296">
        <v>249401909.13</v>
      </c>
      <c r="F23" s="296">
        <v>233544864.59999999</v>
      </c>
      <c r="G23" s="296">
        <v>189395284.74000001</v>
      </c>
      <c r="H23" s="296">
        <v>87391273.040000007</v>
      </c>
      <c r="I23" s="296">
        <v>162314150.38</v>
      </c>
      <c r="J23" s="296">
        <v>193952100.26999998</v>
      </c>
      <c r="K23" s="296">
        <v>71474273</v>
      </c>
      <c r="L23"/>
      <c r="M23"/>
      <c r="N23"/>
      <c r="O23"/>
    </row>
    <row r="24" spans="1:15" ht="15" x14ac:dyDescent="0.25">
      <c r="A24" s="295" t="s">
        <v>277</v>
      </c>
      <c r="B24" s="296">
        <v>181704859.61000001</v>
      </c>
      <c r="C24" s="296">
        <v>197004847.94</v>
      </c>
      <c r="D24" s="296">
        <v>90142507.200000003</v>
      </c>
      <c r="E24" s="296">
        <v>64108014.82</v>
      </c>
      <c r="F24" s="296">
        <v>45275011.489999995</v>
      </c>
      <c r="G24" s="296">
        <v>12959532.629999999</v>
      </c>
      <c r="H24" s="296">
        <v>44307510.899999999</v>
      </c>
      <c r="I24" s="296">
        <v>69258149.189999998</v>
      </c>
      <c r="J24" s="296">
        <v>65758505.040000007</v>
      </c>
      <c r="K24" s="296">
        <v>23342520</v>
      </c>
      <c r="L24"/>
      <c r="M24"/>
      <c r="N24"/>
      <c r="O24"/>
    </row>
    <row r="25" spans="1:15" ht="15" x14ac:dyDescent="0.25">
      <c r="A25" s="295" t="s">
        <v>282</v>
      </c>
      <c r="B25" s="296">
        <v>128027.83</v>
      </c>
      <c r="C25" s="296">
        <v>182005.68</v>
      </c>
      <c r="D25" s="296">
        <v>6206028.790000001</v>
      </c>
      <c r="E25" s="296">
        <v>4140435.82</v>
      </c>
      <c r="F25" s="296">
        <v>1851.9</v>
      </c>
      <c r="G25" s="296">
        <v>31623008.73</v>
      </c>
      <c r="H25" s="296">
        <v>5204824.2</v>
      </c>
      <c r="I25" s="296">
        <v>697580.33000000007</v>
      </c>
      <c r="J25" s="296">
        <v>818638.28</v>
      </c>
      <c r="K25" s="296">
        <v>68075.5</v>
      </c>
      <c r="L25"/>
      <c r="M25"/>
      <c r="N25"/>
      <c r="O25"/>
    </row>
    <row r="26" spans="1:15" ht="15" x14ac:dyDescent="0.25">
      <c r="A26" s="295" t="s">
        <v>276</v>
      </c>
      <c r="B26" s="296">
        <v>307169985.73000002</v>
      </c>
      <c r="C26" s="296">
        <v>304315338.49000001</v>
      </c>
      <c r="D26" s="296">
        <v>218491749.28</v>
      </c>
      <c r="E26" s="296">
        <v>177457561.19999999</v>
      </c>
      <c r="F26" s="296">
        <v>136941189.25</v>
      </c>
      <c r="G26" s="296">
        <v>87174903.689999998</v>
      </c>
      <c r="H26" s="296">
        <v>91418285.570000008</v>
      </c>
      <c r="I26" s="296">
        <v>91765736.769999996</v>
      </c>
      <c r="J26" s="296">
        <v>67626909.479999989</v>
      </c>
      <c r="K26" s="296">
        <v>30414579</v>
      </c>
      <c r="L26"/>
      <c r="M26"/>
      <c r="N26"/>
      <c r="O26"/>
    </row>
    <row r="27" spans="1:15" ht="15" x14ac:dyDescent="0.25">
      <c r="A27" s="295" t="s">
        <v>281</v>
      </c>
      <c r="B27" s="296">
        <v>622210.17000000004</v>
      </c>
      <c r="C27" s="296">
        <v>960723.89999999991</v>
      </c>
      <c r="D27" s="296">
        <v>554779.19999999995</v>
      </c>
      <c r="E27" s="296">
        <v>853012.37</v>
      </c>
      <c r="F27" s="296">
        <v>806841.22</v>
      </c>
      <c r="G27" s="296">
        <v>943407.78</v>
      </c>
      <c r="H27" s="296">
        <v>1055998.03</v>
      </c>
      <c r="I27" s="296">
        <v>1077439.94</v>
      </c>
      <c r="J27" s="296">
        <v>1062264.6599999999</v>
      </c>
      <c r="K27" s="296">
        <v>459474.5</v>
      </c>
      <c r="L27"/>
      <c r="M27"/>
      <c r="N27"/>
      <c r="O27"/>
    </row>
    <row r="28" spans="1:15" ht="15" x14ac:dyDescent="0.25">
      <c r="A28" s="295" t="s">
        <v>267</v>
      </c>
      <c r="B28" s="296">
        <v>350101607.76999998</v>
      </c>
      <c r="C28" s="296">
        <v>336547419.06</v>
      </c>
      <c r="D28" s="296">
        <v>251918679.81</v>
      </c>
      <c r="E28" s="296">
        <v>226801556.28999999</v>
      </c>
      <c r="F28" s="296">
        <v>205679752.31</v>
      </c>
      <c r="G28" s="296">
        <v>177659542.19</v>
      </c>
      <c r="H28" s="296">
        <v>94715680.090000004</v>
      </c>
      <c r="I28" s="296">
        <v>166692977.56</v>
      </c>
      <c r="J28" s="296">
        <v>219003987.89000002</v>
      </c>
      <c r="K28" s="296">
        <v>82701675.5</v>
      </c>
      <c r="L28"/>
      <c r="M28"/>
      <c r="N28"/>
      <c r="O28"/>
    </row>
    <row r="29" spans="1:15" ht="15" x14ac:dyDescent="0.25">
      <c r="A29" s="295" t="s">
        <v>286</v>
      </c>
      <c r="B29" s="296">
        <v>0</v>
      </c>
      <c r="C29" s="296">
        <v>0</v>
      </c>
      <c r="D29" s="296">
        <v>0</v>
      </c>
      <c r="E29" s="296">
        <v>0</v>
      </c>
      <c r="F29" s="296">
        <v>0</v>
      </c>
      <c r="G29" s="296">
        <v>0</v>
      </c>
      <c r="H29" s="296">
        <v>46461.25</v>
      </c>
      <c r="I29" s="296">
        <v>22714.5</v>
      </c>
      <c r="J29" s="296">
        <v>26256.42</v>
      </c>
      <c r="K29" s="296">
        <v>1109</v>
      </c>
      <c r="L29"/>
      <c r="M29"/>
      <c r="N29"/>
      <c r="O29"/>
    </row>
    <row r="30" spans="1:15" ht="15.75" thickBot="1" x14ac:dyDescent="0.3">
      <c r="A30" s="295" t="s">
        <v>289</v>
      </c>
      <c r="B30" s="296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/>
      <c r="M30"/>
      <c r="N30"/>
      <c r="O30"/>
    </row>
    <row r="31" spans="1:15" ht="15.75" thickBot="1" x14ac:dyDescent="0.3">
      <c r="A31" s="316" t="s">
        <v>293</v>
      </c>
      <c r="B31" s="311">
        <f t="shared" ref="B31:K31" si="1">SUM(B32:B56)</f>
        <v>821042472.25999999</v>
      </c>
      <c r="C31" s="311">
        <f t="shared" si="1"/>
        <v>496572184.80000007</v>
      </c>
      <c r="D31" s="311">
        <f t="shared" si="1"/>
        <v>478831009.96999997</v>
      </c>
      <c r="E31" s="311">
        <f t="shared" si="1"/>
        <v>438678534.47000003</v>
      </c>
      <c r="F31" s="311">
        <f t="shared" si="1"/>
        <v>527303728.73000002</v>
      </c>
      <c r="G31" s="311">
        <f t="shared" si="1"/>
        <v>875626109.70999992</v>
      </c>
      <c r="H31" s="311">
        <f t="shared" si="1"/>
        <v>1225004033.9799998</v>
      </c>
      <c r="I31" s="311">
        <f t="shared" si="1"/>
        <v>1474262099.4499998</v>
      </c>
      <c r="J31" s="311">
        <f t="shared" si="1"/>
        <v>1515911477.7500002</v>
      </c>
      <c r="K31" s="311">
        <f t="shared" si="1"/>
        <v>654232490.81999981</v>
      </c>
      <c r="L31" s="313"/>
      <c r="M31"/>
      <c r="N31"/>
      <c r="O31"/>
    </row>
    <row r="32" spans="1:15" ht="15" x14ac:dyDescent="0.25">
      <c r="A32" s="298" t="s">
        <v>288</v>
      </c>
      <c r="B32" s="296">
        <v>923.38</v>
      </c>
      <c r="C32" s="296">
        <v>38.97</v>
      </c>
      <c r="D32" s="296">
        <v>47.9</v>
      </c>
      <c r="E32" s="296">
        <v>57.769999999999996</v>
      </c>
      <c r="F32" s="296">
        <v>74.92</v>
      </c>
      <c r="G32" s="296">
        <v>61.78</v>
      </c>
      <c r="H32" s="317">
        <v>63.230000000000004</v>
      </c>
      <c r="I32" s="317">
        <v>14.98</v>
      </c>
      <c r="J32" s="317">
        <v>472</v>
      </c>
      <c r="K32" s="318">
        <v>0</v>
      </c>
      <c r="L32"/>
      <c r="M32"/>
      <c r="N32"/>
      <c r="O32"/>
    </row>
    <row r="33" spans="1:15" ht="15" x14ac:dyDescent="0.25">
      <c r="A33" s="298" t="s">
        <v>265</v>
      </c>
      <c r="B33" s="296">
        <v>5143777.1199999992</v>
      </c>
      <c r="C33" s="296">
        <v>2307836.48</v>
      </c>
      <c r="D33" s="296">
        <v>3591939.01</v>
      </c>
      <c r="E33" s="296">
        <v>2794536.88</v>
      </c>
      <c r="F33" s="296">
        <v>3593649.19</v>
      </c>
      <c r="G33" s="296">
        <v>64479376.629999995</v>
      </c>
      <c r="H33" s="317">
        <v>240450402.25</v>
      </c>
      <c r="I33" s="317">
        <v>415120782.35999995</v>
      </c>
      <c r="J33" s="317">
        <v>274653123.44999999</v>
      </c>
      <c r="K33" s="318">
        <v>83485745.299999997</v>
      </c>
      <c r="L33"/>
      <c r="M33"/>
      <c r="N33"/>
      <c r="O33"/>
    </row>
    <row r="34" spans="1:15" ht="15" x14ac:dyDescent="0.25">
      <c r="A34" s="298" t="s">
        <v>271</v>
      </c>
      <c r="B34" s="296">
        <v>630929.86</v>
      </c>
      <c r="C34" s="296">
        <v>1467002.62</v>
      </c>
      <c r="D34" s="296">
        <v>2311447.73</v>
      </c>
      <c r="E34" s="296">
        <v>465200.91</v>
      </c>
      <c r="F34" s="296">
        <v>1873625.73</v>
      </c>
      <c r="G34" s="296">
        <v>92722444.469999999</v>
      </c>
      <c r="H34" s="317">
        <v>284070785.38</v>
      </c>
      <c r="I34" s="317">
        <v>249280680.82999998</v>
      </c>
      <c r="J34" s="317">
        <v>194921194.08999997</v>
      </c>
      <c r="K34" s="318">
        <v>75250013.920000002</v>
      </c>
      <c r="L34"/>
      <c r="M34"/>
      <c r="N34"/>
      <c r="O34"/>
    </row>
    <row r="35" spans="1:15" ht="15" x14ac:dyDescent="0.25">
      <c r="A35" s="298" t="s">
        <v>266</v>
      </c>
      <c r="B35" s="296">
        <v>62327358.510000005</v>
      </c>
      <c r="C35" s="296">
        <v>34047457.600000001</v>
      </c>
      <c r="D35" s="296">
        <v>28469309.439999998</v>
      </c>
      <c r="E35" s="296">
        <v>62125280.140000001</v>
      </c>
      <c r="F35" s="296">
        <v>70970669.489999995</v>
      </c>
      <c r="G35" s="296">
        <v>346070142.09000003</v>
      </c>
      <c r="H35" s="317">
        <v>242193346.10000002</v>
      </c>
      <c r="I35" s="317">
        <v>293133900.72000003</v>
      </c>
      <c r="J35" s="317">
        <v>560290132.04999995</v>
      </c>
      <c r="K35" s="318">
        <v>216752460.84</v>
      </c>
      <c r="L35"/>
      <c r="M35"/>
      <c r="N35"/>
      <c r="O35"/>
    </row>
    <row r="36" spans="1:15" ht="15" x14ac:dyDescent="0.25">
      <c r="A36" s="298" t="s">
        <v>278</v>
      </c>
      <c r="B36" s="296">
        <v>27428580.689999998</v>
      </c>
      <c r="C36" s="296">
        <v>11305524.5</v>
      </c>
      <c r="D36" s="296">
        <v>8838111.9100000001</v>
      </c>
      <c r="E36" s="296">
        <v>9143439.540000001</v>
      </c>
      <c r="F36" s="296">
        <v>10431709.24</v>
      </c>
      <c r="G36" s="296">
        <v>13828411.4</v>
      </c>
      <c r="H36" s="317">
        <v>17736873.469999999</v>
      </c>
      <c r="I36" s="317">
        <v>19852975.129999999</v>
      </c>
      <c r="J36" s="317">
        <v>14204320.98</v>
      </c>
      <c r="K36" s="318">
        <v>8239844.8699999992</v>
      </c>
      <c r="L36"/>
      <c r="M36"/>
      <c r="N36"/>
      <c r="O36"/>
    </row>
    <row r="37" spans="1:15" ht="15" x14ac:dyDescent="0.25">
      <c r="A37" s="298" t="s">
        <v>273</v>
      </c>
      <c r="B37" s="296">
        <v>89462978.349999994</v>
      </c>
      <c r="C37" s="296">
        <v>54639954.950000003</v>
      </c>
      <c r="D37" s="296">
        <v>85457657.430000007</v>
      </c>
      <c r="E37" s="296">
        <v>43509723.259999998</v>
      </c>
      <c r="F37" s="296">
        <v>37939895.130000003</v>
      </c>
      <c r="G37" s="296">
        <v>39867955.800000004</v>
      </c>
      <c r="H37" s="317">
        <v>41237929.579999998</v>
      </c>
      <c r="I37" s="317">
        <v>38443327.390000001</v>
      </c>
      <c r="J37" s="317">
        <v>42222791.929999992</v>
      </c>
      <c r="K37" s="318">
        <v>34336779.630000003</v>
      </c>
      <c r="L37"/>
      <c r="M37"/>
      <c r="N37"/>
      <c r="O37"/>
    </row>
    <row r="38" spans="1:15" ht="15" x14ac:dyDescent="0.25">
      <c r="A38" s="298" t="s">
        <v>287</v>
      </c>
      <c r="B38" s="296">
        <v>0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317">
        <v>0</v>
      </c>
      <c r="I38" s="317">
        <v>0</v>
      </c>
      <c r="J38" s="317">
        <v>0</v>
      </c>
      <c r="K38" s="317">
        <v>0</v>
      </c>
      <c r="L38"/>
      <c r="M38"/>
      <c r="N38"/>
      <c r="O38"/>
    </row>
    <row r="39" spans="1:15" ht="15" x14ac:dyDescent="0.25">
      <c r="A39" s="298" t="s">
        <v>268</v>
      </c>
      <c r="B39" s="296">
        <v>39996698.870000005</v>
      </c>
      <c r="C39" s="296">
        <v>28282071.580000002</v>
      </c>
      <c r="D39" s="296">
        <v>21311416.559999999</v>
      </c>
      <c r="E39" s="296">
        <v>38022771.68</v>
      </c>
      <c r="F39" s="296">
        <v>91040799.520000011</v>
      </c>
      <c r="G39" s="296">
        <v>108135667.40000001</v>
      </c>
      <c r="H39" s="317">
        <v>127249237.69</v>
      </c>
      <c r="I39" s="317">
        <v>154485514.75</v>
      </c>
      <c r="J39" s="317">
        <v>126792167.27000001</v>
      </c>
      <c r="K39" s="318">
        <v>46035924.010000005</v>
      </c>
      <c r="L39"/>
      <c r="M39"/>
      <c r="N39"/>
      <c r="O39"/>
    </row>
    <row r="40" spans="1:15" ht="15" x14ac:dyDescent="0.25">
      <c r="A40" s="298" t="s">
        <v>280</v>
      </c>
      <c r="B40" s="296">
        <v>21536754.890000001</v>
      </c>
      <c r="C40" s="296">
        <v>7169661.9799999995</v>
      </c>
      <c r="D40" s="296">
        <v>6575703.8800000008</v>
      </c>
      <c r="E40" s="296">
        <v>6097305.04</v>
      </c>
      <c r="F40" s="296">
        <v>7386627.25</v>
      </c>
      <c r="G40" s="296">
        <v>4262079.09</v>
      </c>
      <c r="H40" s="317">
        <v>4695094.09</v>
      </c>
      <c r="I40" s="317">
        <v>4887753.33</v>
      </c>
      <c r="J40" s="317">
        <v>4667114.3100000005</v>
      </c>
      <c r="K40" s="318">
        <v>2075009.83</v>
      </c>
      <c r="L40"/>
      <c r="M40"/>
      <c r="N40"/>
      <c r="O40"/>
    </row>
    <row r="41" spans="1:15" ht="15" x14ac:dyDescent="0.25">
      <c r="A41" s="298" t="s">
        <v>279</v>
      </c>
      <c r="B41" s="296">
        <v>2460403.2599999998</v>
      </c>
      <c r="C41" s="296">
        <v>1312787.3999999999</v>
      </c>
      <c r="D41" s="296">
        <v>1350610.03</v>
      </c>
      <c r="E41" s="296">
        <v>1417405.4</v>
      </c>
      <c r="F41" s="296">
        <v>1940862.95</v>
      </c>
      <c r="G41" s="296">
        <v>1996555.1700000002</v>
      </c>
      <c r="H41" s="317">
        <v>4386888.4800000004</v>
      </c>
      <c r="I41" s="317">
        <v>7614820.5800000001</v>
      </c>
      <c r="J41" s="317">
        <v>2726944.27</v>
      </c>
      <c r="K41" s="318">
        <v>1307008.77</v>
      </c>
      <c r="L41"/>
      <c r="M41"/>
      <c r="N41"/>
      <c r="O41"/>
    </row>
    <row r="42" spans="1:15" ht="15" x14ac:dyDescent="0.25">
      <c r="A42" s="298" t="s">
        <v>272</v>
      </c>
      <c r="B42" s="296">
        <v>28657840.52</v>
      </c>
      <c r="C42" s="296">
        <v>50162705.790000007</v>
      </c>
      <c r="D42" s="296">
        <v>39303661.75</v>
      </c>
      <c r="E42" s="296">
        <v>48393448.119999997</v>
      </c>
      <c r="F42" s="296">
        <v>12316881.129999999</v>
      </c>
      <c r="G42" s="296">
        <v>10090881.529999999</v>
      </c>
      <c r="H42" s="317">
        <v>20748879.640000001</v>
      </c>
      <c r="I42" s="317">
        <v>12522019.559999999</v>
      </c>
      <c r="J42" s="317">
        <v>27835900.800000001</v>
      </c>
      <c r="K42" s="318">
        <v>34611774.32</v>
      </c>
      <c r="L42"/>
      <c r="M42"/>
      <c r="N42"/>
      <c r="O42"/>
    </row>
    <row r="43" spans="1:15" ht="15" x14ac:dyDescent="0.25">
      <c r="A43" s="298" t="s">
        <v>275</v>
      </c>
      <c r="B43" s="296">
        <v>51439200.920000002</v>
      </c>
      <c r="C43" s="296">
        <v>14513337.109999999</v>
      </c>
      <c r="D43" s="296">
        <v>22211869.530000001</v>
      </c>
      <c r="E43" s="296">
        <v>4771452.43</v>
      </c>
      <c r="F43" s="296">
        <v>42233184.329999998</v>
      </c>
      <c r="G43" s="296">
        <v>23859437.209999997</v>
      </c>
      <c r="H43" s="317">
        <v>28572055.059999999</v>
      </c>
      <c r="I43" s="317">
        <v>36017177.030000001</v>
      </c>
      <c r="J43" s="317">
        <v>26168342.829999998</v>
      </c>
      <c r="K43" s="318">
        <v>11843303.9</v>
      </c>
      <c r="L43"/>
      <c r="M43"/>
      <c r="N43"/>
      <c r="O43"/>
    </row>
    <row r="44" spans="1:15" ht="15" x14ac:dyDescent="0.25">
      <c r="A44" s="298" t="s">
        <v>269</v>
      </c>
      <c r="B44" s="296">
        <v>62079461.420000002</v>
      </c>
      <c r="C44" s="296">
        <v>46281459.060000002</v>
      </c>
      <c r="D44" s="296">
        <v>43177064.25</v>
      </c>
      <c r="E44" s="296">
        <v>35976682.030000001</v>
      </c>
      <c r="F44" s="296">
        <v>40327207.729999997</v>
      </c>
      <c r="G44" s="296">
        <v>38962430.539999999</v>
      </c>
      <c r="H44" s="317">
        <v>45439583.25</v>
      </c>
      <c r="I44" s="317">
        <v>38929002.57</v>
      </c>
      <c r="J44" s="317">
        <v>36431591.93</v>
      </c>
      <c r="K44" s="318">
        <v>26977486.559999999</v>
      </c>
      <c r="L44"/>
      <c r="M44"/>
      <c r="N44"/>
      <c r="O44"/>
    </row>
    <row r="45" spans="1:15" ht="15" x14ac:dyDescent="0.25">
      <c r="A45" s="298" t="s">
        <v>284</v>
      </c>
      <c r="B45" s="296">
        <v>124424.09</v>
      </c>
      <c r="C45" s="296">
        <v>29153.980000000003</v>
      </c>
      <c r="D45" s="296">
        <v>0</v>
      </c>
      <c r="E45" s="296">
        <v>0</v>
      </c>
      <c r="F45" s="296">
        <v>0</v>
      </c>
      <c r="G45" s="296">
        <v>0</v>
      </c>
      <c r="H45" s="317">
        <v>0</v>
      </c>
      <c r="I45" s="317">
        <v>0</v>
      </c>
      <c r="J45" s="317">
        <v>0</v>
      </c>
      <c r="K45" s="317">
        <v>0</v>
      </c>
      <c r="L45"/>
      <c r="M45"/>
      <c r="N45"/>
      <c r="O45"/>
    </row>
    <row r="46" spans="1:15" ht="15" x14ac:dyDescent="0.25">
      <c r="A46" s="298" t="s">
        <v>274</v>
      </c>
      <c r="B46" s="296">
        <v>69320654.709999993</v>
      </c>
      <c r="C46" s="296">
        <v>26921423.359999999</v>
      </c>
      <c r="D46" s="296">
        <v>29843264.120000001</v>
      </c>
      <c r="E46" s="296">
        <v>24527570.390000001</v>
      </c>
      <c r="F46" s="296">
        <v>40962473.659999996</v>
      </c>
      <c r="G46" s="296">
        <v>28250435.450000003</v>
      </c>
      <c r="H46" s="317">
        <v>39867900.509999998</v>
      </c>
      <c r="I46" s="317">
        <v>45181109.799999997</v>
      </c>
      <c r="J46" s="317">
        <v>31360946.880000003</v>
      </c>
      <c r="K46" s="318">
        <v>15437862.359999998</v>
      </c>
      <c r="L46"/>
      <c r="M46"/>
      <c r="N46"/>
      <c r="O46"/>
    </row>
    <row r="47" spans="1:15" ht="15" x14ac:dyDescent="0.25">
      <c r="A47" s="298" t="s">
        <v>285</v>
      </c>
      <c r="B47" s="296">
        <v>0</v>
      </c>
      <c r="C47" s="296">
        <v>0</v>
      </c>
      <c r="D47" s="296">
        <v>0</v>
      </c>
      <c r="E47" s="296">
        <v>0</v>
      </c>
      <c r="F47" s="296">
        <v>0</v>
      </c>
      <c r="G47" s="296">
        <v>0</v>
      </c>
      <c r="H47" s="317">
        <v>0</v>
      </c>
      <c r="I47" s="317">
        <v>0</v>
      </c>
      <c r="J47" s="317">
        <v>0</v>
      </c>
      <c r="K47" s="317">
        <v>0</v>
      </c>
      <c r="L47"/>
      <c r="M47"/>
      <c r="N47"/>
      <c r="O47"/>
    </row>
    <row r="48" spans="1:15" ht="15" x14ac:dyDescent="0.25">
      <c r="A48" s="298" t="s">
        <v>283</v>
      </c>
      <c r="B48" s="296">
        <v>0</v>
      </c>
      <c r="C48" s="296">
        <v>0</v>
      </c>
      <c r="D48" s="296">
        <v>0</v>
      </c>
      <c r="E48" s="296">
        <v>0</v>
      </c>
      <c r="F48" s="296">
        <v>0</v>
      </c>
      <c r="G48" s="296">
        <v>0</v>
      </c>
      <c r="H48" s="317">
        <v>0</v>
      </c>
      <c r="I48" s="317">
        <v>0</v>
      </c>
      <c r="J48" s="317">
        <v>0</v>
      </c>
      <c r="K48" s="317">
        <v>0</v>
      </c>
      <c r="L48"/>
      <c r="M48"/>
      <c r="N48"/>
      <c r="O48"/>
    </row>
    <row r="49" spans="1:15" ht="15" x14ac:dyDescent="0.25">
      <c r="A49" s="298" t="s">
        <v>270</v>
      </c>
      <c r="B49" s="296">
        <v>102567807.25</v>
      </c>
      <c r="C49" s="296">
        <v>88816446.790000007</v>
      </c>
      <c r="D49" s="296">
        <v>58598498.910000004</v>
      </c>
      <c r="E49" s="296">
        <v>49229991.390000001</v>
      </c>
      <c r="F49" s="296">
        <v>50191725.279999994</v>
      </c>
      <c r="G49" s="296">
        <v>31014915.91</v>
      </c>
      <c r="H49" s="317">
        <v>35169008.460000001</v>
      </c>
      <c r="I49" s="317">
        <v>48486206.149999999</v>
      </c>
      <c r="J49" s="317">
        <v>55940906.149999999</v>
      </c>
      <c r="K49" s="318">
        <v>27962556.68</v>
      </c>
      <c r="L49"/>
      <c r="M49"/>
      <c r="N49"/>
      <c r="O49"/>
    </row>
    <row r="50" spans="1:15" ht="15" x14ac:dyDescent="0.25">
      <c r="A50" s="298" t="s">
        <v>277</v>
      </c>
      <c r="B50" s="296">
        <v>75166609.329999998</v>
      </c>
      <c r="C50" s="296">
        <v>24788149.420000002</v>
      </c>
      <c r="D50" s="296">
        <v>32663589.809999999</v>
      </c>
      <c r="E50" s="296">
        <v>15509637.279999999</v>
      </c>
      <c r="F50" s="296">
        <v>41367240.32</v>
      </c>
      <c r="G50" s="296">
        <v>21140128.490000002</v>
      </c>
      <c r="H50" s="317">
        <v>29268180.289999999</v>
      </c>
      <c r="I50" s="317">
        <v>34976217.259999998</v>
      </c>
      <c r="J50" s="317">
        <v>27821987.16</v>
      </c>
      <c r="K50" s="318">
        <v>14022795.24</v>
      </c>
      <c r="L50"/>
      <c r="M50"/>
      <c r="N50"/>
      <c r="O50"/>
    </row>
    <row r="51" spans="1:15" ht="15" x14ac:dyDescent="0.25">
      <c r="A51" s="298" t="s">
        <v>282</v>
      </c>
      <c r="B51" s="296">
        <v>168583.92</v>
      </c>
      <c r="C51" s="296">
        <v>127077.22</v>
      </c>
      <c r="D51" s="296">
        <v>172334.72</v>
      </c>
      <c r="E51" s="296">
        <v>288122.63</v>
      </c>
      <c r="F51" s="296">
        <v>296383.94</v>
      </c>
      <c r="G51" s="296">
        <v>617143.41</v>
      </c>
      <c r="H51" s="317">
        <v>433589.57</v>
      </c>
      <c r="I51" s="317">
        <v>730236.75</v>
      </c>
      <c r="J51" s="317">
        <v>973582.39999999991</v>
      </c>
      <c r="K51" s="318">
        <v>471720.16</v>
      </c>
      <c r="L51"/>
      <c r="M51"/>
      <c r="N51"/>
      <c r="O51"/>
    </row>
    <row r="52" spans="1:15" ht="15" x14ac:dyDescent="0.25">
      <c r="A52" s="298" t="s">
        <v>276</v>
      </c>
      <c r="B52" s="296">
        <v>76674844.609999999</v>
      </c>
      <c r="C52" s="296">
        <v>59113704.18</v>
      </c>
      <c r="D52" s="296">
        <v>46641568.82</v>
      </c>
      <c r="E52" s="296">
        <v>49023864.790000007</v>
      </c>
      <c r="F52" s="296">
        <v>26760661.670000002</v>
      </c>
      <c r="G52" s="296">
        <v>19687433.66</v>
      </c>
      <c r="H52" s="319">
        <v>30125057.299999997</v>
      </c>
      <c r="I52" s="319">
        <v>26169499.949999999</v>
      </c>
      <c r="J52" s="319">
        <v>21756712.259999998</v>
      </c>
      <c r="K52" s="320">
        <v>8478398.8000000007</v>
      </c>
      <c r="L52"/>
      <c r="M52"/>
      <c r="N52"/>
      <c r="O52"/>
    </row>
    <row r="53" spans="1:15" ht="15" x14ac:dyDescent="0.25">
      <c r="A53" s="298" t="s">
        <v>281</v>
      </c>
      <c r="B53" s="296">
        <v>70113.84</v>
      </c>
      <c r="C53" s="296">
        <v>103083.9</v>
      </c>
      <c r="D53" s="296">
        <v>108145.15000000001</v>
      </c>
      <c r="E53" s="296">
        <v>159647.85</v>
      </c>
      <c r="F53" s="296">
        <v>293277.71999999997</v>
      </c>
      <c r="G53" s="296">
        <v>252898.46</v>
      </c>
      <c r="H53" s="317">
        <v>254147.06</v>
      </c>
      <c r="I53" s="317">
        <v>236171.68</v>
      </c>
      <c r="J53" s="317">
        <v>224796.77000000002</v>
      </c>
      <c r="K53" s="318">
        <v>95087.59</v>
      </c>
      <c r="L53"/>
      <c r="M53"/>
      <c r="N53"/>
      <c r="O53"/>
    </row>
    <row r="54" spans="1:15" ht="15" x14ac:dyDescent="0.25">
      <c r="A54" s="298" t="s">
        <v>267</v>
      </c>
      <c r="B54" s="296">
        <v>105784526.72</v>
      </c>
      <c r="C54" s="296">
        <v>45183307.909999996</v>
      </c>
      <c r="D54" s="296">
        <v>48204769.019999996</v>
      </c>
      <c r="E54" s="296">
        <v>47222396.940000005</v>
      </c>
      <c r="F54" s="296">
        <v>47376779.530000001</v>
      </c>
      <c r="G54" s="296">
        <v>30387711.219999999</v>
      </c>
      <c r="H54" s="317">
        <v>33105012.57</v>
      </c>
      <c r="I54" s="317">
        <v>48194688.630000003</v>
      </c>
      <c r="J54" s="317">
        <v>66918450.219999999</v>
      </c>
      <c r="K54" s="318">
        <v>46848718.039999999</v>
      </c>
      <c r="L54"/>
      <c r="M54"/>
      <c r="N54"/>
      <c r="O54"/>
    </row>
    <row r="55" spans="1:15" ht="15" x14ac:dyDescent="0.25">
      <c r="A55" s="298" t="s">
        <v>286</v>
      </c>
      <c r="B55" s="296">
        <v>0</v>
      </c>
      <c r="C55" s="296">
        <v>0</v>
      </c>
      <c r="D55" s="296">
        <v>0</v>
      </c>
      <c r="E55" s="296">
        <v>0</v>
      </c>
      <c r="F55" s="296">
        <v>0</v>
      </c>
      <c r="G55" s="296">
        <v>0</v>
      </c>
      <c r="H55" s="317">
        <v>0</v>
      </c>
      <c r="I55" s="317">
        <v>0</v>
      </c>
      <c r="J55" s="317">
        <v>0</v>
      </c>
      <c r="K55" s="317">
        <v>0</v>
      </c>
      <c r="L55"/>
      <c r="M55"/>
      <c r="N55"/>
      <c r="O55"/>
    </row>
    <row r="56" spans="1:15" ht="15.75" thickBot="1" x14ac:dyDescent="0.3">
      <c r="A56" s="298" t="s">
        <v>289</v>
      </c>
      <c r="B56" s="296">
        <v>0</v>
      </c>
      <c r="C56" s="296">
        <v>0</v>
      </c>
      <c r="D56" s="296">
        <v>0</v>
      </c>
      <c r="E56" s="296">
        <v>0</v>
      </c>
      <c r="F56" s="296">
        <v>0</v>
      </c>
      <c r="G56" s="296">
        <v>0</v>
      </c>
      <c r="H56" s="317">
        <v>0</v>
      </c>
      <c r="I56" s="317">
        <v>0</v>
      </c>
      <c r="J56" s="317">
        <v>0</v>
      </c>
      <c r="K56" s="318">
        <v>0</v>
      </c>
      <c r="L56" s="321"/>
      <c r="M56"/>
      <c r="N56"/>
      <c r="O56"/>
    </row>
    <row r="57" spans="1:15" ht="15.75" thickBot="1" x14ac:dyDescent="0.3">
      <c r="A57" s="316" t="s">
        <v>294</v>
      </c>
      <c r="B57" s="311">
        <f t="shared" ref="B57:K57" si="2">SUM(B58:B82)</f>
        <v>153333246.43703079</v>
      </c>
      <c r="C57" s="311">
        <f t="shared" si="2"/>
        <v>164714004.27582407</v>
      </c>
      <c r="D57" s="311">
        <f t="shared" si="2"/>
        <v>172438817.46004063</v>
      </c>
      <c r="E57" s="311">
        <f t="shared" si="2"/>
        <v>181115546.38351998</v>
      </c>
      <c r="F57" s="311">
        <f t="shared" si="2"/>
        <v>207782506</v>
      </c>
      <c r="G57" s="311">
        <f t="shared" si="2"/>
        <v>238439595</v>
      </c>
      <c r="H57" s="311">
        <f t="shared" si="2"/>
        <v>214827377.31725195</v>
      </c>
      <c r="I57" s="311">
        <f t="shared" si="2"/>
        <v>214905187.14119998</v>
      </c>
      <c r="J57" s="311">
        <f t="shared" si="2"/>
        <v>230037390.06726429</v>
      </c>
      <c r="K57" s="311">
        <f t="shared" si="2"/>
        <v>2867743.6133599989</v>
      </c>
      <c r="L57" s="322"/>
      <c r="M57"/>
      <c r="N57"/>
      <c r="O57"/>
    </row>
    <row r="58" spans="1:15" ht="15" x14ac:dyDescent="0.25">
      <c r="A58" s="298" t="s">
        <v>288</v>
      </c>
      <c r="B58" s="296">
        <v>2758912.084381836</v>
      </c>
      <c r="C58" s="296">
        <v>2598937.7619712553</v>
      </c>
      <c r="D58" s="296">
        <v>1825791.6429200002</v>
      </c>
      <c r="E58" s="296">
        <v>1956936.3164799998</v>
      </c>
      <c r="F58" s="296">
        <v>2181077</v>
      </c>
      <c r="G58" s="296">
        <v>1553502</v>
      </c>
      <c r="H58" s="296">
        <v>1936499.75459</v>
      </c>
      <c r="I58" s="296">
        <v>1963351.5551999998</v>
      </c>
      <c r="J58" s="296">
        <v>3408293.7781570456</v>
      </c>
      <c r="K58" s="296">
        <v>0</v>
      </c>
      <c r="L58" s="321"/>
      <c r="M58"/>
      <c r="N58"/>
      <c r="O58"/>
    </row>
    <row r="59" spans="1:15" ht="15" x14ac:dyDescent="0.25">
      <c r="A59" s="298" t="s">
        <v>265</v>
      </c>
      <c r="B59" s="296">
        <v>9392414.2086814065</v>
      </c>
      <c r="C59" s="296">
        <v>10256307.121006878</v>
      </c>
      <c r="D59" s="296">
        <v>12277707.738180002</v>
      </c>
      <c r="E59" s="296">
        <v>13685005.948799999</v>
      </c>
      <c r="F59" s="296">
        <v>16128823</v>
      </c>
      <c r="G59" s="296">
        <v>19098015</v>
      </c>
      <c r="H59" s="296">
        <v>15977422.724130755</v>
      </c>
      <c r="I59" s="296">
        <v>16311167.095199998</v>
      </c>
      <c r="J59" s="296">
        <v>18536948.05432662</v>
      </c>
      <c r="K59" s="296">
        <v>261524.98728</v>
      </c>
      <c r="L59" s="321"/>
      <c r="M59"/>
      <c r="N59"/>
      <c r="O59"/>
    </row>
    <row r="60" spans="1:15" ht="15" x14ac:dyDescent="0.25">
      <c r="A60" s="298" t="s">
        <v>271</v>
      </c>
      <c r="B60" s="296">
        <v>7718362.3780964613</v>
      </c>
      <c r="C60" s="296">
        <v>7755266.2230911357</v>
      </c>
      <c r="D60" s="296">
        <v>9241030.0819799993</v>
      </c>
      <c r="E60" s="296">
        <v>9635277.1273599993</v>
      </c>
      <c r="F60" s="296">
        <v>10886734</v>
      </c>
      <c r="G60" s="296">
        <v>12727728</v>
      </c>
      <c r="H60" s="296">
        <v>11464781.251775123</v>
      </c>
      <c r="I60" s="296">
        <v>13362839.027199998</v>
      </c>
      <c r="J60" s="296">
        <v>14540510.508487316</v>
      </c>
      <c r="K60" s="296">
        <v>8715.9204799999989</v>
      </c>
      <c r="L60"/>
      <c r="M60"/>
      <c r="N60"/>
      <c r="O60"/>
    </row>
    <row r="61" spans="1:15" ht="15" x14ac:dyDescent="0.25">
      <c r="A61" s="298" t="s">
        <v>266</v>
      </c>
      <c r="B61" s="296">
        <v>18448408.87328168</v>
      </c>
      <c r="C61" s="296">
        <v>18923925.400259413</v>
      </c>
      <c r="D61" s="296">
        <v>21230830.52208</v>
      </c>
      <c r="E61" s="296">
        <v>20798111.013280001</v>
      </c>
      <c r="F61" s="296">
        <v>25913731</v>
      </c>
      <c r="G61" s="296">
        <v>31496327</v>
      </c>
      <c r="H61" s="296">
        <v>27718014.031925693</v>
      </c>
      <c r="I61" s="296">
        <v>29015057.928399999</v>
      </c>
      <c r="J61" s="296">
        <v>30773213.72122959</v>
      </c>
      <c r="K61" s="296">
        <v>214317.01328000001</v>
      </c>
      <c r="L61"/>
      <c r="M61"/>
      <c r="N61"/>
      <c r="O61"/>
    </row>
    <row r="62" spans="1:15" ht="15" x14ac:dyDescent="0.25">
      <c r="A62" s="298" t="s">
        <v>278</v>
      </c>
      <c r="B62" s="296">
        <v>8454082.1447049789</v>
      </c>
      <c r="C62" s="296">
        <v>9082065.8306906074</v>
      </c>
      <c r="D62" s="296">
        <v>9929504.8179599997</v>
      </c>
      <c r="E62" s="296">
        <v>10169321.679839998</v>
      </c>
      <c r="F62" s="296">
        <v>11031189</v>
      </c>
      <c r="G62" s="296">
        <v>11082766</v>
      </c>
      <c r="H62" s="296">
        <v>11319825.234913943</v>
      </c>
      <c r="I62" s="296">
        <v>11751652.385199999</v>
      </c>
      <c r="J62" s="296">
        <v>11414746.905281506</v>
      </c>
      <c r="K62" s="296">
        <v>66700.110159999997</v>
      </c>
      <c r="L62"/>
      <c r="M62"/>
      <c r="N62"/>
      <c r="O62"/>
    </row>
    <row r="63" spans="1:15" ht="15" x14ac:dyDescent="0.25">
      <c r="A63" s="298" t="s">
        <v>273</v>
      </c>
      <c r="B63" s="296">
        <v>15557516.712760732</v>
      </c>
      <c r="C63" s="296">
        <v>15852389.235077644</v>
      </c>
      <c r="D63" s="296">
        <v>15830478.344440002</v>
      </c>
      <c r="E63" s="296">
        <v>16642735.962239999</v>
      </c>
      <c r="F63" s="296">
        <v>17557259</v>
      </c>
      <c r="G63" s="296">
        <v>21977353</v>
      </c>
      <c r="H63" s="296">
        <v>15334217.940691018</v>
      </c>
      <c r="I63" s="296">
        <v>15181015.800000001</v>
      </c>
      <c r="J63" s="296">
        <v>17525428.123786613</v>
      </c>
      <c r="K63" s="296">
        <v>218976.03631999998</v>
      </c>
      <c r="L63"/>
      <c r="M63"/>
      <c r="N63"/>
      <c r="O63"/>
    </row>
    <row r="64" spans="1:15" ht="15" x14ac:dyDescent="0.25">
      <c r="A64" s="298" t="s">
        <v>287</v>
      </c>
      <c r="B64" s="296">
        <v>5088.0357128230453</v>
      </c>
      <c r="C64" s="296">
        <v>7579.0649344109852</v>
      </c>
      <c r="D64" s="296">
        <v>17516.543239999999</v>
      </c>
      <c r="E64" s="296">
        <v>13644.296479999999</v>
      </c>
      <c r="F64" s="296">
        <v>32465</v>
      </c>
      <c r="G64" s="296">
        <v>28795</v>
      </c>
      <c r="H64" s="296">
        <v>16502.888299999999</v>
      </c>
      <c r="I64" s="296">
        <v>29093.500800000002</v>
      </c>
      <c r="J64" s="296">
        <v>42741.471773796155</v>
      </c>
      <c r="K64" s="296">
        <v>210.99999999999997</v>
      </c>
      <c r="L64"/>
      <c r="M64"/>
      <c r="N64"/>
      <c r="O64"/>
    </row>
    <row r="65" spans="1:15" ht="15" x14ac:dyDescent="0.25">
      <c r="A65" s="298" t="s">
        <v>268</v>
      </c>
      <c r="B65" s="296">
        <v>9659696.4300015625</v>
      </c>
      <c r="C65" s="296">
        <v>10939122.498419806</v>
      </c>
      <c r="D65" s="296">
        <v>12387522.480200002</v>
      </c>
      <c r="E65" s="296">
        <v>11999324.112959998</v>
      </c>
      <c r="F65" s="296">
        <v>13624297</v>
      </c>
      <c r="G65" s="296">
        <v>16881596</v>
      </c>
      <c r="H65" s="296">
        <v>12253237.399240695</v>
      </c>
      <c r="I65" s="296">
        <v>13648927.048799999</v>
      </c>
      <c r="J65" s="296">
        <v>13113212.673974359</v>
      </c>
      <c r="K65" s="296">
        <v>50977.599999999999</v>
      </c>
      <c r="L65"/>
      <c r="M65"/>
      <c r="N65"/>
      <c r="O65"/>
    </row>
    <row r="66" spans="1:15" ht="15" x14ac:dyDescent="0.25">
      <c r="A66" s="298" t="s">
        <v>280</v>
      </c>
      <c r="B66" s="296">
        <v>7840591.8007516256</v>
      </c>
      <c r="C66" s="296">
        <v>7771474.6991853416</v>
      </c>
      <c r="D66" s="296">
        <v>8466063.7667800002</v>
      </c>
      <c r="E66" s="296">
        <v>8703169.9118399993</v>
      </c>
      <c r="F66" s="296">
        <v>9920096</v>
      </c>
      <c r="G66" s="296">
        <v>10845171</v>
      </c>
      <c r="H66" s="296">
        <v>9846012.2043816783</v>
      </c>
      <c r="I66" s="296">
        <v>10406700.525999999</v>
      </c>
      <c r="J66" s="296">
        <v>11195982.294280371</v>
      </c>
      <c r="K66" s="296">
        <v>89122.775999999998</v>
      </c>
      <c r="L66"/>
      <c r="M66"/>
      <c r="N66"/>
      <c r="O66"/>
    </row>
    <row r="67" spans="1:15" ht="15" x14ac:dyDescent="0.25">
      <c r="A67" s="298" t="s">
        <v>279</v>
      </c>
      <c r="B67" s="296">
        <v>1702369.8013526185</v>
      </c>
      <c r="C67" s="296">
        <v>2326784.9731547069</v>
      </c>
      <c r="D67" s="296">
        <v>2581905.7791999998</v>
      </c>
      <c r="E67" s="296">
        <v>2938348.1512000002</v>
      </c>
      <c r="F67" s="296">
        <v>3535872</v>
      </c>
      <c r="G67" s="296">
        <v>3365550</v>
      </c>
      <c r="H67" s="296">
        <v>3040708.7444980284</v>
      </c>
      <c r="I67" s="296">
        <v>3195311.3908000002</v>
      </c>
      <c r="J67" s="296">
        <v>5163682.3378574923</v>
      </c>
      <c r="K67" s="296">
        <v>187676.25</v>
      </c>
      <c r="L67"/>
      <c r="M67"/>
      <c r="N67"/>
      <c r="O67"/>
    </row>
    <row r="68" spans="1:15" ht="15" x14ac:dyDescent="0.25">
      <c r="A68" s="298" t="s">
        <v>272</v>
      </c>
      <c r="B68" s="296">
        <v>4414770.3028009674</v>
      </c>
      <c r="C68" s="296">
        <v>3968745.9335675007</v>
      </c>
      <c r="D68" s="296">
        <v>5200478.4551406</v>
      </c>
      <c r="E68" s="296">
        <v>5010835.9271999998</v>
      </c>
      <c r="F68" s="296">
        <v>7247308</v>
      </c>
      <c r="G68" s="296">
        <v>6947433</v>
      </c>
      <c r="H68" s="296">
        <v>7730057.5723683983</v>
      </c>
      <c r="I68" s="296">
        <v>6349922.7860000003</v>
      </c>
      <c r="J68" s="296">
        <v>7039852.3452470964</v>
      </c>
      <c r="K68" s="296">
        <v>8668.6564799999996</v>
      </c>
      <c r="L68"/>
      <c r="M68"/>
      <c r="N68"/>
      <c r="O68"/>
    </row>
    <row r="69" spans="1:15" ht="15" x14ac:dyDescent="0.25">
      <c r="A69" s="298" t="s">
        <v>275</v>
      </c>
      <c r="B69" s="296">
        <v>6393963.5306224655</v>
      </c>
      <c r="C69" s="296">
        <v>7345486.7249576561</v>
      </c>
      <c r="D69" s="296">
        <v>7856575.2497799993</v>
      </c>
      <c r="E69" s="296">
        <v>8534969.0248000007</v>
      </c>
      <c r="F69" s="296">
        <v>8708975</v>
      </c>
      <c r="G69" s="296">
        <v>11553465</v>
      </c>
      <c r="H69" s="296">
        <v>11913104.424613645</v>
      </c>
      <c r="I69" s="296">
        <v>11063360.513599999</v>
      </c>
      <c r="J69" s="296">
        <v>10852731.740730125</v>
      </c>
      <c r="K69" s="296">
        <v>42079.042559999994</v>
      </c>
      <c r="L69"/>
      <c r="M69"/>
      <c r="N69"/>
      <c r="O69"/>
    </row>
    <row r="70" spans="1:15" ht="15" x14ac:dyDescent="0.25">
      <c r="A70" s="298" t="s">
        <v>269</v>
      </c>
      <c r="B70" s="296">
        <v>12095515.775883485</v>
      </c>
      <c r="C70" s="296">
        <v>13367456.898452088</v>
      </c>
      <c r="D70" s="296">
        <v>13543384.77472</v>
      </c>
      <c r="E70" s="296">
        <v>14627549.89536</v>
      </c>
      <c r="F70" s="296">
        <v>16296320</v>
      </c>
      <c r="G70" s="296">
        <v>17911958</v>
      </c>
      <c r="H70" s="296">
        <v>17337796.035026044</v>
      </c>
      <c r="I70" s="296">
        <v>15426082.070800001</v>
      </c>
      <c r="J70" s="296">
        <v>15891685.471187837</v>
      </c>
      <c r="K70" s="296">
        <v>181983.65136000002</v>
      </c>
      <c r="L70"/>
      <c r="M70"/>
      <c r="N70"/>
      <c r="O70"/>
    </row>
    <row r="71" spans="1:15" ht="15" x14ac:dyDescent="0.25">
      <c r="A71" s="298" t="s">
        <v>284</v>
      </c>
      <c r="B71" s="296">
        <v>1790986.4947222113</v>
      </c>
      <c r="C71" s="296">
        <v>1734978.9298764425</v>
      </c>
      <c r="D71" s="296">
        <v>1644525.1435400001</v>
      </c>
      <c r="E71" s="296">
        <v>2044499.3359999999</v>
      </c>
      <c r="F71" s="296">
        <v>2820409</v>
      </c>
      <c r="G71" s="296">
        <v>2966129</v>
      </c>
      <c r="H71" s="296">
        <v>2894424.3969399999</v>
      </c>
      <c r="I71" s="296">
        <v>2463116.1072</v>
      </c>
      <c r="J71" s="296">
        <v>2368561.2651989101</v>
      </c>
      <c r="K71" s="296">
        <v>91911.599999999991</v>
      </c>
      <c r="L71"/>
      <c r="M71"/>
      <c r="N71"/>
      <c r="O71"/>
    </row>
    <row r="72" spans="1:15" ht="15" x14ac:dyDescent="0.25">
      <c r="A72" s="298" t="s">
        <v>274</v>
      </c>
      <c r="B72" s="296">
        <v>11380129.476038987</v>
      </c>
      <c r="C72" s="296">
        <v>11202302.463171164</v>
      </c>
      <c r="D72" s="296">
        <v>12173083.610840002</v>
      </c>
      <c r="E72" s="296">
        <v>13035986.717759999</v>
      </c>
      <c r="F72" s="296">
        <v>15291868</v>
      </c>
      <c r="G72" s="296">
        <v>17669818</v>
      </c>
      <c r="H72" s="296">
        <v>15498043.449818473</v>
      </c>
      <c r="I72" s="296">
        <v>14830876.894399999</v>
      </c>
      <c r="J72" s="296">
        <v>16237733.169712534</v>
      </c>
      <c r="K72" s="296">
        <v>462773.82047999994</v>
      </c>
      <c r="L72"/>
      <c r="M72"/>
      <c r="N72"/>
      <c r="O72"/>
    </row>
    <row r="73" spans="1:15" ht="15" x14ac:dyDescent="0.25">
      <c r="A73" s="298" t="s">
        <v>285</v>
      </c>
      <c r="B73" s="296">
        <v>488981.38280839717</v>
      </c>
      <c r="C73" s="296">
        <v>589887.75891903555</v>
      </c>
      <c r="D73" s="296">
        <v>414056.74178000004</v>
      </c>
      <c r="E73" s="296">
        <v>465466.93167999998</v>
      </c>
      <c r="F73" s="296">
        <v>486813</v>
      </c>
      <c r="G73" s="296">
        <v>105507</v>
      </c>
      <c r="H73" s="296">
        <v>137411.74225000001</v>
      </c>
      <c r="I73" s="296">
        <v>51408</v>
      </c>
      <c r="J73" s="296">
        <v>816223.78526587901</v>
      </c>
      <c r="K73" s="296">
        <v>9452.7999999999993</v>
      </c>
      <c r="L73"/>
      <c r="M73"/>
      <c r="N73"/>
      <c r="O73"/>
    </row>
    <row r="74" spans="1:15" ht="15" x14ac:dyDescent="0.25">
      <c r="A74" s="298" t="s">
        <v>283</v>
      </c>
      <c r="B74" s="296">
        <v>2087314.4489031448</v>
      </c>
      <c r="C74" s="296">
        <v>2339768.8466951731</v>
      </c>
      <c r="D74" s="296">
        <v>3449171.4610600001</v>
      </c>
      <c r="E74" s="296">
        <v>3695676.7881599995</v>
      </c>
      <c r="F74" s="296">
        <v>5477205</v>
      </c>
      <c r="G74" s="296">
        <v>6487307</v>
      </c>
      <c r="H74" s="296">
        <v>5614188.2772200005</v>
      </c>
      <c r="I74" s="296">
        <v>4742395.2239999995</v>
      </c>
      <c r="J74" s="296">
        <v>4558903.9768902361</v>
      </c>
      <c r="K74" s="296">
        <v>42200.413280000001</v>
      </c>
      <c r="L74"/>
      <c r="M74"/>
      <c r="N74"/>
      <c r="O74"/>
    </row>
    <row r="75" spans="1:15" ht="15" x14ac:dyDescent="0.25">
      <c r="A75" s="298" t="s">
        <v>270</v>
      </c>
      <c r="B75" s="296">
        <v>5043318.7105122404</v>
      </c>
      <c r="C75" s="296">
        <v>7083829.589219776</v>
      </c>
      <c r="D75" s="296">
        <v>6106276.6426799996</v>
      </c>
      <c r="E75" s="296">
        <v>5141307.7097599991</v>
      </c>
      <c r="F75" s="296">
        <v>4226999</v>
      </c>
      <c r="G75" s="296">
        <v>5399259</v>
      </c>
      <c r="H75" s="296">
        <v>6718497.3242385183</v>
      </c>
      <c r="I75" s="296">
        <v>6167265.3360000001</v>
      </c>
      <c r="J75" s="296">
        <v>7362146.3971145209</v>
      </c>
      <c r="K75" s="296">
        <v>99870.51999999999</v>
      </c>
      <c r="L75"/>
      <c r="M75"/>
      <c r="N75"/>
      <c r="O75"/>
    </row>
    <row r="76" spans="1:15" ht="15" x14ac:dyDescent="0.25">
      <c r="A76" s="298" t="s">
        <v>277</v>
      </c>
      <c r="B76" s="296">
        <v>4398577.190780038</v>
      </c>
      <c r="C76" s="296">
        <v>5657187.9169113589</v>
      </c>
      <c r="D76" s="296">
        <v>6066630.1240999997</v>
      </c>
      <c r="E76" s="296">
        <v>6336432.3414399996</v>
      </c>
      <c r="F76" s="296">
        <v>7168905</v>
      </c>
      <c r="G76" s="296">
        <v>9040125</v>
      </c>
      <c r="H76" s="296">
        <v>6852688.7618152322</v>
      </c>
      <c r="I76" s="296">
        <v>6603785.4487999994</v>
      </c>
      <c r="J76" s="296">
        <v>9265567.0386098512</v>
      </c>
      <c r="K76" s="296">
        <v>583433.99576000008</v>
      </c>
      <c r="L76"/>
      <c r="M76"/>
      <c r="N76"/>
      <c r="O76"/>
    </row>
    <row r="77" spans="1:15" ht="15" x14ac:dyDescent="0.25">
      <c r="A77" s="298" t="s">
        <v>282</v>
      </c>
      <c r="B77" s="296">
        <v>5159013.5264978996</v>
      </c>
      <c r="C77" s="296">
        <v>6323145.0950636603</v>
      </c>
      <c r="D77" s="296">
        <v>6287323.9515400007</v>
      </c>
      <c r="E77" s="296">
        <v>7264707.2099199994</v>
      </c>
      <c r="F77" s="296">
        <v>8552182</v>
      </c>
      <c r="G77" s="296">
        <v>7859622</v>
      </c>
      <c r="H77" s="296">
        <v>8196470.7418892337</v>
      </c>
      <c r="I77" s="296">
        <v>8127682.2239999995</v>
      </c>
      <c r="J77" s="296">
        <v>7941025.5306782629</v>
      </c>
      <c r="K77" s="296">
        <v>52930.427439999999</v>
      </c>
      <c r="L77"/>
      <c r="M77"/>
      <c r="N77"/>
      <c r="O77"/>
    </row>
    <row r="78" spans="1:15" ht="15" x14ac:dyDescent="0.25">
      <c r="A78" s="298" t="s">
        <v>276</v>
      </c>
      <c r="B78" s="296">
        <v>13516184.16526149</v>
      </c>
      <c r="C78" s="296">
        <v>13686427.053516259</v>
      </c>
      <c r="D78" s="296">
        <v>10491345.324599998</v>
      </c>
      <c r="E78" s="296">
        <v>11003674.13136</v>
      </c>
      <c r="F78" s="296">
        <v>13574741</v>
      </c>
      <c r="G78" s="296">
        <v>15271857</v>
      </c>
      <c r="H78" s="296">
        <v>15070537.92370435</v>
      </c>
      <c r="I78" s="296">
        <v>16110640.534799999</v>
      </c>
      <c r="J78" s="296">
        <v>13515189.42868365</v>
      </c>
      <c r="K78" s="296">
        <v>61442.592319999996</v>
      </c>
      <c r="L78"/>
      <c r="M78"/>
      <c r="N78"/>
      <c r="O78"/>
    </row>
    <row r="79" spans="1:15" ht="15" x14ac:dyDescent="0.25">
      <c r="A79" s="298" t="s">
        <v>281</v>
      </c>
      <c r="B79" s="296">
        <v>869382.4310984239</v>
      </c>
      <c r="C79" s="296">
        <v>949736.02802175866</v>
      </c>
      <c r="D79" s="296">
        <v>913443.64188000001</v>
      </c>
      <c r="E79" s="296">
        <v>2103074.92368</v>
      </c>
      <c r="F79" s="296">
        <v>1017700</v>
      </c>
      <c r="G79" s="296">
        <v>1363105</v>
      </c>
      <c r="H79" s="296">
        <v>1126222.0938600001</v>
      </c>
      <c r="I79" s="296">
        <v>963317.88</v>
      </c>
      <c r="J79" s="296">
        <v>1556104.0588105167</v>
      </c>
      <c r="K79" s="296">
        <v>105584.4</v>
      </c>
      <c r="L79"/>
      <c r="M79"/>
      <c r="N79"/>
      <c r="O79"/>
    </row>
    <row r="80" spans="1:15" ht="15" x14ac:dyDescent="0.25">
      <c r="A80" s="298" t="s">
        <v>267</v>
      </c>
      <c r="B80" s="296">
        <v>4102959.3104283637</v>
      </c>
      <c r="C80" s="296">
        <v>4833596.6362122968</v>
      </c>
      <c r="D80" s="296">
        <v>4411779.5142200002</v>
      </c>
      <c r="E80" s="296">
        <v>5212809.5318400003</v>
      </c>
      <c r="F80" s="296">
        <v>6004017</v>
      </c>
      <c r="G80" s="296">
        <v>6718109</v>
      </c>
      <c r="H80" s="296">
        <v>6735295.82519117</v>
      </c>
      <c r="I80" s="296">
        <v>7087969.8639999991</v>
      </c>
      <c r="J80" s="296">
        <v>6754858.6649801284</v>
      </c>
      <c r="K80" s="296">
        <v>21113.20016</v>
      </c>
      <c r="L80"/>
      <c r="M80"/>
      <c r="N80"/>
      <c r="O80"/>
    </row>
    <row r="81" spans="1:15" ht="15" x14ac:dyDescent="0.25">
      <c r="A81" s="298" t="s">
        <v>286</v>
      </c>
      <c r="B81" s="296">
        <v>19455.877442696172</v>
      </c>
      <c r="C81" s="296">
        <v>43553.030509609976</v>
      </c>
      <c r="D81" s="296">
        <v>55096.25740000001</v>
      </c>
      <c r="E81" s="296">
        <v>56406.394079999998</v>
      </c>
      <c r="F81" s="296">
        <v>56161</v>
      </c>
      <c r="G81" s="296">
        <v>68216</v>
      </c>
      <c r="H81" s="296">
        <v>83802.850000000006</v>
      </c>
      <c r="I81" s="296">
        <v>47712</v>
      </c>
      <c r="J81" s="296">
        <v>61097.025000000001</v>
      </c>
      <c r="K81" s="296">
        <v>6076.8</v>
      </c>
      <c r="L81"/>
      <c r="M81"/>
      <c r="N81"/>
      <c r="O81"/>
    </row>
    <row r="82" spans="1:15" ht="15" x14ac:dyDescent="0.25">
      <c r="A82" s="298" t="s">
        <v>289</v>
      </c>
      <c r="B82" s="296">
        <v>35251.343504267919</v>
      </c>
      <c r="C82" s="296">
        <v>74048.562939078285</v>
      </c>
      <c r="D82" s="296">
        <v>37294.849779999997</v>
      </c>
      <c r="E82" s="296">
        <v>40275</v>
      </c>
      <c r="F82" s="296">
        <v>41360</v>
      </c>
      <c r="G82" s="296">
        <v>20882</v>
      </c>
      <c r="H82" s="296">
        <v>11613.72387</v>
      </c>
      <c r="I82" s="296">
        <v>4536</v>
      </c>
      <c r="J82" s="296">
        <v>100950.3</v>
      </c>
      <c r="K82" s="296">
        <v>0</v>
      </c>
      <c r="L82"/>
      <c r="M82"/>
      <c r="N82"/>
      <c r="O82"/>
    </row>
    <row r="83" spans="1:15" ht="15" x14ac:dyDescent="0.25">
      <c r="A83" s="298"/>
      <c r="B83" s="296"/>
      <c r="C83" s="296"/>
      <c r="D83" s="296"/>
      <c r="E83" s="296"/>
      <c r="F83" s="296"/>
      <c r="G83" s="296"/>
      <c r="H83" s="296"/>
      <c r="I83" s="296"/>
      <c r="J83" s="323"/>
      <c r="K83" s="323"/>
      <c r="L83"/>
      <c r="M83"/>
      <c r="N83"/>
      <c r="O83"/>
    </row>
    <row r="84" spans="1:15" ht="70.5" customHeight="1" x14ac:dyDescent="0.25">
      <c r="A84" s="485" t="s">
        <v>295</v>
      </c>
      <c r="B84" s="485"/>
      <c r="C84" s="485"/>
      <c r="D84" s="485"/>
      <c r="E84" s="485"/>
      <c r="F84" s="485"/>
      <c r="G84" s="485"/>
      <c r="H84" s="485"/>
      <c r="I84" s="485"/>
      <c r="L84"/>
      <c r="M84"/>
      <c r="N84"/>
      <c r="O84"/>
    </row>
    <row r="85" spans="1:15" ht="12.75" x14ac:dyDescent="0.2">
      <c r="A85" s="324" t="s">
        <v>296</v>
      </c>
      <c r="B85" s="325"/>
      <c r="C85" s="325"/>
      <c r="D85" s="296"/>
      <c r="E85" s="296"/>
      <c r="F85" s="296"/>
      <c r="G85" s="296"/>
      <c r="H85" s="296"/>
      <c r="I85" s="296"/>
    </row>
    <row r="86" spans="1:15" ht="18.75" customHeight="1" x14ac:dyDescent="0.2">
      <c r="A86" s="326" t="s">
        <v>297</v>
      </c>
      <c r="B86" s="327"/>
      <c r="C86" s="327"/>
      <c r="D86" s="323"/>
      <c r="E86" s="323"/>
      <c r="F86" s="323"/>
      <c r="G86" s="323"/>
      <c r="H86" s="323"/>
      <c r="I86" s="323"/>
      <c r="J86" s="328"/>
      <c r="K86" s="328"/>
    </row>
    <row r="91" spans="1:15" ht="10.5" customHeight="1" x14ac:dyDescent="0.2"/>
  </sheetData>
  <autoFilter ref="A5:K30"/>
  <mergeCells count="2">
    <mergeCell ref="A2:H2"/>
    <mergeCell ref="A84:I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showGridLines="0" workbookViewId="0">
      <selection activeCell="C17" sqref="C17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40"/>
  <sheetViews>
    <sheetView showGridLines="0" zoomScale="90" zoomScaleNormal="90" zoomScaleSheetLayoutView="100" workbookViewId="0"/>
  </sheetViews>
  <sheetFormatPr baseColWidth="10" defaultColWidth="11.5703125" defaultRowHeight="12.75" x14ac:dyDescent="0.2"/>
  <cols>
    <col min="1" max="1" width="14.7109375" style="3" customWidth="1"/>
    <col min="2" max="2" width="73.42578125" style="4" customWidth="1"/>
    <col min="3" max="3" width="20.5703125" style="16" customWidth="1"/>
    <col min="4" max="4" width="15.5703125" style="16" customWidth="1"/>
    <col min="5" max="5" width="11.5703125" style="4"/>
    <col min="6" max="6" width="29.42578125" style="4" bestFit="1" customWidth="1"/>
    <col min="7" max="7" width="13.42578125" style="4" bestFit="1" customWidth="1"/>
    <col min="8" max="16384" width="11.5703125" style="4"/>
  </cols>
  <sheetData>
    <row r="1" spans="1:8" x14ac:dyDescent="0.2">
      <c r="A1" s="138" t="s">
        <v>104</v>
      </c>
      <c r="B1" s="139"/>
      <c r="C1" s="139"/>
      <c r="D1" s="139"/>
    </row>
    <row r="2" spans="1:8" ht="15.75" x14ac:dyDescent="0.25">
      <c r="A2" s="72" t="s">
        <v>105</v>
      </c>
      <c r="B2" s="140"/>
      <c r="F2"/>
      <c r="G2"/>
      <c r="H2"/>
    </row>
    <row r="3" spans="1:8" ht="15.75" x14ac:dyDescent="0.25">
      <c r="A3" s="72"/>
      <c r="B3" s="140"/>
      <c r="F3"/>
      <c r="G3"/>
      <c r="H3"/>
    </row>
    <row r="4" spans="1:8" ht="15" x14ac:dyDescent="0.25">
      <c r="A4" s="141" t="s">
        <v>106</v>
      </c>
      <c r="B4" s="141" t="s">
        <v>107</v>
      </c>
      <c r="C4" s="142" t="s">
        <v>108</v>
      </c>
      <c r="D4" s="142" t="s">
        <v>109</v>
      </c>
      <c r="F4"/>
      <c r="G4"/>
      <c r="H4"/>
    </row>
    <row r="5" spans="1:8" ht="15" x14ac:dyDescent="0.25">
      <c r="A5" s="143">
        <v>480</v>
      </c>
      <c r="B5" s="143" t="s">
        <v>110</v>
      </c>
      <c r="C5" s="144">
        <v>1155065.9981999996</v>
      </c>
      <c r="D5" s="145">
        <f>C5/128521500.6</f>
        <v>8.9873366931415965E-3</v>
      </c>
      <c r="F5" s="146"/>
      <c r="G5" s="147"/>
      <c r="H5"/>
    </row>
    <row r="6" spans="1:8" ht="15" x14ac:dyDescent="0.25">
      <c r="A6" s="143">
        <v>306</v>
      </c>
      <c r="B6" s="143" t="s">
        <v>111</v>
      </c>
      <c r="C6" s="144">
        <v>281971.68229999999</v>
      </c>
      <c r="D6" s="145">
        <f t="shared" ref="D6:D12" si="0">C6/128521500.6</f>
        <v>2.1939650640836043E-3</v>
      </c>
      <c r="F6" s="146"/>
      <c r="G6" s="148"/>
      <c r="H6"/>
    </row>
    <row r="7" spans="1:8" ht="15" x14ac:dyDescent="0.25">
      <c r="A7" s="149">
        <v>62</v>
      </c>
      <c r="B7" s="149" t="s">
        <v>112</v>
      </c>
      <c r="C7" s="150">
        <v>38794.729300000006</v>
      </c>
      <c r="D7" s="151">
        <f t="shared" si="0"/>
        <v>3.0185400200657172E-4</v>
      </c>
      <c r="F7" s="146"/>
      <c r="G7" s="148"/>
      <c r="H7"/>
    </row>
    <row r="8" spans="1:8" ht="15" x14ac:dyDescent="0.25">
      <c r="A8" s="149">
        <v>19</v>
      </c>
      <c r="B8" s="149" t="s">
        <v>113</v>
      </c>
      <c r="C8" s="150">
        <v>61547.724299999994</v>
      </c>
      <c r="D8" s="151">
        <f t="shared" si="0"/>
        <v>4.7889048923849866E-4</v>
      </c>
      <c r="F8" s="146"/>
      <c r="G8" s="148"/>
      <c r="H8"/>
    </row>
    <row r="9" spans="1:8" ht="15" x14ac:dyDescent="0.25">
      <c r="A9" s="149">
        <v>8</v>
      </c>
      <c r="B9" s="149" t="s">
        <v>114</v>
      </c>
      <c r="C9" s="150">
        <v>1588.7380000000001</v>
      </c>
      <c r="D9" s="151">
        <f t="shared" si="0"/>
        <v>1.2361651494753867E-5</v>
      </c>
      <c r="F9" s="146"/>
      <c r="G9" s="147"/>
      <c r="H9"/>
    </row>
    <row r="10" spans="1:8" ht="15" x14ac:dyDescent="0.25">
      <c r="A10" s="149">
        <v>28</v>
      </c>
      <c r="B10" s="149" t="s">
        <v>115</v>
      </c>
      <c r="C10" s="150">
        <v>27754.9421</v>
      </c>
      <c r="D10" s="151">
        <f t="shared" si="0"/>
        <v>2.159556336521642E-4</v>
      </c>
      <c r="F10" s="146"/>
      <c r="G10" s="147"/>
      <c r="H10"/>
    </row>
    <row r="11" spans="1:8" ht="15" x14ac:dyDescent="0.25">
      <c r="A11" s="149">
        <v>2</v>
      </c>
      <c r="B11" s="149" t="s">
        <v>116</v>
      </c>
      <c r="C11" s="150">
        <v>92740.448399999994</v>
      </c>
      <c r="D11" s="151">
        <f t="shared" si="0"/>
        <v>7.2159481461890119E-4</v>
      </c>
      <c r="F11" s="146"/>
      <c r="G11" s="147"/>
      <c r="H11"/>
    </row>
    <row r="12" spans="1:8" ht="15" x14ac:dyDescent="0.25">
      <c r="A12" s="149">
        <v>108</v>
      </c>
      <c r="B12" s="149" t="s">
        <v>117</v>
      </c>
      <c r="C12" s="150">
        <v>51468.901199999993</v>
      </c>
      <c r="D12" s="151">
        <f t="shared" si="0"/>
        <v>4.0046918966646421E-4</v>
      </c>
      <c r="F12" s="146"/>
      <c r="G12" s="147"/>
      <c r="H12"/>
    </row>
    <row r="13" spans="1:8" ht="15" x14ac:dyDescent="0.25">
      <c r="A13" s="152">
        <f>SUM(A5:A12)</f>
        <v>1013</v>
      </c>
      <c r="B13" s="153" t="s">
        <v>118</v>
      </c>
      <c r="C13" s="152">
        <f>SUM(C5:C12)</f>
        <v>1710933.1637999995</v>
      </c>
      <c r="D13" s="154">
        <f>C13/128521500.6</f>
        <v>1.3312427537902554E-2</v>
      </c>
      <c r="F13"/>
      <c r="G13"/>
      <c r="H13"/>
    </row>
    <row r="14" spans="1:8" ht="15.75" x14ac:dyDescent="0.25">
      <c r="A14" s="72"/>
      <c r="B14" s="16"/>
      <c r="F14"/>
      <c r="G14"/>
      <c r="H14"/>
    </row>
    <row r="15" spans="1:8" customFormat="1" ht="15" x14ac:dyDescent="0.25">
      <c r="A15" s="486" t="s">
        <v>119</v>
      </c>
      <c r="B15" s="486"/>
      <c r="C15" s="486"/>
      <c r="D15" s="486"/>
    </row>
    <row r="16" spans="1:8" s="155" customFormat="1" ht="61.35" customHeight="1" x14ac:dyDescent="0.25">
      <c r="A16" s="487" t="s">
        <v>120</v>
      </c>
      <c r="B16" s="487"/>
      <c r="C16" s="487"/>
      <c r="D16" s="487"/>
    </row>
    <row r="17" spans="1:8" ht="15" x14ac:dyDescent="0.25">
      <c r="F17"/>
      <c r="G17"/>
      <c r="H17"/>
    </row>
    <row r="18" spans="1:8" ht="15" x14ac:dyDescent="0.25">
      <c r="A18" s="156"/>
      <c r="F18"/>
      <c r="G18"/>
      <c r="H18"/>
    </row>
    <row r="19" spans="1:8" ht="15" x14ac:dyDescent="0.25">
      <c r="F19"/>
      <c r="G19"/>
      <c r="H19"/>
    </row>
    <row r="22" spans="1:8" x14ac:dyDescent="0.2">
      <c r="B22" s="157"/>
    </row>
    <row r="23" spans="1:8" x14ac:dyDescent="0.2">
      <c r="C23" s="157"/>
    </row>
    <row r="24" spans="1:8" x14ac:dyDescent="0.2">
      <c r="A24" s="2"/>
    </row>
    <row r="27" spans="1:8" x14ac:dyDescent="0.2">
      <c r="A27" s="158"/>
      <c r="B27" s="159"/>
      <c r="C27" s="160"/>
      <c r="D27" s="160"/>
    </row>
    <row r="28" spans="1:8" x14ac:dyDescent="0.2">
      <c r="A28" s="158"/>
      <c r="B28" s="159"/>
      <c r="C28" s="160"/>
      <c r="D28" s="160"/>
    </row>
    <row r="36" spans="1:4" x14ac:dyDescent="0.2">
      <c r="C36" s="157"/>
    </row>
    <row r="38" spans="1:4" x14ac:dyDescent="0.2">
      <c r="A38" s="158"/>
      <c r="B38" s="159"/>
      <c r="C38" s="160"/>
      <c r="D38" s="160"/>
    </row>
    <row r="40" spans="1:4" x14ac:dyDescent="0.2">
      <c r="A40" s="161"/>
    </row>
  </sheetData>
  <mergeCells count="2">
    <mergeCell ref="A15:D15"/>
    <mergeCell ref="A16:D16"/>
  </mergeCells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21"/>
  <sheetViews>
    <sheetView workbookViewId="0"/>
  </sheetViews>
  <sheetFormatPr baseColWidth="10" defaultColWidth="11.42578125" defaultRowHeight="15" x14ac:dyDescent="0.25"/>
  <cols>
    <col min="1" max="1" width="16.7109375" style="45" customWidth="1"/>
    <col min="2" max="6" width="19.42578125" style="44" customWidth="1"/>
    <col min="7" max="7" width="17.28515625" style="43" customWidth="1"/>
    <col min="8" max="16384" width="11.42578125" style="43"/>
  </cols>
  <sheetData>
    <row r="1" spans="1:17" x14ac:dyDescent="0.25">
      <c r="A1" s="2" t="s">
        <v>104</v>
      </c>
      <c r="B1" s="3"/>
      <c r="C1" s="3"/>
      <c r="D1" s="3"/>
      <c r="E1" s="3"/>
      <c r="F1" s="3"/>
    </row>
    <row r="2" spans="1:17" ht="15.75" x14ac:dyDescent="0.25">
      <c r="A2" s="72" t="s">
        <v>298</v>
      </c>
      <c r="B2" s="3"/>
      <c r="C2" s="3"/>
      <c r="D2" s="3"/>
      <c r="E2" s="3"/>
      <c r="F2" s="3"/>
    </row>
    <row r="3" spans="1:17" x14ac:dyDescent="0.25">
      <c r="A3" s="2"/>
      <c r="B3" s="3"/>
      <c r="C3" s="3"/>
      <c r="D3" s="3"/>
      <c r="E3" s="3"/>
      <c r="F3" s="3"/>
    </row>
    <row r="4" spans="1:17" x14ac:dyDescent="0.25">
      <c r="A4" s="330" t="s">
        <v>1</v>
      </c>
      <c r="B4" s="331" t="s">
        <v>299</v>
      </c>
      <c r="C4" s="331" t="s">
        <v>300</v>
      </c>
      <c r="D4" s="331" t="s">
        <v>301</v>
      </c>
      <c r="E4" s="331" t="s">
        <v>302</v>
      </c>
      <c r="F4" s="331" t="s">
        <v>303</v>
      </c>
    </row>
    <row r="5" spans="1:17" x14ac:dyDescent="0.25">
      <c r="A5" s="330"/>
      <c r="B5" s="331" t="s">
        <v>304</v>
      </c>
      <c r="C5" s="331"/>
      <c r="D5" s="331" t="s">
        <v>305</v>
      </c>
      <c r="E5" s="331" t="s">
        <v>304</v>
      </c>
      <c r="F5" s="331" t="s">
        <v>306</v>
      </c>
    </row>
    <row r="6" spans="1:17" x14ac:dyDescent="0.25">
      <c r="A6" s="2">
        <v>2011</v>
      </c>
      <c r="B6" s="332">
        <v>58.66</v>
      </c>
      <c r="C6" s="332">
        <v>146.12</v>
      </c>
      <c r="D6" s="332">
        <v>70.680000000000007</v>
      </c>
      <c r="E6" s="332">
        <v>135.63</v>
      </c>
      <c r="F6" s="332">
        <v>411.09</v>
      </c>
      <c r="G6" s="333"/>
    </row>
    <row r="7" spans="1:17" x14ac:dyDescent="0.25">
      <c r="A7" s="2">
        <v>2012</v>
      </c>
      <c r="B7" s="332">
        <v>441.66</v>
      </c>
      <c r="C7" s="332">
        <v>12.71</v>
      </c>
      <c r="D7" s="332">
        <v>571.66999999999996</v>
      </c>
      <c r="E7" s="332">
        <v>941.67</v>
      </c>
      <c r="F7" s="332">
        <v>1967.71</v>
      </c>
      <c r="G7" s="333"/>
    </row>
    <row r="8" spans="1:17" x14ac:dyDescent="0.25">
      <c r="A8" s="2">
        <v>2013</v>
      </c>
      <c r="B8" s="332">
        <v>336.98</v>
      </c>
      <c r="C8" s="332">
        <v>11.91</v>
      </c>
      <c r="D8" s="332">
        <v>505.37</v>
      </c>
      <c r="E8" s="332">
        <v>809.47</v>
      </c>
      <c r="F8" s="332">
        <v>1663.73</v>
      </c>
      <c r="G8" s="333"/>
    </row>
    <row r="9" spans="1:17" x14ac:dyDescent="0.25">
      <c r="A9" s="2">
        <v>2014</v>
      </c>
      <c r="B9" s="332">
        <v>372.45</v>
      </c>
      <c r="C9" s="332">
        <v>120.64</v>
      </c>
      <c r="D9" s="332">
        <v>528.97</v>
      </c>
      <c r="E9" s="332">
        <v>535.11</v>
      </c>
      <c r="F9" s="332">
        <v>1557.17</v>
      </c>
      <c r="G9" s="333"/>
    </row>
    <row r="10" spans="1:17" x14ac:dyDescent="0.25">
      <c r="A10" s="2">
        <v>2015</v>
      </c>
      <c r="B10" s="332">
        <v>208.18</v>
      </c>
      <c r="C10" s="332">
        <v>198.71</v>
      </c>
      <c r="D10" s="332">
        <v>352.16</v>
      </c>
      <c r="E10" s="332">
        <v>344.16</v>
      </c>
      <c r="F10" s="332">
        <v>1103.2</v>
      </c>
      <c r="G10" s="333"/>
    </row>
    <row r="11" spans="1:17" x14ac:dyDescent="0.25">
      <c r="A11" s="2">
        <v>2016</v>
      </c>
      <c r="B11" s="332">
        <v>236.43</v>
      </c>
      <c r="C11" s="332">
        <v>205.76</v>
      </c>
      <c r="D11" s="332">
        <v>519.58000000000004</v>
      </c>
      <c r="E11" s="332">
        <v>101.5</v>
      </c>
      <c r="F11" s="332">
        <v>1063.27</v>
      </c>
      <c r="G11" s="333"/>
    </row>
    <row r="12" spans="1:17" x14ac:dyDescent="0.25">
      <c r="A12" s="2">
        <v>2017</v>
      </c>
      <c r="B12" s="334">
        <v>638.01203592000002</v>
      </c>
      <c r="C12" s="334">
        <v>260.90940907000004</v>
      </c>
      <c r="D12" s="334">
        <v>808.82568502999993</v>
      </c>
      <c r="E12" s="334">
        <v>66.167433000000003</v>
      </c>
      <c r="F12" s="334">
        <v>1773.9145630200001</v>
      </c>
      <c r="G12" s="333"/>
    </row>
    <row r="13" spans="1:17" x14ac:dyDescent="0.25">
      <c r="A13" s="2">
        <v>2018</v>
      </c>
      <c r="B13" s="334">
        <v>770.44</v>
      </c>
      <c r="C13" s="334">
        <v>267.08999999999997</v>
      </c>
      <c r="D13" s="334">
        <v>980.07</v>
      </c>
      <c r="E13" s="334">
        <v>88.32</v>
      </c>
      <c r="F13" s="334">
        <f>SUM(B13:E13)</f>
        <v>2105.92</v>
      </c>
      <c r="G13" s="333"/>
    </row>
    <row r="14" spans="1:17" x14ac:dyDescent="0.25">
      <c r="A14" s="2">
        <v>2019</v>
      </c>
      <c r="B14" s="334">
        <v>545.05397387999994</v>
      </c>
      <c r="C14" s="334">
        <v>586.45435012999997</v>
      </c>
      <c r="D14" s="334">
        <v>883.37402214999986</v>
      </c>
      <c r="E14" s="334">
        <v>40.147508939999994</v>
      </c>
      <c r="F14" s="334">
        <f>SUM(B14:E14)</f>
        <v>2055.0298550999996</v>
      </c>
      <c r="G14" s="333"/>
      <c r="H14" s="333"/>
      <c r="I14" s="333"/>
      <c r="J14" s="333"/>
      <c r="K14" s="333"/>
    </row>
    <row r="15" spans="1:17" x14ac:dyDescent="0.25">
      <c r="A15" s="181">
        <v>2020</v>
      </c>
      <c r="B15" s="335">
        <f>SUM(B16:B18)</f>
        <v>144.87961899999999</v>
      </c>
      <c r="C15" s="335">
        <f t="shared" ref="C15:F15" si="0">SUM(C16:C18)</f>
        <v>70.594803979999995</v>
      </c>
      <c r="D15" s="335">
        <f t="shared" si="0"/>
        <v>277.91323597000002</v>
      </c>
      <c r="E15" s="335">
        <f t="shared" si="0"/>
        <v>6.0851929999999994</v>
      </c>
      <c r="F15" s="335">
        <f t="shared" si="0"/>
        <v>499.47285194999995</v>
      </c>
      <c r="G15" s="333"/>
      <c r="H15" s="333"/>
      <c r="I15" s="333"/>
      <c r="J15" s="333"/>
      <c r="K15" s="334"/>
      <c r="L15" s="336"/>
      <c r="M15" s="336"/>
      <c r="N15" s="336"/>
      <c r="O15" s="336"/>
      <c r="P15" s="336"/>
      <c r="Q15" s="336"/>
    </row>
    <row r="16" spans="1:17" x14ac:dyDescent="0.25">
      <c r="A16" s="2" t="s">
        <v>13</v>
      </c>
      <c r="B16" s="337">
        <v>7.9618999999999995E-2</v>
      </c>
      <c r="C16" s="333">
        <v>27.083633990000003</v>
      </c>
      <c r="D16" s="333">
        <v>40.885795979999997</v>
      </c>
      <c r="E16" s="338">
        <v>1.1980000000000001E-3</v>
      </c>
      <c r="F16" s="334">
        <f>+SUM(B16:E16)</f>
        <v>68.050246970000003</v>
      </c>
      <c r="G16" s="342"/>
      <c r="K16" s="339"/>
      <c r="L16" s="336"/>
      <c r="M16" s="336"/>
      <c r="N16" s="336"/>
      <c r="O16" s="336"/>
      <c r="P16" s="336"/>
      <c r="Q16" s="336"/>
    </row>
    <row r="17" spans="1:17" x14ac:dyDescent="0.25">
      <c r="A17" s="2" t="s">
        <v>14</v>
      </c>
      <c r="B17" s="337">
        <v>61.3</v>
      </c>
      <c r="C17" s="333">
        <v>20.399999999999999</v>
      </c>
      <c r="D17" s="333">
        <v>116</v>
      </c>
      <c r="E17" s="338" t="s">
        <v>163</v>
      </c>
      <c r="F17" s="334">
        <f>+SUM(B17:E17)</f>
        <v>197.7</v>
      </c>
      <c r="G17" s="342"/>
      <c r="H17" s="339"/>
      <c r="I17" s="339"/>
      <c r="J17" s="339"/>
      <c r="K17" s="339"/>
      <c r="L17" s="336"/>
      <c r="M17" s="336"/>
      <c r="N17" s="336"/>
      <c r="O17" s="336"/>
      <c r="P17" s="336"/>
      <c r="Q17" s="336"/>
    </row>
    <row r="18" spans="1:17" x14ac:dyDescent="0.25">
      <c r="A18" s="43" t="s">
        <v>15</v>
      </c>
      <c r="B18" s="43">
        <v>83.5</v>
      </c>
      <c r="C18" s="333">
        <v>23.11116999</v>
      </c>
      <c r="D18" s="333">
        <v>121.02743998999999</v>
      </c>
      <c r="E18" s="333">
        <v>6.0839949999999998</v>
      </c>
      <c r="F18" s="334">
        <f>+SUM(B18:E18)</f>
        <v>233.72260498</v>
      </c>
      <c r="G18" s="342"/>
      <c r="H18" s="339"/>
      <c r="I18" s="339"/>
      <c r="J18" s="339"/>
      <c r="K18" s="339"/>
      <c r="L18" s="336"/>
      <c r="M18" s="336"/>
      <c r="N18" s="336"/>
      <c r="O18" s="336"/>
      <c r="P18" s="336"/>
      <c r="Q18" s="336"/>
    </row>
    <row r="19" spans="1:17" ht="18.75" customHeight="1" x14ac:dyDescent="0.25">
      <c r="A19" s="183" t="s">
        <v>303</v>
      </c>
      <c r="B19" s="340">
        <f>SUM(B6:B15)</f>
        <v>3752.7456287999998</v>
      </c>
      <c r="C19" s="340">
        <f t="shared" ref="C19:E19" si="1">SUM(C6:C15)</f>
        <v>1880.8985631800001</v>
      </c>
      <c r="D19" s="340">
        <f t="shared" si="1"/>
        <v>5498.6129431499994</v>
      </c>
      <c r="E19" s="340">
        <f t="shared" si="1"/>
        <v>3068.2601349400002</v>
      </c>
      <c r="F19" s="340">
        <f>SUM(F6:F15)</f>
        <v>14200.50727007</v>
      </c>
    </row>
    <row r="20" spans="1:17" x14ac:dyDescent="0.25">
      <c r="B20" s="341"/>
      <c r="C20" s="341"/>
      <c r="D20" s="341"/>
      <c r="E20" s="341"/>
      <c r="F20" s="341"/>
    </row>
    <row r="21" spans="1:17" ht="47.25" customHeight="1" x14ac:dyDescent="0.25">
      <c r="A21" s="465" t="s">
        <v>307</v>
      </c>
      <c r="B21" s="465"/>
      <c r="C21" s="465"/>
      <c r="D21" s="465"/>
      <c r="E21" s="465"/>
      <c r="F21" s="465"/>
    </row>
  </sheetData>
  <mergeCells count="1">
    <mergeCell ref="A21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78"/>
  <sheetViews>
    <sheetView showGridLines="0" workbookViewId="0">
      <selection activeCell="K12" sqref="K12"/>
    </sheetView>
  </sheetViews>
  <sheetFormatPr baseColWidth="10" defaultColWidth="11.5703125" defaultRowHeight="12" customHeight="1" x14ac:dyDescent="0.25"/>
  <cols>
    <col min="1" max="1" width="51.7109375" customWidth="1"/>
    <col min="2" max="2" width="12.42578125" bestFit="1" customWidth="1"/>
    <col min="3" max="3" width="10.7109375" customWidth="1"/>
    <col min="4" max="4" width="6.7109375" bestFit="1" customWidth="1"/>
    <col min="5" max="5" width="13.140625" bestFit="1" customWidth="1"/>
    <col min="6" max="6" width="12.28515625" customWidth="1"/>
    <col min="7" max="7" width="6.7109375" bestFit="1" customWidth="1"/>
    <col min="8" max="8" width="7.7109375" bestFit="1" customWidth="1"/>
  </cols>
  <sheetData>
    <row r="1" spans="1:8" ht="15" x14ac:dyDescent="0.25">
      <c r="A1" s="138" t="s">
        <v>334</v>
      </c>
      <c r="B1" s="417"/>
      <c r="C1" s="417"/>
      <c r="D1" s="416"/>
      <c r="E1" s="417"/>
      <c r="F1" s="417"/>
      <c r="G1" s="416"/>
      <c r="H1" s="416"/>
    </row>
    <row r="2" spans="1:8" ht="15.75" x14ac:dyDescent="0.25">
      <c r="A2" s="72" t="s">
        <v>333</v>
      </c>
      <c r="B2" s="417"/>
      <c r="C2" s="417"/>
      <c r="D2" s="416"/>
      <c r="E2" s="417"/>
      <c r="F2" s="417"/>
      <c r="G2" s="416"/>
      <c r="H2" s="416"/>
    </row>
    <row r="3" spans="1:8" ht="15.75" thickBot="1" x14ac:dyDescent="0.3">
      <c r="A3" s="415"/>
      <c r="B3" s="414"/>
      <c r="C3" s="414"/>
      <c r="D3" s="413"/>
      <c r="E3" s="414"/>
      <c r="F3" s="414"/>
      <c r="G3" s="413"/>
      <c r="H3" s="413"/>
    </row>
    <row r="4" spans="1:8" ht="15" x14ac:dyDescent="0.25">
      <c r="A4" s="412"/>
      <c r="B4" s="452" t="s">
        <v>332</v>
      </c>
      <c r="C4" s="453"/>
      <c r="D4" s="454"/>
      <c r="E4" s="455" t="s">
        <v>331</v>
      </c>
      <c r="F4" s="455"/>
      <c r="G4" s="455"/>
      <c r="H4" s="456"/>
    </row>
    <row r="5" spans="1:8" ht="15" x14ac:dyDescent="0.25">
      <c r="A5" s="411" t="s">
        <v>330</v>
      </c>
      <c r="B5" s="410">
        <v>2019</v>
      </c>
      <c r="C5" s="408">
        <v>2020</v>
      </c>
      <c r="D5" s="409" t="s">
        <v>136</v>
      </c>
      <c r="E5" s="408">
        <v>2019</v>
      </c>
      <c r="F5" s="408">
        <v>2020</v>
      </c>
      <c r="G5" s="407" t="s">
        <v>136</v>
      </c>
      <c r="H5" s="406" t="s">
        <v>144</v>
      </c>
    </row>
    <row r="6" spans="1:8" ht="15" x14ac:dyDescent="0.25">
      <c r="A6" s="398" t="s">
        <v>329</v>
      </c>
      <c r="B6" s="393">
        <f>+SUM(B7:B17)</f>
        <v>209863.84429259005</v>
      </c>
      <c r="C6" s="392">
        <f>+SUM(C7:C17)</f>
        <v>154019.55734016999</v>
      </c>
      <c r="D6" s="236">
        <v>-0.26609770320685877</v>
      </c>
      <c r="E6" s="392">
        <f>+SUM(E7:E17)</f>
        <v>586974.56101240008</v>
      </c>
      <c r="F6" s="392">
        <f>+SUM(F7:F17)</f>
        <v>515209.23703391</v>
      </c>
      <c r="G6" s="391">
        <f t="shared" ref="G6:G37" si="0">(F6-E6)/E6</f>
        <v>-0.1222630906775771</v>
      </c>
      <c r="H6" s="390">
        <f>SUM(H7:H17)</f>
        <v>1</v>
      </c>
    </row>
    <row r="7" spans="1:8" ht="15" x14ac:dyDescent="0.25">
      <c r="A7" s="405" t="s">
        <v>174</v>
      </c>
      <c r="B7" s="388">
        <v>43498.793298999997</v>
      </c>
      <c r="C7" s="387">
        <v>33294.367191899997</v>
      </c>
      <c r="D7" s="239">
        <v>-0.23459101582329622</v>
      </c>
      <c r="E7" s="386">
        <v>108613.2148508</v>
      </c>
      <c r="F7" s="386">
        <v>105144.50282630001</v>
      </c>
      <c r="G7" s="378">
        <f t="shared" si="0"/>
        <v>-3.1936371916298487E-2</v>
      </c>
      <c r="H7" s="377">
        <f t="shared" ref="H7:H17" si="1">(F7/$F$6)</f>
        <v>0.20408116793794912</v>
      </c>
    </row>
    <row r="8" spans="1:8" ht="15" x14ac:dyDescent="0.25">
      <c r="A8" s="405" t="s">
        <v>177</v>
      </c>
      <c r="B8" s="388">
        <v>36298.633200700002</v>
      </c>
      <c r="C8" s="387">
        <v>33188.666865260006</v>
      </c>
      <c r="D8" s="239">
        <v>-8.5677229725003037E-2</v>
      </c>
      <c r="E8" s="386">
        <v>85692.859204299995</v>
      </c>
      <c r="F8" s="386">
        <v>100982.38434666001</v>
      </c>
      <c r="G8" s="378">
        <f t="shared" si="0"/>
        <v>0.17842239463510395</v>
      </c>
      <c r="H8" s="377">
        <f t="shared" si="1"/>
        <v>0.1960026666602904</v>
      </c>
    </row>
    <row r="9" spans="1:8" ht="15" x14ac:dyDescent="0.25">
      <c r="A9" s="405" t="s">
        <v>175</v>
      </c>
      <c r="B9" s="388">
        <v>44343.957753000002</v>
      </c>
      <c r="C9" s="387">
        <v>22421.24159175</v>
      </c>
      <c r="D9" s="239">
        <v>-0.49437887983209761</v>
      </c>
      <c r="E9" s="386">
        <v>123095.67353199999</v>
      </c>
      <c r="F9" s="386">
        <v>96275.629611750002</v>
      </c>
      <c r="G9" s="378">
        <f t="shared" si="0"/>
        <v>-0.21787966344144369</v>
      </c>
      <c r="H9" s="377">
        <f t="shared" si="1"/>
        <v>0.18686704874705759</v>
      </c>
    </row>
    <row r="10" spans="1:8" ht="15" x14ac:dyDescent="0.25">
      <c r="A10" s="389" t="s">
        <v>176</v>
      </c>
      <c r="B10" s="388">
        <v>32065.315310000002</v>
      </c>
      <c r="C10" s="387">
        <v>27135.783348000001</v>
      </c>
      <c r="D10" s="239">
        <v>-0.1537340866397986</v>
      </c>
      <c r="E10" s="386">
        <v>101455.53302</v>
      </c>
      <c r="F10" s="386">
        <v>73319.596986999997</v>
      </c>
      <c r="G10" s="378">
        <f t="shared" si="0"/>
        <v>-0.27732283489608739</v>
      </c>
      <c r="H10" s="377">
        <f t="shared" si="1"/>
        <v>0.14231033086500011</v>
      </c>
    </row>
    <row r="11" spans="1:8" ht="15" x14ac:dyDescent="0.25">
      <c r="A11" s="389" t="s">
        <v>205</v>
      </c>
      <c r="B11" s="388">
        <v>15601.39164</v>
      </c>
      <c r="C11" s="387">
        <v>10740.308632</v>
      </c>
      <c r="D11" s="239">
        <v>-0.31158008978742613</v>
      </c>
      <c r="E11" s="386">
        <v>47053.017226999997</v>
      </c>
      <c r="F11" s="386">
        <v>37992.000710200002</v>
      </c>
      <c r="G11" s="378">
        <f t="shared" si="0"/>
        <v>-0.19257036106922801</v>
      </c>
      <c r="H11" s="377">
        <f t="shared" si="1"/>
        <v>7.3740915300591639E-2</v>
      </c>
    </row>
    <row r="12" spans="1:8" ht="15" x14ac:dyDescent="0.25">
      <c r="A12" s="389" t="s">
        <v>173</v>
      </c>
      <c r="B12" s="388">
        <v>9940.8721089999999</v>
      </c>
      <c r="C12" s="387">
        <v>9617.8374000000003</v>
      </c>
      <c r="D12" s="239">
        <v>-3.2495610592106809E-2</v>
      </c>
      <c r="E12" s="386">
        <v>36171.759909</v>
      </c>
      <c r="F12" s="386">
        <v>36429.445300000007</v>
      </c>
      <c r="G12" s="378">
        <f t="shared" si="0"/>
        <v>7.1239384439210239E-3</v>
      </c>
      <c r="H12" s="377">
        <f t="shared" si="1"/>
        <v>7.0708059330858414E-2</v>
      </c>
    </row>
    <row r="13" spans="1:8" ht="15" x14ac:dyDescent="0.25">
      <c r="A13" s="389" t="s">
        <v>188</v>
      </c>
      <c r="B13" s="388">
        <v>10613.94346</v>
      </c>
      <c r="C13" s="387">
        <v>4812.0616769999997</v>
      </c>
      <c r="D13" s="239">
        <v>-0.54662829181869421</v>
      </c>
      <c r="E13" s="386">
        <v>31842.762030000005</v>
      </c>
      <c r="F13" s="386">
        <v>19289.778812199998</v>
      </c>
      <c r="G13" s="378">
        <f t="shared" si="0"/>
        <v>-0.39421778820485082</v>
      </c>
      <c r="H13" s="377">
        <f t="shared" si="1"/>
        <v>3.7440669587471671E-2</v>
      </c>
    </row>
    <row r="14" spans="1:8" ht="15" x14ac:dyDescent="0.25">
      <c r="A14" s="389" t="s">
        <v>323</v>
      </c>
      <c r="B14" s="388">
        <v>2757.837888</v>
      </c>
      <c r="C14" s="387">
        <v>2758.2485579999998</v>
      </c>
      <c r="D14" s="239">
        <v>1.4891013057245897E-4</v>
      </c>
      <c r="E14" s="386">
        <v>8851.9089380000005</v>
      </c>
      <c r="F14" s="386">
        <v>9358.9175529999993</v>
      </c>
      <c r="G14" s="378">
        <f t="shared" si="0"/>
        <v>5.7276754488908274E-2</v>
      </c>
      <c r="H14" s="377">
        <f t="shared" si="1"/>
        <v>1.8165275154769817E-2</v>
      </c>
    </row>
    <row r="15" spans="1:8" ht="15" x14ac:dyDescent="0.25">
      <c r="A15" s="389" t="s">
        <v>185</v>
      </c>
      <c r="B15" s="388">
        <v>2453.0941640000001</v>
      </c>
      <c r="C15" s="387">
        <v>2527.4089600000002</v>
      </c>
      <c r="D15" s="239">
        <v>3.0294310381800783E-2</v>
      </c>
      <c r="E15" s="386">
        <v>7730.4560140000003</v>
      </c>
      <c r="F15" s="386">
        <v>7227.0867920000001</v>
      </c>
      <c r="G15" s="378">
        <f t="shared" si="0"/>
        <v>-6.5115074853073246E-2</v>
      </c>
      <c r="H15" s="377">
        <f t="shared" si="1"/>
        <v>1.4027479075504867E-2</v>
      </c>
    </row>
    <row r="16" spans="1:8" ht="15" x14ac:dyDescent="0.25">
      <c r="A16" s="389" t="s">
        <v>182</v>
      </c>
      <c r="B16" s="404">
        <v>3127.4706769999998</v>
      </c>
      <c r="C16" s="403">
        <v>1765.1217650000001</v>
      </c>
      <c r="D16" s="239">
        <v>-0.43560725349688062</v>
      </c>
      <c r="E16" s="402">
        <v>9344.1333809999996</v>
      </c>
      <c r="F16" s="402">
        <v>7224.7905309999996</v>
      </c>
      <c r="G16" s="378">
        <f t="shared" si="0"/>
        <v>-0.22680999548972514</v>
      </c>
      <c r="H16" s="377">
        <f t="shared" si="1"/>
        <v>1.40230221270751E-2</v>
      </c>
    </row>
    <row r="17" spans="1:8" ht="15" x14ac:dyDescent="0.25">
      <c r="A17" s="389" t="s">
        <v>65</v>
      </c>
      <c r="B17" s="388">
        <v>9162.534791890037</v>
      </c>
      <c r="C17" s="387">
        <v>5758.5113512600365</v>
      </c>
      <c r="D17" s="239">
        <v>-0.37151547229517506</v>
      </c>
      <c r="E17" s="386">
        <v>27123.242906300118</v>
      </c>
      <c r="F17" s="386">
        <v>21965.10356379993</v>
      </c>
      <c r="G17" s="378">
        <f t="shared" si="0"/>
        <v>-0.19017413811171038</v>
      </c>
      <c r="H17" s="377">
        <f t="shared" si="1"/>
        <v>4.2633365213431203E-2</v>
      </c>
    </row>
    <row r="18" spans="1:8" ht="15" x14ac:dyDescent="0.25">
      <c r="A18" s="398" t="s">
        <v>328</v>
      </c>
      <c r="B18" s="393">
        <f>+SUM(B19:B29)</f>
        <v>11003726.359404996</v>
      </c>
      <c r="C18" s="392">
        <f>+SUM(C19:C29)</f>
        <v>7423594.6041575521</v>
      </c>
      <c r="D18" s="236">
        <v>-0.32535630551985412</v>
      </c>
      <c r="E18" s="392">
        <f>+SUM(E19:E29)</f>
        <v>31739057.72025311</v>
      </c>
      <c r="F18" s="392">
        <f>+SUM(F19:F29)</f>
        <v>26275696.204940587</v>
      </c>
      <c r="G18" s="391">
        <f t="shared" si="0"/>
        <v>-0.17213370237599335</v>
      </c>
      <c r="H18" s="390">
        <f>SUM(H19:H29)</f>
        <v>1</v>
      </c>
    </row>
    <row r="19" spans="1:8" ht="15" x14ac:dyDescent="0.25">
      <c r="A19" s="389" t="s">
        <v>179</v>
      </c>
      <c r="B19" s="388">
        <v>1537986.8367999999</v>
      </c>
      <c r="C19" s="399">
        <v>1273906.3962000001</v>
      </c>
      <c r="D19" s="239">
        <v>-0.17170526709412984</v>
      </c>
      <c r="E19" s="386">
        <v>4375756.7107999995</v>
      </c>
      <c r="F19" s="386">
        <v>3788497.4534</v>
      </c>
      <c r="G19" s="378">
        <f t="shared" si="0"/>
        <v>-0.13420747454961535</v>
      </c>
      <c r="H19" s="377">
        <f t="shared" ref="H19:H29" si="2">(F19/$F$18)</f>
        <v>0.14418257175190102</v>
      </c>
    </row>
    <row r="20" spans="1:8" ht="15" x14ac:dyDescent="0.25">
      <c r="A20" s="389" t="s">
        <v>178</v>
      </c>
      <c r="B20" s="388">
        <v>758986.92883999995</v>
      </c>
      <c r="C20" s="399">
        <v>820958.39944518998</v>
      </c>
      <c r="D20" s="239">
        <v>8.1650247521264055E-2</v>
      </c>
      <c r="E20" s="386">
        <v>2148833.4181000004</v>
      </c>
      <c r="F20" s="386">
        <v>2366316.9970354401</v>
      </c>
      <c r="G20" s="378">
        <f t="shared" si="0"/>
        <v>0.10121006919547015</v>
      </c>
      <c r="H20" s="377">
        <f t="shared" si="2"/>
        <v>9.0057252092544143E-2</v>
      </c>
    </row>
    <row r="21" spans="1:8" ht="15" x14ac:dyDescent="0.25">
      <c r="A21" s="389" t="s">
        <v>192</v>
      </c>
      <c r="B21" s="388">
        <v>364745.88900000002</v>
      </c>
      <c r="C21" s="399">
        <v>499722.777</v>
      </c>
      <c r="D21" s="239">
        <v>0.3700573250326612</v>
      </c>
      <c r="E21" s="386">
        <v>1397010.591</v>
      </c>
      <c r="F21" s="386">
        <v>1761699.5369999998</v>
      </c>
      <c r="G21" s="378">
        <f t="shared" si="0"/>
        <v>0.26104952127739434</v>
      </c>
      <c r="H21" s="377">
        <f t="shared" si="2"/>
        <v>6.7046731065064966E-2</v>
      </c>
    </row>
    <row r="22" spans="1:8" ht="15" x14ac:dyDescent="0.25">
      <c r="A22" s="389" t="s">
        <v>181</v>
      </c>
      <c r="B22" s="388">
        <v>547100.07809999993</v>
      </c>
      <c r="C22" s="399">
        <v>356215.27752</v>
      </c>
      <c r="D22" s="239">
        <v>-0.34890289404255881</v>
      </c>
      <c r="E22" s="386">
        <v>1753238.4164800001</v>
      </c>
      <c r="F22" s="386">
        <v>1557012.1164599999</v>
      </c>
      <c r="G22" s="378">
        <f t="shared" si="0"/>
        <v>-0.11192219961388157</v>
      </c>
      <c r="H22" s="377">
        <f t="shared" si="2"/>
        <v>5.9256740689795188E-2</v>
      </c>
    </row>
    <row r="23" spans="1:8" ht="15" x14ac:dyDescent="0.25">
      <c r="A23" s="389" t="s">
        <v>203</v>
      </c>
      <c r="B23" s="388">
        <v>479706.03320000001</v>
      </c>
      <c r="C23" s="399">
        <v>517145.77068000002</v>
      </c>
      <c r="D23" s="239">
        <v>7.8047251626686465E-2</v>
      </c>
      <c r="E23" s="386">
        <v>988207.13800000004</v>
      </c>
      <c r="F23" s="386">
        <v>1536623.9278309999</v>
      </c>
      <c r="G23" s="378">
        <f t="shared" si="0"/>
        <v>0.55496137271475554</v>
      </c>
      <c r="H23" s="377">
        <f t="shared" si="2"/>
        <v>5.8480807353149047E-2</v>
      </c>
    </row>
    <row r="24" spans="1:8" ht="15" x14ac:dyDescent="0.25">
      <c r="A24" s="389" t="s">
        <v>185</v>
      </c>
      <c r="B24" s="388">
        <v>392747.48940000002</v>
      </c>
      <c r="C24" s="399">
        <v>408781.97200000001</v>
      </c>
      <c r="D24" s="239">
        <v>4.0826442008568539E-2</v>
      </c>
      <c r="E24" s="386">
        <v>1221660.4024</v>
      </c>
      <c r="F24" s="386">
        <v>1168452.5814</v>
      </c>
      <c r="G24" s="378">
        <f t="shared" si="0"/>
        <v>-4.3553692086173157E-2</v>
      </c>
      <c r="H24" s="377">
        <f t="shared" si="2"/>
        <v>4.4468948502315891E-2</v>
      </c>
    </row>
    <row r="25" spans="1:8" ht="15" x14ac:dyDescent="0.25">
      <c r="A25" s="389" t="s">
        <v>190</v>
      </c>
      <c r="B25" s="388">
        <v>451316.00683199998</v>
      </c>
      <c r="C25" s="399">
        <v>260711.32569999999</v>
      </c>
      <c r="D25" s="239">
        <v>-0.42233086849709628</v>
      </c>
      <c r="E25" s="386">
        <v>1173694.404043</v>
      </c>
      <c r="F25" s="386">
        <v>910448.53792999987</v>
      </c>
      <c r="G25" s="378">
        <f t="shared" si="0"/>
        <v>-0.22428825187050624</v>
      </c>
      <c r="H25" s="377">
        <f t="shared" si="2"/>
        <v>3.4649834996905216E-2</v>
      </c>
    </row>
    <row r="26" spans="1:8" ht="15" x14ac:dyDescent="0.25">
      <c r="A26" s="389" t="s">
        <v>189</v>
      </c>
      <c r="B26" s="388">
        <v>357247.03769999999</v>
      </c>
      <c r="C26" s="399">
        <v>198314.18724999999</v>
      </c>
      <c r="D26" s="239">
        <v>-0.44488220664677608</v>
      </c>
      <c r="E26" s="386">
        <v>987808.4767</v>
      </c>
      <c r="F26" s="386">
        <v>893398.24078499991</v>
      </c>
      <c r="G26" s="378">
        <f t="shared" si="0"/>
        <v>-9.5575446194184385E-2</v>
      </c>
      <c r="H26" s="377">
        <f t="shared" si="2"/>
        <v>3.4000935077678943E-2</v>
      </c>
    </row>
    <row r="27" spans="1:8" ht="15" x14ac:dyDescent="0.25">
      <c r="A27" s="389" t="s">
        <v>201</v>
      </c>
      <c r="B27" s="388">
        <v>571328.72970000003</v>
      </c>
      <c r="C27" s="399">
        <v>253800.56089999998</v>
      </c>
      <c r="D27" s="239">
        <v>-0.55577140146047166</v>
      </c>
      <c r="E27" s="386">
        <v>1631485.5378999999</v>
      </c>
      <c r="F27" s="386">
        <v>762337.21085999999</v>
      </c>
      <c r="G27" s="378">
        <f t="shared" si="0"/>
        <v>-0.53273431290034112</v>
      </c>
      <c r="H27" s="377">
        <f t="shared" si="2"/>
        <v>2.9013016626241044E-2</v>
      </c>
    </row>
    <row r="28" spans="1:8" ht="15" x14ac:dyDescent="0.25">
      <c r="A28" s="389" t="s">
        <v>327</v>
      </c>
      <c r="B28" s="401">
        <v>270062.00390000001</v>
      </c>
      <c r="C28" s="400">
        <v>212390.63560000001</v>
      </c>
      <c r="D28" s="239">
        <v>-0.21354862019521584</v>
      </c>
      <c r="E28" s="147">
        <v>815936.42560000008</v>
      </c>
      <c r="F28" s="147">
        <v>734533.91910000006</v>
      </c>
      <c r="G28" s="378">
        <f t="shared" si="0"/>
        <v>-9.976574638169948E-2</v>
      </c>
      <c r="H28" s="377">
        <f t="shared" si="2"/>
        <v>2.7954879420545534E-2</v>
      </c>
    </row>
    <row r="29" spans="1:8" ht="15" x14ac:dyDescent="0.25">
      <c r="A29" s="389" t="s">
        <v>65</v>
      </c>
      <c r="B29" s="388">
        <v>5272499.3259329963</v>
      </c>
      <c r="C29" s="399">
        <v>2621647.3018623618</v>
      </c>
      <c r="D29" s="239">
        <v>-0.5027695330433356</v>
      </c>
      <c r="E29" s="386">
        <v>15245426.199230108</v>
      </c>
      <c r="F29" s="386">
        <v>10796375.683139151</v>
      </c>
      <c r="G29" s="378">
        <f t="shared" si="0"/>
        <v>-0.29182854306268158</v>
      </c>
      <c r="H29" s="377">
        <f t="shared" si="2"/>
        <v>0.41088828242385911</v>
      </c>
    </row>
    <row r="30" spans="1:8" ht="15" x14ac:dyDescent="0.25">
      <c r="A30" s="398" t="s">
        <v>326</v>
      </c>
      <c r="B30" s="393">
        <f>+SUM(B31:B41)</f>
        <v>118007.75362627002</v>
      </c>
      <c r="C30" s="392">
        <f>+SUM(C31:C41)</f>
        <v>103754.14338745998</v>
      </c>
      <c r="D30" s="236">
        <v>-0.12078537045922555</v>
      </c>
      <c r="E30" s="392">
        <f>+SUM(E31:E41)</f>
        <v>327381.34885973006</v>
      </c>
      <c r="F30" s="392">
        <f>+SUM(F31:F41)</f>
        <v>340128.32443188998</v>
      </c>
      <c r="G30" s="391">
        <f t="shared" si="0"/>
        <v>3.8936169139010712E-2</v>
      </c>
      <c r="H30" s="390">
        <f>SUM(H31:H41)</f>
        <v>0.99999999999999989</v>
      </c>
    </row>
    <row r="31" spans="1:8" ht="15" x14ac:dyDescent="0.25">
      <c r="A31" s="389" t="s">
        <v>174</v>
      </c>
      <c r="B31" s="388">
        <v>33116.7370553</v>
      </c>
      <c r="C31" s="387">
        <v>48331.9538369</v>
      </c>
      <c r="D31" s="239">
        <v>0.45944190565009052</v>
      </c>
      <c r="E31" s="386">
        <v>89976.753107099998</v>
      </c>
      <c r="F31" s="386">
        <v>126539.2284579</v>
      </c>
      <c r="G31" s="378">
        <f t="shared" si="0"/>
        <v>0.40635468705210348</v>
      </c>
      <c r="H31" s="377">
        <f t="shared" ref="H31:H41" si="3">(F31/$F$30)</f>
        <v>0.3720337865693959</v>
      </c>
    </row>
    <row r="32" spans="1:8" ht="15" x14ac:dyDescent="0.25">
      <c r="A32" s="389" t="s">
        <v>180</v>
      </c>
      <c r="B32" s="388">
        <v>11121.56246203</v>
      </c>
      <c r="C32" s="387">
        <v>6988.5108586200004</v>
      </c>
      <c r="D32" s="239">
        <v>-0.37162508573058906</v>
      </c>
      <c r="E32" s="386">
        <v>32080.579019960001</v>
      </c>
      <c r="F32" s="386">
        <v>28653.016839429998</v>
      </c>
      <c r="G32" s="378">
        <f t="shared" si="0"/>
        <v>-0.10684227919943189</v>
      </c>
      <c r="H32" s="377">
        <f t="shared" si="3"/>
        <v>8.4241784001049008E-2</v>
      </c>
    </row>
    <row r="33" spans="1:8" ht="15" x14ac:dyDescent="0.25">
      <c r="A33" s="389" t="s">
        <v>182</v>
      </c>
      <c r="B33" s="388">
        <v>12929.250322</v>
      </c>
      <c r="C33" s="387">
        <v>6346.9620510000004</v>
      </c>
      <c r="D33" s="239">
        <v>-0.50910053615404038</v>
      </c>
      <c r="E33" s="386">
        <v>33474.815585000004</v>
      </c>
      <c r="F33" s="386">
        <v>22091.277140999999</v>
      </c>
      <c r="G33" s="378">
        <f t="shared" si="0"/>
        <v>-0.34006276793653034</v>
      </c>
      <c r="H33" s="377">
        <f t="shared" si="3"/>
        <v>6.4949830855453305E-2</v>
      </c>
    </row>
    <row r="34" spans="1:8" ht="15" x14ac:dyDescent="0.25">
      <c r="A34" s="389" t="s">
        <v>193</v>
      </c>
      <c r="B34" s="388">
        <v>2528.8577</v>
      </c>
      <c r="C34" s="387">
        <v>3895.822032</v>
      </c>
      <c r="D34" s="239">
        <v>0.54054616517172949</v>
      </c>
      <c r="E34" s="386">
        <v>7703.3243999999995</v>
      </c>
      <c r="F34" s="386">
        <v>17397.924682000001</v>
      </c>
      <c r="G34" s="378">
        <f t="shared" si="0"/>
        <v>1.2584956544216159</v>
      </c>
      <c r="H34" s="377">
        <f t="shared" si="3"/>
        <v>5.1151061032801169E-2</v>
      </c>
    </row>
    <row r="35" spans="1:8" ht="15" x14ac:dyDescent="0.25">
      <c r="A35" s="389" t="s">
        <v>191</v>
      </c>
      <c r="B35" s="388">
        <v>7161.51675729</v>
      </c>
      <c r="C35" s="387">
        <v>4311.02741659</v>
      </c>
      <c r="D35" s="239">
        <v>-0.39802871895794567</v>
      </c>
      <c r="E35" s="386">
        <v>20364.98435124</v>
      </c>
      <c r="F35" s="386">
        <v>16960.498908090001</v>
      </c>
      <c r="G35" s="378">
        <f t="shared" si="0"/>
        <v>-0.16717348682581745</v>
      </c>
      <c r="H35" s="377">
        <f t="shared" si="3"/>
        <v>4.9865000030264485E-2</v>
      </c>
    </row>
    <row r="36" spans="1:8" ht="15" x14ac:dyDescent="0.25">
      <c r="A36" s="389" t="s">
        <v>323</v>
      </c>
      <c r="B36" s="388">
        <v>3942.6056610000001</v>
      </c>
      <c r="C36" s="387">
        <v>5080.0574329999999</v>
      </c>
      <c r="D36" s="239">
        <v>0.28850254623524718</v>
      </c>
      <c r="E36" s="386">
        <v>11099.078046999999</v>
      </c>
      <c r="F36" s="386">
        <v>16352.099484</v>
      </c>
      <c r="G36" s="378">
        <f t="shared" si="0"/>
        <v>0.47328448495952824</v>
      </c>
      <c r="H36" s="377">
        <f t="shared" si="3"/>
        <v>4.8076265072344707E-2</v>
      </c>
    </row>
    <row r="37" spans="1:8" ht="15" x14ac:dyDescent="0.25">
      <c r="A37" s="389" t="s">
        <v>194</v>
      </c>
      <c r="B37" s="388">
        <v>1644.8635167</v>
      </c>
      <c r="C37" s="387">
        <v>2919.4439903000002</v>
      </c>
      <c r="D37" s="239">
        <v>0.77488524771776901</v>
      </c>
      <c r="E37" s="386">
        <v>8019.7272172000003</v>
      </c>
      <c r="F37" s="386">
        <v>10710.494687</v>
      </c>
      <c r="G37" s="378">
        <f t="shared" si="0"/>
        <v>0.33551857774277916</v>
      </c>
      <c r="H37" s="377">
        <f t="shared" si="3"/>
        <v>3.14895700171091E-2</v>
      </c>
    </row>
    <row r="38" spans="1:8" ht="15" x14ac:dyDescent="0.25">
      <c r="A38" s="389" t="s">
        <v>196</v>
      </c>
      <c r="B38" s="388">
        <v>3435.0010000000002</v>
      </c>
      <c r="C38" s="387">
        <v>3280.0886999999998</v>
      </c>
      <c r="D38" s="239">
        <v>-4.5098181921926779E-2</v>
      </c>
      <c r="E38" s="386">
        <v>9392.0745000000006</v>
      </c>
      <c r="F38" s="386">
        <v>10220.57093</v>
      </c>
      <c r="G38" s="378">
        <f t="shared" ref="G38:G69" si="4">(F38-E38)/E38</f>
        <v>8.8212293247886736E-2</v>
      </c>
      <c r="H38" s="377">
        <f t="shared" si="3"/>
        <v>3.0049161436558478E-2</v>
      </c>
    </row>
    <row r="39" spans="1:8" ht="15" x14ac:dyDescent="0.25">
      <c r="A39" s="389" t="s">
        <v>197</v>
      </c>
      <c r="B39" s="388">
        <v>4778.5780850000001</v>
      </c>
      <c r="C39" s="387">
        <v>2712.6124</v>
      </c>
      <c r="D39" s="239">
        <v>-0.43233900299444411</v>
      </c>
      <c r="E39" s="386">
        <v>14505.879599</v>
      </c>
      <c r="F39" s="386">
        <v>10153.5672</v>
      </c>
      <c r="G39" s="378">
        <f t="shared" si="4"/>
        <v>-0.30003781358422676</v>
      </c>
      <c r="H39" s="377">
        <f t="shared" si="3"/>
        <v>2.9852165993406499E-2</v>
      </c>
    </row>
    <row r="40" spans="1:8" ht="15" x14ac:dyDescent="0.25">
      <c r="A40" s="389" t="s">
        <v>186</v>
      </c>
      <c r="B40" s="388">
        <v>3187.8334300000001</v>
      </c>
      <c r="C40" s="387">
        <v>2115.4762469000002</v>
      </c>
      <c r="D40" s="239">
        <v>-0.33639059463028465</v>
      </c>
      <c r="E40" s="386">
        <v>9560.4581200000011</v>
      </c>
      <c r="F40" s="386">
        <v>9247.6492514000001</v>
      </c>
      <c r="G40" s="378">
        <f t="shared" si="4"/>
        <v>-3.2719025037683126E-2</v>
      </c>
      <c r="H40" s="377">
        <f t="shared" si="3"/>
        <v>2.7188706694293033E-2</v>
      </c>
    </row>
    <row r="41" spans="1:8" ht="15" x14ac:dyDescent="0.25">
      <c r="A41" s="389" t="s">
        <v>65</v>
      </c>
      <c r="B41" s="388">
        <v>34160.947636950019</v>
      </c>
      <c r="C41" s="387">
        <v>17772.188422149979</v>
      </c>
      <c r="D41" s="239">
        <v>-0.47975130517378328</v>
      </c>
      <c r="E41" s="386">
        <v>91203.674913230032</v>
      </c>
      <c r="F41" s="386">
        <v>71801.996851069969</v>
      </c>
      <c r="G41" s="378">
        <f t="shared" si="4"/>
        <v>-0.21272912610833458</v>
      </c>
      <c r="H41" s="377">
        <f t="shared" si="3"/>
        <v>0.21110266829732427</v>
      </c>
    </row>
    <row r="42" spans="1:8" ht="15" x14ac:dyDescent="0.25">
      <c r="A42" s="398" t="s">
        <v>325</v>
      </c>
      <c r="B42" s="393">
        <f>+SUM(B43:B53)</f>
        <v>24480.39371592</v>
      </c>
      <c r="C42" s="392">
        <f>+SUM(C43:C53)</f>
        <v>20639.882409650003</v>
      </c>
      <c r="D42" s="236">
        <v>-0.15688110864705782</v>
      </c>
      <c r="E42" s="392">
        <f>+SUM(E43:E53)</f>
        <v>69709.167753550006</v>
      </c>
      <c r="F42" s="392">
        <f>+SUM(F43:F53)</f>
        <v>65353.323545509993</v>
      </c>
      <c r="G42" s="391">
        <f t="shared" si="4"/>
        <v>-6.2485959141553332E-2</v>
      </c>
      <c r="H42" s="390">
        <f>SUM(H43:H53)</f>
        <v>1</v>
      </c>
    </row>
    <row r="43" spans="1:8" ht="15" x14ac:dyDescent="0.25">
      <c r="A43" s="389" t="s">
        <v>323</v>
      </c>
      <c r="B43" s="388">
        <v>1954.0831479999999</v>
      </c>
      <c r="C43" s="387">
        <v>5645.2871439999999</v>
      </c>
      <c r="D43" s="239">
        <v>1.8889697706967792</v>
      </c>
      <c r="E43" s="386">
        <v>5752.2883190000002</v>
      </c>
      <c r="F43" s="386">
        <v>10440.14869</v>
      </c>
      <c r="G43" s="378">
        <f t="shared" si="4"/>
        <v>0.81495573779148733</v>
      </c>
      <c r="H43" s="377">
        <f t="shared" ref="H43:H53" si="5">(F43/$F$42)</f>
        <v>0.15974931531569025</v>
      </c>
    </row>
    <row r="44" spans="1:8" ht="15" x14ac:dyDescent="0.25">
      <c r="A44" s="389" t="s">
        <v>191</v>
      </c>
      <c r="B44" s="388">
        <v>2019.6781274499999</v>
      </c>
      <c r="C44" s="387">
        <v>1537.62360261</v>
      </c>
      <c r="D44" s="239">
        <v>-0.23867888565423592</v>
      </c>
      <c r="E44" s="386">
        <v>5479.48233626</v>
      </c>
      <c r="F44" s="386">
        <v>5564.48634141</v>
      </c>
      <c r="G44" s="378">
        <f t="shared" si="4"/>
        <v>1.5513145208534274E-2</v>
      </c>
      <c r="H44" s="377">
        <f t="shared" si="5"/>
        <v>8.5144657372093202E-2</v>
      </c>
    </row>
    <row r="45" spans="1:8" ht="15" x14ac:dyDescent="0.25">
      <c r="A45" s="389" t="s">
        <v>180</v>
      </c>
      <c r="B45" s="388">
        <v>1898.0216161000001</v>
      </c>
      <c r="C45" s="387">
        <v>1293.6016490899999</v>
      </c>
      <c r="D45" s="239">
        <v>-0.31844735691258608</v>
      </c>
      <c r="E45" s="386">
        <v>5622.0393582799998</v>
      </c>
      <c r="F45" s="386">
        <v>5011.8595180600005</v>
      </c>
      <c r="G45" s="378">
        <f t="shared" si="4"/>
        <v>-0.10853354118222983</v>
      </c>
      <c r="H45" s="377">
        <f t="shared" si="5"/>
        <v>7.6688670845789494E-2</v>
      </c>
    </row>
    <row r="46" spans="1:8" ht="15" x14ac:dyDescent="0.25">
      <c r="A46" s="389" t="s">
        <v>194</v>
      </c>
      <c r="B46" s="388">
        <v>716.10274059999995</v>
      </c>
      <c r="C46" s="387">
        <v>1185.3515431999999</v>
      </c>
      <c r="D46" s="239">
        <v>0.65528139468762703</v>
      </c>
      <c r="E46" s="386">
        <v>3193.9675216000001</v>
      </c>
      <c r="F46" s="386">
        <v>4186.9749472000003</v>
      </c>
      <c r="G46" s="378">
        <f t="shared" si="4"/>
        <v>0.31090091520484803</v>
      </c>
      <c r="H46" s="377">
        <f t="shared" si="5"/>
        <v>6.406674856075717E-2</v>
      </c>
    </row>
    <row r="47" spans="1:8" ht="15" x14ac:dyDescent="0.25">
      <c r="A47" s="389" t="s">
        <v>184</v>
      </c>
      <c r="B47" s="388">
        <v>2413.6411741000002</v>
      </c>
      <c r="C47" s="387">
        <v>1192.7784939999999</v>
      </c>
      <c r="D47" s="239">
        <v>-0.50581780473447391</v>
      </c>
      <c r="E47" s="386">
        <v>5395.2259900000008</v>
      </c>
      <c r="F47" s="386">
        <v>4055.0164849100001</v>
      </c>
      <c r="G47" s="378">
        <f t="shared" si="4"/>
        <v>-0.24840655564272304</v>
      </c>
      <c r="H47" s="377">
        <f t="shared" si="5"/>
        <v>6.2047593984814173E-2</v>
      </c>
    </row>
    <row r="48" spans="1:8" ht="15" x14ac:dyDescent="0.25">
      <c r="A48" s="389" t="s">
        <v>186</v>
      </c>
      <c r="B48" s="388">
        <v>1327.6379099999999</v>
      </c>
      <c r="C48" s="387">
        <v>836.70589440000003</v>
      </c>
      <c r="D48" s="239">
        <v>-0.3697785457180866</v>
      </c>
      <c r="E48" s="386">
        <v>3920.2956399999998</v>
      </c>
      <c r="F48" s="386">
        <v>3634.4461382</v>
      </c>
      <c r="G48" s="378">
        <f t="shared" si="4"/>
        <v>-7.2915292123223618E-2</v>
      </c>
      <c r="H48" s="377">
        <f t="shared" si="5"/>
        <v>5.561226179521056E-2</v>
      </c>
    </row>
    <row r="49" spans="1:8" ht="15" x14ac:dyDescent="0.25">
      <c r="A49" s="389" t="s">
        <v>199</v>
      </c>
      <c r="B49" s="388">
        <v>1197.7834459999999</v>
      </c>
      <c r="C49" s="387">
        <v>1030.2603796999999</v>
      </c>
      <c r="D49" s="239">
        <v>-0.13986089627423354</v>
      </c>
      <c r="E49" s="386">
        <v>3126.8607709999997</v>
      </c>
      <c r="F49" s="386">
        <v>3500.3015498000004</v>
      </c>
      <c r="G49" s="378">
        <f t="shared" si="4"/>
        <v>0.1194299350529032</v>
      </c>
      <c r="H49" s="377">
        <f t="shared" si="5"/>
        <v>5.3559656340392559E-2</v>
      </c>
    </row>
    <row r="50" spans="1:8" ht="15" x14ac:dyDescent="0.25">
      <c r="A50" s="389" t="s">
        <v>198</v>
      </c>
      <c r="B50" s="388">
        <v>1340.1808000000001</v>
      </c>
      <c r="C50" s="387">
        <v>699.52440000000001</v>
      </c>
      <c r="D50" s="239">
        <v>-0.47803729168482345</v>
      </c>
      <c r="E50" s="386">
        <v>3767.00801</v>
      </c>
      <c r="F50" s="386">
        <v>3348.2137000000002</v>
      </c>
      <c r="G50" s="378">
        <f t="shared" si="4"/>
        <v>-0.11117425524136323</v>
      </c>
      <c r="H50" s="377">
        <f t="shared" si="5"/>
        <v>5.1232493136610102E-2</v>
      </c>
    </row>
    <row r="51" spans="1:8" ht="15" x14ac:dyDescent="0.25">
      <c r="A51" s="389" t="s">
        <v>197</v>
      </c>
      <c r="B51" s="388">
        <v>1586.9625390000001</v>
      </c>
      <c r="C51" s="387">
        <v>626.45889999999997</v>
      </c>
      <c r="D51" s="239">
        <v>-0.60524657349835531</v>
      </c>
      <c r="E51" s="386">
        <v>4613.0125360000002</v>
      </c>
      <c r="F51" s="386">
        <v>3140.3017</v>
      </c>
      <c r="G51" s="378">
        <f t="shared" si="4"/>
        <v>-0.31925142724129812</v>
      </c>
      <c r="H51" s="377">
        <f t="shared" si="5"/>
        <v>4.8051140012997089E-2</v>
      </c>
    </row>
    <row r="52" spans="1:8" ht="15" x14ac:dyDescent="0.25">
      <c r="A52" s="389" t="s">
        <v>193</v>
      </c>
      <c r="B52" s="388">
        <v>616.55119999999999</v>
      </c>
      <c r="C52" s="387">
        <v>750.75036</v>
      </c>
      <c r="D52" s="239">
        <v>0.21766101501383828</v>
      </c>
      <c r="E52" s="386">
        <v>1806.5629999999996</v>
      </c>
      <c r="F52" s="386">
        <v>2924.4923100000001</v>
      </c>
      <c r="G52" s="378">
        <f t="shared" si="4"/>
        <v>0.61881556856860276</v>
      </c>
      <c r="H52" s="377">
        <f t="shared" si="5"/>
        <v>4.4748945445191875E-2</v>
      </c>
    </row>
    <row r="53" spans="1:8" ht="15.75" thickBot="1" x14ac:dyDescent="0.3">
      <c r="A53" s="389" t="s">
        <v>65</v>
      </c>
      <c r="B53" s="388">
        <v>9409.7510146700006</v>
      </c>
      <c r="C53" s="387">
        <v>5841.5400426500037</v>
      </c>
      <c r="D53" s="239">
        <v>-0.37920354815521479</v>
      </c>
      <c r="E53" s="386">
        <v>27032.424271410004</v>
      </c>
      <c r="F53" s="386">
        <v>19547.082165929984</v>
      </c>
      <c r="G53" s="378">
        <f t="shared" si="4"/>
        <v>-0.27690236104338811</v>
      </c>
      <c r="H53" s="377">
        <f t="shared" si="5"/>
        <v>0.29909851719045338</v>
      </c>
    </row>
    <row r="54" spans="1:8" ht="15" x14ac:dyDescent="0.25">
      <c r="A54" s="397" t="s">
        <v>324</v>
      </c>
      <c r="B54" s="393">
        <f>+SUM(B55:B65)</f>
        <v>313745.35152774403</v>
      </c>
      <c r="C54" s="392">
        <f>+SUM(C55:C65)</f>
        <v>215579.80999813956</v>
      </c>
      <c r="D54" s="236">
        <v>-0.31288285563945267</v>
      </c>
      <c r="E54" s="392">
        <f>+SUM(E55:E65)</f>
        <v>871174.0866553837</v>
      </c>
      <c r="F54" s="392">
        <f>+SUM(F55:F65)</f>
        <v>840179.98063174891</v>
      </c>
      <c r="G54" s="391">
        <f t="shared" si="4"/>
        <v>-3.5577396640237E-2</v>
      </c>
      <c r="H54" s="390">
        <f>SUM(H55:H65)</f>
        <v>1</v>
      </c>
    </row>
    <row r="55" spans="1:8" ht="15" x14ac:dyDescent="0.25">
      <c r="A55" s="389" t="s">
        <v>174</v>
      </c>
      <c r="B55" s="388">
        <v>44737.041534110002</v>
      </c>
      <c r="C55" s="387">
        <v>46712.192453918797</v>
      </c>
      <c r="D55" s="239">
        <v>4.4150235511278287E-2</v>
      </c>
      <c r="E55" s="386">
        <v>114522.39881806701</v>
      </c>
      <c r="F55" s="386">
        <v>135686.93671601859</v>
      </c>
      <c r="G55" s="378">
        <f t="shared" si="4"/>
        <v>0.18480697327667808</v>
      </c>
      <c r="H55" s="377">
        <f t="shared" ref="H55:H65" si="6">(F55/$F$54)</f>
        <v>0.16149746464322173</v>
      </c>
    </row>
    <row r="56" spans="1:8" ht="15" x14ac:dyDescent="0.25">
      <c r="A56" s="389" t="s">
        <v>184</v>
      </c>
      <c r="B56" s="388">
        <v>41196.613330146996</v>
      </c>
      <c r="C56" s="387">
        <v>15444.031918967001</v>
      </c>
      <c r="D56" s="239">
        <v>-0.62511404043823882</v>
      </c>
      <c r="E56" s="386">
        <v>92876.241300236987</v>
      </c>
      <c r="F56" s="386">
        <v>93847.413779078488</v>
      </c>
      <c r="G56" s="378">
        <f t="shared" si="4"/>
        <v>1.0456629868364658E-2</v>
      </c>
      <c r="H56" s="377">
        <f t="shared" si="6"/>
        <v>0.11169917867896906</v>
      </c>
    </row>
    <row r="57" spans="1:8" ht="15" x14ac:dyDescent="0.25">
      <c r="A57" s="389" t="s">
        <v>181</v>
      </c>
      <c r="B57" s="388">
        <v>34118.866241999996</v>
      </c>
      <c r="C57" s="387">
        <v>17838.352450895698</v>
      </c>
      <c r="D57" s="239">
        <v>-0.47717042165554557</v>
      </c>
      <c r="E57" s="386">
        <v>112684.42769039999</v>
      </c>
      <c r="F57" s="386">
        <v>81097.6188956525</v>
      </c>
      <c r="G57" s="378">
        <f t="shared" si="4"/>
        <v>-0.28031210205488299</v>
      </c>
      <c r="H57" s="377">
        <f t="shared" si="6"/>
        <v>9.6524102888851868E-2</v>
      </c>
    </row>
    <row r="58" spans="1:8" ht="15" x14ac:dyDescent="0.25">
      <c r="A58" s="389" t="s">
        <v>180</v>
      </c>
      <c r="B58" s="388">
        <v>17336.406369920001</v>
      </c>
      <c r="C58" s="387">
        <v>14016.4255321318</v>
      </c>
      <c r="D58" s="239">
        <v>-0.19150340427809906</v>
      </c>
      <c r="E58" s="386">
        <v>50996.772750570002</v>
      </c>
      <c r="F58" s="386">
        <v>56189.830155112701</v>
      </c>
      <c r="G58" s="378">
        <f t="shared" si="4"/>
        <v>0.10183109880192673</v>
      </c>
      <c r="H58" s="377">
        <f t="shared" si="6"/>
        <v>6.6878325418873216E-2</v>
      </c>
    </row>
    <row r="59" spans="1:8" ht="15" x14ac:dyDescent="0.25">
      <c r="A59" s="389" t="s">
        <v>177</v>
      </c>
      <c r="B59" s="388">
        <v>15127.331043</v>
      </c>
      <c r="C59" s="387">
        <v>13033.495781403701</v>
      </c>
      <c r="D59" s="239">
        <v>-0.13841405702331067</v>
      </c>
      <c r="E59" s="386">
        <v>35923.318620999999</v>
      </c>
      <c r="F59" s="386">
        <v>41997.862770836</v>
      </c>
      <c r="G59" s="378">
        <f t="shared" si="4"/>
        <v>0.16909752169402728</v>
      </c>
      <c r="H59" s="377">
        <f t="shared" si="6"/>
        <v>4.9986745386693135E-2</v>
      </c>
    </row>
    <row r="60" spans="1:8" ht="15" x14ac:dyDescent="0.25">
      <c r="A60" s="389" t="s">
        <v>173</v>
      </c>
      <c r="B60" s="388">
        <v>9543.5918259999999</v>
      </c>
      <c r="C60" s="387">
        <v>9707.5520531613001</v>
      </c>
      <c r="D60" s="239">
        <v>1.7180138269809138E-2</v>
      </c>
      <c r="E60" s="386">
        <v>31087.211175</v>
      </c>
      <c r="F60" s="386">
        <v>41522.3789488271</v>
      </c>
      <c r="G60" s="378">
        <f t="shared" si="4"/>
        <v>0.33567397587014652</v>
      </c>
      <c r="H60" s="377">
        <f t="shared" si="6"/>
        <v>4.9420814475495539E-2</v>
      </c>
    </row>
    <row r="61" spans="1:8" ht="15" x14ac:dyDescent="0.25">
      <c r="A61" s="389" t="s">
        <v>191</v>
      </c>
      <c r="B61" s="388">
        <v>12170.475068</v>
      </c>
      <c r="C61" s="387">
        <v>8250.7901656495997</v>
      </c>
      <c r="D61" s="239">
        <v>-0.32206506980622984</v>
      </c>
      <c r="E61" s="386">
        <v>33441.129362899999</v>
      </c>
      <c r="F61" s="386">
        <v>33731.362157966403</v>
      </c>
      <c r="G61" s="378">
        <f t="shared" si="4"/>
        <v>8.6789172673214735E-3</v>
      </c>
      <c r="H61" s="377">
        <f t="shared" si="6"/>
        <v>4.0147781351089901E-2</v>
      </c>
    </row>
    <row r="62" spans="1:8" ht="15" x14ac:dyDescent="0.25">
      <c r="A62" s="389" t="s">
        <v>323</v>
      </c>
      <c r="B62" s="388">
        <v>7230.1598119999999</v>
      </c>
      <c r="C62" s="387">
        <v>13759.925932476601</v>
      </c>
      <c r="D62" s="239">
        <v>0.90312887823572785</v>
      </c>
      <c r="E62" s="386">
        <v>23772.804827</v>
      </c>
      <c r="F62" s="386">
        <v>30562.959011764899</v>
      </c>
      <c r="G62" s="378">
        <f t="shared" si="4"/>
        <v>0.28562696889064476</v>
      </c>
      <c r="H62" s="377">
        <f t="shared" si="6"/>
        <v>3.637668084971981E-2</v>
      </c>
    </row>
    <row r="63" spans="1:8" ht="15" x14ac:dyDescent="0.25">
      <c r="A63" s="389" t="s">
        <v>193</v>
      </c>
      <c r="B63" s="388">
        <v>7158.7258139999994</v>
      </c>
      <c r="C63" s="387">
        <v>5421.5900793334004</v>
      </c>
      <c r="D63" s="239">
        <v>-0.24265990621813738</v>
      </c>
      <c r="E63" s="386">
        <v>21694.744413510001</v>
      </c>
      <c r="F63" s="386">
        <v>26167.540960096601</v>
      </c>
      <c r="G63" s="378">
        <f t="shared" si="4"/>
        <v>0.20616958934078286</v>
      </c>
      <c r="H63" s="377">
        <f t="shared" si="6"/>
        <v>3.1145161231312224E-2</v>
      </c>
    </row>
    <row r="64" spans="1:8" ht="15" x14ac:dyDescent="0.25">
      <c r="A64" s="389" t="s">
        <v>210</v>
      </c>
      <c r="B64" s="388">
        <v>9987.1055629999992</v>
      </c>
      <c r="C64" s="387">
        <v>3766.5705277694001</v>
      </c>
      <c r="D64" s="239">
        <v>-0.62285664209621416</v>
      </c>
      <c r="E64" s="386">
        <v>28840.605567099999</v>
      </c>
      <c r="F64" s="386">
        <v>24074.472017829998</v>
      </c>
      <c r="G64" s="378">
        <f t="shared" si="4"/>
        <v>-0.16525774877303484</v>
      </c>
      <c r="H64" s="377">
        <f t="shared" si="6"/>
        <v>2.865394626485613E-2</v>
      </c>
    </row>
    <row r="65" spans="1:8" ht="15" x14ac:dyDescent="0.25">
      <c r="A65" s="389" t="s">
        <v>65</v>
      </c>
      <c r="B65" s="388">
        <v>115139.03492556704</v>
      </c>
      <c r="C65" s="387">
        <v>67628.883102432272</v>
      </c>
      <c r="D65" s="239">
        <v>-0.41263288209639987</v>
      </c>
      <c r="E65" s="386">
        <v>325334.43212959974</v>
      </c>
      <c r="F65" s="386">
        <v>275301.60521856556</v>
      </c>
      <c r="G65" s="378">
        <f t="shared" si="4"/>
        <v>-0.15378890756667027</v>
      </c>
      <c r="H65" s="377">
        <f t="shared" si="6"/>
        <v>0.32766979881091729</v>
      </c>
    </row>
    <row r="66" spans="1:8" ht="15" x14ac:dyDescent="0.25">
      <c r="A66" s="394" t="s">
        <v>322</v>
      </c>
      <c r="B66" s="393">
        <f>+SUM(B67:B68)</f>
        <v>801478.55200000003</v>
      </c>
      <c r="C66" s="392">
        <f>+SUM(C67:C68)</f>
        <v>461505.34649199998</v>
      </c>
      <c r="D66" s="236">
        <f t="shared" ref="D66:D76" si="7">(C66-B66)/B66</f>
        <v>-0.42418253696201219</v>
      </c>
      <c r="E66" s="392">
        <f>+SUM(E67:E68)</f>
        <v>1988252.3430000001</v>
      </c>
      <c r="F66" s="392">
        <f>+SUM(F67:F68)</f>
        <v>2438057.8757500001</v>
      </c>
      <c r="G66" s="391">
        <f t="shared" si="4"/>
        <v>0.22623161206555156</v>
      </c>
      <c r="H66" s="390">
        <f>SUM(H67:H68)</f>
        <v>1</v>
      </c>
    </row>
    <row r="67" spans="1:8" ht="15" x14ac:dyDescent="0.25">
      <c r="A67" s="389" t="s">
        <v>183</v>
      </c>
      <c r="B67" s="388">
        <v>764944.09600000002</v>
      </c>
      <c r="C67" s="387">
        <v>453571.42180000001</v>
      </c>
      <c r="D67" s="239">
        <f t="shared" si="7"/>
        <v>-0.40705284978106426</v>
      </c>
      <c r="E67" s="386">
        <v>1880927.6680000001</v>
      </c>
      <c r="F67" s="386">
        <v>2368246.6798</v>
      </c>
      <c r="G67" s="378">
        <f t="shared" si="4"/>
        <v>0.25908439760374663</v>
      </c>
      <c r="H67" s="377">
        <f>(F67/$F$66)</f>
        <v>0.97136606286324334</v>
      </c>
    </row>
    <row r="68" spans="1:8" ht="15" x14ac:dyDescent="0.25">
      <c r="A68" s="383" t="s">
        <v>321</v>
      </c>
      <c r="B68" s="385">
        <v>36534.455999999998</v>
      </c>
      <c r="C68" s="379">
        <v>7933.9246919999996</v>
      </c>
      <c r="D68" s="239">
        <f t="shared" si="7"/>
        <v>-0.78283720190058392</v>
      </c>
      <c r="E68" s="384">
        <v>107324.67500000002</v>
      </c>
      <c r="F68" s="384">
        <v>69811.195949999994</v>
      </c>
      <c r="G68" s="378">
        <f t="shared" si="4"/>
        <v>-0.3495326591951014</v>
      </c>
      <c r="H68" s="377">
        <f>(F68/$F$66)</f>
        <v>2.8633937136756663E-2</v>
      </c>
    </row>
    <row r="69" spans="1:8" ht="15" x14ac:dyDescent="0.25">
      <c r="A69" s="394" t="s">
        <v>320</v>
      </c>
      <c r="B69" s="393">
        <f>+B70</f>
        <v>1841.1858</v>
      </c>
      <c r="C69" s="392">
        <f>+C70</f>
        <v>1133.7519</v>
      </c>
      <c r="D69" s="236">
        <f t="shared" si="7"/>
        <v>-0.38422732784491387</v>
      </c>
      <c r="E69" s="392">
        <f>+E70</f>
        <v>5044.9616000000005</v>
      </c>
      <c r="F69" s="392">
        <f>+F70</f>
        <v>4978.4201149999999</v>
      </c>
      <c r="G69" s="391">
        <f t="shared" si="4"/>
        <v>-1.31896910771334E-2</v>
      </c>
      <c r="H69" s="390">
        <f>SUM(H70)</f>
        <v>1</v>
      </c>
    </row>
    <row r="70" spans="1:8" ht="15" x14ac:dyDescent="0.25">
      <c r="A70" s="389" t="s">
        <v>187</v>
      </c>
      <c r="B70" s="388">
        <v>1841.1858</v>
      </c>
      <c r="C70" s="387">
        <v>1133.7519</v>
      </c>
      <c r="D70" s="239">
        <f t="shared" si="7"/>
        <v>-0.38422732784491387</v>
      </c>
      <c r="E70" s="396">
        <v>5044.9616000000005</v>
      </c>
      <c r="F70" s="386">
        <v>4978.4201149999999</v>
      </c>
      <c r="G70" s="378">
        <f t="shared" ref="G70:G101" si="8">(F70-E70)/E70</f>
        <v>-1.31896910771334E-2</v>
      </c>
      <c r="H70" s="395">
        <f>(F70/$F$69)</f>
        <v>1</v>
      </c>
    </row>
    <row r="71" spans="1:8" ht="15" x14ac:dyDescent="0.25">
      <c r="A71" s="394" t="s">
        <v>319</v>
      </c>
      <c r="B71" s="393">
        <f>+SUM(B72:B77)</f>
        <v>2011.3406335</v>
      </c>
      <c r="C71" s="392">
        <f>+SUM(C72:C77)</f>
        <v>2390.69406205</v>
      </c>
      <c r="D71" s="236">
        <f t="shared" si="7"/>
        <v>0.18860725141811241</v>
      </c>
      <c r="E71" s="392">
        <f>+SUM(E72:E77)</f>
        <v>5718.1409226999995</v>
      </c>
      <c r="F71" s="392">
        <f>+SUM(F72:F77)</f>
        <v>7119.2257300698002</v>
      </c>
      <c r="G71" s="391">
        <f t="shared" si="8"/>
        <v>0.24502453267770019</v>
      </c>
      <c r="H71" s="390">
        <f>SUM(H72:H77)</f>
        <v>0.99999999999999989</v>
      </c>
    </row>
    <row r="72" spans="1:8" ht="15" x14ac:dyDescent="0.25">
      <c r="A72" s="389" t="s">
        <v>177</v>
      </c>
      <c r="B72" s="388">
        <v>486.97665300000006</v>
      </c>
      <c r="C72" s="387">
        <v>1014.556305</v>
      </c>
      <c r="D72" s="239">
        <f t="shared" si="7"/>
        <v>1.0833777117442216</v>
      </c>
      <c r="E72" s="386">
        <v>1238.3484389999999</v>
      </c>
      <c r="F72" s="386">
        <v>3127.3809799999999</v>
      </c>
      <c r="G72" s="378">
        <f t="shared" si="8"/>
        <v>1.5254450859771305</v>
      </c>
      <c r="H72" s="377">
        <f t="shared" ref="H72:H77" si="9">(F72/$F$71)</f>
        <v>0.43928667225576756</v>
      </c>
    </row>
    <row r="73" spans="1:8" ht="15" x14ac:dyDescent="0.25">
      <c r="A73" s="389" t="s">
        <v>175</v>
      </c>
      <c r="B73" s="388">
        <v>1103.2925</v>
      </c>
      <c r="C73" s="387">
        <v>617.86595199999999</v>
      </c>
      <c r="D73" s="239">
        <f t="shared" si="7"/>
        <v>-0.4399799219155392</v>
      </c>
      <c r="E73" s="386">
        <v>3395.6692349999998</v>
      </c>
      <c r="F73" s="386">
        <v>1965.2587710000003</v>
      </c>
      <c r="G73" s="378">
        <f t="shared" si="8"/>
        <v>-0.42124552334379517</v>
      </c>
      <c r="H73" s="377">
        <f t="shared" si="9"/>
        <v>0.27604950952731372</v>
      </c>
    </row>
    <row r="74" spans="1:8" ht="15" x14ac:dyDescent="0.25">
      <c r="A74" s="383" t="s">
        <v>174</v>
      </c>
      <c r="B74" s="385">
        <v>116.7949744</v>
      </c>
      <c r="C74" s="379">
        <v>481.8214256</v>
      </c>
      <c r="D74" s="239">
        <f t="shared" si="7"/>
        <v>3.1253609419002535</v>
      </c>
      <c r="E74" s="384">
        <v>242.04888059999999</v>
      </c>
      <c r="F74" s="384">
        <v>1454.585141</v>
      </c>
      <c r="G74" s="378">
        <f t="shared" si="8"/>
        <v>5.0094685726053303</v>
      </c>
      <c r="H74" s="377">
        <f t="shared" si="9"/>
        <v>0.20431788457784139</v>
      </c>
    </row>
    <row r="75" spans="1:8" ht="15" x14ac:dyDescent="0.25">
      <c r="A75" s="383" t="s">
        <v>188</v>
      </c>
      <c r="B75" s="385">
        <v>102.89215780000001</v>
      </c>
      <c r="C75" s="379">
        <v>116.68678945000001</v>
      </c>
      <c r="D75" s="239">
        <f t="shared" si="7"/>
        <v>0.13406883425278887</v>
      </c>
      <c r="E75" s="384">
        <v>304.08342979999998</v>
      </c>
      <c r="F75" s="384">
        <v>353.67299806980003</v>
      </c>
      <c r="G75" s="378">
        <f t="shared" si="8"/>
        <v>0.16307882446082583</v>
      </c>
      <c r="H75" s="377">
        <f t="shared" si="9"/>
        <v>4.9678576221565102E-2</v>
      </c>
    </row>
    <row r="76" spans="1:8" ht="15" x14ac:dyDescent="0.25">
      <c r="A76" s="383" t="s">
        <v>176</v>
      </c>
      <c r="B76" s="385">
        <v>197.274663</v>
      </c>
      <c r="C76" s="379">
        <v>124.14197</v>
      </c>
      <c r="D76" s="239">
        <f t="shared" si="7"/>
        <v>-0.3707150826561037</v>
      </c>
      <c r="E76" s="384">
        <v>512.252205</v>
      </c>
      <c r="F76" s="384">
        <v>124.14197</v>
      </c>
      <c r="G76" s="378">
        <f t="shared" si="8"/>
        <v>-0.75765459125744516</v>
      </c>
      <c r="H76" s="377">
        <f t="shared" si="9"/>
        <v>1.7437566205501236E-2</v>
      </c>
    </row>
    <row r="77" spans="1:8" ht="15.75" thickBot="1" x14ac:dyDescent="0.3">
      <c r="A77" s="383" t="s">
        <v>173</v>
      </c>
      <c r="B77" s="382">
        <v>4.1096852999999998</v>
      </c>
      <c r="C77" s="381">
        <v>35.62162</v>
      </c>
      <c r="D77" s="380" t="s">
        <v>163</v>
      </c>
      <c r="E77" s="379">
        <v>25.7387333</v>
      </c>
      <c r="F77" s="379">
        <v>94.185869999999994</v>
      </c>
      <c r="G77" s="378" t="s">
        <v>163</v>
      </c>
      <c r="H77" s="377">
        <f t="shared" si="9"/>
        <v>1.3229791212010993E-2</v>
      </c>
    </row>
    <row r="78" spans="1:8" ht="54.6" customHeight="1" thickBot="1" x14ac:dyDescent="0.3">
      <c r="A78" s="457" t="s">
        <v>308</v>
      </c>
      <c r="B78" s="458"/>
      <c r="C78" s="458"/>
      <c r="D78" s="458"/>
      <c r="E78" s="458"/>
      <c r="F78" s="458"/>
      <c r="G78" s="458"/>
      <c r="H78" s="459"/>
    </row>
  </sheetData>
  <mergeCells count="3">
    <mergeCell ref="B4:D4"/>
    <mergeCell ref="E4:H4"/>
    <mergeCell ref="A78:H7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93"/>
  <sheetViews>
    <sheetView showGridLines="0" workbookViewId="0">
      <selection activeCell="A2" sqref="A2"/>
    </sheetView>
  </sheetViews>
  <sheetFormatPr baseColWidth="10" defaultColWidth="11.42578125" defaultRowHeight="12" customHeight="1" x14ac:dyDescent="0.25"/>
  <cols>
    <col min="1" max="1" width="50.5703125" bestFit="1" customWidth="1"/>
    <col min="2" max="3" width="13.5703125" bestFit="1" customWidth="1"/>
    <col min="4" max="4" width="8.140625" bestFit="1" customWidth="1"/>
    <col min="5" max="5" width="14.42578125" bestFit="1" customWidth="1"/>
    <col min="6" max="6" width="14.85546875" bestFit="1" customWidth="1"/>
    <col min="7" max="7" width="8.140625" bestFit="1" customWidth="1"/>
    <col min="8" max="8" width="9.140625" bestFit="1" customWidth="1"/>
  </cols>
  <sheetData>
    <row r="1" spans="1:8" ht="15" x14ac:dyDescent="0.25">
      <c r="A1" s="138" t="s">
        <v>346</v>
      </c>
      <c r="B1" s="357"/>
      <c r="C1" s="357"/>
      <c r="D1" s="448"/>
      <c r="E1" s="449"/>
      <c r="F1" s="449"/>
      <c r="G1" s="449"/>
      <c r="H1" s="449"/>
    </row>
    <row r="2" spans="1:8" ht="15.75" x14ac:dyDescent="0.25">
      <c r="A2" s="5" t="s">
        <v>345</v>
      </c>
      <c r="B2" s="357"/>
      <c r="C2" s="357"/>
      <c r="D2" s="448"/>
      <c r="E2" s="449"/>
      <c r="F2" s="449"/>
      <c r="G2" s="449"/>
      <c r="H2" s="449"/>
    </row>
    <row r="3" spans="1:8" ht="15.75" thickBot="1" x14ac:dyDescent="0.3">
      <c r="A3" s="449"/>
      <c r="B3" s="438"/>
      <c r="C3" s="438"/>
      <c r="D3" s="448"/>
      <c r="E3" s="438"/>
      <c r="F3" s="438"/>
      <c r="G3" s="448"/>
      <c r="H3" s="448"/>
    </row>
    <row r="4" spans="1:8" ht="15.75" thickBot="1" x14ac:dyDescent="0.3">
      <c r="A4" s="447"/>
      <c r="B4" s="460" t="s">
        <v>332</v>
      </c>
      <c r="C4" s="461"/>
      <c r="D4" s="461"/>
      <c r="E4" s="460" t="s">
        <v>344</v>
      </c>
      <c r="F4" s="461"/>
      <c r="G4" s="461"/>
      <c r="H4" s="462"/>
    </row>
    <row r="5" spans="1:8" ht="15.75" thickBot="1" x14ac:dyDescent="0.3">
      <c r="A5" s="446" t="s">
        <v>343</v>
      </c>
      <c r="B5" s="445">
        <v>2019</v>
      </c>
      <c r="C5" s="444">
        <v>2020</v>
      </c>
      <c r="D5" s="443" t="s">
        <v>136</v>
      </c>
      <c r="E5" s="445">
        <v>2019</v>
      </c>
      <c r="F5" s="444">
        <v>2020</v>
      </c>
      <c r="G5" s="443" t="s">
        <v>136</v>
      </c>
      <c r="H5" s="442" t="s">
        <v>144</v>
      </c>
    </row>
    <row r="6" spans="1:8" ht="15" x14ac:dyDescent="0.25">
      <c r="A6" s="398" t="s">
        <v>342</v>
      </c>
      <c r="B6" s="441">
        <v>209863.84429258999</v>
      </c>
      <c r="C6" s="440">
        <v>154019.55734017002</v>
      </c>
      <c r="D6" s="427">
        <f>(C6-B6)/B6</f>
        <v>-0.26609770320685844</v>
      </c>
      <c r="E6" s="441">
        <v>586974.56101240008</v>
      </c>
      <c r="F6" s="440">
        <v>515209.23703390994</v>
      </c>
      <c r="G6" s="427">
        <f>(F6-E6)/E6</f>
        <v>-0.12226309067757719</v>
      </c>
      <c r="H6" s="426">
        <f>SUM(H7:H21)</f>
        <v>1.0000000000000002</v>
      </c>
    </row>
    <row r="7" spans="1:8" ht="15" x14ac:dyDescent="0.25">
      <c r="A7" s="421" t="s">
        <v>149</v>
      </c>
      <c r="B7" s="439">
        <v>44234.444880599993</v>
      </c>
      <c r="C7" s="438">
        <v>33399.501574800001</v>
      </c>
      <c r="D7" s="422">
        <f t="shared" ref="D7:D36" si="0">+C7/B7-1</f>
        <v>-0.24494358039410824</v>
      </c>
      <c r="E7" s="439">
        <v>110713.91221010001</v>
      </c>
      <c r="F7" s="438">
        <v>106244.19867161001</v>
      </c>
      <c r="G7" s="422">
        <f t="shared" ref="G7:G36" si="1">+F7/E7-1</f>
        <v>-4.0371742351655859E-2</v>
      </c>
      <c r="H7" s="434">
        <f t="shared" ref="H7:H21" si="2">(F7/$F$6)</f>
        <v>0.20621563247441785</v>
      </c>
    </row>
    <row r="8" spans="1:8" ht="15" x14ac:dyDescent="0.25">
      <c r="A8" s="421" t="s">
        <v>148</v>
      </c>
      <c r="B8" s="439">
        <v>44746.035694000006</v>
      </c>
      <c r="C8" s="438">
        <v>22750.608170650001</v>
      </c>
      <c r="D8" s="422">
        <f t="shared" si="0"/>
        <v>-0.49156147985416665</v>
      </c>
      <c r="E8" s="439">
        <v>124350.49604000001</v>
      </c>
      <c r="F8" s="438">
        <v>97133.794405449997</v>
      </c>
      <c r="G8" s="422">
        <f t="shared" si="1"/>
        <v>-0.21887087306668385</v>
      </c>
      <c r="H8" s="434">
        <f t="shared" si="2"/>
        <v>0.18853271141770478</v>
      </c>
    </row>
    <row r="9" spans="1:8" ht="15" x14ac:dyDescent="0.25">
      <c r="A9" s="421" t="s">
        <v>150</v>
      </c>
      <c r="B9" s="439">
        <v>32065.315310000002</v>
      </c>
      <c r="C9" s="438">
        <v>27135.783348000001</v>
      </c>
      <c r="D9" s="422">
        <f t="shared" si="0"/>
        <v>-0.1537340866397986</v>
      </c>
      <c r="E9" s="439">
        <v>101455.53302</v>
      </c>
      <c r="F9" s="438">
        <v>73319.596986999997</v>
      </c>
      <c r="G9" s="422">
        <f t="shared" si="1"/>
        <v>-0.27732283489608744</v>
      </c>
      <c r="H9" s="434">
        <f t="shared" si="2"/>
        <v>0.14231033086500011</v>
      </c>
    </row>
    <row r="10" spans="1:8" ht="15" x14ac:dyDescent="0.25">
      <c r="A10" s="421" t="s">
        <v>153</v>
      </c>
      <c r="B10" s="439">
        <v>23316.686303000002</v>
      </c>
      <c r="C10" s="438">
        <v>20011.730956950003</v>
      </c>
      <c r="D10" s="422">
        <f t="shared" si="0"/>
        <v>-0.14174206845270176</v>
      </c>
      <c r="E10" s="439">
        <v>52377.900122999999</v>
      </c>
      <c r="F10" s="438">
        <v>60170.976332610007</v>
      </c>
      <c r="G10" s="422">
        <f t="shared" si="1"/>
        <v>0.14878557924829705</v>
      </c>
      <c r="H10" s="434">
        <f t="shared" si="2"/>
        <v>0.11678939740874578</v>
      </c>
    </row>
    <row r="11" spans="1:8" ht="15" x14ac:dyDescent="0.25">
      <c r="A11" s="421" t="s">
        <v>158</v>
      </c>
      <c r="B11" s="439">
        <v>26215.3351</v>
      </c>
      <c r="C11" s="423">
        <v>15552.370309</v>
      </c>
      <c r="D11" s="422">
        <f t="shared" si="0"/>
        <v>-0.40674531720939167</v>
      </c>
      <c r="E11" s="439">
        <v>78895.779257000002</v>
      </c>
      <c r="F11" s="423">
        <v>57281.7795224</v>
      </c>
      <c r="G11" s="422">
        <f t="shared" si="1"/>
        <v>-0.27395635024014675</v>
      </c>
      <c r="H11" s="434">
        <f t="shared" si="2"/>
        <v>0.11118158488806333</v>
      </c>
    </row>
    <row r="12" spans="1:8" ht="15" x14ac:dyDescent="0.25">
      <c r="A12" s="421" t="s">
        <v>145</v>
      </c>
      <c r="B12" s="439">
        <v>12981.946897700002</v>
      </c>
      <c r="C12" s="423">
        <v>13176.935908310001</v>
      </c>
      <c r="D12" s="422">
        <f t="shared" si="0"/>
        <v>1.5020012956958428E-2</v>
      </c>
      <c r="E12" s="439">
        <v>33314.959081300003</v>
      </c>
      <c r="F12" s="423">
        <v>40811.408014050001</v>
      </c>
      <c r="G12" s="422">
        <f t="shared" si="1"/>
        <v>0.22501750383231967</v>
      </c>
      <c r="H12" s="434">
        <f t="shared" si="2"/>
        <v>7.9213269251544663E-2</v>
      </c>
    </row>
    <row r="13" spans="1:8" ht="15" x14ac:dyDescent="0.25">
      <c r="A13" s="421" t="s">
        <v>147</v>
      </c>
      <c r="B13" s="439">
        <v>11224.781208729999</v>
      </c>
      <c r="C13" s="423">
        <v>9975.3331683100005</v>
      </c>
      <c r="D13" s="422">
        <f t="shared" si="0"/>
        <v>-0.11131157188598462</v>
      </c>
      <c r="E13" s="439">
        <v>39542.136388589999</v>
      </c>
      <c r="F13" s="423">
        <v>37829.843534890002</v>
      </c>
      <c r="G13" s="422">
        <f t="shared" si="1"/>
        <v>-4.3302992961050113E-2</v>
      </c>
      <c r="H13" s="434">
        <f t="shared" si="2"/>
        <v>7.3426174873491498E-2</v>
      </c>
    </row>
    <row r="14" spans="1:8" ht="15" x14ac:dyDescent="0.25">
      <c r="A14" s="421" t="s">
        <v>155</v>
      </c>
      <c r="B14" s="439">
        <v>3841.0379413800001</v>
      </c>
      <c r="C14" s="423">
        <v>3472.2807227599997</v>
      </c>
      <c r="D14" s="422">
        <f t="shared" si="0"/>
        <v>-9.6004575910935697E-2</v>
      </c>
      <c r="E14" s="439">
        <v>11676.67139442</v>
      </c>
      <c r="F14" s="423">
        <v>12072.896161799999</v>
      </c>
      <c r="G14" s="422">
        <f t="shared" si="1"/>
        <v>3.3933023718501376E-2</v>
      </c>
      <c r="H14" s="434">
        <f t="shared" si="2"/>
        <v>2.3432996332333592E-2</v>
      </c>
    </row>
    <row r="15" spans="1:8" ht="15" x14ac:dyDescent="0.25">
      <c r="A15" s="421" t="s">
        <v>154</v>
      </c>
      <c r="B15" s="439">
        <v>2500.9901618600002</v>
      </c>
      <c r="C15" s="423">
        <v>3323.9062199000005</v>
      </c>
      <c r="D15" s="422">
        <f t="shared" si="0"/>
        <v>0.32903610361585467</v>
      </c>
      <c r="E15" s="439">
        <v>8060.525950969999</v>
      </c>
      <c r="F15" s="423">
        <v>11318.46600982</v>
      </c>
      <c r="G15" s="422">
        <f t="shared" si="1"/>
        <v>0.40418455056992197</v>
      </c>
      <c r="H15" s="434">
        <f t="shared" si="2"/>
        <v>2.1968678347036398E-2</v>
      </c>
    </row>
    <row r="16" spans="1:8" ht="15" x14ac:dyDescent="0.25">
      <c r="A16" s="421" t="s">
        <v>146</v>
      </c>
      <c r="B16" s="439">
        <v>4632.9448333199998</v>
      </c>
      <c r="C16" s="423">
        <v>2326.4007320000001</v>
      </c>
      <c r="D16" s="422">
        <f t="shared" si="0"/>
        <v>-0.49785701844136021</v>
      </c>
      <c r="E16" s="439">
        <v>13932.672359979997</v>
      </c>
      <c r="F16" s="423">
        <v>10297.773860199999</v>
      </c>
      <c r="G16" s="422">
        <f t="shared" si="1"/>
        <v>-0.26089025894420848</v>
      </c>
      <c r="H16" s="434">
        <f t="shared" si="2"/>
        <v>1.9987556743906402E-2</v>
      </c>
    </row>
    <row r="17" spans="1:8" ht="15" x14ac:dyDescent="0.25">
      <c r="A17" s="421" t="s">
        <v>152</v>
      </c>
      <c r="B17" s="439">
        <v>2453.0941640000001</v>
      </c>
      <c r="C17" s="438">
        <v>2527.4089600000002</v>
      </c>
      <c r="D17" s="422">
        <f t="shared" si="0"/>
        <v>3.0294310381800749E-2</v>
      </c>
      <c r="E17" s="439">
        <v>7730.4560140000003</v>
      </c>
      <c r="F17" s="438">
        <v>7227.0867920000001</v>
      </c>
      <c r="G17" s="422">
        <f t="shared" si="1"/>
        <v>-6.5115074853073218E-2</v>
      </c>
      <c r="H17" s="434">
        <f t="shared" si="2"/>
        <v>1.4027479075504869E-2</v>
      </c>
    </row>
    <row r="18" spans="1:8" ht="15" x14ac:dyDescent="0.25">
      <c r="A18" s="421" t="s">
        <v>157</v>
      </c>
      <c r="B18" s="439">
        <v>337.94988990000002</v>
      </c>
      <c r="C18" s="423">
        <v>165.3778184</v>
      </c>
      <c r="D18" s="422">
        <f t="shared" si="0"/>
        <v>-0.51064396426069081</v>
      </c>
      <c r="E18" s="439">
        <v>870.2582314</v>
      </c>
      <c r="F18" s="423">
        <v>743.5947493000001</v>
      </c>
      <c r="G18" s="422">
        <f t="shared" si="1"/>
        <v>-0.14554700838190759</v>
      </c>
      <c r="H18" s="434">
        <f t="shared" si="2"/>
        <v>1.4432869130625821E-3</v>
      </c>
    </row>
    <row r="19" spans="1:8" ht="15" x14ac:dyDescent="0.25">
      <c r="A19" s="421" t="s">
        <v>159</v>
      </c>
      <c r="B19" s="439">
        <v>258.93803000000003</v>
      </c>
      <c r="C19" s="423">
        <v>73.192774999999997</v>
      </c>
      <c r="D19" s="422">
        <f t="shared" si="0"/>
        <v>-0.71733478083539914</v>
      </c>
      <c r="E19" s="439">
        <v>582.84654999999998</v>
      </c>
      <c r="F19" s="423">
        <v>363.49198000000001</v>
      </c>
      <c r="G19" s="422">
        <f t="shared" si="1"/>
        <v>-0.37635046480072665</v>
      </c>
      <c r="H19" s="434">
        <f t="shared" si="2"/>
        <v>7.0552302612555018E-4</v>
      </c>
    </row>
    <row r="20" spans="1:8" ht="15" x14ac:dyDescent="0.25">
      <c r="A20" s="421" t="s">
        <v>160</v>
      </c>
      <c r="B20" s="439">
        <v>1016.7624979999999</v>
      </c>
      <c r="C20" s="423">
        <v>98.42266798</v>
      </c>
      <c r="D20" s="422">
        <f t="shared" si="0"/>
        <v>-0.90319994278545868</v>
      </c>
      <c r="E20" s="439">
        <v>3360.0958125100001</v>
      </c>
      <c r="F20" s="423">
        <v>336.03187221999997</v>
      </c>
      <c r="G20" s="422">
        <f t="shared" si="1"/>
        <v>-0.89999336597220925</v>
      </c>
      <c r="H20" s="434">
        <f t="shared" si="2"/>
        <v>6.5222408308235184E-4</v>
      </c>
    </row>
    <row r="21" spans="1:8" ht="15.75" thickBot="1" x14ac:dyDescent="0.3">
      <c r="A21" s="421" t="s">
        <v>156</v>
      </c>
      <c r="B21" s="439">
        <v>37.581380099999997</v>
      </c>
      <c r="C21" s="438">
        <v>30.304008110000002</v>
      </c>
      <c r="D21" s="422">
        <f t="shared" si="0"/>
        <v>-0.19364302137483225</v>
      </c>
      <c r="E21" s="439">
        <v>110.31857912999999</v>
      </c>
      <c r="F21" s="438">
        <v>58.29814056</v>
      </c>
      <c r="G21" s="422">
        <f t="shared" si="1"/>
        <v>-0.47154739464781203</v>
      </c>
      <c r="H21" s="434">
        <f t="shared" si="2"/>
        <v>1.1315429998038437E-4</v>
      </c>
    </row>
    <row r="22" spans="1:8" ht="15" x14ac:dyDescent="0.25">
      <c r="A22" s="398" t="s">
        <v>341</v>
      </c>
      <c r="B22" s="429">
        <v>11003726.359405</v>
      </c>
      <c r="C22" s="428">
        <v>7423594.6041575503</v>
      </c>
      <c r="D22" s="427">
        <f t="shared" si="0"/>
        <v>-0.32535630551985451</v>
      </c>
      <c r="E22" s="429">
        <v>31739057.720253117</v>
      </c>
      <c r="F22" s="428">
        <v>26275696.204940572</v>
      </c>
      <c r="G22" s="427">
        <f t="shared" si="1"/>
        <v>-0.17213370237599401</v>
      </c>
      <c r="H22" s="426">
        <f>SUM(H23:H39)</f>
        <v>1.0000000000000002</v>
      </c>
    </row>
    <row r="23" spans="1:8" ht="15" x14ac:dyDescent="0.25">
      <c r="A23" s="421" t="s">
        <v>152</v>
      </c>
      <c r="B23" s="424">
        <v>2750728.3257999998</v>
      </c>
      <c r="C23" s="423">
        <v>2440510.8969800002</v>
      </c>
      <c r="D23" s="422">
        <f t="shared" si="0"/>
        <v>-0.11277646938462327</v>
      </c>
      <c r="E23" s="424">
        <v>7825309.6656999998</v>
      </c>
      <c r="F23" s="423">
        <v>7329885.7338309996</v>
      </c>
      <c r="G23" s="422">
        <f t="shared" si="1"/>
        <v>-6.3310457098017303E-2</v>
      </c>
      <c r="H23" s="434">
        <f t="shared" ref="H23:H39" si="3">(F23/$F$22)</f>
        <v>0.2789606667949211</v>
      </c>
    </row>
    <row r="24" spans="1:8" ht="15" x14ac:dyDescent="0.25">
      <c r="A24" s="421" t="s">
        <v>151</v>
      </c>
      <c r="B24" s="424">
        <v>2621822.1545719998</v>
      </c>
      <c r="C24" s="423">
        <v>2173816.0226151901</v>
      </c>
      <c r="D24" s="422">
        <f t="shared" si="0"/>
        <v>-0.17087586630373275</v>
      </c>
      <c r="E24" s="424">
        <v>7604694.2219430003</v>
      </c>
      <c r="F24" s="423">
        <v>7098612.6081804391</v>
      </c>
      <c r="G24" s="422">
        <f t="shared" si="1"/>
        <v>-6.6548581572456356E-2</v>
      </c>
      <c r="H24" s="434">
        <f t="shared" si="3"/>
        <v>0.27015887810598527</v>
      </c>
    </row>
    <row r="25" spans="1:8" ht="15" x14ac:dyDescent="0.25">
      <c r="A25" s="421" t="s">
        <v>148</v>
      </c>
      <c r="B25" s="424">
        <v>1650085.8014729999</v>
      </c>
      <c r="C25" s="423">
        <v>729479.71178514371</v>
      </c>
      <c r="D25" s="422">
        <f t="shared" si="0"/>
        <v>-0.55791407262946491</v>
      </c>
      <c r="E25" s="424">
        <v>4514793.5196810504</v>
      </c>
      <c r="F25" s="437">
        <v>3457895.7978283954</v>
      </c>
      <c r="G25" s="436">
        <f t="shared" si="1"/>
        <v>-0.23409657988685162</v>
      </c>
      <c r="H25" s="435">
        <f t="shared" si="3"/>
        <v>0.13160053955785245</v>
      </c>
    </row>
    <row r="26" spans="1:8" ht="15" x14ac:dyDescent="0.25">
      <c r="A26" s="421" t="s">
        <v>156</v>
      </c>
      <c r="B26" s="424">
        <v>970664.24443400023</v>
      </c>
      <c r="C26" s="423">
        <v>747948.66916374897</v>
      </c>
      <c r="D26" s="422">
        <f t="shared" si="0"/>
        <v>-0.22944656357473836</v>
      </c>
      <c r="E26" s="424">
        <v>3127830.8602410005</v>
      </c>
      <c r="F26" s="423">
        <v>2683552.8574427916</v>
      </c>
      <c r="G26" s="422">
        <f t="shared" si="1"/>
        <v>-0.1420402901082628</v>
      </c>
      <c r="H26" s="434">
        <f t="shared" si="3"/>
        <v>0.10213060908118612</v>
      </c>
    </row>
    <row r="27" spans="1:8" ht="15" x14ac:dyDescent="0.25">
      <c r="A27" s="421" t="s">
        <v>157</v>
      </c>
      <c r="B27" s="424">
        <v>776821.83609</v>
      </c>
      <c r="C27" s="423">
        <v>350986.61215375003</v>
      </c>
      <c r="D27" s="422">
        <f t="shared" si="0"/>
        <v>-0.54817617650865591</v>
      </c>
      <c r="E27" s="424">
        <v>2325678.1612862209</v>
      </c>
      <c r="F27" s="437">
        <v>1380256.3093077501</v>
      </c>
      <c r="G27" s="436">
        <f t="shared" si="1"/>
        <v>-0.40651448154614966</v>
      </c>
      <c r="H27" s="435">
        <f t="shared" si="3"/>
        <v>5.2529771182550929E-2</v>
      </c>
    </row>
    <row r="28" spans="1:8" ht="15" x14ac:dyDescent="0.25">
      <c r="A28" s="421" t="s">
        <v>162</v>
      </c>
      <c r="B28" s="424">
        <v>579188.70209999999</v>
      </c>
      <c r="C28" s="423">
        <v>279146.18</v>
      </c>
      <c r="D28" s="422">
        <f t="shared" si="0"/>
        <v>-0.51803932123005403</v>
      </c>
      <c r="E28" s="424">
        <v>1933427.1749999998</v>
      </c>
      <c r="F28" s="423">
        <v>1295436.7735045638</v>
      </c>
      <c r="G28" s="422">
        <f t="shared" si="1"/>
        <v>-0.32997901847295386</v>
      </c>
      <c r="H28" s="434">
        <f t="shared" si="3"/>
        <v>4.9301710729209344E-2</v>
      </c>
    </row>
    <row r="29" spans="1:8" ht="15" x14ac:dyDescent="0.25">
      <c r="A29" s="421" t="s">
        <v>158</v>
      </c>
      <c r="B29" s="424">
        <v>618427.74456000014</v>
      </c>
      <c r="C29" s="423">
        <v>206667.29403999998</v>
      </c>
      <c r="D29" s="422">
        <f t="shared" si="0"/>
        <v>-0.66581820453893137</v>
      </c>
      <c r="E29" s="424">
        <v>1348051.9368231001</v>
      </c>
      <c r="F29" s="423">
        <v>831886.88618000003</v>
      </c>
      <c r="G29" s="422">
        <f t="shared" si="1"/>
        <v>-0.38289700607494803</v>
      </c>
      <c r="H29" s="434">
        <f t="shared" si="3"/>
        <v>3.1659936988599445E-2</v>
      </c>
    </row>
    <row r="30" spans="1:8" ht="15" x14ac:dyDescent="0.25">
      <c r="A30" s="421" t="s">
        <v>153</v>
      </c>
      <c r="B30" s="424">
        <v>268547.7107</v>
      </c>
      <c r="C30" s="423">
        <v>15034.213342000001</v>
      </c>
      <c r="D30" s="422">
        <f t="shared" si="0"/>
        <v>-0.94401660210466276</v>
      </c>
      <c r="E30" s="424">
        <v>802467.25799999991</v>
      </c>
      <c r="F30" s="423">
        <v>516352.474262</v>
      </c>
      <c r="G30" s="422">
        <f t="shared" si="1"/>
        <v>-0.3565438725202168</v>
      </c>
      <c r="H30" s="434">
        <f t="shared" si="3"/>
        <v>1.9651333697674248E-2</v>
      </c>
    </row>
    <row r="31" spans="1:8" ht="15" x14ac:dyDescent="0.25">
      <c r="A31" s="421" t="s">
        <v>150</v>
      </c>
      <c r="B31" s="424">
        <v>87788.414900000003</v>
      </c>
      <c r="C31" s="423">
        <v>146112.9482083832</v>
      </c>
      <c r="D31" s="422">
        <f t="shared" si="0"/>
        <v>0.66437619787099256</v>
      </c>
      <c r="E31" s="424">
        <v>326388.1005</v>
      </c>
      <c r="F31" s="423">
        <v>505192.9051756215</v>
      </c>
      <c r="G31" s="422">
        <f t="shared" si="1"/>
        <v>0.54782880994039651</v>
      </c>
      <c r="H31" s="434">
        <f t="shared" si="3"/>
        <v>1.9226623006877015E-2</v>
      </c>
    </row>
    <row r="32" spans="1:8" ht="15" x14ac:dyDescent="0.25">
      <c r="A32" s="421" t="s">
        <v>154</v>
      </c>
      <c r="B32" s="424">
        <v>32504.970600000001</v>
      </c>
      <c r="C32" s="423">
        <v>94316.000154400012</v>
      </c>
      <c r="D32" s="422">
        <f t="shared" si="0"/>
        <v>1.9015870008016562</v>
      </c>
      <c r="E32" s="424">
        <v>117226.97469999999</v>
      </c>
      <c r="F32" s="423">
        <v>303021.1353657</v>
      </c>
      <c r="G32" s="422">
        <f t="shared" si="1"/>
        <v>1.5849096263140194</v>
      </c>
      <c r="H32" s="434">
        <f t="shared" si="3"/>
        <v>1.15323732243762E-2</v>
      </c>
    </row>
    <row r="33" spans="1:8" ht="15" x14ac:dyDescent="0.25">
      <c r="A33" s="421" t="s">
        <v>149</v>
      </c>
      <c r="B33" s="424">
        <v>226515.50754600001</v>
      </c>
      <c r="C33" s="423">
        <v>98688.327499999999</v>
      </c>
      <c r="D33" s="422">
        <f t="shared" si="0"/>
        <v>-0.56431977408893874</v>
      </c>
      <c r="E33" s="424">
        <v>676876.64983400004</v>
      </c>
      <c r="F33" s="423">
        <v>293353.08431000001</v>
      </c>
      <c r="G33" s="422">
        <f t="shared" si="1"/>
        <v>-0.5666077646762625</v>
      </c>
      <c r="H33" s="434">
        <f t="shared" si="3"/>
        <v>1.1164426701464197E-2</v>
      </c>
    </row>
    <row r="34" spans="1:8" ht="15" x14ac:dyDescent="0.25">
      <c r="A34" s="421" t="s">
        <v>155</v>
      </c>
      <c r="B34" s="424">
        <v>169813.14840999999</v>
      </c>
      <c r="C34" s="423">
        <v>61394.258644000001</v>
      </c>
      <c r="D34" s="422">
        <f t="shared" si="0"/>
        <v>-0.63845992363460236</v>
      </c>
      <c r="E34" s="424">
        <v>444044.11164000002</v>
      </c>
      <c r="F34" s="423">
        <v>284619.83298300003</v>
      </c>
      <c r="G34" s="422">
        <f t="shared" si="1"/>
        <v>-0.35902802104095921</v>
      </c>
      <c r="H34" s="434">
        <f t="shared" si="3"/>
        <v>1.0832056770753936E-2</v>
      </c>
    </row>
    <row r="35" spans="1:8" ht="15" x14ac:dyDescent="0.25">
      <c r="A35" s="421" t="s">
        <v>160</v>
      </c>
      <c r="B35" s="424">
        <v>46208.690650000004</v>
      </c>
      <c r="C35" s="423">
        <v>44778.910550936002</v>
      </c>
      <c r="D35" s="422">
        <f t="shared" si="0"/>
        <v>-3.0941800751153825E-2</v>
      </c>
      <c r="E35" s="424">
        <v>143143.603646</v>
      </c>
      <c r="F35" s="423">
        <v>144640.14226931601</v>
      </c>
      <c r="G35" s="422">
        <f t="shared" si="1"/>
        <v>1.0454806119154281E-2</v>
      </c>
      <c r="H35" s="434">
        <f t="shared" si="3"/>
        <v>5.5047120784612966E-3</v>
      </c>
    </row>
    <row r="36" spans="1:8" ht="15" x14ac:dyDescent="0.25">
      <c r="A36" s="421" t="s">
        <v>161</v>
      </c>
      <c r="B36" s="424">
        <v>78054.783460000006</v>
      </c>
      <c r="C36" s="423">
        <v>10670.398999999999</v>
      </c>
      <c r="D36" s="422">
        <f t="shared" si="0"/>
        <v>-0.86329602713627207</v>
      </c>
      <c r="E36" s="424">
        <v>234389.66489274392</v>
      </c>
      <c r="F36" s="423">
        <v>58730.118840000003</v>
      </c>
      <c r="G36" s="422">
        <f t="shared" si="1"/>
        <v>-0.7494338375931604</v>
      </c>
      <c r="H36" s="434">
        <f t="shared" si="3"/>
        <v>2.2351498655612057E-3</v>
      </c>
    </row>
    <row r="37" spans="1:8" ht="15" x14ac:dyDescent="0.25">
      <c r="A37" s="421" t="s">
        <v>146</v>
      </c>
      <c r="B37" s="424">
        <v>23752.554359999998</v>
      </c>
      <c r="C37" s="423">
        <v>11519.589620000001</v>
      </c>
      <c r="D37" s="422" t="s">
        <v>166</v>
      </c>
      <c r="E37" s="424">
        <v>25071.435925999998</v>
      </c>
      <c r="F37" s="423">
        <v>54060.22754</v>
      </c>
      <c r="G37" s="422" t="s">
        <v>166</v>
      </c>
      <c r="H37" s="434">
        <f t="shared" si="3"/>
        <v>2.0574232217616807E-3</v>
      </c>
    </row>
    <row r="38" spans="1:8" ht="15" x14ac:dyDescent="0.25">
      <c r="A38" s="421" t="s">
        <v>145</v>
      </c>
      <c r="B38" s="424">
        <v>53882.682069999995</v>
      </c>
      <c r="C38" s="423">
        <v>12524.570400000001</v>
      </c>
      <c r="D38" s="422">
        <f>+C38/B38-1</f>
        <v>-0.76755851938236674</v>
      </c>
      <c r="E38" s="424">
        <v>135749.38675999999</v>
      </c>
      <c r="F38" s="423">
        <v>38199.317920000001</v>
      </c>
      <c r="G38" s="422">
        <f>+F38/E38-1</f>
        <v>-0.71860412167065613</v>
      </c>
      <c r="H38" s="434">
        <f t="shared" si="3"/>
        <v>1.4537889927657731E-3</v>
      </c>
    </row>
    <row r="39" spans="1:8" ht="15.75" thickBot="1" x14ac:dyDescent="0.3">
      <c r="A39" s="421" t="s">
        <v>147</v>
      </c>
      <c r="B39" s="424">
        <v>48919.087679999997</v>
      </c>
      <c r="C39" s="423">
        <v>0</v>
      </c>
      <c r="D39" s="422" t="s">
        <v>166</v>
      </c>
      <c r="E39" s="424">
        <v>153914.99368000001</v>
      </c>
      <c r="F39" s="423">
        <v>0</v>
      </c>
      <c r="G39" s="422" t="s">
        <v>163</v>
      </c>
      <c r="H39" s="434">
        <f t="shared" si="3"/>
        <v>0</v>
      </c>
    </row>
    <row r="40" spans="1:8" ht="15" x14ac:dyDescent="0.25">
      <c r="A40" s="398" t="s">
        <v>340</v>
      </c>
      <c r="B40" s="429">
        <v>118007.75362626999</v>
      </c>
      <c r="C40" s="428">
        <v>103754.14338745999</v>
      </c>
      <c r="D40" s="427">
        <f t="shared" ref="D40:D49" si="4">+C40/B40-1</f>
        <v>-0.12078537045922522</v>
      </c>
      <c r="E40" s="429">
        <v>327381.34885973006</v>
      </c>
      <c r="F40" s="428">
        <v>340128.32443188998</v>
      </c>
      <c r="G40" s="427">
        <f t="shared" ref="G40:G49" si="5">+F40/E40-1</f>
        <v>3.8936169139010657E-2</v>
      </c>
      <c r="H40" s="426">
        <f>SUM(H41:H51)</f>
        <v>1</v>
      </c>
    </row>
    <row r="41" spans="1:8" ht="15" x14ac:dyDescent="0.25">
      <c r="A41" s="421" t="s">
        <v>149</v>
      </c>
      <c r="B41" s="424">
        <v>38337.410085399999</v>
      </c>
      <c r="C41" s="423">
        <v>51155.521896900005</v>
      </c>
      <c r="D41" s="422">
        <f t="shared" si="4"/>
        <v>0.33434996738033473</v>
      </c>
      <c r="E41" s="424">
        <v>104077.01103750001</v>
      </c>
      <c r="F41" s="423">
        <v>138042.40517347999</v>
      </c>
      <c r="G41" s="422">
        <f t="shared" si="5"/>
        <v>0.32634867006069102</v>
      </c>
      <c r="H41" s="422">
        <f t="shared" ref="H41:H51" si="6">(F41/$F$40)</f>
        <v>0.40585389471473643</v>
      </c>
    </row>
    <row r="42" spans="1:8" ht="15" x14ac:dyDescent="0.25">
      <c r="A42" s="421" t="s">
        <v>154</v>
      </c>
      <c r="B42" s="424">
        <v>11186.135828009999</v>
      </c>
      <c r="C42" s="423">
        <v>13321.739911160001</v>
      </c>
      <c r="D42" s="422">
        <f t="shared" si="4"/>
        <v>0.19091526475143139</v>
      </c>
      <c r="E42" s="424">
        <v>33706.634645290003</v>
      </c>
      <c r="F42" s="423">
        <v>53856.840473149998</v>
      </c>
      <c r="G42" s="422">
        <f t="shared" si="5"/>
        <v>0.59781126297269438</v>
      </c>
      <c r="H42" s="422">
        <f t="shared" si="6"/>
        <v>0.15834270951443422</v>
      </c>
    </row>
    <row r="43" spans="1:8" ht="15" x14ac:dyDescent="0.25">
      <c r="A43" s="421" t="s">
        <v>155</v>
      </c>
      <c r="B43" s="424">
        <v>19829.155368189997</v>
      </c>
      <c r="C43" s="423">
        <v>14149.066513010001</v>
      </c>
      <c r="D43" s="422">
        <f t="shared" si="4"/>
        <v>-0.28645137675869015</v>
      </c>
      <c r="E43" s="424">
        <v>56534.114473949994</v>
      </c>
      <c r="F43" s="423">
        <v>53662.85637732</v>
      </c>
      <c r="G43" s="422">
        <f t="shared" si="5"/>
        <v>-5.0788061745497437E-2</v>
      </c>
      <c r="H43" s="422">
        <f t="shared" si="6"/>
        <v>0.15777238331136365</v>
      </c>
    </row>
    <row r="44" spans="1:8" ht="15" x14ac:dyDescent="0.25">
      <c r="A44" s="421" t="s">
        <v>147</v>
      </c>
      <c r="B44" s="424">
        <v>22920.974378680003</v>
      </c>
      <c r="C44" s="423">
        <v>9660.6700917500002</v>
      </c>
      <c r="D44" s="422">
        <f t="shared" si="4"/>
        <v>-0.57852271320821791</v>
      </c>
      <c r="E44" s="424">
        <v>64002.126243430008</v>
      </c>
      <c r="F44" s="423">
        <v>41698.583372480003</v>
      </c>
      <c r="G44" s="422">
        <f t="shared" si="5"/>
        <v>-0.34848127992059519</v>
      </c>
      <c r="H44" s="422">
        <f t="shared" si="6"/>
        <v>0.12259662126677739</v>
      </c>
    </row>
    <row r="45" spans="1:8" ht="15" x14ac:dyDescent="0.25">
      <c r="A45" s="421" t="s">
        <v>146</v>
      </c>
      <c r="B45" s="424">
        <v>14119.003822000001</v>
      </c>
      <c r="C45" s="423">
        <v>7707.8539049999999</v>
      </c>
      <c r="D45" s="422">
        <f t="shared" si="4"/>
        <v>-0.45407948023997646</v>
      </c>
      <c r="E45" s="424">
        <v>35322.415501000003</v>
      </c>
      <c r="F45" s="423">
        <v>28907.551022</v>
      </c>
      <c r="G45" s="422">
        <f t="shared" si="5"/>
        <v>-0.18160888455712754</v>
      </c>
      <c r="H45" s="422">
        <f t="shared" si="6"/>
        <v>8.4990131504877595E-2</v>
      </c>
    </row>
    <row r="46" spans="1:8" ht="15" x14ac:dyDescent="0.25">
      <c r="A46" s="421" t="s">
        <v>159</v>
      </c>
      <c r="B46" s="424">
        <v>3187.8334300000001</v>
      </c>
      <c r="C46" s="423">
        <v>2115.4762469000002</v>
      </c>
      <c r="D46" s="422">
        <f t="shared" si="4"/>
        <v>-0.33639059463028465</v>
      </c>
      <c r="E46" s="424">
        <v>9655.2871269999996</v>
      </c>
      <c r="F46" s="423">
        <v>9247.6492514000001</v>
      </c>
      <c r="G46" s="422">
        <f t="shared" si="5"/>
        <v>-4.2219135509712902E-2</v>
      </c>
      <c r="H46" s="422">
        <f t="shared" si="6"/>
        <v>2.7188706694293033E-2</v>
      </c>
    </row>
    <row r="47" spans="1:8" ht="15" x14ac:dyDescent="0.25">
      <c r="A47" s="421" t="s">
        <v>156</v>
      </c>
      <c r="B47" s="424">
        <v>4526.8518379900006</v>
      </c>
      <c r="C47" s="423">
        <v>3834.1549969399998</v>
      </c>
      <c r="D47" s="422">
        <f t="shared" si="4"/>
        <v>-0.15301955218343744</v>
      </c>
      <c r="E47" s="424">
        <v>12034.486902860001</v>
      </c>
      <c r="F47" s="423">
        <v>8056.3869544600002</v>
      </c>
      <c r="G47" s="422">
        <f t="shared" si="5"/>
        <v>-0.33055833460208461</v>
      </c>
      <c r="H47" s="422">
        <f t="shared" si="6"/>
        <v>2.3686315945361015E-2</v>
      </c>
    </row>
    <row r="48" spans="1:8" ht="15" x14ac:dyDescent="0.25">
      <c r="A48" s="421" t="s">
        <v>160</v>
      </c>
      <c r="B48" s="424">
        <v>551.60664499999996</v>
      </c>
      <c r="C48" s="423">
        <v>887.33063979999997</v>
      </c>
      <c r="D48" s="422">
        <f t="shared" si="4"/>
        <v>0.60862935180920452</v>
      </c>
      <c r="E48" s="424">
        <v>2070.8097497999997</v>
      </c>
      <c r="F48" s="423">
        <v>3070.4245221999995</v>
      </c>
      <c r="G48" s="422">
        <f t="shared" si="5"/>
        <v>0.48271685629089944</v>
      </c>
      <c r="H48" s="422">
        <f t="shared" si="6"/>
        <v>9.027253250162192E-3</v>
      </c>
    </row>
    <row r="49" spans="1:8" ht="15" x14ac:dyDescent="0.25">
      <c r="A49" s="421" t="s">
        <v>158</v>
      </c>
      <c r="B49" s="424">
        <v>1.58304</v>
      </c>
      <c r="C49" s="423">
        <v>599.45363199999997</v>
      </c>
      <c r="D49" s="422">
        <f t="shared" si="4"/>
        <v>377.67244794825143</v>
      </c>
      <c r="E49" s="424">
        <v>4.6743100000000002</v>
      </c>
      <c r="F49" s="423">
        <v>1828.9398284000001</v>
      </c>
      <c r="G49" s="422">
        <f t="shared" si="5"/>
        <v>390.27482524693482</v>
      </c>
      <c r="H49" s="422">
        <f t="shared" si="6"/>
        <v>5.3772052987790548E-3</v>
      </c>
    </row>
    <row r="50" spans="1:8" ht="15" x14ac:dyDescent="0.25">
      <c r="A50" s="421" t="s">
        <v>148</v>
      </c>
      <c r="B50" s="433">
        <v>3347.1991909999997</v>
      </c>
      <c r="C50" s="423">
        <v>259.06511399999999</v>
      </c>
      <c r="D50" s="422" t="s">
        <v>166</v>
      </c>
      <c r="E50" s="424">
        <v>9931.2712241999998</v>
      </c>
      <c r="F50" s="423">
        <v>1692.877017</v>
      </c>
      <c r="G50" s="422" t="s">
        <v>166</v>
      </c>
      <c r="H50" s="422">
        <f t="shared" si="6"/>
        <v>4.9771715420277949E-3</v>
      </c>
    </row>
    <row r="51" spans="1:8" ht="15.75" thickBot="1" x14ac:dyDescent="0.3">
      <c r="A51" s="421" t="s">
        <v>157</v>
      </c>
      <c r="B51" s="424">
        <v>0</v>
      </c>
      <c r="C51" s="423">
        <v>63.81044</v>
      </c>
      <c r="D51" s="422" t="s">
        <v>163</v>
      </c>
      <c r="E51" s="424">
        <v>42.517644699999998</v>
      </c>
      <c r="F51" s="423">
        <v>63.81044</v>
      </c>
      <c r="G51" s="422" t="s">
        <v>163</v>
      </c>
      <c r="H51" s="422">
        <f t="shared" si="6"/>
        <v>1.876069571876479E-4</v>
      </c>
    </row>
    <row r="52" spans="1:8" ht="15" x14ac:dyDescent="0.25">
      <c r="A52" s="398" t="s">
        <v>339</v>
      </c>
      <c r="B52" s="429">
        <v>24480.39371592</v>
      </c>
      <c r="C52" s="428">
        <v>20639.882409649999</v>
      </c>
      <c r="D52" s="427">
        <f t="shared" ref="D52:D61" si="7">+C52/B52-1</f>
        <v>-0.15688110864705795</v>
      </c>
      <c r="E52" s="429">
        <v>69709.167753550006</v>
      </c>
      <c r="F52" s="428">
        <v>65353.32354551</v>
      </c>
      <c r="G52" s="427">
        <f t="shared" ref="G52:G61" si="8">+F52/E52-1</f>
        <v>-6.2485959141553193E-2</v>
      </c>
      <c r="H52" s="426">
        <f>SUM(H53:H63)</f>
        <v>1.0000000000000002</v>
      </c>
    </row>
    <row r="53" spans="1:8" ht="15" x14ac:dyDescent="0.25">
      <c r="A53" s="421" t="s">
        <v>155</v>
      </c>
      <c r="B53" s="424">
        <v>7981.4040077</v>
      </c>
      <c r="C53" s="423">
        <v>8900.5336376599989</v>
      </c>
      <c r="D53" s="422">
        <f t="shared" si="7"/>
        <v>0.11515889047506866</v>
      </c>
      <c r="E53" s="424">
        <v>22357.535831000001</v>
      </c>
      <c r="F53" s="423">
        <v>25326.59372687</v>
      </c>
      <c r="G53" s="422">
        <f t="shared" si="8"/>
        <v>0.13279897741473068</v>
      </c>
      <c r="H53" s="422">
        <f t="shared" ref="H53:H63" si="9">(F53/$F$52)</f>
        <v>0.38753337019246398</v>
      </c>
    </row>
    <row r="54" spans="1:8" ht="15" x14ac:dyDescent="0.25">
      <c r="A54" s="421" t="s">
        <v>154</v>
      </c>
      <c r="B54" s="424">
        <v>3626.1473769700001</v>
      </c>
      <c r="C54" s="423">
        <v>3650.5282115299997</v>
      </c>
      <c r="D54" s="422">
        <f t="shared" si="7"/>
        <v>6.7236193197344196E-3</v>
      </c>
      <c r="E54" s="424">
        <v>10300.669527190001</v>
      </c>
      <c r="F54" s="423">
        <v>12408.253927649999</v>
      </c>
      <c r="G54" s="422">
        <f t="shared" si="8"/>
        <v>0.2046065447393246</v>
      </c>
      <c r="H54" s="422">
        <f t="shared" si="9"/>
        <v>0.18986416075701615</v>
      </c>
    </row>
    <row r="55" spans="1:8" ht="15" x14ac:dyDescent="0.25">
      <c r="A55" s="421" t="s">
        <v>147</v>
      </c>
      <c r="B55" s="424">
        <v>3979.1525756499996</v>
      </c>
      <c r="C55" s="423">
        <v>1891.7577636399999</v>
      </c>
      <c r="D55" s="422">
        <f t="shared" si="7"/>
        <v>-0.5245827528161624</v>
      </c>
      <c r="E55" s="424">
        <v>11493.190047929998</v>
      </c>
      <c r="F55" s="423">
        <v>7262.0214093100003</v>
      </c>
      <c r="G55" s="422">
        <f t="shared" si="8"/>
        <v>-0.36814571245883643</v>
      </c>
      <c r="H55" s="422">
        <f t="shared" si="9"/>
        <v>0.11111938942558838</v>
      </c>
    </row>
    <row r="56" spans="1:8" ht="15" x14ac:dyDescent="0.25">
      <c r="A56" s="421" t="s">
        <v>149</v>
      </c>
      <c r="B56" s="424">
        <v>2169.6891174999996</v>
      </c>
      <c r="C56" s="423">
        <v>2117.3503925</v>
      </c>
      <c r="D56" s="422">
        <f t="shared" si="7"/>
        <v>-2.4122684018577867E-2</v>
      </c>
      <c r="E56" s="424">
        <v>6527.707429099999</v>
      </c>
      <c r="F56" s="423">
        <v>6724.8199375000004</v>
      </c>
      <c r="G56" s="422">
        <f t="shared" si="8"/>
        <v>3.0196284153497732E-2</v>
      </c>
      <c r="H56" s="422">
        <f t="shared" si="9"/>
        <v>0.10289943300002252</v>
      </c>
    </row>
    <row r="57" spans="1:8" ht="15" x14ac:dyDescent="0.25">
      <c r="A57" s="421" t="s">
        <v>160</v>
      </c>
      <c r="B57" s="424">
        <v>1309.4623779999997</v>
      </c>
      <c r="C57" s="423">
        <v>1077.2639882999999</v>
      </c>
      <c r="D57" s="422">
        <f t="shared" si="7"/>
        <v>-0.17732345243446146</v>
      </c>
      <c r="E57" s="424">
        <v>3465.8416507299994</v>
      </c>
      <c r="F57" s="423">
        <v>3754.1533973100004</v>
      </c>
      <c r="G57" s="422">
        <f t="shared" si="8"/>
        <v>8.3186647179704476E-2</v>
      </c>
      <c r="H57" s="422">
        <f t="shared" si="9"/>
        <v>5.7443955313087117E-2</v>
      </c>
    </row>
    <row r="58" spans="1:8" ht="15" x14ac:dyDescent="0.25">
      <c r="A58" s="421" t="s">
        <v>159</v>
      </c>
      <c r="B58" s="424">
        <v>1375.708525</v>
      </c>
      <c r="C58" s="423">
        <v>836.70589440000003</v>
      </c>
      <c r="D58" s="422">
        <f t="shared" si="7"/>
        <v>-0.39180002217402843</v>
      </c>
      <c r="E58" s="424">
        <v>3968.3662549999999</v>
      </c>
      <c r="F58" s="423">
        <v>3634.4461382</v>
      </c>
      <c r="G58" s="422">
        <f t="shared" si="8"/>
        <v>-8.4145488430981574E-2</v>
      </c>
      <c r="H58" s="422">
        <f t="shared" si="9"/>
        <v>5.5612261795210553E-2</v>
      </c>
    </row>
    <row r="59" spans="1:8" ht="15" x14ac:dyDescent="0.25">
      <c r="A59" s="421" t="s">
        <v>146</v>
      </c>
      <c r="B59" s="424">
        <v>1326.3988569999999</v>
      </c>
      <c r="C59" s="423">
        <v>717.23340299999995</v>
      </c>
      <c r="D59" s="422">
        <f t="shared" si="7"/>
        <v>-0.45926264998281729</v>
      </c>
      <c r="E59" s="424">
        <v>3363.6771099999996</v>
      </c>
      <c r="F59" s="423">
        <v>2599.3492289999999</v>
      </c>
      <c r="G59" s="422">
        <f t="shared" si="8"/>
        <v>-0.22722986065686901</v>
      </c>
      <c r="H59" s="422">
        <f t="shared" si="9"/>
        <v>3.9773787896034009E-2</v>
      </c>
    </row>
    <row r="60" spans="1:8" ht="15" x14ac:dyDescent="0.25">
      <c r="A60" s="421" t="s">
        <v>148</v>
      </c>
      <c r="B60" s="424">
        <v>2200.1308688000004</v>
      </c>
      <c r="C60" s="423">
        <v>230.61068</v>
      </c>
      <c r="D60" s="422">
        <f t="shared" si="7"/>
        <v>-0.89518319874954522</v>
      </c>
      <c r="E60" s="424">
        <v>6415.8130228000009</v>
      </c>
      <c r="F60" s="423">
        <v>1299.411942</v>
      </c>
      <c r="G60" s="422">
        <f t="shared" si="8"/>
        <v>-0.79746729878469735</v>
      </c>
      <c r="H60" s="422">
        <f t="shared" si="9"/>
        <v>1.9882874680353942E-2</v>
      </c>
    </row>
    <row r="61" spans="1:8" ht="15" x14ac:dyDescent="0.25">
      <c r="A61" s="421" t="s">
        <v>158</v>
      </c>
      <c r="B61" s="424">
        <v>7.2051600000000002</v>
      </c>
      <c r="C61" s="423">
        <v>408.72302300000001</v>
      </c>
      <c r="D61" s="422">
        <f t="shared" si="7"/>
        <v>55.726432584425609</v>
      </c>
      <c r="E61" s="424">
        <v>18.011735000000002</v>
      </c>
      <c r="F61" s="423">
        <v>1239.5611367000001</v>
      </c>
      <c r="G61" s="422">
        <f t="shared" si="8"/>
        <v>67.819641011818135</v>
      </c>
      <c r="H61" s="422">
        <f t="shared" si="9"/>
        <v>1.8967071136585866E-2</v>
      </c>
    </row>
    <row r="62" spans="1:8" ht="15" x14ac:dyDescent="0.25">
      <c r="A62" s="421" t="s">
        <v>156</v>
      </c>
      <c r="B62" s="424">
        <v>505.09484930000002</v>
      </c>
      <c r="C62" s="423">
        <v>743.15096362000008</v>
      </c>
      <c r="D62" s="422" t="s">
        <v>166</v>
      </c>
      <c r="E62" s="424">
        <v>1425.1263574</v>
      </c>
      <c r="F62" s="423">
        <v>1038.6882489700001</v>
      </c>
      <c r="G62" s="422" t="s">
        <v>166</v>
      </c>
      <c r="H62" s="422">
        <f t="shared" si="9"/>
        <v>1.5893426571438104E-2</v>
      </c>
    </row>
    <row r="63" spans="1:8" ht="15.75" thickBot="1" x14ac:dyDescent="0.3">
      <c r="A63" s="421" t="s">
        <v>157</v>
      </c>
      <c r="B63" s="424">
        <v>0</v>
      </c>
      <c r="C63" s="423">
        <v>66.024451999999997</v>
      </c>
      <c r="D63" s="432" t="s">
        <v>163</v>
      </c>
      <c r="E63" s="424">
        <v>373.22878739999999</v>
      </c>
      <c r="F63" s="423">
        <v>66.024451999999997</v>
      </c>
      <c r="G63" s="422" t="s">
        <v>163</v>
      </c>
      <c r="H63" s="422">
        <f t="shared" si="9"/>
        <v>1.0102692321993791E-3</v>
      </c>
    </row>
    <row r="64" spans="1:8" ht="15" x14ac:dyDescent="0.25">
      <c r="A64" s="397" t="s">
        <v>338</v>
      </c>
      <c r="B64" s="429">
        <v>313745.35152774403</v>
      </c>
      <c r="C64" s="428">
        <v>215579.80999813951</v>
      </c>
      <c r="D64" s="427">
        <f t="shared" ref="D64:D69" si="10">+C64/B64-1</f>
        <v>-0.31288285563945284</v>
      </c>
      <c r="E64" s="429">
        <v>871174.08665538416</v>
      </c>
      <c r="F64" s="428">
        <v>840179.98063174891</v>
      </c>
      <c r="G64" s="427">
        <f t="shared" ref="G64:G69" si="11">+F64/E64-1</f>
        <v>-3.5577396640237513E-2</v>
      </c>
      <c r="H64" s="426">
        <f>SUM(H65:H80)</f>
        <v>1</v>
      </c>
    </row>
    <row r="65" spans="1:8" ht="15" x14ac:dyDescent="0.25">
      <c r="A65" s="421" t="s">
        <v>149</v>
      </c>
      <c r="B65" s="424">
        <v>58216.426185386998</v>
      </c>
      <c r="C65" s="423">
        <v>54525.096335601695</v>
      </c>
      <c r="D65" s="422">
        <f t="shared" si="10"/>
        <v>-6.340701571117513E-2</v>
      </c>
      <c r="E65" s="424">
        <v>154298.849220314</v>
      </c>
      <c r="F65" s="423">
        <v>170686.3778706395</v>
      </c>
      <c r="G65" s="422">
        <f t="shared" si="11"/>
        <v>0.10620642171431061</v>
      </c>
      <c r="H65" s="422">
        <f t="shared" ref="H65:H80" si="12">(F65/$F$64)</f>
        <v>0.20315454046202913</v>
      </c>
    </row>
    <row r="66" spans="1:8" ht="15" x14ac:dyDescent="0.25">
      <c r="A66" s="421" t="s">
        <v>154</v>
      </c>
      <c r="B66" s="424">
        <v>47662.467077699999</v>
      </c>
      <c r="C66" s="423">
        <v>30632.043330620305</v>
      </c>
      <c r="D66" s="422">
        <f t="shared" si="10"/>
        <v>-0.35731309752213347</v>
      </c>
      <c r="E66" s="424">
        <v>107520.1858026</v>
      </c>
      <c r="F66" s="423">
        <v>142438.42107353202</v>
      </c>
      <c r="G66" s="422">
        <f t="shared" si="11"/>
        <v>0.3247598114742809</v>
      </c>
      <c r="H66" s="422">
        <f t="shared" si="12"/>
        <v>0.1695332242580091</v>
      </c>
    </row>
    <row r="67" spans="1:8" ht="15" x14ac:dyDescent="0.25">
      <c r="A67" s="421" t="s">
        <v>155</v>
      </c>
      <c r="B67" s="424">
        <v>48546.145657081994</v>
      </c>
      <c r="C67" s="423">
        <v>34300.799453027103</v>
      </c>
      <c r="D67" s="422">
        <f t="shared" si="10"/>
        <v>-0.29343928361852878</v>
      </c>
      <c r="E67" s="424">
        <v>139068.92696282201</v>
      </c>
      <c r="F67" s="423">
        <v>140094.8002145403</v>
      </c>
      <c r="G67" s="422">
        <f t="shared" si="11"/>
        <v>7.3767251543728207E-3</v>
      </c>
      <c r="H67" s="422">
        <f t="shared" si="12"/>
        <v>0.16674379709595091</v>
      </c>
    </row>
    <row r="68" spans="1:8" ht="15" x14ac:dyDescent="0.25">
      <c r="A68" s="421" t="s">
        <v>147</v>
      </c>
      <c r="B68" s="424">
        <v>49377.042168690001</v>
      </c>
      <c r="C68" s="423">
        <v>28512.496276469297</v>
      </c>
      <c r="D68" s="422">
        <f t="shared" si="10"/>
        <v>-0.42255560430168737</v>
      </c>
      <c r="E68" s="424">
        <v>147116.63561075</v>
      </c>
      <c r="F68" s="423">
        <v>117219.39718947388</v>
      </c>
      <c r="G68" s="422">
        <f t="shared" si="11"/>
        <v>-0.20322133045769231</v>
      </c>
      <c r="H68" s="422">
        <f t="shared" si="12"/>
        <v>0.13951700813120321</v>
      </c>
    </row>
    <row r="69" spans="1:8" ht="15" x14ac:dyDescent="0.25">
      <c r="A69" s="421" t="s">
        <v>156</v>
      </c>
      <c r="B69" s="424">
        <v>39779.040337409999</v>
      </c>
      <c r="C69" s="423">
        <v>15209.084866859297</v>
      </c>
      <c r="D69" s="422">
        <f t="shared" si="10"/>
        <v>-0.6176608400339918</v>
      </c>
      <c r="E69" s="424">
        <v>118654.587365913</v>
      </c>
      <c r="F69" s="423">
        <v>62212.451691331196</v>
      </c>
      <c r="G69" s="422">
        <f t="shared" si="11"/>
        <v>-0.47568439558533626</v>
      </c>
      <c r="H69" s="422">
        <f t="shared" si="12"/>
        <v>7.4046577073346054E-2</v>
      </c>
    </row>
    <row r="70" spans="1:8" ht="15" x14ac:dyDescent="0.25">
      <c r="A70" s="421" t="s">
        <v>150</v>
      </c>
      <c r="B70" s="424">
        <v>72.479592519999997</v>
      </c>
      <c r="C70" s="423">
        <v>7137.9994515016006</v>
      </c>
      <c r="D70" s="422" t="s">
        <v>166</v>
      </c>
      <c r="E70" s="424">
        <v>235.76678770000001</v>
      </c>
      <c r="F70" s="423">
        <v>33887.992509856005</v>
      </c>
      <c r="G70" s="422" t="s">
        <v>166</v>
      </c>
      <c r="H70" s="422">
        <f t="shared" si="12"/>
        <v>4.0334206111855835E-2</v>
      </c>
    </row>
    <row r="71" spans="1:8" ht="15" x14ac:dyDescent="0.25">
      <c r="A71" s="421" t="s">
        <v>160</v>
      </c>
      <c r="B71" s="424">
        <v>11549.137247887</v>
      </c>
      <c r="C71" s="423">
        <v>6913.5225380655993</v>
      </c>
      <c r="D71" s="422">
        <f t="shared" ref="D71:D79" si="13">+C71/B71-1</f>
        <v>-0.40138190501368576</v>
      </c>
      <c r="E71" s="424">
        <v>34479.531660647001</v>
      </c>
      <c r="F71" s="423">
        <v>29579.991538675502</v>
      </c>
      <c r="G71" s="422">
        <f t="shared" ref="G71:G79" si="14">+F71/E71-1</f>
        <v>-0.14209996151321158</v>
      </c>
      <c r="H71" s="422">
        <f t="shared" si="12"/>
        <v>3.5206732153310397E-2</v>
      </c>
    </row>
    <row r="72" spans="1:8" ht="15" x14ac:dyDescent="0.25">
      <c r="A72" s="421" t="s">
        <v>158</v>
      </c>
      <c r="B72" s="424">
        <v>10226.91117628</v>
      </c>
      <c r="C72" s="423">
        <v>7105.6320235189996</v>
      </c>
      <c r="D72" s="422">
        <f t="shared" si="13"/>
        <v>-0.30520252879485299</v>
      </c>
      <c r="E72" s="424">
        <v>31800.558506852001</v>
      </c>
      <c r="F72" s="423">
        <v>26837.5255114338</v>
      </c>
      <c r="G72" s="422">
        <f t="shared" si="14"/>
        <v>-0.15606747895162998</v>
      </c>
      <c r="H72" s="422">
        <f t="shared" si="12"/>
        <v>3.1942591028239098E-2</v>
      </c>
    </row>
    <row r="73" spans="1:8" ht="15" x14ac:dyDescent="0.25">
      <c r="A73" s="421" t="s">
        <v>153</v>
      </c>
      <c r="B73" s="424">
        <v>9736.6519723000001</v>
      </c>
      <c r="C73" s="423">
        <v>8148.9759625996003</v>
      </c>
      <c r="D73" s="422">
        <f t="shared" si="13"/>
        <v>-0.16306180134785675</v>
      </c>
      <c r="E73" s="424">
        <v>22181.7240016</v>
      </c>
      <c r="F73" s="423">
        <v>25334.284674782801</v>
      </c>
      <c r="G73" s="422">
        <f t="shared" si="14"/>
        <v>0.1421242403410754</v>
      </c>
      <c r="H73" s="422">
        <f t="shared" si="12"/>
        <v>3.0153401960057918E-2</v>
      </c>
    </row>
    <row r="74" spans="1:8" ht="15" x14ac:dyDescent="0.25">
      <c r="A74" s="421" t="s">
        <v>146</v>
      </c>
      <c r="B74" s="424">
        <v>10609.606917422001</v>
      </c>
      <c r="C74" s="423">
        <v>6760.0315982986995</v>
      </c>
      <c r="D74" s="422">
        <f t="shared" si="13"/>
        <v>-0.36283863757496293</v>
      </c>
      <c r="E74" s="424">
        <v>27894.131784456004</v>
      </c>
      <c r="F74" s="423">
        <v>23731.577356554903</v>
      </c>
      <c r="G74" s="422">
        <f t="shared" si="14"/>
        <v>-0.14922688614458623</v>
      </c>
      <c r="H74" s="422">
        <f t="shared" si="12"/>
        <v>2.8245825779746183E-2</v>
      </c>
    </row>
    <row r="75" spans="1:8" ht="15" x14ac:dyDescent="0.25">
      <c r="A75" s="421" t="s">
        <v>145</v>
      </c>
      <c r="B75" s="424">
        <v>6669.3565181000004</v>
      </c>
      <c r="C75" s="423">
        <v>4884.5211544902004</v>
      </c>
      <c r="D75" s="422">
        <f t="shared" si="13"/>
        <v>-0.26761732691391238</v>
      </c>
      <c r="E75" s="424">
        <v>17087.6688608</v>
      </c>
      <c r="F75" s="423">
        <v>17306.730080097401</v>
      </c>
      <c r="G75" s="422">
        <f t="shared" si="14"/>
        <v>1.281984225478161E-2</v>
      </c>
      <c r="H75" s="422">
        <f t="shared" si="12"/>
        <v>2.0598836533910397E-2</v>
      </c>
    </row>
    <row r="76" spans="1:8" ht="15" x14ac:dyDescent="0.25">
      <c r="A76" s="421" t="s">
        <v>148</v>
      </c>
      <c r="B76" s="424">
        <v>10463.864945269001</v>
      </c>
      <c r="C76" s="423">
        <v>2392.9145372193993</v>
      </c>
      <c r="D76" s="422">
        <f t="shared" si="13"/>
        <v>-0.77131637786463392</v>
      </c>
      <c r="E76" s="424">
        <v>40040.865952221</v>
      </c>
      <c r="F76" s="423">
        <v>17227.294135891498</v>
      </c>
      <c r="G76" s="422">
        <f t="shared" si="14"/>
        <v>-0.5697572036416978</v>
      </c>
      <c r="H76" s="422">
        <f t="shared" si="12"/>
        <v>2.0504290191415815E-2</v>
      </c>
    </row>
    <row r="77" spans="1:8" ht="15" x14ac:dyDescent="0.25">
      <c r="A77" s="421" t="s">
        <v>159</v>
      </c>
      <c r="B77" s="424">
        <v>6595.5943441999998</v>
      </c>
      <c r="C77" s="423">
        <v>3156.9744267879</v>
      </c>
      <c r="D77" s="422">
        <f t="shared" si="13"/>
        <v>-0.52135103191055643</v>
      </c>
      <c r="E77" s="424">
        <v>16231.206741399998</v>
      </c>
      <c r="F77" s="423">
        <v>16087.395125114399</v>
      </c>
      <c r="G77" s="422">
        <f t="shared" si="14"/>
        <v>-8.8601925030494799E-3</v>
      </c>
      <c r="H77" s="422">
        <f t="shared" si="12"/>
        <v>1.9147558256527308E-2</v>
      </c>
    </row>
    <row r="78" spans="1:8" ht="15" x14ac:dyDescent="0.25">
      <c r="A78" s="421" t="s">
        <v>152</v>
      </c>
      <c r="B78" s="424">
        <v>1960.9210523099998</v>
      </c>
      <c r="C78" s="423">
        <v>3831.9323329198996</v>
      </c>
      <c r="D78" s="422">
        <f t="shared" si="13"/>
        <v>0.95414921391445895</v>
      </c>
      <c r="E78" s="424">
        <v>7003.5215264950002</v>
      </c>
      <c r="F78" s="423">
        <v>11835.141721427299</v>
      </c>
      <c r="G78" s="422">
        <f t="shared" si="14"/>
        <v>0.68988439268071233</v>
      </c>
      <c r="H78" s="422">
        <f t="shared" si="12"/>
        <v>1.4086436233017845E-2</v>
      </c>
    </row>
    <row r="79" spans="1:8" ht="15" x14ac:dyDescent="0.25">
      <c r="A79" s="421" t="s">
        <v>151</v>
      </c>
      <c r="B79" s="424">
        <v>2273.6276577630001</v>
      </c>
      <c r="C79" s="423">
        <v>1800.5941080279999</v>
      </c>
      <c r="D79" s="422">
        <f t="shared" si="13"/>
        <v>-0.20805233791025102</v>
      </c>
      <c r="E79" s="424">
        <v>7196.3323481179996</v>
      </c>
      <c r="F79" s="423">
        <v>5433.4083362665006</v>
      </c>
      <c r="G79" s="422">
        <f t="shared" si="14"/>
        <v>-0.24497534668650245</v>
      </c>
      <c r="H79" s="422">
        <f t="shared" si="12"/>
        <v>6.4669576299366321E-3</v>
      </c>
    </row>
    <row r="80" spans="1:8" ht="15.75" thickBot="1" x14ac:dyDescent="0.3">
      <c r="A80" s="421" t="s">
        <v>157</v>
      </c>
      <c r="B80" s="424">
        <v>6.0786774240000003</v>
      </c>
      <c r="C80" s="423">
        <v>267.19160213190003</v>
      </c>
      <c r="D80" s="422" t="s">
        <v>163</v>
      </c>
      <c r="E80" s="424">
        <v>363.59352269599998</v>
      </c>
      <c r="F80" s="423">
        <v>267.19160213190003</v>
      </c>
      <c r="G80" s="422" t="s">
        <v>163</v>
      </c>
      <c r="H80" s="422">
        <f t="shared" si="12"/>
        <v>3.1801710144413708E-4</v>
      </c>
    </row>
    <row r="81" spans="1:8" ht="15" x14ac:dyDescent="0.25">
      <c r="A81" s="397" t="s">
        <v>337</v>
      </c>
      <c r="B81" s="429">
        <v>801478.55200000003</v>
      </c>
      <c r="C81" s="428">
        <v>461505.34649199998</v>
      </c>
      <c r="D81" s="427">
        <f>+C81/B81-1</f>
        <v>-0.42418253696201225</v>
      </c>
      <c r="E81" s="429">
        <v>1988252.3429999999</v>
      </c>
      <c r="F81" s="428">
        <v>2438057.8757500001</v>
      </c>
      <c r="G81" s="427">
        <f>+F81/E81-1</f>
        <v>0.22623161206555165</v>
      </c>
      <c r="H81" s="426">
        <f>SUM(H82)</f>
        <v>1</v>
      </c>
    </row>
    <row r="82" spans="1:8" ht="15.75" thickBot="1" x14ac:dyDescent="0.3">
      <c r="A82" s="431" t="s">
        <v>146</v>
      </c>
      <c r="B82" s="424">
        <v>801478.55200000003</v>
      </c>
      <c r="C82" s="423">
        <v>461505.34649199998</v>
      </c>
      <c r="D82" s="422">
        <f>+C82/B82-1</f>
        <v>-0.42418253696201225</v>
      </c>
      <c r="E82" s="424">
        <v>1988252.3429999999</v>
      </c>
      <c r="F82" s="423">
        <v>2438057.8757500001</v>
      </c>
      <c r="G82" s="422">
        <f>+F82/E82-1</f>
        <v>0.22623161206555165</v>
      </c>
      <c r="H82" s="430">
        <f>(F82/$F$81)</f>
        <v>1</v>
      </c>
    </row>
    <row r="83" spans="1:8" ht="15" x14ac:dyDescent="0.25">
      <c r="A83" s="397" t="s">
        <v>336</v>
      </c>
      <c r="B83" s="429">
        <v>1841.1858</v>
      </c>
      <c r="C83" s="428">
        <v>1133.7519</v>
      </c>
      <c r="D83" s="427">
        <f>+C83/B83-1</f>
        <v>-0.38422732784491387</v>
      </c>
      <c r="E83" s="429">
        <v>5044.9616000000005</v>
      </c>
      <c r="F83" s="428">
        <v>4978.4201149999999</v>
      </c>
      <c r="G83" s="427">
        <f>+F83/E83-1</f>
        <v>-1.3189691077133414E-2</v>
      </c>
      <c r="H83" s="426">
        <f>SUM(H84)</f>
        <v>1</v>
      </c>
    </row>
    <row r="84" spans="1:8" ht="15.75" thickBot="1" x14ac:dyDescent="0.3">
      <c r="A84" s="431" t="s">
        <v>157</v>
      </c>
      <c r="B84" s="424">
        <v>1841.1858</v>
      </c>
      <c r="C84" s="423">
        <v>1133.7519</v>
      </c>
      <c r="D84" s="422">
        <f>+C84/B84-1</f>
        <v>-0.38422732784491387</v>
      </c>
      <c r="E84" s="424">
        <v>5044.9616000000005</v>
      </c>
      <c r="F84" s="423">
        <v>4978.4201149999999</v>
      </c>
      <c r="G84" s="422">
        <f>+F84/E84-1</f>
        <v>-1.3189691077133414E-2</v>
      </c>
      <c r="H84" s="430">
        <f>(F84/$F$83)</f>
        <v>1</v>
      </c>
    </row>
    <row r="85" spans="1:8" ht="15" x14ac:dyDescent="0.25">
      <c r="A85" s="397" t="s">
        <v>335</v>
      </c>
      <c r="B85" s="429">
        <v>2011.3406334999997</v>
      </c>
      <c r="C85" s="428">
        <v>2390.69406205</v>
      </c>
      <c r="D85" s="427">
        <f t="shared" ref="D85:D91" si="15">(C85-B85)/B85</f>
        <v>0.18860725141811255</v>
      </c>
      <c r="E85" s="429">
        <v>5718.1409226999995</v>
      </c>
      <c r="F85" s="428">
        <v>7119.2257300698002</v>
      </c>
      <c r="G85" s="427">
        <f>+F85/E85-1</f>
        <v>0.24502453267770008</v>
      </c>
      <c r="H85" s="426">
        <f>SUM(H86:H92)</f>
        <v>1</v>
      </c>
    </row>
    <row r="86" spans="1:8" ht="15" x14ac:dyDescent="0.25">
      <c r="A86" s="421" t="s">
        <v>153</v>
      </c>
      <c r="B86" s="388">
        <v>213.30829800000001</v>
      </c>
      <c r="C86" s="386">
        <v>692.14546499999994</v>
      </c>
      <c r="D86" s="422">
        <f t="shared" si="15"/>
        <v>2.2448126560927317</v>
      </c>
      <c r="E86" s="388">
        <v>573.21023400000001</v>
      </c>
      <c r="F86" s="386">
        <v>2179.8286800000001</v>
      </c>
      <c r="G86" s="422">
        <f t="shared" ref="G86:G91" si="16">(F86-E86)/E86</f>
        <v>2.8028432688450566</v>
      </c>
      <c r="H86" s="422">
        <f t="shared" ref="H86:H92" si="17">(F86/$F$85)</f>
        <v>0.30618901024488626</v>
      </c>
    </row>
    <row r="87" spans="1:8" ht="15" x14ac:dyDescent="0.25">
      <c r="A87" s="421" t="s">
        <v>148</v>
      </c>
      <c r="B87" s="424">
        <v>1103.2925</v>
      </c>
      <c r="C87" s="423">
        <v>617.86595199999999</v>
      </c>
      <c r="D87" s="422">
        <f t="shared" si="15"/>
        <v>-0.4399799219155392</v>
      </c>
      <c r="E87" s="424">
        <v>3395.6692349999998</v>
      </c>
      <c r="F87" s="423">
        <v>1965.2587710000003</v>
      </c>
      <c r="G87" s="422">
        <f t="shared" si="16"/>
        <v>-0.42124552334379517</v>
      </c>
      <c r="H87" s="422">
        <f t="shared" si="17"/>
        <v>0.27604950952731372</v>
      </c>
    </row>
    <row r="88" spans="1:8" ht="15" x14ac:dyDescent="0.25">
      <c r="A88" s="421" t="s">
        <v>149</v>
      </c>
      <c r="B88" s="424">
        <v>116.7949744</v>
      </c>
      <c r="C88" s="425">
        <v>481.8214256</v>
      </c>
      <c r="D88" s="422">
        <f t="shared" si="15"/>
        <v>3.1253609419002535</v>
      </c>
      <c r="E88" s="424">
        <v>242.04888059999999</v>
      </c>
      <c r="F88" s="425">
        <v>1454.585141</v>
      </c>
      <c r="G88" s="422">
        <f t="shared" si="16"/>
        <v>5.0094685726053303</v>
      </c>
      <c r="H88" s="422">
        <f t="shared" si="17"/>
        <v>0.20431788457784139</v>
      </c>
    </row>
    <row r="89" spans="1:8" ht="15" x14ac:dyDescent="0.25">
      <c r="A89" s="421" t="s">
        <v>145</v>
      </c>
      <c r="B89" s="424">
        <v>273.66835500000002</v>
      </c>
      <c r="C89" s="423">
        <v>322.41084000000001</v>
      </c>
      <c r="D89" s="422">
        <f t="shared" si="15"/>
        <v>0.17810785978524987</v>
      </c>
      <c r="E89" s="424">
        <v>665.13820499999997</v>
      </c>
      <c r="F89" s="423">
        <v>947.55230000000006</v>
      </c>
      <c r="G89" s="422">
        <f t="shared" si="16"/>
        <v>0.42459460737186205</v>
      </c>
      <c r="H89" s="422">
        <f t="shared" si="17"/>
        <v>0.13309766201088133</v>
      </c>
    </row>
    <row r="90" spans="1:8" ht="15" x14ac:dyDescent="0.25">
      <c r="A90" s="421" t="s">
        <v>158</v>
      </c>
      <c r="B90" s="424">
        <v>102.89215780000001</v>
      </c>
      <c r="C90" s="423">
        <v>116.68678945000001</v>
      </c>
      <c r="D90" s="422">
        <f t="shared" si="15"/>
        <v>0.13406883425278887</v>
      </c>
      <c r="E90" s="424">
        <v>304.08342979999998</v>
      </c>
      <c r="F90" s="423">
        <v>353.67299806980003</v>
      </c>
      <c r="G90" s="422">
        <f t="shared" si="16"/>
        <v>0.16307882446082583</v>
      </c>
      <c r="H90" s="422">
        <f t="shared" si="17"/>
        <v>4.9678576221565102E-2</v>
      </c>
    </row>
    <row r="91" spans="1:8" ht="15" x14ac:dyDescent="0.25">
      <c r="A91" s="421" t="s">
        <v>150</v>
      </c>
      <c r="B91" s="424">
        <v>197.274663</v>
      </c>
      <c r="C91" s="423">
        <v>124.14197</v>
      </c>
      <c r="D91" s="422">
        <f t="shared" si="15"/>
        <v>-0.3707150826561037</v>
      </c>
      <c r="E91" s="424">
        <v>512.252205</v>
      </c>
      <c r="F91" s="423">
        <v>124.14197</v>
      </c>
      <c r="G91" s="422">
        <f t="shared" si="16"/>
        <v>-0.75765459125744516</v>
      </c>
      <c r="H91" s="422">
        <f t="shared" si="17"/>
        <v>1.7437566205501236E-2</v>
      </c>
    </row>
    <row r="92" spans="1:8" ht="15.75" thickBot="1" x14ac:dyDescent="0.3">
      <c r="A92" s="421" t="s">
        <v>147</v>
      </c>
      <c r="B92" s="420">
        <v>4.1096852999999998</v>
      </c>
      <c r="C92" s="419">
        <v>35.62162</v>
      </c>
      <c r="D92" s="418" t="s">
        <v>163</v>
      </c>
      <c r="E92" s="420">
        <v>25.7387333</v>
      </c>
      <c r="F92" s="419">
        <v>94.185869999999994</v>
      </c>
      <c r="G92" s="418" t="s">
        <v>163</v>
      </c>
      <c r="H92" s="418">
        <f t="shared" si="17"/>
        <v>1.3229791212010993E-2</v>
      </c>
    </row>
    <row r="93" spans="1:8" ht="57.6" customHeight="1" thickBot="1" x14ac:dyDescent="0.3">
      <c r="A93" s="457" t="s">
        <v>308</v>
      </c>
      <c r="B93" s="458"/>
      <c r="C93" s="458"/>
      <c r="D93" s="458"/>
      <c r="E93" s="458"/>
      <c r="F93" s="458"/>
      <c r="G93" s="458"/>
      <c r="H93" s="459"/>
    </row>
  </sheetData>
  <mergeCells count="3">
    <mergeCell ref="B4:D4"/>
    <mergeCell ref="E4:H4"/>
    <mergeCell ref="A93:H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5"/>
  <sheetViews>
    <sheetView showGridLines="0" view="pageBreakPreview" zoomScaleNormal="110" zoomScaleSheetLayoutView="100" workbookViewId="0">
      <selection activeCell="C8" sqref="C8"/>
    </sheetView>
  </sheetViews>
  <sheetFormatPr baseColWidth="10" defaultColWidth="11.5703125" defaultRowHeight="12.75" x14ac:dyDescent="0.2"/>
  <cols>
    <col min="1" max="1" width="13" style="2" customWidth="1"/>
    <col min="2" max="2" width="16" style="2" customWidth="1"/>
    <col min="3" max="7" width="16" style="3" customWidth="1"/>
    <col min="8" max="8" width="17" style="3" customWidth="1"/>
    <col min="9" max="9" width="25.7109375" style="3" customWidth="1"/>
    <col min="10" max="10" width="10.28515625" style="4" customWidth="1"/>
    <col min="11" max="256" width="11.5703125" style="4"/>
    <col min="257" max="257" width="13" style="4" customWidth="1"/>
    <col min="258" max="263" width="16" style="4" customWidth="1"/>
    <col min="264" max="264" width="17" style="4" customWidth="1"/>
    <col min="265" max="265" width="25.7109375" style="4" customWidth="1"/>
    <col min="266" max="266" width="10.28515625" style="4" customWidth="1"/>
    <col min="267" max="512" width="11.5703125" style="4"/>
    <col min="513" max="513" width="13" style="4" customWidth="1"/>
    <col min="514" max="519" width="16" style="4" customWidth="1"/>
    <col min="520" max="520" width="17" style="4" customWidth="1"/>
    <col min="521" max="521" width="25.7109375" style="4" customWidth="1"/>
    <col min="522" max="522" width="10.28515625" style="4" customWidth="1"/>
    <col min="523" max="768" width="11.5703125" style="4"/>
    <col min="769" max="769" width="13" style="4" customWidth="1"/>
    <col min="770" max="775" width="16" style="4" customWidth="1"/>
    <col min="776" max="776" width="17" style="4" customWidth="1"/>
    <col min="777" max="777" width="25.7109375" style="4" customWidth="1"/>
    <col min="778" max="778" width="10.28515625" style="4" customWidth="1"/>
    <col min="779" max="1024" width="11.5703125" style="4"/>
    <col min="1025" max="1025" width="13" style="4" customWidth="1"/>
    <col min="1026" max="1031" width="16" style="4" customWidth="1"/>
    <col min="1032" max="1032" width="17" style="4" customWidth="1"/>
    <col min="1033" max="1033" width="25.7109375" style="4" customWidth="1"/>
    <col min="1034" max="1034" width="10.28515625" style="4" customWidth="1"/>
    <col min="1035" max="1280" width="11.5703125" style="4"/>
    <col min="1281" max="1281" width="13" style="4" customWidth="1"/>
    <col min="1282" max="1287" width="16" style="4" customWidth="1"/>
    <col min="1288" max="1288" width="17" style="4" customWidth="1"/>
    <col min="1289" max="1289" width="25.7109375" style="4" customWidth="1"/>
    <col min="1290" max="1290" width="10.28515625" style="4" customWidth="1"/>
    <col min="1291" max="1536" width="11.5703125" style="4"/>
    <col min="1537" max="1537" width="13" style="4" customWidth="1"/>
    <col min="1538" max="1543" width="16" style="4" customWidth="1"/>
    <col min="1544" max="1544" width="17" style="4" customWidth="1"/>
    <col min="1545" max="1545" width="25.7109375" style="4" customWidth="1"/>
    <col min="1546" max="1546" width="10.28515625" style="4" customWidth="1"/>
    <col min="1547" max="1792" width="11.5703125" style="4"/>
    <col min="1793" max="1793" width="13" style="4" customWidth="1"/>
    <col min="1794" max="1799" width="16" style="4" customWidth="1"/>
    <col min="1800" max="1800" width="17" style="4" customWidth="1"/>
    <col min="1801" max="1801" width="25.7109375" style="4" customWidth="1"/>
    <col min="1802" max="1802" width="10.28515625" style="4" customWidth="1"/>
    <col min="1803" max="2048" width="11.5703125" style="4"/>
    <col min="2049" max="2049" width="13" style="4" customWidth="1"/>
    <col min="2050" max="2055" width="16" style="4" customWidth="1"/>
    <col min="2056" max="2056" width="17" style="4" customWidth="1"/>
    <col min="2057" max="2057" width="25.7109375" style="4" customWidth="1"/>
    <col min="2058" max="2058" width="10.28515625" style="4" customWidth="1"/>
    <col min="2059" max="2304" width="11.5703125" style="4"/>
    <col min="2305" max="2305" width="13" style="4" customWidth="1"/>
    <col min="2306" max="2311" width="16" style="4" customWidth="1"/>
    <col min="2312" max="2312" width="17" style="4" customWidth="1"/>
    <col min="2313" max="2313" width="25.7109375" style="4" customWidth="1"/>
    <col min="2314" max="2314" width="10.28515625" style="4" customWidth="1"/>
    <col min="2315" max="2560" width="11.5703125" style="4"/>
    <col min="2561" max="2561" width="13" style="4" customWidth="1"/>
    <col min="2562" max="2567" width="16" style="4" customWidth="1"/>
    <col min="2568" max="2568" width="17" style="4" customWidth="1"/>
    <col min="2569" max="2569" width="25.7109375" style="4" customWidth="1"/>
    <col min="2570" max="2570" width="10.28515625" style="4" customWidth="1"/>
    <col min="2571" max="2816" width="11.5703125" style="4"/>
    <col min="2817" max="2817" width="13" style="4" customWidth="1"/>
    <col min="2818" max="2823" width="16" style="4" customWidth="1"/>
    <col min="2824" max="2824" width="17" style="4" customWidth="1"/>
    <col min="2825" max="2825" width="25.7109375" style="4" customWidth="1"/>
    <col min="2826" max="2826" width="10.28515625" style="4" customWidth="1"/>
    <col min="2827" max="3072" width="11.5703125" style="4"/>
    <col min="3073" max="3073" width="13" style="4" customWidth="1"/>
    <col min="3074" max="3079" width="16" style="4" customWidth="1"/>
    <col min="3080" max="3080" width="17" style="4" customWidth="1"/>
    <col min="3081" max="3081" width="25.7109375" style="4" customWidth="1"/>
    <col min="3082" max="3082" width="10.28515625" style="4" customWidth="1"/>
    <col min="3083" max="3328" width="11.5703125" style="4"/>
    <col min="3329" max="3329" width="13" style="4" customWidth="1"/>
    <col min="3330" max="3335" width="16" style="4" customWidth="1"/>
    <col min="3336" max="3336" width="17" style="4" customWidth="1"/>
    <col min="3337" max="3337" width="25.7109375" style="4" customWidth="1"/>
    <col min="3338" max="3338" width="10.28515625" style="4" customWidth="1"/>
    <col min="3339" max="3584" width="11.5703125" style="4"/>
    <col min="3585" max="3585" width="13" style="4" customWidth="1"/>
    <col min="3586" max="3591" width="16" style="4" customWidth="1"/>
    <col min="3592" max="3592" width="17" style="4" customWidth="1"/>
    <col min="3593" max="3593" width="25.7109375" style="4" customWidth="1"/>
    <col min="3594" max="3594" width="10.28515625" style="4" customWidth="1"/>
    <col min="3595" max="3840" width="11.5703125" style="4"/>
    <col min="3841" max="3841" width="13" style="4" customWidth="1"/>
    <col min="3842" max="3847" width="16" style="4" customWidth="1"/>
    <col min="3848" max="3848" width="17" style="4" customWidth="1"/>
    <col min="3849" max="3849" width="25.7109375" style="4" customWidth="1"/>
    <col min="3850" max="3850" width="10.28515625" style="4" customWidth="1"/>
    <col min="3851" max="4096" width="11.5703125" style="4"/>
    <col min="4097" max="4097" width="13" style="4" customWidth="1"/>
    <col min="4098" max="4103" width="16" style="4" customWidth="1"/>
    <col min="4104" max="4104" width="17" style="4" customWidth="1"/>
    <col min="4105" max="4105" width="25.7109375" style="4" customWidth="1"/>
    <col min="4106" max="4106" width="10.28515625" style="4" customWidth="1"/>
    <col min="4107" max="4352" width="11.5703125" style="4"/>
    <col min="4353" max="4353" width="13" style="4" customWidth="1"/>
    <col min="4354" max="4359" width="16" style="4" customWidth="1"/>
    <col min="4360" max="4360" width="17" style="4" customWidth="1"/>
    <col min="4361" max="4361" width="25.7109375" style="4" customWidth="1"/>
    <col min="4362" max="4362" width="10.28515625" style="4" customWidth="1"/>
    <col min="4363" max="4608" width="11.5703125" style="4"/>
    <col min="4609" max="4609" width="13" style="4" customWidth="1"/>
    <col min="4610" max="4615" width="16" style="4" customWidth="1"/>
    <col min="4616" max="4616" width="17" style="4" customWidth="1"/>
    <col min="4617" max="4617" width="25.7109375" style="4" customWidth="1"/>
    <col min="4618" max="4618" width="10.28515625" style="4" customWidth="1"/>
    <col min="4619" max="4864" width="11.5703125" style="4"/>
    <col min="4865" max="4865" width="13" style="4" customWidth="1"/>
    <col min="4866" max="4871" width="16" style="4" customWidth="1"/>
    <col min="4872" max="4872" width="17" style="4" customWidth="1"/>
    <col min="4873" max="4873" width="25.7109375" style="4" customWidth="1"/>
    <col min="4874" max="4874" width="10.28515625" style="4" customWidth="1"/>
    <col min="4875" max="5120" width="11.5703125" style="4"/>
    <col min="5121" max="5121" width="13" style="4" customWidth="1"/>
    <col min="5122" max="5127" width="16" style="4" customWidth="1"/>
    <col min="5128" max="5128" width="17" style="4" customWidth="1"/>
    <col min="5129" max="5129" width="25.7109375" style="4" customWidth="1"/>
    <col min="5130" max="5130" width="10.28515625" style="4" customWidth="1"/>
    <col min="5131" max="5376" width="11.5703125" style="4"/>
    <col min="5377" max="5377" width="13" style="4" customWidth="1"/>
    <col min="5378" max="5383" width="16" style="4" customWidth="1"/>
    <col min="5384" max="5384" width="17" style="4" customWidth="1"/>
    <col min="5385" max="5385" width="25.7109375" style="4" customWidth="1"/>
    <col min="5386" max="5386" width="10.28515625" style="4" customWidth="1"/>
    <col min="5387" max="5632" width="11.5703125" style="4"/>
    <col min="5633" max="5633" width="13" style="4" customWidth="1"/>
    <col min="5634" max="5639" width="16" style="4" customWidth="1"/>
    <col min="5640" max="5640" width="17" style="4" customWidth="1"/>
    <col min="5641" max="5641" width="25.7109375" style="4" customWidth="1"/>
    <col min="5642" max="5642" width="10.28515625" style="4" customWidth="1"/>
    <col min="5643" max="5888" width="11.5703125" style="4"/>
    <col min="5889" max="5889" width="13" style="4" customWidth="1"/>
    <col min="5890" max="5895" width="16" style="4" customWidth="1"/>
    <col min="5896" max="5896" width="17" style="4" customWidth="1"/>
    <col min="5897" max="5897" width="25.7109375" style="4" customWidth="1"/>
    <col min="5898" max="5898" width="10.28515625" style="4" customWidth="1"/>
    <col min="5899" max="6144" width="11.5703125" style="4"/>
    <col min="6145" max="6145" width="13" style="4" customWidth="1"/>
    <col min="6146" max="6151" width="16" style="4" customWidth="1"/>
    <col min="6152" max="6152" width="17" style="4" customWidth="1"/>
    <col min="6153" max="6153" width="25.7109375" style="4" customWidth="1"/>
    <col min="6154" max="6154" width="10.28515625" style="4" customWidth="1"/>
    <col min="6155" max="6400" width="11.5703125" style="4"/>
    <col min="6401" max="6401" width="13" style="4" customWidth="1"/>
    <col min="6402" max="6407" width="16" style="4" customWidth="1"/>
    <col min="6408" max="6408" width="17" style="4" customWidth="1"/>
    <col min="6409" max="6409" width="25.7109375" style="4" customWidth="1"/>
    <col min="6410" max="6410" width="10.28515625" style="4" customWidth="1"/>
    <col min="6411" max="6656" width="11.5703125" style="4"/>
    <col min="6657" max="6657" width="13" style="4" customWidth="1"/>
    <col min="6658" max="6663" width="16" style="4" customWidth="1"/>
    <col min="6664" max="6664" width="17" style="4" customWidth="1"/>
    <col min="6665" max="6665" width="25.7109375" style="4" customWidth="1"/>
    <col min="6666" max="6666" width="10.28515625" style="4" customWidth="1"/>
    <col min="6667" max="6912" width="11.5703125" style="4"/>
    <col min="6913" max="6913" width="13" style="4" customWidth="1"/>
    <col min="6914" max="6919" width="16" style="4" customWidth="1"/>
    <col min="6920" max="6920" width="17" style="4" customWidth="1"/>
    <col min="6921" max="6921" width="25.7109375" style="4" customWidth="1"/>
    <col min="6922" max="6922" width="10.28515625" style="4" customWidth="1"/>
    <col min="6923" max="7168" width="11.5703125" style="4"/>
    <col min="7169" max="7169" width="13" style="4" customWidth="1"/>
    <col min="7170" max="7175" width="16" style="4" customWidth="1"/>
    <col min="7176" max="7176" width="17" style="4" customWidth="1"/>
    <col min="7177" max="7177" width="25.7109375" style="4" customWidth="1"/>
    <col min="7178" max="7178" width="10.28515625" style="4" customWidth="1"/>
    <col min="7179" max="7424" width="11.5703125" style="4"/>
    <col min="7425" max="7425" width="13" style="4" customWidth="1"/>
    <col min="7426" max="7431" width="16" style="4" customWidth="1"/>
    <col min="7432" max="7432" width="17" style="4" customWidth="1"/>
    <col min="7433" max="7433" width="25.7109375" style="4" customWidth="1"/>
    <col min="7434" max="7434" width="10.28515625" style="4" customWidth="1"/>
    <col min="7435" max="7680" width="11.5703125" style="4"/>
    <col min="7681" max="7681" width="13" style="4" customWidth="1"/>
    <col min="7682" max="7687" width="16" style="4" customWidth="1"/>
    <col min="7688" max="7688" width="17" style="4" customWidth="1"/>
    <col min="7689" max="7689" width="25.7109375" style="4" customWidth="1"/>
    <col min="7690" max="7690" width="10.28515625" style="4" customWidth="1"/>
    <col min="7691" max="7936" width="11.5703125" style="4"/>
    <col min="7937" max="7937" width="13" style="4" customWidth="1"/>
    <col min="7938" max="7943" width="16" style="4" customWidth="1"/>
    <col min="7944" max="7944" width="17" style="4" customWidth="1"/>
    <col min="7945" max="7945" width="25.7109375" style="4" customWidth="1"/>
    <col min="7946" max="7946" width="10.28515625" style="4" customWidth="1"/>
    <col min="7947" max="8192" width="11.5703125" style="4"/>
    <col min="8193" max="8193" width="13" style="4" customWidth="1"/>
    <col min="8194" max="8199" width="16" style="4" customWidth="1"/>
    <col min="8200" max="8200" width="17" style="4" customWidth="1"/>
    <col min="8201" max="8201" width="25.7109375" style="4" customWidth="1"/>
    <col min="8202" max="8202" width="10.28515625" style="4" customWidth="1"/>
    <col min="8203" max="8448" width="11.5703125" style="4"/>
    <col min="8449" max="8449" width="13" style="4" customWidth="1"/>
    <col min="8450" max="8455" width="16" style="4" customWidth="1"/>
    <col min="8456" max="8456" width="17" style="4" customWidth="1"/>
    <col min="8457" max="8457" width="25.7109375" style="4" customWidth="1"/>
    <col min="8458" max="8458" width="10.28515625" style="4" customWidth="1"/>
    <col min="8459" max="8704" width="11.5703125" style="4"/>
    <col min="8705" max="8705" width="13" style="4" customWidth="1"/>
    <col min="8706" max="8711" width="16" style="4" customWidth="1"/>
    <col min="8712" max="8712" width="17" style="4" customWidth="1"/>
    <col min="8713" max="8713" width="25.7109375" style="4" customWidth="1"/>
    <col min="8714" max="8714" width="10.28515625" style="4" customWidth="1"/>
    <col min="8715" max="8960" width="11.5703125" style="4"/>
    <col min="8961" max="8961" width="13" style="4" customWidth="1"/>
    <col min="8962" max="8967" width="16" style="4" customWidth="1"/>
    <col min="8968" max="8968" width="17" style="4" customWidth="1"/>
    <col min="8969" max="8969" width="25.7109375" style="4" customWidth="1"/>
    <col min="8970" max="8970" width="10.28515625" style="4" customWidth="1"/>
    <col min="8971" max="9216" width="11.5703125" style="4"/>
    <col min="9217" max="9217" width="13" style="4" customWidth="1"/>
    <col min="9218" max="9223" width="16" style="4" customWidth="1"/>
    <col min="9224" max="9224" width="17" style="4" customWidth="1"/>
    <col min="9225" max="9225" width="25.7109375" style="4" customWidth="1"/>
    <col min="9226" max="9226" width="10.28515625" style="4" customWidth="1"/>
    <col min="9227" max="9472" width="11.5703125" style="4"/>
    <col min="9473" max="9473" width="13" style="4" customWidth="1"/>
    <col min="9474" max="9479" width="16" style="4" customWidth="1"/>
    <col min="9480" max="9480" width="17" style="4" customWidth="1"/>
    <col min="9481" max="9481" width="25.7109375" style="4" customWidth="1"/>
    <col min="9482" max="9482" width="10.28515625" style="4" customWidth="1"/>
    <col min="9483" max="9728" width="11.5703125" style="4"/>
    <col min="9729" max="9729" width="13" style="4" customWidth="1"/>
    <col min="9730" max="9735" width="16" style="4" customWidth="1"/>
    <col min="9736" max="9736" width="17" style="4" customWidth="1"/>
    <col min="9737" max="9737" width="25.7109375" style="4" customWidth="1"/>
    <col min="9738" max="9738" width="10.28515625" style="4" customWidth="1"/>
    <col min="9739" max="9984" width="11.5703125" style="4"/>
    <col min="9985" max="9985" width="13" style="4" customWidth="1"/>
    <col min="9986" max="9991" width="16" style="4" customWidth="1"/>
    <col min="9992" max="9992" width="17" style="4" customWidth="1"/>
    <col min="9993" max="9993" width="25.7109375" style="4" customWidth="1"/>
    <col min="9994" max="9994" width="10.28515625" style="4" customWidth="1"/>
    <col min="9995" max="10240" width="11.5703125" style="4"/>
    <col min="10241" max="10241" width="13" style="4" customWidth="1"/>
    <col min="10242" max="10247" width="16" style="4" customWidth="1"/>
    <col min="10248" max="10248" width="17" style="4" customWidth="1"/>
    <col min="10249" max="10249" width="25.7109375" style="4" customWidth="1"/>
    <col min="10250" max="10250" width="10.28515625" style="4" customWidth="1"/>
    <col min="10251" max="10496" width="11.5703125" style="4"/>
    <col min="10497" max="10497" width="13" style="4" customWidth="1"/>
    <col min="10498" max="10503" width="16" style="4" customWidth="1"/>
    <col min="10504" max="10504" width="17" style="4" customWidth="1"/>
    <col min="10505" max="10505" width="25.7109375" style="4" customWidth="1"/>
    <col min="10506" max="10506" width="10.28515625" style="4" customWidth="1"/>
    <col min="10507" max="10752" width="11.5703125" style="4"/>
    <col min="10753" max="10753" width="13" style="4" customWidth="1"/>
    <col min="10754" max="10759" width="16" style="4" customWidth="1"/>
    <col min="10760" max="10760" width="17" style="4" customWidth="1"/>
    <col min="10761" max="10761" width="25.7109375" style="4" customWidth="1"/>
    <col min="10762" max="10762" width="10.28515625" style="4" customWidth="1"/>
    <col min="10763" max="11008" width="11.5703125" style="4"/>
    <col min="11009" max="11009" width="13" style="4" customWidth="1"/>
    <col min="11010" max="11015" width="16" style="4" customWidth="1"/>
    <col min="11016" max="11016" width="17" style="4" customWidth="1"/>
    <col min="11017" max="11017" width="25.7109375" style="4" customWidth="1"/>
    <col min="11018" max="11018" width="10.28515625" style="4" customWidth="1"/>
    <col min="11019" max="11264" width="11.5703125" style="4"/>
    <col min="11265" max="11265" width="13" style="4" customWidth="1"/>
    <col min="11266" max="11271" width="16" style="4" customWidth="1"/>
    <col min="11272" max="11272" width="17" style="4" customWidth="1"/>
    <col min="11273" max="11273" width="25.7109375" style="4" customWidth="1"/>
    <col min="11274" max="11274" width="10.28515625" style="4" customWidth="1"/>
    <col min="11275" max="11520" width="11.5703125" style="4"/>
    <col min="11521" max="11521" width="13" style="4" customWidth="1"/>
    <col min="11522" max="11527" width="16" style="4" customWidth="1"/>
    <col min="11528" max="11528" width="17" style="4" customWidth="1"/>
    <col min="11529" max="11529" width="25.7109375" style="4" customWidth="1"/>
    <col min="11530" max="11530" width="10.28515625" style="4" customWidth="1"/>
    <col min="11531" max="11776" width="11.5703125" style="4"/>
    <col min="11777" max="11777" width="13" style="4" customWidth="1"/>
    <col min="11778" max="11783" width="16" style="4" customWidth="1"/>
    <col min="11784" max="11784" width="17" style="4" customWidth="1"/>
    <col min="11785" max="11785" width="25.7109375" style="4" customWidth="1"/>
    <col min="11786" max="11786" width="10.28515625" style="4" customWidth="1"/>
    <col min="11787" max="12032" width="11.5703125" style="4"/>
    <col min="12033" max="12033" width="13" style="4" customWidth="1"/>
    <col min="12034" max="12039" width="16" style="4" customWidth="1"/>
    <col min="12040" max="12040" width="17" style="4" customWidth="1"/>
    <col min="12041" max="12041" width="25.7109375" style="4" customWidth="1"/>
    <col min="12042" max="12042" width="10.28515625" style="4" customWidth="1"/>
    <col min="12043" max="12288" width="11.5703125" style="4"/>
    <col min="12289" max="12289" width="13" style="4" customWidth="1"/>
    <col min="12290" max="12295" width="16" style="4" customWidth="1"/>
    <col min="12296" max="12296" width="17" style="4" customWidth="1"/>
    <col min="12297" max="12297" width="25.7109375" style="4" customWidth="1"/>
    <col min="12298" max="12298" width="10.28515625" style="4" customWidth="1"/>
    <col min="12299" max="12544" width="11.5703125" style="4"/>
    <col min="12545" max="12545" width="13" style="4" customWidth="1"/>
    <col min="12546" max="12551" width="16" style="4" customWidth="1"/>
    <col min="12552" max="12552" width="17" style="4" customWidth="1"/>
    <col min="12553" max="12553" width="25.7109375" style="4" customWidth="1"/>
    <col min="12554" max="12554" width="10.28515625" style="4" customWidth="1"/>
    <col min="12555" max="12800" width="11.5703125" style="4"/>
    <col min="12801" max="12801" width="13" style="4" customWidth="1"/>
    <col min="12802" max="12807" width="16" style="4" customWidth="1"/>
    <col min="12808" max="12808" width="17" style="4" customWidth="1"/>
    <col min="12809" max="12809" width="25.7109375" style="4" customWidth="1"/>
    <col min="12810" max="12810" width="10.28515625" style="4" customWidth="1"/>
    <col min="12811" max="13056" width="11.5703125" style="4"/>
    <col min="13057" max="13057" width="13" style="4" customWidth="1"/>
    <col min="13058" max="13063" width="16" style="4" customWidth="1"/>
    <col min="13064" max="13064" width="17" style="4" customWidth="1"/>
    <col min="13065" max="13065" width="25.7109375" style="4" customWidth="1"/>
    <col min="13066" max="13066" width="10.28515625" style="4" customWidth="1"/>
    <col min="13067" max="13312" width="11.5703125" style="4"/>
    <col min="13313" max="13313" width="13" style="4" customWidth="1"/>
    <col min="13314" max="13319" width="16" style="4" customWidth="1"/>
    <col min="13320" max="13320" width="17" style="4" customWidth="1"/>
    <col min="13321" max="13321" width="25.7109375" style="4" customWidth="1"/>
    <col min="13322" max="13322" width="10.28515625" style="4" customWidth="1"/>
    <col min="13323" max="13568" width="11.5703125" style="4"/>
    <col min="13569" max="13569" width="13" style="4" customWidth="1"/>
    <col min="13570" max="13575" width="16" style="4" customWidth="1"/>
    <col min="13576" max="13576" width="17" style="4" customWidth="1"/>
    <col min="13577" max="13577" width="25.7109375" style="4" customWidth="1"/>
    <col min="13578" max="13578" width="10.28515625" style="4" customWidth="1"/>
    <col min="13579" max="13824" width="11.5703125" style="4"/>
    <col min="13825" max="13825" width="13" style="4" customWidth="1"/>
    <col min="13826" max="13831" width="16" style="4" customWidth="1"/>
    <col min="13832" max="13832" width="17" style="4" customWidth="1"/>
    <col min="13833" max="13833" width="25.7109375" style="4" customWidth="1"/>
    <col min="13834" max="13834" width="10.28515625" style="4" customWidth="1"/>
    <col min="13835" max="14080" width="11.5703125" style="4"/>
    <col min="14081" max="14081" width="13" style="4" customWidth="1"/>
    <col min="14082" max="14087" width="16" style="4" customWidth="1"/>
    <col min="14088" max="14088" width="17" style="4" customWidth="1"/>
    <col min="14089" max="14089" width="25.7109375" style="4" customWidth="1"/>
    <col min="14090" max="14090" width="10.28515625" style="4" customWidth="1"/>
    <col min="14091" max="14336" width="11.5703125" style="4"/>
    <col min="14337" max="14337" width="13" style="4" customWidth="1"/>
    <col min="14338" max="14343" width="16" style="4" customWidth="1"/>
    <col min="14344" max="14344" width="17" style="4" customWidth="1"/>
    <col min="14345" max="14345" width="25.7109375" style="4" customWidth="1"/>
    <col min="14346" max="14346" width="10.28515625" style="4" customWidth="1"/>
    <col min="14347" max="14592" width="11.5703125" style="4"/>
    <col min="14593" max="14593" width="13" style="4" customWidth="1"/>
    <col min="14594" max="14599" width="16" style="4" customWidth="1"/>
    <col min="14600" max="14600" width="17" style="4" customWidth="1"/>
    <col min="14601" max="14601" width="25.7109375" style="4" customWidth="1"/>
    <col min="14602" max="14602" width="10.28515625" style="4" customWidth="1"/>
    <col min="14603" max="14848" width="11.5703125" style="4"/>
    <col min="14849" max="14849" width="13" style="4" customWidth="1"/>
    <col min="14850" max="14855" width="16" style="4" customWidth="1"/>
    <col min="14856" max="14856" width="17" style="4" customWidth="1"/>
    <col min="14857" max="14857" width="25.7109375" style="4" customWidth="1"/>
    <col min="14858" max="14858" width="10.28515625" style="4" customWidth="1"/>
    <col min="14859" max="15104" width="11.5703125" style="4"/>
    <col min="15105" max="15105" width="13" style="4" customWidth="1"/>
    <col min="15106" max="15111" width="16" style="4" customWidth="1"/>
    <col min="15112" max="15112" width="17" style="4" customWidth="1"/>
    <col min="15113" max="15113" width="25.7109375" style="4" customWidth="1"/>
    <col min="15114" max="15114" width="10.28515625" style="4" customWidth="1"/>
    <col min="15115" max="15360" width="11.5703125" style="4"/>
    <col min="15361" max="15361" width="13" style="4" customWidth="1"/>
    <col min="15362" max="15367" width="16" style="4" customWidth="1"/>
    <col min="15368" max="15368" width="17" style="4" customWidth="1"/>
    <col min="15369" max="15369" width="25.7109375" style="4" customWidth="1"/>
    <col min="15370" max="15370" width="10.28515625" style="4" customWidth="1"/>
    <col min="15371" max="15616" width="11.5703125" style="4"/>
    <col min="15617" max="15617" width="13" style="4" customWidth="1"/>
    <col min="15618" max="15623" width="16" style="4" customWidth="1"/>
    <col min="15624" max="15624" width="17" style="4" customWidth="1"/>
    <col min="15625" max="15625" width="25.7109375" style="4" customWidth="1"/>
    <col min="15626" max="15626" width="10.28515625" style="4" customWidth="1"/>
    <col min="15627" max="15872" width="11.5703125" style="4"/>
    <col min="15873" max="15873" width="13" style="4" customWidth="1"/>
    <col min="15874" max="15879" width="16" style="4" customWidth="1"/>
    <col min="15880" max="15880" width="17" style="4" customWidth="1"/>
    <col min="15881" max="15881" width="25.7109375" style="4" customWidth="1"/>
    <col min="15882" max="15882" width="10.28515625" style="4" customWidth="1"/>
    <col min="15883" max="16128" width="11.5703125" style="4"/>
    <col min="16129" max="16129" width="13" style="4" customWidth="1"/>
    <col min="16130" max="16135" width="16" style="4" customWidth="1"/>
    <col min="16136" max="16136" width="17" style="4" customWidth="1"/>
    <col min="16137" max="16137" width="25.7109375" style="4" customWidth="1"/>
    <col min="16138" max="16138" width="10.28515625" style="4" customWidth="1"/>
    <col min="16139" max="16384" width="11.5703125" style="4"/>
  </cols>
  <sheetData>
    <row r="1" spans="1:11" x14ac:dyDescent="0.2">
      <c r="A1" s="1" t="s">
        <v>347</v>
      </c>
    </row>
    <row r="2" spans="1:11" ht="15.75" x14ac:dyDescent="0.25">
      <c r="A2" s="5" t="s">
        <v>0</v>
      </c>
      <c r="G2" s="6"/>
    </row>
    <row r="3" spans="1:11" x14ac:dyDescent="0.2">
      <c r="A3" s="7"/>
    </row>
    <row r="4" spans="1:11" x14ac:dyDescent="0.2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11" ht="13.5" thickBot="1" x14ac:dyDescent="0.25">
      <c r="A5" s="10"/>
      <c r="B5" s="11" t="s">
        <v>10</v>
      </c>
      <c r="C5" s="11" t="s">
        <v>10</v>
      </c>
      <c r="D5" s="11" t="s">
        <v>10</v>
      </c>
      <c r="E5" s="11" t="s">
        <v>11</v>
      </c>
      <c r="F5" s="11" t="s">
        <v>12</v>
      </c>
      <c r="G5" s="11" t="s">
        <v>12</v>
      </c>
      <c r="H5" s="11" t="s">
        <v>12</v>
      </c>
      <c r="I5" s="11" t="s">
        <v>12</v>
      </c>
    </row>
    <row r="6" spans="1:11" x14ac:dyDescent="0.2">
      <c r="A6" s="2">
        <v>2010</v>
      </c>
      <c r="B6" s="12">
        <v>8.450746875258601E-2</v>
      </c>
      <c r="C6" s="12">
        <v>-2.7200264214780799E-2</v>
      </c>
      <c r="D6" s="12">
        <v>1.52952730656656E-2</v>
      </c>
      <c r="E6" s="13">
        <v>2.8250957505877676</v>
      </c>
      <c r="F6" s="14">
        <v>35803.080814595101</v>
      </c>
      <c r="G6" s="14">
        <v>22154.513265768925</v>
      </c>
      <c r="H6" s="14">
        <v>28815.319466000001</v>
      </c>
      <c r="I6" s="14">
        <v>6987.7613485950496</v>
      </c>
    </row>
    <row r="7" spans="1:11" x14ac:dyDescent="0.2">
      <c r="A7" s="2">
        <v>2011</v>
      </c>
      <c r="B7" s="12">
        <v>6.4522160023376504E-2</v>
      </c>
      <c r="C7" s="12">
        <v>-2.11936819637971E-2</v>
      </c>
      <c r="D7" s="12">
        <v>3.3696654863748704E-2</v>
      </c>
      <c r="E7" s="13">
        <v>2.7540112112709312</v>
      </c>
      <c r="F7" s="14">
        <v>46375.961566173602</v>
      </c>
      <c r="G7" s="14">
        <v>28017.642434212732</v>
      </c>
      <c r="H7" s="14">
        <v>37151.5216</v>
      </c>
      <c r="I7" s="14">
        <v>9224.4399661735497</v>
      </c>
    </row>
    <row r="8" spans="1:11" x14ac:dyDescent="0.2">
      <c r="A8" s="2">
        <v>2012</v>
      </c>
      <c r="B8" s="12">
        <v>5.9503463404493695E-2</v>
      </c>
      <c r="C8" s="12">
        <v>2.5103842207752899E-2</v>
      </c>
      <c r="D8" s="12">
        <v>3.6554139094222504E-2</v>
      </c>
      <c r="E8" s="13">
        <v>2.6375267297979796</v>
      </c>
      <c r="F8" s="14">
        <v>47410.606678139004</v>
      </c>
      <c r="G8" s="14">
        <v>28188.938086776645</v>
      </c>
      <c r="H8" s="14">
        <v>41017.937140000002</v>
      </c>
      <c r="I8" s="14">
        <v>6392.66953813902</v>
      </c>
    </row>
    <row r="9" spans="1:11" x14ac:dyDescent="0.2">
      <c r="A9" s="2">
        <v>2013</v>
      </c>
      <c r="B9" s="12">
        <v>5.8375397600710699E-2</v>
      </c>
      <c r="C9" s="12">
        <v>4.2606338594700199E-2</v>
      </c>
      <c r="D9" s="12">
        <v>2.80558676982447E-2</v>
      </c>
      <c r="E9" s="13">
        <v>2.7023295295055818</v>
      </c>
      <c r="F9" s="14">
        <v>42860.636578772901</v>
      </c>
      <c r="G9" s="14">
        <v>24511.389216193056</v>
      </c>
      <c r="H9" s="14">
        <v>42356.184715000003</v>
      </c>
      <c r="I9" s="14">
        <v>504.45186377284699</v>
      </c>
    </row>
    <row r="10" spans="1:11" x14ac:dyDescent="0.2">
      <c r="A10" s="2">
        <v>2014</v>
      </c>
      <c r="B10" s="12">
        <v>2.3940763627093398E-2</v>
      </c>
      <c r="C10" s="12">
        <v>-2.2330662964123501E-2</v>
      </c>
      <c r="D10" s="12">
        <v>3.2462027510329498E-2</v>
      </c>
      <c r="E10" s="15">
        <v>2.8387441197691197</v>
      </c>
      <c r="F10" s="14">
        <v>39532.682898636704</v>
      </c>
      <c r="G10" s="14">
        <v>21209.019628408008</v>
      </c>
      <c r="H10" s="14">
        <v>41042.150549999998</v>
      </c>
      <c r="I10" s="14">
        <v>-1509.4676513633401</v>
      </c>
      <c r="J10" s="16"/>
    </row>
    <row r="11" spans="1:11" x14ac:dyDescent="0.2">
      <c r="A11" s="2">
        <v>2015</v>
      </c>
      <c r="B11" s="12">
        <v>3.2735773188074802E-2</v>
      </c>
      <c r="C11" s="12">
        <v>0.15717476222631699</v>
      </c>
      <c r="D11" s="12">
        <v>3.5478487642527201E-2</v>
      </c>
      <c r="E11" s="15">
        <v>3.1853143181818182</v>
      </c>
      <c r="F11" s="14">
        <v>34414.354533501202</v>
      </c>
      <c r="G11" s="14">
        <v>19648.602319839254</v>
      </c>
      <c r="H11" s="14">
        <v>37330.790127</v>
      </c>
      <c r="I11" s="14">
        <v>-2916.4355934988498</v>
      </c>
      <c r="J11" s="16"/>
    </row>
    <row r="12" spans="1:11" x14ac:dyDescent="0.2">
      <c r="A12" s="2">
        <v>2016</v>
      </c>
      <c r="B12" s="12">
        <v>4.0429163656696E-2</v>
      </c>
      <c r="C12" s="12">
        <v>0.21182563154513401</v>
      </c>
      <c r="D12" s="12">
        <v>3.5930838949936005E-2</v>
      </c>
      <c r="E12" s="15">
        <v>3.375425825928458</v>
      </c>
      <c r="F12" s="14">
        <v>37081.738042331803</v>
      </c>
      <c r="G12" s="14">
        <v>22416.963899999999</v>
      </c>
      <c r="H12" s="14">
        <v>35128.399275000003</v>
      </c>
      <c r="I12" s="14">
        <v>1953.33876733184</v>
      </c>
      <c r="J12" s="16"/>
    </row>
    <row r="13" spans="1:11" x14ac:dyDescent="0.2">
      <c r="A13" s="2">
        <v>2017</v>
      </c>
      <c r="B13" s="12">
        <v>2.4746848802569998E-2</v>
      </c>
      <c r="C13" s="12">
        <v>4.4761089838456301E-2</v>
      </c>
      <c r="D13" s="17">
        <v>2.8038318234279401E-2</v>
      </c>
      <c r="E13" s="18">
        <v>3.2607222536055769</v>
      </c>
      <c r="F13" s="14">
        <v>45421.593444473598</v>
      </c>
      <c r="G13" s="14">
        <v>28169.350999999995</v>
      </c>
      <c r="H13" s="14">
        <v>38722.076371000003</v>
      </c>
      <c r="I13" s="14">
        <v>6699.5170734736203</v>
      </c>
      <c r="J13" s="16"/>
    </row>
    <row r="14" spans="1:11" x14ac:dyDescent="0.2">
      <c r="A14" s="2">
        <v>2018</v>
      </c>
      <c r="B14" s="12">
        <v>3.9938623215126201E-2</v>
      </c>
      <c r="C14" s="12">
        <v>-1.47745959175283E-2</v>
      </c>
      <c r="D14" s="17">
        <v>1.3175629611134098E-2</v>
      </c>
      <c r="E14" s="18">
        <v>3.2870557103174605</v>
      </c>
      <c r="F14" s="14">
        <v>49066.4758077562</v>
      </c>
      <c r="G14" s="14">
        <v>29527.870999999999</v>
      </c>
      <c r="H14" s="14">
        <v>41869.941111</v>
      </c>
      <c r="I14" s="14">
        <v>7196.53469675619</v>
      </c>
    </row>
    <row r="15" spans="1:11" x14ac:dyDescent="0.2">
      <c r="A15" s="19">
        <v>2019</v>
      </c>
      <c r="B15" s="20">
        <v>2.1808333333333787E-2</v>
      </c>
      <c r="C15" s="20">
        <v>-8.9083777154757484E-3</v>
      </c>
      <c r="D15" s="20">
        <v>2.1370461037110641E-2</v>
      </c>
      <c r="E15" s="21">
        <v>3.3371626666666665</v>
      </c>
      <c r="F15" s="22">
        <v>47688.239130468603</v>
      </c>
      <c r="G15" s="22">
        <v>28678.049199999998</v>
      </c>
      <c r="H15" s="22">
        <v>41074.033108000003</v>
      </c>
      <c r="I15" s="22">
        <v>6614.2060224686202</v>
      </c>
      <c r="J15" s="23"/>
      <c r="K15" s="24"/>
    </row>
    <row r="16" spans="1:11" x14ac:dyDescent="0.2">
      <c r="A16" s="25">
        <v>2020</v>
      </c>
      <c r="B16" s="26"/>
      <c r="C16" s="26"/>
      <c r="D16" s="26"/>
      <c r="E16" s="27"/>
      <c r="F16" s="28"/>
      <c r="G16" s="28"/>
      <c r="H16" s="28"/>
      <c r="I16" s="28"/>
      <c r="J16" s="29"/>
      <c r="K16" s="30"/>
    </row>
    <row r="17" spans="1:11" x14ac:dyDescent="0.2">
      <c r="A17" s="31" t="s">
        <v>13</v>
      </c>
      <c r="B17" s="12">
        <v>2.98E-2</v>
      </c>
      <c r="C17" s="17">
        <v>2.8170237805883101E-2</v>
      </c>
      <c r="D17" s="12">
        <v>1.88835605229059E-2</v>
      </c>
      <c r="E17" s="32">
        <v>3.3277640000000002</v>
      </c>
      <c r="F17" s="14">
        <v>3893.9303977944001</v>
      </c>
      <c r="G17" s="14">
        <v>2258.6946003227199</v>
      </c>
      <c r="H17" s="14">
        <v>3606.6590700000002</v>
      </c>
      <c r="I17" s="14">
        <v>287.27132779439899</v>
      </c>
      <c r="J17" s="29"/>
      <c r="K17" s="30"/>
    </row>
    <row r="18" spans="1:11" x14ac:dyDescent="0.2">
      <c r="A18" s="31" t="s">
        <v>14</v>
      </c>
      <c r="B18" s="12">
        <v>3.8300000000001298E-2</v>
      </c>
      <c r="C18" s="17">
        <v>3.2500000000000501E-2</v>
      </c>
      <c r="D18" s="30">
        <v>1.9040377611391698E-2</v>
      </c>
      <c r="E18" s="33">
        <v>3.3913799999999998</v>
      </c>
      <c r="F18" s="14">
        <v>3370.8861220362501</v>
      </c>
      <c r="G18" s="14">
        <v>2112.1908795585696</v>
      </c>
      <c r="H18" s="14">
        <v>2978.5741969999999</v>
      </c>
      <c r="I18" s="14">
        <v>392.31192503624902</v>
      </c>
      <c r="K18" s="24"/>
    </row>
    <row r="19" spans="1:11" x14ac:dyDescent="0.2">
      <c r="A19" s="31" t="s">
        <v>15</v>
      </c>
      <c r="B19" s="17" t="s">
        <v>16</v>
      </c>
      <c r="C19" s="17" t="s">
        <v>16</v>
      </c>
      <c r="D19" s="30">
        <v>1.82153296943844E-2</v>
      </c>
      <c r="E19" s="32">
        <v>3.4925545454545501</v>
      </c>
      <c r="F19" s="17" t="s">
        <v>16</v>
      </c>
      <c r="G19" s="17" t="s">
        <v>16</v>
      </c>
      <c r="H19" s="17" t="s">
        <v>16</v>
      </c>
      <c r="I19" s="17" t="s">
        <v>16</v>
      </c>
      <c r="K19" s="24"/>
    </row>
    <row r="20" spans="1:11" x14ac:dyDescent="0.2">
      <c r="A20" s="31"/>
      <c r="B20" s="17"/>
      <c r="C20" s="12"/>
      <c r="D20" s="30"/>
      <c r="E20" s="33"/>
      <c r="F20" s="14"/>
      <c r="G20" s="34"/>
      <c r="H20" s="24"/>
      <c r="I20" s="24"/>
      <c r="K20" s="24"/>
    </row>
    <row r="21" spans="1:11" x14ac:dyDescent="0.2">
      <c r="A21" s="7" t="s">
        <v>17</v>
      </c>
      <c r="B21" s="3"/>
    </row>
    <row r="22" spans="1:11" x14ac:dyDescent="0.2">
      <c r="B22" s="3"/>
    </row>
    <row r="23" spans="1:11" x14ac:dyDescent="0.2">
      <c r="A23" s="8" t="s">
        <v>1</v>
      </c>
      <c r="B23" s="9" t="s">
        <v>18</v>
      </c>
      <c r="C23" s="9" t="s">
        <v>19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25</v>
      </c>
    </row>
    <row r="24" spans="1:11" x14ac:dyDescent="0.2">
      <c r="A24" s="35"/>
      <c r="B24" s="36" t="s">
        <v>26</v>
      </c>
      <c r="C24" s="37" t="s">
        <v>27</v>
      </c>
      <c r="D24" s="36" t="s">
        <v>26</v>
      </c>
      <c r="E24" s="37" t="s">
        <v>27</v>
      </c>
      <c r="F24" s="36" t="s">
        <v>26</v>
      </c>
      <c r="G24" s="38" t="s">
        <v>26</v>
      </c>
      <c r="H24" s="36" t="s">
        <v>28</v>
      </c>
      <c r="I24" s="38" t="s">
        <v>29</v>
      </c>
    </row>
    <row r="25" spans="1:11" x14ac:dyDescent="0.2">
      <c r="A25" s="35"/>
      <c r="B25" s="36" t="s">
        <v>30</v>
      </c>
      <c r="C25" s="37" t="s">
        <v>31</v>
      </c>
      <c r="D25" s="36" t="s">
        <v>30</v>
      </c>
      <c r="E25" s="38" t="s">
        <v>32</v>
      </c>
      <c r="F25" s="36" t="s">
        <v>30</v>
      </c>
      <c r="G25" s="38" t="s">
        <v>30</v>
      </c>
      <c r="H25" s="36" t="s">
        <v>33</v>
      </c>
      <c r="I25" s="38" t="s">
        <v>34</v>
      </c>
    </row>
    <row r="26" spans="1:11" x14ac:dyDescent="0.2">
      <c r="A26" s="2">
        <v>1995</v>
      </c>
      <c r="B26" s="39">
        <v>133.19999999999999</v>
      </c>
      <c r="C26" s="39">
        <v>384.2</v>
      </c>
      <c r="D26" s="39">
        <v>46.8</v>
      </c>
      <c r="E26" s="39">
        <v>5.19</v>
      </c>
      <c r="F26" s="39">
        <v>28.6</v>
      </c>
      <c r="G26" s="39">
        <v>294.5</v>
      </c>
      <c r="H26" s="39">
        <v>16.5</v>
      </c>
      <c r="I26" s="39">
        <v>7.9</v>
      </c>
    </row>
    <row r="27" spans="1:11" x14ac:dyDescent="0.2">
      <c r="A27" s="2">
        <v>1996</v>
      </c>
      <c r="B27" s="39">
        <v>103.89</v>
      </c>
      <c r="C27" s="39">
        <v>387.8</v>
      </c>
      <c r="D27" s="39">
        <v>46.5</v>
      </c>
      <c r="E27" s="39">
        <v>5.18</v>
      </c>
      <c r="F27" s="39">
        <v>35.1</v>
      </c>
      <c r="G27" s="39">
        <v>289</v>
      </c>
      <c r="H27" s="39">
        <v>20.5</v>
      </c>
      <c r="I27" s="39">
        <v>3.78</v>
      </c>
    </row>
    <row r="28" spans="1:11" x14ac:dyDescent="0.2">
      <c r="A28" s="2">
        <v>1997</v>
      </c>
      <c r="B28" s="39">
        <v>103.22</v>
      </c>
      <c r="C28" s="39">
        <v>331.2</v>
      </c>
      <c r="D28" s="39">
        <v>59.7</v>
      </c>
      <c r="E28" s="39">
        <v>4.8899999999999997</v>
      </c>
      <c r="F28" s="39">
        <v>28</v>
      </c>
      <c r="G28" s="39">
        <v>264.39999999999998</v>
      </c>
      <c r="H28" s="39">
        <v>20.100000000000001</v>
      </c>
      <c r="I28" s="39">
        <v>4.3</v>
      </c>
    </row>
    <row r="29" spans="1:11" x14ac:dyDescent="0.2">
      <c r="A29" s="2">
        <v>1998</v>
      </c>
      <c r="B29" s="39">
        <v>74.97</v>
      </c>
      <c r="C29" s="39">
        <v>294.10000000000002</v>
      </c>
      <c r="D29" s="39">
        <v>46.5</v>
      </c>
      <c r="E29" s="39">
        <v>5.53</v>
      </c>
      <c r="F29" s="39">
        <v>24</v>
      </c>
      <c r="G29" s="39">
        <v>261.39999999999998</v>
      </c>
      <c r="H29" s="39">
        <v>21</v>
      </c>
      <c r="I29" s="39">
        <v>3.41</v>
      </c>
    </row>
    <row r="30" spans="1:11" x14ac:dyDescent="0.2">
      <c r="A30" s="2">
        <v>1999</v>
      </c>
      <c r="B30" s="39">
        <v>71.38</v>
      </c>
      <c r="C30" s="39">
        <v>278.8</v>
      </c>
      <c r="D30" s="39">
        <v>48.8</v>
      </c>
      <c r="E30" s="39">
        <v>5.25</v>
      </c>
      <c r="F30" s="39">
        <v>22.8</v>
      </c>
      <c r="G30" s="39">
        <v>254.4</v>
      </c>
      <c r="H30" s="39">
        <v>17.399999999999999</v>
      </c>
      <c r="I30" s="39">
        <v>2.65</v>
      </c>
    </row>
    <row r="31" spans="1:11" x14ac:dyDescent="0.2">
      <c r="A31" s="2">
        <v>2000</v>
      </c>
      <c r="B31" s="39">
        <v>82.29</v>
      </c>
      <c r="C31" s="39">
        <v>279</v>
      </c>
      <c r="D31" s="39">
        <v>51.2</v>
      </c>
      <c r="E31" s="39">
        <v>5</v>
      </c>
      <c r="F31" s="39">
        <v>20.6</v>
      </c>
      <c r="G31" s="39">
        <v>253.4</v>
      </c>
      <c r="H31" s="39">
        <v>18.5</v>
      </c>
      <c r="I31" s="39">
        <v>2.5499999999999998</v>
      </c>
    </row>
    <row r="32" spans="1:11" x14ac:dyDescent="0.2">
      <c r="A32" s="2">
        <v>2001</v>
      </c>
      <c r="B32" s="39">
        <v>71.569999999999993</v>
      </c>
      <c r="C32" s="39">
        <v>271.14</v>
      </c>
      <c r="D32" s="39">
        <v>40.200000000000003</v>
      </c>
      <c r="E32" s="39">
        <v>4.37</v>
      </c>
      <c r="F32" s="39">
        <v>21.59</v>
      </c>
      <c r="G32" s="39">
        <v>211.5</v>
      </c>
      <c r="H32" s="39">
        <v>19.399999999999999</v>
      </c>
      <c r="I32" s="39">
        <v>2.36</v>
      </c>
    </row>
    <row r="33" spans="1:9" x14ac:dyDescent="0.2">
      <c r="A33" s="2">
        <v>2002</v>
      </c>
      <c r="B33" s="39">
        <v>70.650000000000006</v>
      </c>
      <c r="C33" s="39">
        <v>310.01</v>
      </c>
      <c r="D33" s="39">
        <v>35.31</v>
      </c>
      <c r="E33" s="39">
        <v>4.5999999999999996</v>
      </c>
      <c r="F33" s="39">
        <v>20.53</v>
      </c>
      <c r="G33" s="39">
        <v>194.7</v>
      </c>
      <c r="H33" s="39">
        <v>19</v>
      </c>
      <c r="I33" s="39">
        <v>3.77</v>
      </c>
    </row>
    <row r="34" spans="1:9" x14ac:dyDescent="0.2">
      <c r="A34" s="2">
        <v>2003</v>
      </c>
      <c r="B34" s="39">
        <v>80.700699999999998</v>
      </c>
      <c r="C34" s="39">
        <v>363.62259999999998</v>
      </c>
      <c r="D34" s="39">
        <v>37.543599999999998</v>
      </c>
      <c r="E34" s="39">
        <v>4.9108999999999998</v>
      </c>
      <c r="F34" s="39">
        <v>23.3613</v>
      </c>
      <c r="G34" s="39">
        <v>232.4</v>
      </c>
      <c r="H34" s="39">
        <v>15.9</v>
      </c>
      <c r="I34" s="39">
        <v>5.32</v>
      </c>
    </row>
    <row r="35" spans="1:9" x14ac:dyDescent="0.2">
      <c r="A35" s="2">
        <v>2004</v>
      </c>
      <c r="B35" s="39">
        <v>129.99430000000001</v>
      </c>
      <c r="C35" s="39">
        <v>409.84570000000002</v>
      </c>
      <c r="D35" s="39">
        <v>47.525300000000001</v>
      </c>
      <c r="E35" s="39">
        <v>6.6905999999999999</v>
      </c>
      <c r="F35" s="39">
        <v>40.213000000000001</v>
      </c>
      <c r="G35" s="39">
        <v>409.4</v>
      </c>
      <c r="H35" s="39">
        <v>21.5</v>
      </c>
      <c r="I35" s="39">
        <v>16.420000000000002</v>
      </c>
    </row>
    <row r="36" spans="1:9" x14ac:dyDescent="0.2">
      <c r="A36" s="2">
        <v>2005</v>
      </c>
      <c r="B36" s="39">
        <v>166.871433</v>
      </c>
      <c r="C36" s="39">
        <v>445.46837499999998</v>
      </c>
      <c r="D36" s="39">
        <v>62.675924999999999</v>
      </c>
      <c r="E36" s="39">
        <v>7.3397420000000002</v>
      </c>
      <c r="F36" s="39">
        <v>44.294241999999997</v>
      </c>
      <c r="G36" s="39">
        <v>360.9</v>
      </c>
      <c r="H36" s="39">
        <v>32.700000000000003</v>
      </c>
      <c r="I36" s="39">
        <v>31.73</v>
      </c>
    </row>
    <row r="37" spans="1:9" x14ac:dyDescent="0.2">
      <c r="A37" s="2">
        <v>2006</v>
      </c>
      <c r="B37" s="39">
        <v>304.91089199999999</v>
      </c>
      <c r="C37" s="39">
        <v>604.58096699999999</v>
      </c>
      <c r="D37" s="39">
        <v>148.56475800000001</v>
      </c>
      <c r="E37" s="39">
        <v>11.571033</v>
      </c>
      <c r="F37" s="39">
        <v>58.500807999999999</v>
      </c>
      <c r="G37" s="39">
        <v>419.5</v>
      </c>
      <c r="H37" s="39">
        <v>37.4</v>
      </c>
      <c r="I37" s="39">
        <v>24.75</v>
      </c>
    </row>
    <row r="38" spans="1:9" x14ac:dyDescent="0.2">
      <c r="A38" s="2">
        <v>2007</v>
      </c>
      <c r="B38" s="39">
        <v>322.93022500000001</v>
      </c>
      <c r="C38" s="39">
        <v>697.40741666666702</v>
      </c>
      <c r="D38" s="39">
        <v>147.07377500000001</v>
      </c>
      <c r="E38" s="39">
        <v>13.415075</v>
      </c>
      <c r="F38" s="39">
        <v>117.02979166666699</v>
      </c>
      <c r="G38" s="39">
        <v>679.5</v>
      </c>
      <c r="H38" s="39">
        <v>39.840000000000003</v>
      </c>
      <c r="I38" s="39">
        <v>30.17</v>
      </c>
    </row>
    <row r="39" spans="1:9" x14ac:dyDescent="0.2">
      <c r="A39" s="2">
        <v>2008</v>
      </c>
      <c r="B39" s="39">
        <v>315.51338598484898</v>
      </c>
      <c r="C39" s="39">
        <v>872.72382575757604</v>
      </c>
      <c r="D39" s="39">
        <v>85.035352272727295</v>
      </c>
      <c r="E39" s="39">
        <v>15.0084583333333</v>
      </c>
      <c r="F39" s="39">
        <v>94.830896212121203</v>
      </c>
      <c r="G39" s="39">
        <v>864.5</v>
      </c>
      <c r="H39" s="39">
        <v>57.5</v>
      </c>
      <c r="I39" s="39">
        <v>28.74</v>
      </c>
    </row>
    <row r="40" spans="1:9" x14ac:dyDescent="0.2">
      <c r="A40" s="2">
        <v>2009</v>
      </c>
      <c r="B40" s="39">
        <v>233.51921666666701</v>
      </c>
      <c r="C40" s="39">
        <v>973.62464999999997</v>
      </c>
      <c r="D40" s="39">
        <v>75.050983333333306</v>
      </c>
      <c r="E40" s="39">
        <v>14.6805</v>
      </c>
      <c r="F40" s="39">
        <v>77.9119666666667</v>
      </c>
      <c r="G40" s="39">
        <v>641.5</v>
      </c>
      <c r="H40" s="39">
        <v>43.78</v>
      </c>
      <c r="I40" s="39">
        <v>11.12</v>
      </c>
    </row>
    <row r="41" spans="1:9" x14ac:dyDescent="0.2">
      <c r="A41" s="2">
        <v>2010</v>
      </c>
      <c r="B41" s="39">
        <v>342.27576763580299</v>
      </c>
      <c r="C41" s="39">
        <v>1225.2931251505699</v>
      </c>
      <c r="D41" s="39">
        <v>98.176454197787606</v>
      </c>
      <c r="E41" s="39">
        <v>20.1852888904574</v>
      </c>
      <c r="F41" s="39">
        <v>97.605083373751796</v>
      </c>
      <c r="G41" s="39">
        <v>954.1</v>
      </c>
      <c r="H41" s="39">
        <v>68.17</v>
      </c>
      <c r="I41" s="39">
        <v>15.8</v>
      </c>
    </row>
    <row r="42" spans="1:9" x14ac:dyDescent="0.2">
      <c r="A42" s="2">
        <v>2011</v>
      </c>
      <c r="B42" s="39">
        <v>400.19890165981298</v>
      </c>
      <c r="C42" s="39">
        <v>1569.5258464824201</v>
      </c>
      <c r="D42" s="39">
        <v>99.501389827389801</v>
      </c>
      <c r="E42" s="39">
        <v>35.173531472854798</v>
      </c>
      <c r="F42" s="39">
        <v>108.969893566984</v>
      </c>
      <c r="G42" s="39">
        <v>1215.9000000000001</v>
      </c>
      <c r="H42" s="39">
        <v>167.79</v>
      </c>
      <c r="I42" s="39">
        <v>15.45</v>
      </c>
    </row>
    <row r="43" spans="1:9" x14ac:dyDescent="0.2">
      <c r="A43" s="2">
        <v>2012</v>
      </c>
      <c r="B43" s="39">
        <v>360.55123685861503</v>
      </c>
      <c r="C43" s="39">
        <v>1669.87083417247</v>
      </c>
      <c r="D43" s="39">
        <v>88.348348429788402</v>
      </c>
      <c r="E43" s="39">
        <v>31.169868475123899</v>
      </c>
      <c r="F43" s="39">
        <v>93.540209216646502</v>
      </c>
      <c r="G43" s="39">
        <v>989.601</v>
      </c>
      <c r="H43" s="39">
        <v>128.53</v>
      </c>
      <c r="I43" s="39">
        <v>12.74</v>
      </c>
    </row>
    <row r="44" spans="1:9" x14ac:dyDescent="0.2">
      <c r="A44" s="2">
        <v>2013</v>
      </c>
      <c r="B44" s="39">
        <v>332.30927028406097</v>
      </c>
      <c r="C44" s="39">
        <v>1410.9997459219501</v>
      </c>
      <c r="D44" s="39">
        <v>86.651713510845497</v>
      </c>
      <c r="E44" s="39">
        <v>23.855391953822298</v>
      </c>
      <c r="F44" s="39">
        <v>97.171065933513304</v>
      </c>
      <c r="G44" s="39">
        <v>1041.434</v>
      </c>
      <c r="H44" s="39">
        <v>135.36000000000001</v>
      </c>
      <c r="I44" s="39">
        <v>10.32</v>
      </c>
    </row>
    <row r="45" spans="1:9" x14ac:dyDescent="0.2">
      <c r="A45" s="2">
        <v>2014</v>
      </c>
      <c r="B45" s="39">
        <v>311.16214646800398</v>
      </c>
      <c r="C45" s="39">
        <v>1266.08843579428</v>
      </c>
      <c r="D45" s="39">
        <v>98.067869138849801</v>
      </c>
      <c r="E45" s="39">
        <v>19.076757975554798</v>
      </c>
      <c r="F45" s="39">
        <v>95.073908973203899</v>
      </c>
      <c r="G45" s="39">
        <v>1023.047</v>
      </c>
      <c r="H45" s="39">
        <v>96.84</v>
      </c>
      <c r="I45" s="39">
        <v>11.393000000000001</v>
      </c>
    </row>
    <row r="46" spans="1:9" x14ac:dyDescent="0.2">
      <c r="A46" s="2">
        <v>2015</v>
      </c>
      <c r="B46" s="39">
        <v>249.43936106122101</v>
      </c>
      <c r="C46" s="39">
        <v>1161.0633374797301</v>
      </c>
      <c r="D46" s="39">
        <v>87.648225728083304</v>
      </c>
      <c r="E46" s="39">
        <v>15.7324473100644</v>
      </c>
      <c r="F46" s="39">
        <v>81.051744953555101</v>
      </c>
      <c r="G46" s="39">
        <v>756.43100000000004</v>
      </c>
      <c r="H46" s="39">
        <v>55.21</v>
      </c>
      <c r="I46" s="39">
        <v>6.6520000000000001</v>
      </c>
    </row>
    <row r="47" spans="1:9" x14ac:dyDescent="0.2">
      <c r="A47" s="2">
        <v>2016</v>
      </c>
      <c r="B47" s="39">
        <v>220.56724303958799</v>
      </c>
      <c r="C47" s="39">
        <v>1247.99223226049</v>
      </c>
      <c r="D47" s="39">
        <v>94.799294404822803</v>
      </c>
      <c r="E47" s="39">
        <v>17.1393855205785</v>
      </c>
      <c r="F47" s="39">
        <v>84.8229560475732</v>
      </c>
      <c r="G47" s="39">
        <v>839.096</v>
      </c>
      <c r="H47" s="39">
        <v>57.705833333333345</v>
      </c>
      <c r="I47" s="39">
        <v>6.4840833333333334</v>
      </c>
    </row>
    <row r="48" spans="1:9" x14ac:dyDescent="0.2">
      <c r="A48" s="2">
        <v>2017</v>
      </c>
      <c r="B48" s="39">
        <v>279.60636080616223</v>
      </c>
      <c r="C48" s="39">
        <v>1257.2305492630619</v>
      </c>
      <c r="D48" s="39">
        <v>131.16626237185116</v>
      </c>
      <c r="E48" s="39">
        <v>17.058771609730847</v>
      </c>
      <c r="F48" s="39">
        <v>105.12327966592601</v>
      </c>
      <c r="G48" s="39">
        <v>936.654</v>
      </c>
      <c r="H48" s="39">
        <v>71.760000000000005</v>
      </c>
      <c r="I48" s="39">
        <v>8.2059999999999995</v>
      </c>
    </row>
    <row r="49" spans="1:9" x14ac:dyDescent="0.2">
      <c r="A49" s="2">
        <v>2018</v>
      </c>
      <c r="B49" s="39">
        <v>295.9016524000578</v>
      </c>
      <c r="C49" s="39">
        <v>1269.3421574456522</v>
      </c>
      <c r="D49" s="39">
        <v>132.69832549510869</v>
      </c>
      <c r="E49" s="39">
        <v>15.716692376521737</v>
      </c>
      <c r="F49" s="39">
        <v>101.77162544434782</v>
      </c>
      <c r="G49" s="39">
        <v>914.70032167499983</v>
      </c>
      <c r="H49" s="39">
        <v>69.747499999999988</v>
      </c>
      <c r="I49" s="39">
        <v>11.938250000000002</v>
      </c>
    </row>
    <row r="50" spans="1:9" x14ac:dyDescent="0.2">
      <c r="A50" s="2">
        <v>2019</v>
      </c>
      <c r="B50" s="39">
        <v>272.667186322031</v>
      </c>
      <c r="C50" s="39">
        <v>1392.2565303265601</v>
      </c>
      <c r="D50" s="39">
        <v>115.669942506928</v>
      </c>
      <c r="E50" s="39">
        <v>16.2204212481962</v>
      </c>
      <c r="F50" s="39">
        <v>90.583182334579007</v>
      </c>
      <c r="G50" s="39">
        <v>846.08252666450505</v>
      </c>
      <c r="H50" s="39">
        <v>93.849166666666676</v>
      </c>
      <c r="I50" s="39">
        <v>11.353999999999999</v>
      </c>
    </row>
    <row r="51" spans="1:9" x14ac:dyDescent="0.2">
      <c r="A51" s="40">
        <v>2020</v>
      </c>
      <c r="B51" s="41"/>
      <c r="C51" s="41"/>
      <c r="D51" s="41"/>
      <c r="E51" s="41"/>
      <c r="F51" s="41"/>
      <c r="G51" s="41"/>
      <c r="H51" s="41"/>
      <c r="I51" s="41"/>
    </row>
    <row r="52" spans="1:9" x14ac:dyDescent="0.2">
      <c r="A52" s="42" t="s">
        <v>13</v>
      </c>
      <c r="B52" s="39">
        <v>273.57104526230893</v>
      </c>
      <c r="C52" s="39">
        <v>1560.6727272727273</v>
      </c>
      <c r="D52" s="39">
        <v>106.78956092929988</v>
      </c>
      <c r="E52" s="39">
        <v>17.972272727272728</v>
      </c>
      <c r="F52" s="39">
        <v>87.324090909090913</v>
      </c>
      <c r="G52" s="39">
        <v>772.72418440608703</v>
      </c>
      <c r="H52" s="39">
        <v>95.76</v>
      </c>
      <c r="I52" s="39">
        <v>9.66</v>
      </c>
    </row>
    <row r="53" spans="1:9" x14ac:dyDescent="0.2">
      <c r="A53" s="42" t="s">
        <v>14</v>
      </c>
      <c r="B53" s="39">
        <v>257.99200280356371</v>
      </c>
      <c r="C53" s="39">
        <v>1597.1025</v>
      </c>
      <c r="D53" s="39">
        <v>95.854840593212444</v>
      </c>
      <c r="E53" s="39">
        <v>17.880300000000002</v>
      </c>
      <c r="F53" s="39">
        <v>84.925499999999985</v>
      </c>
      <c r="G53" s="39">
        <v>747.53383353109996</v>
      </c>
      <c r="H53" s="39">
        <v>87.68</v>
      </c>
      <c r="I53" s="39">
        <v>10.5</v>
      </c>
    </row>
    <row r="54" spans="1:9" x14ac:dyDescent="0.2">
      <c r="A54" s="42" t="s">
        <v>15</v>
      </c>
      <c r="B54" s="39">
        <v>234.61542131525599</v>
      </c>
      <c r="C54" s="39">
        <v>1591.2068181818199</v>
      </c>
      <c r="D54" s="39">
        <v>86.279473357475894</v>
      </c>
      <c r="E54" s="39">
        <v>14.884272727272728</v>
      </c>
      <c r="F54" s="39">
        <v>79.135909090909095</v>
      </c>
      <c r="G54" s="39">
        <v>693.58417557835003</v>
      </c>
      <c r="H54" s="39">
        <v>88.99</v>
      </c>
      <c r="I54" s="39">
        <v>9.11</v>
      </c>
    </row>
    <row r="55" spans="1:9" ht="67.5" customHeight="1" x14ac:dyDescent="0.2">
      <c r="A55" s="463" t="s">
        <v>35</v>
      </c>
      <c r="B55" s="463"/>
      <c r="C55" s="463"/>
      <c r="D55" s="463"/>
      <c r="E55" s="463"/>
      <c r="F55" s="463"/>
      <c r="G55" s="463"/>
      <c r="H55" s="463"/>
      <c r="I55" s="463"/>
    </row>
  </sheetData>
  <mergeCells count="1">
    <mergeCell ref="A55:I55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100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7.7109375" style="45" customWidth="1"/>
    <col min="2" max="2" width="18.7109375" style="44" bestFit="1" customWidth="1"/>
    <col min="3" max="3" width="12.7109375" style="44" bestFit="1" customWidth="1"/>
    <col min="4" max="4" width="18.7109375" style="44" bestFit="1" customWidth="1"/>
    <col min="5" max="5" width="16" style="44" bestFit="1" customWidth="1"/>
    <col min="6" max="9" width="18.7109375" style="44" bestFit="1" customWidth="1"/>
    <col min="10" max="11" width="12.7109375" style="44" customWidth="1"/>
    <col min="12" max="12" width="2.5703125" style="43" customWidth="1"/>
    <col min="13" max="256" width="11.42578125" style="43"/>
    <col min="257" max="257" width="17.7109375" style="43" customWidth="1"/>
    <col min="258" max="258" width="18.7109375" style="43" bestFit="1" customWidth="1"/>
    <col min="259" max="259" width="12.7109375" style="43" bestFit="1" customWidth="1"/>
    <col min="260" max="260" width="18.7109375" style="43" bestFit="1" customWidth="1"/>
    <col min="261" max="261" width="16" style="43" bestFit="1" customWidth="1"/>
    <col min="262" max="265" width="18.7109375" style="43" bestFit="1" customWidth="1"/>
    <col min="266" max="267" width="12.7109375" style="43" customWidth="1"/>
    <col min="268" max="268" width="2.5703125" style="43" customWidth="1"/>
    <col min="269" max="512" width="11.42578125" style="43"/>
    <col min="513" max="513" width="17.7109375" style="43" customWidth="1"/>
    <col min="514" max="514" width="18.7109375" style="43" bestFit="1" customWidth="1"/>
    <col min="515" max="515" width="12.7109375" style="43" bestFit="1" customWidth="1"/>
    <col min="516" max="516" width="18.7109375" style="43" bestFit="1" customWidth="1"/>
    <col min="517" max="517" width="16" style="43" bestFit="1" customWidth="1"/>
    <col min="518" max="521" width="18.7109375" style="43" bestFit="1" customWidth="1"/>
    <col min="522" max="523" width="12.7109375" style="43" customWidth="1"/>
    <col min="524" max="524" width="2.5703125" style="43" customWidth="1"/>
    <col min="525" max="768" width="11.42578125" style="43"/>
    <col min="769" max="769" width="17.7109375" style="43" customWidth="1"/>
    <col min="770" max="770" width="18.7109375" style="43" bestFit="1" customWidth="1"/>
    <col min="771" max="771" width="12.7109375" style="43" bestFit="1" customWidth="1"/>
    <col min="772" max="772" width="18.7109375" style="43" bestFit="1" customWidth="1"/>
    <col min="773" max="773" width="16" style="43" bestFit="1" customWidth="1"/>
    <col min="774" max="777" width="18.7109375" style="43" bestFit="1" customWidth="1"/>
    <col min="778" max="779" width="12.7109375" style="43" customWidth="1"/>
    <col min="780" max="780" width="2.5703125" style="43" customWidth="1"/>
    <col min="781" max="1024" width="11.42578125" style="43"/>
    <col min="1025" max="1025" width="17.7109375" style="43" customWidth="1"/>
    <col min="1026" max="1026" width="18.7109375" style="43" bestFit="1" customWidth="1"/>
    <col min="1027" max="1027" width="12.7109375" style="43" bestFit="1" customWidth="1"/>
    <col min="1028" max="1028" width="18.7109375" style="43" bestFit="1" customWidth="1"/>
    <col min="1029" max="1029" width="16" style="43" bestFit="1" customWidth="1"/>
    <col min="1030" max="1033" width="18.7109375" style="43" bestFit="1" customWidth="1"/>
    <col min="1034" max="1035" width="12.7109375" style="43" customWidth="1"/>
    <col min="1036" max="1036" width="2.5703125" style="43" customWidth="1"/>
    <col min="1037" max="1280" width="11.42578125" style="43"/>
    <col min="1281" max="1281" width="17.7109375" style="43" customWidth="1"/>
    <col min="1282" max="1282" width="18.7109375" style="43" bestFit="1" customWidth="1"/>
    <col min="1283" max="1283" width="12.7109375" style="43" bestFit="1" customWidth="1"/>
    <col min="1284" max="1284" width="18.7109375" style="43" bestFit="1" customWidth="1"/>
    <col min="1285" max="1285" width="16" style="43" bestFit="1" customWidth="1"/>
    <col min="1286" max="1289" width="18.7109375" style="43" bestFit="1" customWidth="1"/>
    <col min="1290" max="1291" width="12.7109375" style="43" customWidth="1"/>
    <col min="1292" max="1292" width="2.5703125" style="43" customWidth="1"/>
    <col min="1293" max="1536" width="11.42578125" style="43"/>
    <col min="1537" max="1537" width="17.7109375" style="43" customWidth="1"/>
    <col min="1538" max="1538" width="18.7109375" style="43" bestFit="1" customWidth="1"/>
    <col min="1539" max="1539" width="12.7109375" style="43" bestFit="1" customWidth="1"/>
    <col min="1540" max="1540" width="18.7109375" style="43" bestFit="1" customWidth="1"/>
    <col min="1541" max="1541" width="16" style="43" bestFit="1" customWidth="1"/>
    <col min="1542" max="1545" width="18.7109375" style="43" bestFit="1" customWidth="1"/>
    <col min="1546" max="1547" width="12.7109375" style="43" customWidth="1"/>
    <col min="1548" max="1548" width="2.5703125" style="43" customWidth="1"/>
    <col min="1549" max="1792" width="11.42578125" style="43"/>
    <col min="1793" max="1793" width="17.7109375" style="43" customWidth="1"/>
    <col min="1794" max="1794" width="18.7109375" style="43" bestFit="1" customWidth="1"/>
    <col min="1795" max="1795" width="12.7109375" style="43" bestFit="1" customWidth="1"/>
    <col min="1796" max="1796" width="18.7109375" style="43" bestFit="1" customWidth="1"/>
    <col min="1797" max="1797" width="16" style="43" bestFit="1" customWidth="1"/>
    <col min="1798" max="1801" width="18.7109375" style="43" bestFit="1" customWidth="1"/>
    <col min="1802" max="1803" width="12.7109375" style="43" customWidth="1"/>
    <col min="1804" max="1804" width="2.5703125" style="43" customWidth="1"/>
    <col min="1805" max="2048" width="11.42578125" style="43"/>
    <col min="2049" max="2049" width="17.7109375" style="43" customWidth="1"/>
    <col min="2050" max="2050" width="18.7109375" style="43" bestFit="1" customWidth="1"/>
    <col min="2051" max="2051" width="12.7109375" style="43" bestFit="1" customWidth="1"/>
    <col min="2052" max="2052" width="18.7109375" style="43" bestFit="1" customWidth="1"/>
    <col min="2053" max="2053" width="16" style="43" bestFit="1" customWidth="1"/>
    <col min="2054" max="2057" width="18.7109375" style="43" bestFit="1" customWidth="1"/>
    <col min="2058" max="2059" width="12.7109375" style="43" customWidth="1"/>
    <col min="2060" max="2060" width="2.5703125" style="43" customWidth="1"/>
    <col min="2061" max="2304" width="11.42578125" style="43"/>
    <col min="2305" max="2305" width="17.7109375" style="43" customWidth="1"/>
    <col min="2306" max="2306" width="18.7109375" style="43" bestFit="1" customWidth="1"/>
    <col min="2307" max="2307" width="12.7109375" style="43" bestFit="1" customWidth="1"/>
    <col min="2308" max="2308" width="18.7109375" style="43" bestFit="1" customWidth="1"/>
    <col min="2309" max="2309" width="16" style="43" bestFit="1" customWidth="1"/>
    <col min="2310" max="2313" width="18.7109375" style="43" bestFit="1" customWidth="1"/>
    <col min="2314" max="2315" width="12.7109375" style="43" customWidth="1"/>
    <col min="2316" max="2316" width="2.5703125" style="43" customWidth="1"/>
    <col min="2317" max="2560" width="11.42578125" style="43"/>
    <col min="2561" max="2561" width="17.7109375" style="43" customWidth="1"/>
    <col min="2562" max="2562" width="18.7109375" style="43" bestFit="1" customWidth="1"/>
    <col min="2563" max="2563" width="12.7109375" style="43" bestFit="1" customWidth="1"/>
    <col min="2564" max="2564" width="18.7109375" style="43" bestFit="1" customWidth="1"/>
    <col min="2565" max="2565" width="16" style="43" bestFit="1" customWidth="1"/>
    <col min="2566" max="2569" width="18.7109375" style="43" bestFit="1" customWidth="1"/>
    <col min="2570" max="2571" width="12.7109375" style="43" customWidth="1"/>
    <col min="2572" max="2572" width="2.5703125" style="43" customWidth="1"/>
    <col min="2573" max="2816" width="11.42578125" style="43"/>
    <col min="2817" max="2817" width="17.7109375" style="43" customWidth="1"/>
    <col min="2818" max="2818" width="18.7109375" style="43" bestFit="1" customWidth="1"/>
    <col min="2819" max="2819" width="12.7109375" style="43" bestFit="1" customWidth="1"/>
    <col min="2820" max="2820" width="18.7109375" style="43" bestFit="1" customWidth="1"/>
    <col min="2821" max="2821" width="16" style="43" bestFit="1" customWidth="1"/>
    <col min="2822" max="2825" width="18.7109375" style="43" bestFit="1" customWidth="1"/>
    <col min="2826" max="2827" width="12.7109375" style="43" customWidth="1"/>
    <col min="2828" max="2828" width="2.5703125" style="43" customWidth="1"/>
    <col min="2829" max="3072" width="11.42578125" style="43"/>
    <col min="3073" max="3073" width="17.7109375" style="43" customWidth="1"/>
    <col min="3074" max="3074" width="18.7109375" style="43" bestFit="1" customWidth="1"/>
    <col min="3075" max="3075" width="12.7109375" style="43" bestFit="1" customWidth="1"/>
    <col min="3076" max="3076" width="18.7109375" style="43" bestFit="1" customWidth="1"/>
    <col min="3077" max="3077" width="16" style="43" bestFit="1" customWidth="1"/>
    <col min="3078" max="3081" width="18.7109375" style="43" bestFit="1" customWidth="1"/>
    <col min="3082" max="3083" width="12.7109375" style="43" customWidth="1"/>
    <col min="3084" max="3084" width="2.5703125" style="43" customWidth="1"/>
    <col min="3085" max="3328" width="11.42578125" style="43"/>
    <col min="3329" max="3329" width="17.7109375" style="43" customWidth="1"/>
    <col min="3330" max="3330" width="18.7109375" style="43" bestFit="1" customWidth="1"/>
    <col min="3331" max="3331" width="12.7109375" style="43" bestFit="1" customWidth="1"/>
    <col min="3332" max="3332" width="18.7109375" style="43" bestFit="1" customWidth="1"/>
    <col min="3333" max="3333" width="16" style="43" bestFit="1" customWidth="1"/>
    <col min="3334" max="3337" width="18.7109375" style="43" bestFit="1" customWidth="1"/>
    <col min="3338" max="3339" width="12.7109375" style="43" customWidth="1"/>
    <col min="3340" max="3340" width="2.5703125" style="43" customWidth="1"/>
    <col min="3341" max="3584" width="11.42578125" style="43"/>
    <col min="3585" max="3585" width="17.7109375" style="43" customWidth="1"/>
    <col min="3586" max="3586" width="18.7109375" style="43" bestFit="1" customWidth="1"/>
    <col min="3587" max="3587" width="12.7109375" style="43" bestFit="1" customWidth="1"/>
    <col min="3588" max="3588" width="18.7109375" style="43" bestFit="1" customWidth="1"/>
    <col min="3589" max="3589" width="16" style="43" bestFit="1" customWidth="1"/>
    <col min="3590" max="3593" width="18.7109375" style="43" bestFit="1" customWidth="1"/>
    <col min="3594" max="3595" width="12.7109375" style="43" customWidth="1"/>
    <col min="3596" max="3596" width="2.5703125" style="43" customWidth="1"/>
    <col min="3597" max="3840" width="11.42578125" style="43"/>
    <col min="3841" max="3841" width="17.7109375" style="43" customWidth="1"/>
    <col min="3842" max="3842" width="18.7109375" style="43" bestFit="1" customWidth="1"/>
    <col min="3843" max="3843" width="12.7109375" style="43" bestFit="1" customWidth="1"/>
    <col min="3844" max="3844" width="18.7109375" style="43" bestFit="1" customWidth="1"/>
    <col min="3845" max="3845" width="16" style="43" bestFit="1" customWidth="1"/>
    <col min="3846" max="3849" width="18.7109375" style="43" bestFit="1" customWidth="1"/>
    <col min="3850" max="3851" width="12.7109375" style="43" customWidth="1"/>
    <col min="3852" max="3852" width="2.5703125" style="43" customWidth="1"/>
    <col min="3853" max="4096" width="11.42578125" style="43"/>
    <col min="4097" max="4097" width="17.7109375" style="43" customWidth="1"/>
    <col min="4098" max="4098" width="18.7109375" style="43" bestFit="1" customWidth="1"/>
    <col min="4099" max="4099" width="12.7109375" style="43" bestFit="1" customWidth="1"/>
    <col min="4100" max="4100" width="18.7109375" style="43" bestFit="1" customWidth="1"/>
    <col min="4101" max="4101" width="16" style="43" bestFit="1" customWidth="1"/>
    <col min="4102" max="4105" width="18.7109375" style="43" bestFit="1" customWidth="1"/>
    <col min="4106" max="4107" width="12.7109375" style="43" customWidth="1"/>
    <col min="4108" max="4108" width="2.5703125" style="43" customWidth="1"/>
    <col min="4109" max="4352" width="11.42578125" style="43"/>
    <col min="4353" max="4353" width="17.7109375" style="43" customWidth="1"/>
    <col min="4354" max="4354" width="18.7109375" style="43" bestFit="1" customWidth="1"/>
    <col min="4355" max="4355" width="12.7109375" style="43" bestFit="1" customWidth="1"/>
    <col min="4356" max="4356" width="18.7109375" style="43" bestFit="1" customWidth="1"/>
    <col min="4357" max="4357" width="16" style="43" bestFit="1" customWidth="1"/>
    <col min="4358" max="4361" width="18.7109375" style="43" bestFit="1" customWidth="1"/>
    <col min="4362" max="4363" width="12.7109375" style="43" customWidth="1"/>
    <col min="4364" max="4364" width="2.5703125" style="43" customWidth="1"/>
    <col min="4365" max="4608" width="11.42578125" style="43"/>
    <col min="4609" max="4609" width="17.7109375" style="43" customWidth="1"/>
    <col min="4610" max="4610" width="18.7109375" style="43" bestFit="1" customWidth="1"/>
    <col min="4611" max="4611" width="12.7109375" style="43" bestFit="1" customWidth="1"/>
    <col min="4612" max="4612" width="18.7109375" style="43" bestFit="1" customWidth="1"/>
    <col min="4613" max="4613" width="16" style="43" bestFit="1" customWidth="1"/>
    <col min="4614" max="4617" width="18.7109375" style="43" bestFit="1" customWidth="1"/>
    <col min="4618" max="4619" width="12.7109375" style="43" customWidth="1"/>
    <col min="4620" max="4620" width="2.5703125" style="43" customWidth="1"/>
    <col min="4621" max="4864" width="11.42578125" style="43"/>
    <col min="4865" max="4865" width="17.7109375" style="43" customWidth="1"/>
    <col min="4866" max="4866" width="18.7109375" style="43" bestFit="1" customWidth="1"/>
    <col min="4867" max="4867" width="12.7109375" style="43" bestFit="1" customWidth="1"/>
    <col min="4868" max="4868" width="18.7109375" style="43" bestFit="1" customWidth="1"/>
    <col min="4869" max="4869" width="16" style="43" bestFit="1" customWidth="1"/>
    <col min="4870" max="4873" width="18.7109375" style="43" bestFit="1" customWidth="1"/>
    <col min="4874" max="4875" width="12.7109375" style="43" customWidth="1"/>
    <col min="4876" max="4876" width="2.5703125" style="43" customWidth="1"/>
    <col min="4877" max="5120" width="11.42578125" style="43"/>
    <col min="5121" max="5121" width="17.7109375" style="43" customWidth="1"/>
    <col min="5122" max="5122" width="18.7109375" style="43" bestFit="1" customWidth="1"/>
    <col min="5123" max="5123" width="12.7109375" style="43" bestFit="1" customWidth="1"/>
    <col min="5124" max="5124" width="18.7109375" style="43" bestFit="1" customWidth="1"/>
    <col min="5125" max="5125" width="16" style="43" bestFit="1" customWidth="1"/>
    <col min="5126" max="5129" width="18.7109375" style="43" bestFit="1" customWidth="1"/>
    <col min="5130" max="5131" width="12.7109375" style="43" customWidth="1"/>
    <col min="5132" max="5132" width="2.5703125" style="43" customWidth="1"/>
    <col min="5133" max="5376" width="11.42578125" style="43"/>
    <col min="5377" max="5377" width="17.7109375" style="43" customWidth="1"/>
    <col min="5378" max="5378" width="18.7109375" style="43" bestFit="1" customWidth="1"/>
    <col min="5379" max="5379" width="12.7109375" style="43" bestFit="1" customWidth="1"/>
    <col min="5380" max="5380" width="18.7109375" style="43" bestFit="1" customWidth="1"/>
    <col min="5381" max="5381" width="16" style="43" bestFit="1" customWidth="1"/>
    <col min="5382" max="5385" width="18.7109375" style="43" bestFit="1" customWidth="1"/>
    <col min="5386" max="5387" width="12.7109375" style="43" customWidth="1"/>
    <col min="5388" max="5388" width="2.5703125" style="43" customWidth="1"/>
    <col min="5389" max="5632" width="11.42578125" style="43"/>
    <col min="5633" max="5633" width="17.7109375" style="43" customWidth="1"/>
    <col min="5634" max="5634" width="18.7109375" style="43" bestFit="1" customWidth="1"/>
    <col min="5635" max="5635" width="12.7109375" style="43" bestFit="1" customWidth="1"/>
    <col min="5636" max="5636" width="18.7109375" style="43" bestFit="1" customWidth="1"/>
    <col min="5637" max="5637" width="16" style="43" bestFit="1" customWidth="1"/>
    <col min="5638" max="5641" width="18.7109375" style="43" bestFit="1" customWidth="1"/>
    <col min="5642" max="5643" width="12.7109375" style="43" customWidth="1"/>
    <col min="5644" max="5644" width="2.5703125" style="43" customWidth="1"/>
    <col min="5645" max="5888" width="11.42578125" style="43"/>
    <col min="5889" max="5889" width="17.7109375" style="43" customWidth="1"/>
    <col min="5890" max="5890" width="18.7109375" style="43" bestFit="1" customWidth="1"/>
    <col min="5891" max="5891" width="12.7109375" style="43" bestFit="1" customWidth="1"/>
    <col min="5892" max="5892" width="18.7109375" style="43" bestFit="1" customWidth="1"/>
    <col min="5893" max="5893" width="16" style="43" bestFit="1" customWidth="1"/>
    <col min="5894" max="5897" width="18.7109375" style="43" bestFit="1" customWidth="1"/>
    <col min="5898" max="5899" width="12.7109375" style="43" customWidth="1"/>
    <col min="5900" max="5900" width="2.5703125" style="43" customWidth="1"/>
    <col min="5901" max="6144" width="11.42578125" style="43"/>
    <col min="6145" max="6145" width="17.7109375" style="43" customWidth="1"/>
    <col min="6146" max="6146" width="18.7109375" style="43" bestFit="1" customWidth="1"/>
    <col min="6147" max="6147" width="12.7109375" style="43" bestFit="1" customWidth="1"/>
    <col min="6148" max="6148" width="18.7109375" style="43" bestFit="1" customWidth="1"/>
    <col min="6149" max="6149" width="16" style="43" bestFit="1" customWidth="1"/>
    <col min="6150" max="6153" width="18.7109375" style="43" bestFit="1" customWidth="1"/>
    <col min="6154" max="6155" width="12.7109375" style="43" customWidth="1"/>
    <col min="6156" max="6156" width="2.5703125" style="43" customWidth="1"/>
    <col min="6157" max="6400" width="11.42578125" style="43"/>
    <col min="6401" max="6401" width="17.7109375" style="43" customWidth="1"/>
    <col min="6402" max="6402" width="18.7109375" style="43" bestFit="1" customWidth="1"/>
    <col min="6403" max="6403" width="12.7109375" style="43" bestFit="1" customWidth="1"/>
    <col min="6404" max="6404" width="18.7109375" style="43" bestFit="1" customWidth="1"/>
    <col min="6405" max="6405" width="16" style="43" bestFit="1" customWidth="1"/>
    <col min="6406" max="6409" width="18.7109375" style="43" bestFit="1" customWidth="1"/>
    <col min="6410" max="6411" width="12.7109375" style="43" customWidth="1"/>
    <col min="6412" max="6412" width="2.5703125" style="43" customWidth="1"/>
    <col min="6413" max="6656" width="11.42578125" style="43"/>
    <col min="6657" max="6657" width="17.7109375" style="43" customWidth="1"/>
    <col min="6658" max="6658" width="18.7109375" style="43" bestFit="1" customWidth="1"/>
    <col min="6659" max="6659" width="12.7109375" style="43" bestFit="1" customWidth="1"/>
    <col min="6660" max="6660" width="18.7109375" style="43" bestFit="1" customWidth="1"/>
    <col min="6661" max="6661" width="16" style="43" bestFit="1" customWidth="1"/>
    <col min="6662" max="6665" width="18.7109375" style="43" bestFit="1" customWidth="1"/>
    <col min="6666" max="6667" width="12.7109375" style="43" customWidth="1"/>
    <col min="6668" max="6668" width="2.5703125" style="43" customWidth="1"/>
    <col min="6669" max="6912" width="11.42578125" style="43"/>
    <col min="6913" max="6913" width="17.7109375" style="43" customWidth="1"/>
    <col min="6914" max="6914" width="18.7109375" style="43" bestFit="1" customWidth="1"/>
    <col min="6915" max="6915" width="12.7109375" style="43" bestFit="1" customWidth="1"/>
    <col min="6916" max="6916" width="18.7109375" style="43" bestFit="1" customWidth="1"/>
    <col min="6917" max="6917" width="16" style="43" bestFit="1" customWidth="1"/>
    <col min="6918" max="6921" width="18.7109375" style="43" bestFit="1" customWidth="1"/>
    <col min="6922" max="6923" width="12.7109375" style="43" customWidth="1"/>
    <col min="6924" max="6924" width="2.5703125" style="43" customWidth="1"/>
    <col min="6925" max="7168" width="11.42578125" style="43"/>
    <col min="7169" max="7169" width="17.7109375" style="43" customWidth="1"/>
    <col min="7170" max="7170" width="18.7109375" style="43" bestFit="1" customWidth="1"/>
    <col min="7171" max="7171" width="12.7109375" style="43" bestFit="1" customWidth="1"/>
    <col min="7172" max="7172" width="18.7109375" style="43" bestFit="1" customWidth="1"/>
    <col min="7173" max="7173" width="16" style="43" bestFit="1" customWidth="1"/>
    <col min="7174" max="7177" width="18.7109375" style="43" bestFit="1" customWidth="1"/>
    <col min="7178" max="7179" width="12.7109375" style="43" customWidth="1"/>
    <col min="7180" max="7180" width="2.5703125" style="43" customWidth="1"/>
    <col min="7181" max="7424" width="11.42578125" style="43"/>
    <col min="7425" max="7425" width="17.7109375" style="43" customWidth="1"/>
    <col min="7426" max="7426" width="18.7109375" style="43" bestFit="1" customWidth="1"/>
    <col min="7427" max="7427" width="12.7109375" style="43" bestFit="1" customWidth="1"/>
    <col min="7428" max="7428" width="18.7109375" style="43" bestFit="1" customWidth="1"/>
    <col min="7429" max="7429" width="16" style="43" bestFit="1" customWidth="1"/>
    <col min="7430" max="7433" width="18.7109375" style="43" bestFit="1" customWidth="1"/>
    <col min="7434" max="7435" width="12.7109375" style="43" customWidth="1"/>
    <col min="7436" max="7436" width="2.5703125" style="43" customWidth="1"/>
    <col min="7437" max="7680" width="11.42578125" style="43"/>
    <col min="7681" max="7681" width="17.7109375" style="43" customWidth="1"/>
    <col min="7682" max="7682" width="18.7109375" style="43" bestFit="1" customWidth="1"/>
    <col min="7683" max="7683" width="12.7109375" style="43" bestFit="1" customWidth="1"/>
    <col min="7684" max="7684" width="18.7109375" style="43" bestFit="1" customWidth="1"/>
    <col min="7685" max="7685" width="16" style="43" bestFit="1" customWidth="1"/>
    <col min="7686" max="7689" width="18.7109375" style="43" bestFit="1" customWidth="1"/>
    <col min="7690" max="7691" width="12.7109375" style="43" customWidth="1"/>
    <col min="7692" max="7692" width="2.5703125" style="43" customWidth="1"/>
    <col min="7693" max="7936" width="11.42578125" style="43"/>
    <col min="7937" max="7937" width="17.7109375" style="43" customWidth="1"/>
    <col min="7938" max="7938" width="18.7109375" style="43" bestFit="1" customWidth="1"/>
    <col min="7939" max="7939" width="12.7109375" style="43" bestFit="1" customWidth="1"/>
    <col min="7940" max="7940" width="18.7109375" style="43" bestFit="1" customWidth="1"/>
    <col min="7941" max="7941" width="16" style="43" bestFit="1" customWidth="1"/>
    <col min="7942" max="7945" width="18.7109375" style="43" bestFit="1" customWidth="1"/>
    <col min="7946" max="7947" width="12.7109375" style="43" customWidth="1"/>
    <col min="7948" max="7948" width="2.5703125" style="43" customWidth="1"/>
    <col min="7949" max="8192" width="11.42578125" style="43"/>
    <col min="8193" max="8193" width="17.7109375" style="43" customWidth="1"/>
    <col min="8194" max="8194" width="18.7109375" style="43" bestFit="1" customWidth="1"/>
    <col min="8195" max="8195" width="12.7109375" style="43" bestFit="1" customWidth="1"/>
    <col min="8196" max="8196" width="18.7109375" style="43" bestFit="1" customWidth="1"/>
    <col min="8197" max="8197" width="16" style="43" bestFit="1" customWidth="1"/>
    <col min="8198" max="8201" width="18.7109375" style="43" bestFit="1" customWidth="1"/>
    <col min="8202" max="8203" width="12.7109375" style="43" customWidth="1"/>
    <col min="8204" max="8204" width="2.5703125" style="43" customWidth="1"/>
    <col min="8205" max="8448" width="11.42578125" style="43"/>
    <col min="8449" max="8449" width="17.7109375" style="43" customWidth="1"/>
    <col min="8450" max="8450" width="18.7109375" style="43" bestFit="1" customWidth="1"/>
    <col min="8451" max="8451" width="12.7109375" style="43" bestFit="1" customWidth="1"/>
    <col min="8452" max="8452" width="18.7109375" style="43" bestFit="1" customWidth="1"/>
    <col min="8453" max="8453" width="16" style="43" bestFit="1" customWidth="1"/>
    <col min="8454" max="8457" width="18.7109375" style="43" bestFit="1" customWidth="1"/>
    <col min="8458" max="8459" width="12.7109375" style="43" customWidth="1"/>
    <col min="8460" max="8460" width="2.5703125" style="43" customWidth="1"/>
    <col min="8461" max="8704" width="11.42578125" style="43"/>
    <col min="8705" max="8705" width="17.7109375" style="43" customWidth="1"/>
    <col min="8706" max="8706" width="18.7109375" style="43" bestFit="1" customWidth="1"/>
    <col min="8707" max="8707" width="12.7109375" style="43" bestFit="1" customWidth="1"/>
    <col min="8708" max="8708" width="18.7109375" style="43" bestFit="1" customWidth="1"/>
    <col min="8709" max="8709" width="16" style="43" bestFit="1" customWidth="1"/>
    <col min="8710" max="8713" width="18.7109375" style="43" bestFit="1" customWidth="1"/>
    <col min="8714" max="8715" width="12.7109375" style="43" customWidth="1"/>
    <col min="8716" max="8716" width="2.5703125" style="43" customWidth="1"/>
    <col min="8717" max="8960" width="11.42578125" style="43"/>
    <col min="8961" max="8961" width="17.7109375" style="43" customWidth="1"/>
    <col min="8962" max="8962" width="18.7109375" style="43" bestFit="1" customWidth="1"/>
    <col min="8963" max="8963" width="12.7109375" style="43" bestFit="1" customWidth="1"/>
    <col min="8964" max="8964" width="18.7109375" style="43" bestFit="1" customWidth="1"/>
    <col min="8965" max="8965" width="16" style="43" bestFit="1" customWidth="1"/>
    <col min="8966" max="8969" width="18.7109375" style="43" bestFit="1" customWidth="1"/>
    <col min="8970" max="8971" width="12.7109375" style="43" customWidth="1"/>
    <col min="8972" max="8972" width="2.5703125" style="43" customWidth="1"/>
    <col min="8973" max="9216" width="11.42578125" style="43"/>
    <col min="9217" max="9217" width="17.7109375" style="43" customWidth="1"/>
    <col min="9218" max="9218" width="18.7109375" style="43" bestFit="1" customWidth="1"/>
    <col min="9219" max="9219" width="12.7109375" style="43" bestFit="1" customWidth="1"/>
    <col min="9220" max="9220" width="18.7109375" style="43" bestFit="1" customWidth="1"/>
    <col min="9221" max="9221" width="16" style="43" bestFit="1" customWidth="1"/>
    <col min="9222" max="9225" width="18.7109375" style="43" bestFit="1" customWidth="1"/>
    <col min="9226" max="9227" width="12.7109375" style="43" customWidth="1"/>
    <col min="9228" max="9228" width="2.5703125" style="43" customWidth="1"/>
    <col min="9229" max="9472" width="11.42578125" style="43"/>
    <col min="9473" max="9473" width="17.7109375" style="43" customWidth="1"/>
    <col min="9474" max="9474" width="18.7109375" style="43" bestFit="1" customWidth="1"/>
    <col min="9475" max="9475" width="12.7109375" style="43" bestFit="1" customWidth="1"/>
    <col min="9476" max="9476" width="18.7109375" style="43" bestFit="1" customWidth="1"/>
    <col min="9477" max="9477" width="16" style="43" bestFit="1" customWidth="1"/>
    <col min="9478" max="9481" width="18.7109375" style="43" bestFit="1" customWidth="1"/>
    <col min="9482" max="9483" width="12.7109375" style="43" customWidth="1"/>
    <col min="9484" max="9484" width="2.5703125" style="43" customWidth="1"/>
    <col min="9485" max="9728" width="11.42578125" style="43"/>
    <col min="9729" max="9729" width="17.7109375" style="43" customWidth="1"/>
    <col min="9730" max="9730" width="18.7109375" style="43" bestFit="1" customWidth="1"/>
    <col min="9731" max="9731" width="12.7109375" style="43" bestFit="1" customWidth="1"/>
    <col min="9732" max="9732" width="18.7109375" style="43" bestFit="1" customWidth="1"/>
    <col min="9733" max="9733" width="16" style="43" bestFit="1" customWidth="1"/>
    <col min="9734" max="9737" width="18.7109375" style="43" bestFit="1" customWidth="1"/>
    <col min="9738" max="9739" width="12.7109375" style="43" customWidth="1"/>
    <col min="9740" max="9740" width="2.5703125" style="43" customWidth="1"/>
    <col min="9741" max="9984" width="11.42578125" style="43"/>
    <col min="9985" max="9985" width="17.7109375" style="43" customWidth="1"/>
    <col min="9986" max="9986" width="18.7109375" style="43" bestFit="1" customWidth="1"/>
    <col min="9987" max="9987" width="12.7109375" style="43" bestFit="1" customWidth="1"/>
    <col min="9988" max="9988" width="18.7109375" style="43" bestFit="1" customWidth="1"/>
    <col min="9989" max="9989" width="16" style="43" bestFit="1" customWidth="1"/>
    <col min="9990" max="9993" width="18.7109375" style="43" bestFit="1" customWidth="1"/>
    <col min="9994" max="9995" width="12.7109375" style="43" customWidth="1"/>
    <col min="9996" max="9996" width="2.5703125" style="43" customWidth="1"/>
    <col min="9997" max="10240" width="11.42578125" style="43"/>
    <col min="10241" max="10241" width="17.7109375" style="43" customWidth="1"/>
    <col min="10242" max="10242" width="18.7109375" style="43" bestFit="1" customWidth="1"/>
    <col min="10243" max="10243" width="12.7109375" style="43" bestFit="1" customWidth="1"/>
    <col min="10244" max="10244" width="18.7109375" style="43" bestFit="1" customWidth="1"/>
    <col min="10245" max="10245" width="16" style="43" bestFit="1" customWidth="1"/>
    <col min="10246" max="10249" width="18.7109375" style="43" bestFit="1" customWidth="1"/>
    <col min="10250" max="10251" width="12.7109375" style="43" customWidth="1"/>
    <col min="10252" max="10252" width="2.5703125" style="43" customWidth="1"/>
    <col min="10253" max="10496" width="11.42578125" style="43"/>
    <col min="10497" max="10497" width="17.7109375" style="43" customWidth="1"/>
    <col min="10498" max="10498" width="18.7109375" style="43" bestFit="1" customWidth="1"/>
    <col min="10499" max="10499" width="12.7109375" style="43" bestFit="1" customWidth="1"/>
    <col min="10500" max="10500" width="18.7109375" style="43" bestFit="1" customWidth="1"/>
    <col min="10501" max="10501" width="16" style="43" bestFit="1" customWidth="1"/>
    <col min="10502" max="10505" width="18.7109375" style="43" bestFit="1" customWidth="1"/>
    <col min="10506" max="10507" width="12.7109375" style="43" customWidth="1"/>
    <col min="10508" max="10508" width="2.5703125" style="43" customWidth="1"/>
    <col min="10509" max="10752" width="11.42578125" style="43"/>
    <col min="10753" max="10753" width="17.7109375" style="43" customWidth="1"/>
    <col min="10754" max="10754" width="18.7109375" style="43" bestFit="1" customWidth="1"/>
    <col min="10755" max="10755" width="12.7109375" style="43" bestFit="1" customWidth="1"/>
    <col min="10756" max="10756" width="18.7109375" style="43" bestFit="1" customWidth="1"/>
    <col min="10757" max="10757" width="16" style="43" bestFit="1" customWidth="1"/>
    <col min="10758" max="10761" width="18.7109375" style="43" bestFit="1" customWidth="1"/>
    <col min="10762" max="10763" width="12.7109375" style="43" customWidth="1"/>
    <col min="10764" max="10764" width="2.5703125" style="43" customWidth="1"/>
    <col min="10765" max="11008" width="11.42578125" style="43"/>
    <col min="11009" max="11009" width="17.7109375" style="43" customWidth="1"/>
    <col min="11010" max="11010" width="18.7109375" style="43" bestFit="1" customWidth="1"/>
    <col min="11011" max="11011" width="12.7109375" style="43" bestFit="1" customWidth="1"/>
    <col min="11012" max="11012" width="18.7109375" style="43" bestFit="1" customWidth="1"/>
    <col min="11013" max="11013" width="16" style="43" bestFit="1" customWidth="1"/>
    <col min="11014" max="11017" width="18.7109375" style="43" bestFit="1" customWidth="1"/>
    <col min="11018" max="11019" width="12.7109375" style="43" customWidth="1"/>
    <col min="11020" max="11020" width="2.5703125" style="43" customWidth="1"/>
    <col min="11021" max="11264" width="11.42578125" style="43"/>
    <col min="11265" max="11265" width="17.7109375" style="43" customWidth="1"/>
    <col min="11266" max="11266" width="18.7109375" style="43" bestFit="1" customWidth="1"/>
    <col min="11267" max="11267" width="12.7109375" style="43" bestFit="1" customWidth="1"/>
    <col min="11268" max="11268" width="18.7109375" style="43" bestFit="1" customWidth="1"/>
    <col min="11269" max="11269" width="16" style="43" bestFit="1" customWidth="1"/>
    <col min="11270" max="11273" width="18.7109375" style="43" bestFit="1" customWidth="1"/>
    <col min="11274" max="11275" width="12.7109375" style="43" customWidth="1"/>
    <col min="11276" max="11276" width="2.5703125" style="43" customWidth="1"/>
    <col min="11277" max="11520" width="11.42578125" style="43"/>
    <col min="11521" max="11521" width="17.7109375" style="43" customWidth="1"/>
    <col min="11522" max="11522" width="18.7109375" style="43" bestFit="1" customWidth="1"/>
    <col min="11523" max="11523" width="12.7109375" style="43" bestFit="1" customWidth="1"/>
    <col min="11524" max="11524" width="18.7109375" style="43" bestFit="1" customWidth="1"/>
    <col min="11525" max="11525" width="16" style="43" bestFit="1" customWidth="1"/>
    <col min="11526" max="11529" width="18.7109375" style="43" bestFit="1" customWidth="1"/>
    <col min="11530" max="11531" width="12.7109375" style="43" customWidth="1"/>
    <col min="11532" max="11532" width="2.5703125" style="43" customWidth="1"/>
    <col min="11533" max="11776" width="11.42578125" style="43"/>
    <col min="11777" max="11777" width="17.7109375" style="43" customWidth="1"/>
    <col min="11778" max="11778" width="18.7109375" style="43" bestFit="1" customWidth="1"/>
    <col min="11779" max="11779" width="12.7109375" style="43" bestFit="1" customWidth="1"/>
    <col min="11780" max="11780" width="18.7109375" style="43" bestFit="1" customWidth="1"/>
    <col min="11781" max="11781" width="16" style="43" bestFit="1" customWidth="1"/>
    <col min="11782" max="11785" width="18.7109375" style="43" bestFit="1" customWidth="1"/>
    <col min="11786" max="11787" width="12.7109375" style="43" customWidth="1"/>
    <col min="11788" max="11788" width="2.5703125" style="43" customWidth="1"/>
    <col min="11789" max="12032" width="11.42578125" style="43"/>
    <col min="12033" max="12033" width="17.7109375" style="43" customWidth="1"/>
    <col min="12034" max="12034" width="18.7109375" style="43" bestFit="1" customWidth="1"/>
    <col min="12035" max="12035" width="12.7109375" style="43" bestFit="1" customWidth="1"/>
    <col min="12036" max="12036" width="18.7109375" style="43" bestFit="1" customWidth="1"/>
    <col min="12037" max="12037" width="16" style="43" bestFit="1" customWidth="1"/>
    <col min="12038" max="12041" width="18.7109375" style="43" bestFit="1" customWidth="1"/>
    <col min="12042" max="12043" width="12.7109375" style="43" customWidth="1"/>
    <col min="12044" max="12044" width="2.5703125" style="43" customWidth="1"/>
    <col min="12045" max="12288" width="11.42578125" style="43"/>
    <col min="12289" max="12289" width="17.7109375" style="43" customWidth="1"/>
    <col min="12290" max="12290" width="18.7109375" style="43" bestFit="1" customWidth="1"/>
    <col min="12291" max="12291" width="12.7109375" style="43" bestFit="1" customWidth="1"/>
    <col min="12292" max="12292" width="18.7109375" style="43" bestFit="1" customWidth="1"/>
    <col min="12293" max="12293" width="16" style="43" bestFit="1" customWidth="1"/>
    <col min="12294" max="12297" width="18.7109375" style="43" bestFit="1" customWidth="1"/>
    <col min="12298" max="12299" width="12.7109375" style="43" customWidth="1"/>
    <col min="12300" max="12300" width="2.5703125" style="43" customWidth="1"/>
    <col min="12301" max="12544" width="11.42578125" style="43"/>
    <col min="12545" max="12545" width="17.7109375" style="43" customWidth="1"/>
    <col min="12546" max="12546" width="18.7109375" style="43" bestFit="1" customWidth="1"/>
    <col min="12547" max="12547" width="12.7109375" style="43" bestFit="1" customWidth="1"/>
    <col min="12548" max="12548" width="18.7109375" style="43" bestFit="1" customWidth="1"/>
    <col min="12549" max="12549" width="16" style="43" bestFit="1" customWidth="1"/>
    <col min="12550" max="12553" width="18.7109375" style="43" bestFit="1" customWidth="1"/>
    <col min="12554" max="12555" width="12.7109375" style="43" customWidth="1"/>
    <col min="12556" max="12556" width="2.5703125" style="43" customWidth="1"/>
    <col min="12557" max="12800" width="11.42578125" style="43"/>
    <col min="12801" max="12801" width="17.7109375" style="43" customWidth="1"/>
    <col min="12802" max="12802" width="18.7109375" style="43" bestFit="1" customWidth="1"/>
    <col min="12803" max="12803" width="12.7109375" style="43" bestFit="1" customWidth="1"/>
    <col min="12804" max="12804" width="18.7109375" style="43" bestFit="1" customWidth="1"/>
    <col min="12805" max="12805" width="16" style="43" bestFit="1" customWidth="1"/>
    <col min="12806" max="12809" width="18.7109375" style="43" bestFit="1" customWidth="1"/>
    <col min="12810" max="12811" width="12.7109375" style="43" customWidth="1"/>
    <col min="12812" max="12812" width="2.5703125" style="43" customWidth="1"/>
    <col min="12813" max="13056" width="11.42578125" style="43"/>
    <col min="13057" max="13057" width="17.7109375" style="43" customWidth="1"/>
    <col min="13058" max="13058" width="18.7109375" style="43" bestFit="1" customWidth="1"/>
    <col min="13059" max="13059" width="12.7109375" style="43" bestFit="1" customWidth="1"/>
    <col min="13060" max="13060" width="18.7109375" style="43" bestFit="1" customWidth="1"/>
    <col min="13061" max="13061" width="16" style="43" bestFit="1" customWidth="1"/>
    <col min="13062" max="13065" width="18.7109375" style="43" bestFit="1" customWidth="1"/>
    <col min="13066" max="13067" width="12.7109375" style="43" customWidth="1"/>
    <col min="13068" max="13068" width="2.5703125" style="43" customWidth="1"/>
    <col min="13069" max="13312" width="11.42578125" style="43"/>
    <col min="13313" max="13313" width="17.7109375" style="43" customWidth="1"/>
    <col min="13314" max="13314" width="18.7109375" style="43" bestFit="1" customWidth="1"/>
    <col min="13315" max="13315" width="12.7109375" style="43" bestFit="1" customWidth="1"/>
    <col min="13316" max="13316" width="18.7109375" style="43" bestFit="1" customWidth="1"/>
    <col min="13317" max="13317" width="16" style="43" bestFit="1" customWidth="1"/>
    <col min="13318" max="13321" width="18.7109375" style="43" bestFit="1" customWidth="1"/>
    <col min="13322" max="13323" width="12.7109375" style="43" customWidth="1"/>
    <col min="13324" max="13324" width="2.5703125" style="43" customWidth="1"/>
    <col min="13325" max="13568" width="11.42578125" style="43"/>
    <col min="13569" max="13569" width="17.7109375" style="43" customWidth="1"/>
    <col min="13570" max="13570" width="18.7109375" style="43" bestFit="1" customWidth="1"/>
    <col min="13571" max="13571" width="12.7109375" style="43" bestFit="1" customWidth="1"/>
    <col min="13572" max="13572" width="18.7109375" style="43" bestFit="1" customWidth="1"/>
    <col min="13573" max="13573" width="16" style="43" bestFit="1" customWidth="1"/>
    <col min="13574" max="13577" width="18.7109375" style="43" bestFit="1" customWidth="1"/>
    <col min="13578" max="13579" width="12.7109375" style="43" customWidth="1"/>
    <col min="13580" max="13580" width="2.5703125" style="43" customWidth="1"/>
    <col min="13581" max="13824" width="11.42578125" style="43"/>
    <col min="13825" max="13825" width="17.7109375" style="43" customWidth="1"/>
    <col min="13826" max="13826" width="18.7109375" style="43" bestFit="1" customWidth="1"/>
    <col min="13827" max="13827" width="12.7109375" style="43" bestFit="1" customWidth="1"/>
    <col min="13828" max="13828" width="18.7109375" style="43" bestFit="1" customWidth="1"/>
    <col min="13829" max="13829" width="16" style="43" bestFit="1" customWidth="1"/>
    <col min="13830" max="13833" width="18.7109375" style="43" bestFit="1" customWidth="1"/>
    <col min="13834" max="13835" width="12.7109375" style="43" customWidth="1"/>
    <col min="13836" max="13836" width="2.5703125" style="43" customWidth="1"/>
    <col min="13837" max="14080" width="11.42578125" style="43"/>
    <col min="14081" max="14081" width="17.7109375" style="43" customWidth="1"/>
    <col min="14082" max="14082" width="18.7109375" style="43" bestFit="1" customWidth="1"/>
    <col min="14083" max="14083" width="12.7109375" style="43" bestFit="1" customWidth="1"/>
    <col min="14084" max="14084" width="18.7109375" style="43" bestFit="1" customWidth="1"/>
    <col min="14085" max="14085" width="16" style="43" bestFit="1" customWidth="1"/>
    <col min="14086" max="14089" width="18.7109375" style="43" bestFit="1" customWidth="1"/>
    <col min="14090" max="14091" width="12.7109375" style="43" customWidth="1"/>
    <col min="14092" max="14092" width="2.5703125" style="43" customWidth="1"/>
    <col min="14093" max="14336" width="11.42578125" style="43"/>
    <col min="14337" max="14337" width="17.7109375" style="43" customWidth="1"/>
    <col min="14338" max="14338" width="18.7109375" style="43" bestFit="1" customWidth="1"/>
    <col min="14339" max="14339" width="12.7109375" style="43" bestFit="1" customWidth="1"/>
    <col min="14340" max="14340" width="18.7109375" style="43" bestFit="1" customWidth="1"/>
    <col min="14341" max="14341" width="16" style="43" bestFit="1" customWidth="1"/>
    <col min="14342" max="14345" width="18.7109375" style="43" bestFit="1" customWidth="1"/>
    <col min="14346" max="14347" width="12.7109375" style="43" customWidth="1"/>
    <col min="14348" max="14348" width="2.5703125" style="43" customWidth="1"/>
    <col min="14349" max="14592" width="11.42578125" style="43"/>
    <col min="14593" max="14593" width="17.7109375" style="43" customWidth="1"/>
    <col min="14594" max="14594" width="18.7109375" style="43" bestFit="1" customWidth="1"/>
    <col min="14595" max="14595" width="12.7109375" style="43" bestFit="1" customWidth="1"/>
    <col min="14596" max="14596" width="18.7109375" style="43" bestFit="1" customWidth="1"/>
    <col min="14597" max="14597" width="16" style="43" bestFit="1" customWidth="1"/>
    <col min="14598" max="14601" width="18.7109375" style="43" bestFit="1" customWidth="1"/>
    <col min="14602" max="14603" width="12.7109375" style="43" customWidth="1"/>
    <col min="14604" max="14604" width="2.5703125" style="43" customWidth="1"/>
    <col min="14605" max="14848" width="11.42578125" style="43"/>
    <col min="14849" max="14849" width="17.7109375" style="43" customWidth="1"/>
    <col min="14850" max="14850" width="18.7109375" style="43" bestFit="1" customWidth="1"/>
    <col min="14851" max="14851" width="12.7109375" style="43" bestFit="1" customWidth="1"/>
    <col min="14852" max="14852" width="18.7109375" style="43" bestFit="1" customWidth="1"/>
    <col min="14853" max="14853" width="16" style="43" bestFit="1" customWidth="1"/>
    <col min="14854" max="14857" width="18.7109375" style="43" bestFit="1" customWidth="1"/>
    <col min="14858" max="14859" width="12.7109375" style="43" customWidth="1"/>
    <col min="14860" max="14860" width="2.5703125" style="43" customWidth="1"/>
    <col min="14861" max="15104" width="11.42578125" style="43"/>
    <col min="15105" max="15105" width="17.7109375" style="43" customWidth="1"/>
    <col min="15106" max="15106" width="18.7109375" style="43" bestFit="1" customWidth="1"/>
    <col min="15107" max="15107" width="12.7109375" style="43" bestFit="1" customWidth="1"/>
    <col min="15108" max="15108" width="18.7109375" style="43" bestFit="1" customWidth="1"/>
    <col min="15109" max="15109" width="16" style="43" bestFit="1" customWidth="1"/>
    <col min="15110" max="15113" width="18.7109375" style="43" bestFit="1" customWidth="1"/>
    <col min="15114" max="15115" width="12.7109375" style="43" customWidth="1"/>
    <col min="15116" max="15116" width="2.5703125" style="43" customWidth="1"/>
    <col min="15117" max="15360" width="11.42578125" style="43"/>
    <col min="15361" max="15361" width="17.7109375" style="43" customWidth="1"/>
    <col min="15362" max="15362" width="18.7109375" style="43" bestFit="1" customWidth="1"/>
    <col min="15363" max="15363" width="12.7109375" style="43" bestFit="1" customWidth="1"/>
    <col min="15364" max="15364" width="18.7109375" style="43" bestFit="1" customWidth="1"/>
    <col min="15365" max="15365" width="16" style="43" bestFit="1" customWidth="1"/>
    <col min="15366" max="15369" width="18.7109375" style="43" bestFit="1" customWidth="1"/>
    <col min="15370" max="15371" width="12.7109375" style="43" customWidth="1"/>
    <col min="15372" max="15372" width="2.5703125" style="43" customWidth="1"/>
    <col min="15373" max="15616" width="11.42578125" style="43"/>
    <col min="15617" max="15617" width="17.7109375" style="43" customWidth="1"/>
    <col min="15618" max="15618" width="18.7109375" style="43" bestFit="1" customWidth="1"/>
    <col min="15619" max="15619" width="12.7109375" style="43" bestFit="1" customWidth="1"/>
    <col min="15620" max="15620" width="18.7109375" style="43" bestFit="1" customWidth="1"/>
    <col min="15621" max="15621" width="16" style="43" bestFit="1" customWidth="1"/>
    <col min="15622" max="15625" width="18.7109375" style="43" bestFit="1" customWidth="1"/>
    <col min="15626" max="15627" width="12.7109375" style="43" customWidth="1"/>
    <col min="15628" max="15628" width="2.5703125" style="43" customWidth="1"/>
    <col min="15629" max="15872" width="11.42578125" style="43"/>
    <col min="15873" max="15873" width="17.7109375" style="43" customWidth="1"/>
    <col min="15874" max="15874" width="18.7109375" style="43" bestFit="1" customWidth="1"/>
    <col min="15875" max="15875" width="12.7109375" style="43" bestFit="1" customWidth="1"/>
    <col min="15876" max="15876" width="18.7109375" style="43" bestFit="1" customWidth="1"/>
    <col min="15877" max="15877" width="16" style="43" bestFit="1" customWidth="1"/>
    <col min="15878" max="15881" width="18.7109375" style="43" bestFit="1" customWidth="1"/>
    <col min="15882" max="15883" width="12.7109375" style="43" customWidth="1"/>
    <col min="15884" max="15884" width="2.5703125" style="43" customWidth="1"/>
    <col min="15885" max="16128" width="11.42578125" style="43"/>
    <col min="16129" max="16129" width="17.7109375" style="43" customWidth="1"/>
    <col min="16130" max="16130" width="18.7109375" style="43" bestFit="1" customWidth="1"/>
    <col min="16131" max="16131" width="12.7109375" style="43" bestFit="1" customWidth="1"/>
    <col min="16132" max="16132" width="18.7109375" style="43" bestFit="1" customWidth="1"/>
    <col min="16133" max="16133" width="16" style="43" bestFit="1" customWidth="1"/>
    <col min="16134" max="16137" width="18.7109375" style="43" bestFit="1" customWidth="1"/>
    <col min="16138" max="16139" width="12.7109375" style="43" customWidth="1"/>
    <col min="16140" max="16140" width="2.5703125" style="43" customWidth="1"/>
    <col min="16141" max="16384" width="11.42578125" style="43"/>
  </cols>
  <sheetData>
    <row r="1" spans="1:20" x14ac:dyDescent="0.25">
      <c r="A1" s="73" t="s">
        <v>348</v>
      </c>
    </row>
    <row r="2" spans="1:20" ht="15.75" x14ac:dyDescent="0.25">
      <c r="A2" s="72" t="s">
        <v>67</v>
      </c>
    </row>
    <row r="3" spans="1:20" ht="15.75" x14ac:dyDescent="0.25">
      <c r="A3" s="72"/>
    </row>
    <row r="4" spans="1:20" x14ac:dyDescent="0.25">
      <c r="A4" s="53" t="s">
        <v>66</v>
      </c>
    </row>
    <row r="5" spans="1:20" ht="4.1500000000000004" customHeight="1" x14ac:dyDescent="0.25">
      <c r="A5" s="56" t="s">
        <v>1</v>
      </c>
      <c r="B5" s="71" t="s">
        <v>57</v>
      </c>
      <c r="C5" s="71" t="s">
        <v>56</v>
      </c>
      <c r="D5" s="71" t="s">
        <v>55</v>
      </c>
      <c r="E5" s="71" t="s">
        <v>54</v>
      </c>
      <c r="F5" s="71" t="s">
        <v>53</v>
      </c>
      <c r="G5" s="71" t="s">
        <v>52</v>
      </c>
      <c r="H5" s="71" t="s">
        <v>24</v>
      </c>
      <c r="I5" s="71" t="s">
        <v>51</v>
      </c>
      <c r="J5" s="71" t="s">
        <v>65</v>
      </c>
      <c r="K5" s="71" t="s">
        <v>64</v>
      </c>
    </row>
    <row r="6" spans="1:20" x14ac:dyDescent="0.25">
      <c r="A6" s="45">
        <v>2011</v>
      </c>
      <c r="B6" s="60">
        <v>10721.0312825658</v>
      </c>
      <c r="C6" s="60">
        <v>10235.353079840101</v>
      </c>
      <c r="D6" s="60">
        <v>1522.5406592484701</v>
      </c>
      <c r="E6" s="60">
        <v>219.44862884541499</v>
      </c>
      <c r="F6" s="60">
        <v>2426.7359521288299</v>
      </c>
      <c r="G6" s="60">
        <v>775.59494796720799</v>
      </c>
      <c r="H6" s="60">
        <v>1030.07229161687</v>
      </c>
      <c r="I6" s="60">
        <v>563.68947023926796</v>
      </c>
      <c r="J6" s="60">
        <v>31.2085217607323</v>
      </c>
      <c r="K6" s="60">
        <f t="shared" ref="K6:K14" si="0">SUM(B6:J6)</f>
        <v>27525.674834212692</v>
      </c>
      <c r="N6" s="67"/>
    </row>
    <row r="7" spans="1:20" x14ac:dyDescent="0.25">
      <c r="A7" s="45">
        <v>2012</v>
      </c>
      <c r="B7" s="60">
        <v>10730.942210401799</v>
      </c>
      <c r="C7" s="60">
        <v>10745.515758961699</v>
      </c>
      <c r="D7" s="60">
        <v>1352.33743256601</v>
      </c>
      <c r="E7" s="60">
        <v>209.569981439488</v>
      </c>
      <c r="F7" s="60">
        <v>2575.3341204306998</v>
      </c>
      <c r="G7" s="60">
        <v>558.25922602627895</v>
      </c>
      <c r="H7" s="60">
        <v>844.82847995065697</v>
      </c>
      <c r="I7" s="60">
        <v>428.26749069318203</v>
      </c>
      <c r="J7" s="60">
        <v>21.6183863068179</v>
      </c>
      <c r="K7" s="60">
        <f t="shared" si="0"/>
        <v>27466.673086776635</v>
      </c>
      <c r="N7" s="67"/>
    </row>
    <row r="8" spans="1:20" x14ac:dyDescent="0.25">
      <c r="A8" s="45">
        <v>2013</v>
      </c>
      <c r="B8" s="60">
        <v>9820.7478280872601</v>
      </c>
      <c r="C8" s="60">
        <v>8536.2794900494901</v>
      </c>
      <c r="D8" s="60">
        <v>1413.84338734106</v>
      </c>
      <c r="E8" s="60">
        <v>479.25180439750102</v>
      </c>
      <c r="F8" s="60">
        <v>1776.0595258877399</v>
      </c>
      <c r="G8" s="60">
        <v>527.7123537571</v>
      </c>
      <c r="H8" s="60">
        <v>856.80847467289595</v>
      </c>
      <c r="I8" s="60">
        <v>355.52074602744</v>
      </c>
      <c r="J8" s="60">
        <v>23.2218059725597</v>
      </c>
      <c r="K8" s="60">
        <f t="shared" si="0"/>
        <v>23789.445416193048</v>
      </c>
      <c r="N8" s="67"/>
    </row>
    <row r="9" spans="1:20" x14ac:dyDescent="0.25">
      <c r="A9" s="45">
        <v>2014</v>
      </c>
      <c r="B9" s="60">
        <v>8874.9060769625194</v>
      </c>
      <c r="C9" s="60">
        <v>6729.0722178974002</v>
      </c>
      <c r="D9" s="60">
        <v>1503.5472338862501</v>
      </c>
      <c r="E9" s="60">
        <v>331.07695278478701</v>
      </c>
      <c r="F9" s="60">
        <v>1522.51352111971</v>
      </c>
      <c r="G9" s="60">
        <v>539.55821649929203</v>
      </c>
      <c r="H9" s="60">
        <v>646.70480025804602</v>
      </c>
      <c r="I9" s="60">
        <v>360.16193124196099</v>
      </c>
      <c r="J9" s="60">
        <v>37.8729777580388</v>
      </c>
      <c r="K9" s="60">
        <f t="shared" si="0"/>
        <v>20545.413928408001</v>
      </c>
      <c r="N9" s="67"/>
    </row>
    <row r="10" spans="1:20" x14ac:dyDescent="0.25">
      <c r="A10" s="45">
        <v>2015</v>
      </c>
      <c r="B10" s="60">
        <v>8167.5413126537796</v>
      </c>
      <c r="C10" s="60">
        <v>6650.5953646963699</v>
      </c>
      <c r="D10" s="60">
        <v>1507.65853119551</v>
      </c>
      <c r="E10" s="60">
        <v>137.79635297098301</v>
      </c>
      <c r="F10" s="60">
        <v>1548.26960111113</v>
      </c>
      <c r="G10" s="60">
        <v>341.685340655076</v>
      </c>
      <c r="H10" s="60">
        <v>350.00259655641503</v>
      </c>
      <c r="I10" s="60">
        <v>219.63469285986599</v>
      </c>
      <c r="J10" s="60">
        <v>26.956227140134001</v>
      </c>
      <c r="K10" s="60">
        <f t="shared" si="0"/>
        <v>18950.140019839262</v>
      </c>
      <c r="N10" s="67"/>
    </row>
    <row r="11" spans="1:20" x14ac:dyDescent="0.25">
      <c r="A11" s="45">
        <v>2016</v>
      </c>
      <c r="B11" s="60">
        <v>10171.2028004944</v>
      </c>
      <c r="C11" s="60">
        <v>7385.95743423773</v>
      </c>
      <c r="D11" s="60">
        <v>1465.45208417193</v>
      </c>
      <c r="E11" s="60">
        <v>120.45621156886</v>
      </c>
      <c r="F11" s="60">
        <v>1657.8745242177499</v>
      </c>
      <c r="G11" s="60">
        <v>344.262265282415</v>
      </c>
      <c r="H11" s="60">
        <v>343.76033679517201</v>
      </c>
      <c r="I11" s="60">
        <v>272.67154160154399</v>
      </c>
      <c r="J11" s="60">
        <v>14.9991003984556</v>
      </c>
      <c r="K11" s="60">
        <f t="shared" si="0"/>
        <v>21776.636298768255</v>
      </c>
      <c r="M11"/>
      <c r="N11" s="67"/>
      <c r="O11"/>
      <c r="P11"/>
      <c r="Q11"/>
      <c r="R11"/>
      <c r="S11"/>
      <c r="T11"/>
    </row>
    <row r="12" spans="1:20" x14ac:dyDescent="0.25">
      <c r="A12" s="45">
        <v>2017</v>
      </c>
      <c r="B12" s="60">
        <v>13844.958650954801</v>
      </c>
      <c r="C12" s="60">
        <v>8270.4808182539</v>
      </c>
      <c r="D12" s="60">
        <v>2398.5088575489499</v>
      </c>
      <c r="E12" s="60">
        <v>118.02914691497099</v>
      </c>
      <c r="F12" s="60">
        <v>1726.1331451614001</v>
      </c>
      <c r="G12" s="60">
        <v>370.47611971466898</v>
      </c>
      <c r="H12" s="60">
        <v>434.37049986164698</v>
      </c>
      <c r="I12" s="60">
        <v>367.85685112577198</v>
      </c>
      <c r="J12" s="60">
        <v>50.793155874228297</v>
      </c>
      <c r="K12" s="60">
        <f t="shared" si="0"/>
        <v>27581.607245410338</v>
      </c>
      <c r="M12"/>
      <c r="N12" s="67"/>
      <c r="O12"/>
      <c r="P12"/>
      <c r="Q12"/>
      <c r="R12"/>
      <c r="S12"/>
      <c r="T12"/>
    </row>
    <row r="13" spans="1:20" x14ac:dyDescent="0.25">
      <c r="A13" s="45">
        <v>2018</v>
      </c>
      <c r="B13" s="60">
        <v>14938.545275059299</v>
      </c>
      <c r="C13" s="60">
        <v>8258.5140570627009</v>
      </c>
      <c r="D13" s="60">
        <v>2573.9030892868</v>
      </c>
      <c r="E13" s="60">
        <v>122.68864173304</v>
      </c>
      <c r="F13" s="60">
        <v>1545.4688005683099</v>
      </c>
      <c r="G13" s="60">
        <v>351.76617733195502</v>
      </c>
      <c r="H13" s="60">
        <v>484.36463219586602</v>
      </c>
      <c r="I13" s="60">
        <v>612.49525971191497</v>
      </c>
      <c r="J13" s="60">
        <v>10.911933288084899</v>
      </c>
      <c r="K13" s="60">
        <f t="shared" si="0"/>
        <v>28898.657866237969</v>
      </c>
      <c r="M13"/>
      <c r="N13" s="67"/>
      <c r="O13"/>
      <c r="P13"/>
      <c r="Q13"/>
      <c r="R13"/>
      <c r="S13"/>
      <c r="T13"/>
    </row>
    <row r="14" spans="1:20" x14ac:dyDescent="0.25">
      <c r="A14" s="58">
        <v>2019</v>
      </c>
      <c r="B14" s="57">
        <v>13892.564953946838</v>
      </c>
      <c r="C14" s="57">
        <v>8482.055245320611</v>
      </c>
      <c r="D14" s="57">
        <v>2102.7689601152479</v>
      </c>
      <c r="E14" s="57">
        <v>75.608340356566018</v>
      </c>
      <c r="F14" s="57">
        <v>1530.2444239342544</v>
      </c>
      <c r="G14" s="57">
        <v>371.19389629557747</v>
      </c>
      <c r="H14" s="57">
        <v>978.9822533076499</v>
      </c>
      <c r="I14" s="57">
        <v>638.21314826569346</v>
      </c>
      <c r="J14" s="57">
        <v>2.1614940000000002</v>
      </c>
      <c r="K14" s="60">
        <f t="shared" si="0"/>
        <v>28073.79271554244</v>
      </c>
      <c r="M14" s="68"/>
      <c r="N14" s="67"/>
      <c r="O14"/>
      <c r="P14"/>
      <c r="Q14"/>
      <c r="R14"/>
      <c r="S14"/>
      <c r="T14"/>
    </row>
    <row r="15" spans="1:20" x14ac:dyDescent="0.25">
      <c r="A15" s="62" t="s">
        <v>63</v>
      </c>
      <c r="B15" s="70">
        <f t="shared" ref="B15:K15" si="1">SUM(B16:B18)</f>
        <v>2026.78812747243</v>
      </c>
      <c r="C15" s="70">
        <f t="shared" si="1"/>
        <v>1422.7225115682841</v>
      </c>
      <c r="D15" s="70">
        <f t="shared" si="1"/>
        <v>305.96525675373698</v>
      </c>
      <c r="E15" s="70">
        <f t="shared" si="1"/>
        <v>11.923277235358</v>
      </c>
      <c r="F15" s="70">
        <f t="shared" si="1"/>
        <v>213.58976441023952</v>
      </c>
      <c r="G15" s="70">
        <f t="shared" si="1"/>
        <v>62.590674162673594</v>
      </c>
      <c r="H15" s="70">
        <f t="shared" si="1"/>
        <v>191.37496911706</v>
      </c>
      <c r="I15" s="70">
        <f t="shared" si="1"/>
        <v>64.831662161502095</v>
      </c>
      <c r="J15" s="55">
        <f t="shared" si="1"/>
        <v>0.32033699999999998</v>
      </c>
      <c r="K15" s="70">
        <f t="shared" si="1"/>
        <v>4300.1065798812833</v>
      </c>
      <c r="M15" s="68"/>
      <c r="N15" s="67"/>
      <c r="O15"/>
      <c r="P15"/>
      <c r="Q15"/>
      <c r="R15"/>
      <c r="S15"/>
      <c r="T15"/>
    </row>
    <row r="16" spans="1:20" x14ac:dyDescent="0.25">
      <c r="A16" s="50" t="s">
        <v>13</v>
      </c>
      <c r="B16" s="60">
        <v>1005.36413928028</v>
      </c>
      <c r="C16" s="66">
        <v>773.01242316770299</v>
      </c>
      <c r="D16" s="60">
        <v>164.157204761804</v>
      </c>
      <c r="E16" s="60">
        <v>6.3737006463780004</v>
      </c>
      <c r="F16" s="60">
        <v>120.20856411464101</v>
      </c>
      <c r="G16" s="60">
        <v>30.469825612329299</v>
      </c>
      <c r="H16" s="60">
        <v>90.954680724954002</v>
      </c>
      <c r="I16" s="60">
        <v>25.447116014627898</v>
      </c>
      <c r="J16" s="69">
        <v>0.16714599999999999</v>
      </c>
      <c r="K16" s="60">
        <f>SUM(B16:J16)</f>
        <v>2216.1548003227167</v>
      </c>
      <c r="M16" s="68"/>
      <c r="N16" s="67"/>
      <c r="O16"/>
      <c r="P16"/>
      <c r="Q16"/>
      <c r="R16"/>
      <c r="S16"/>
      <c r="T16"/>
    </row>
    <row r="17" spans="1:26" x14ac:dyDescent="0.25">
      <c r="A17" s="50" t="s">
        <v>14</v>
      </c>
      <c r="B17" s="60">
        <v>1021.42398819215</v>
      </c>
      <c r="C17" s="66">
        <v>649.71008840058096</v>
      </c>
      <c r="D17" s="60">
        <v>141.80805199193301</v>
      </c>
      <c r="E17" s="60">
        <v>5.5495765889799999</v>
      </c>
      <c r="F17" s="60">
        <v>93.381200295598504</v>
      </c>
      <c r="G17" s="60">
        <v>32.120848550344299</v>
      </c>
      <c r="H17" s="60">
        <v>100.420288392106</v>
      </c>
      <c r="I17" s="60">
        <v>39.3845461468742</v>
      </c>
      <c r="J17" s="69">
        <v>0.15319099999999999</v>
      </c>
      <c r="K17" s="60">
        <f>SUM(B17:J17)</f>
        <v>2083.9517795585671</v>
      </c>
      <c r="M17" s="68"/>
      <c r="N17" s="67"/>
      <c r="O17"/>
      <c r="P17"/>
      <c r="Q17"/>
      <c r="R17"/>
      <c r="S17"/>
      <c r="T17"/>
    </row>
    <row r="18" spans="1:26" x14ac:dyDescent="0.25">
      <c r="A18" s="50"/>
      <c r="B18" s="60"/>
      <c r="C18" s="66"/>
      <c r="D18"/>
      <c r="E18" s="60"/>
      <c r="F18" s="60"/>
      <c r="G18" s="60"/>
      <c r="H18" s="60"/>
      <c r="I18" s="60"/>
      <c r="J18" s="65"/>
      <c r="K18" s="60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5.75" x14ac:dyDescent="0.25">
      <c r="A19" s="51" t="s">
        <v>62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x14ac:dyDescent="0.25">
      <c r="A20" s="50" t="s">
        <v>45</v>
      </c>
      <c r="B20" s="60">
        <v>975.4</v>
      </c>
      <c r="C20" s="60">
        <v>596.67840000000001</v>
      </c>
      <c r="D20" s="60">
        <v>160.96260000000001</v>
      </c>
      <c r="E20" s="60">
        <v>6.6070960000000003</v>
      </c>
      <c r="F20" s="60">
        <v>125.96680000000001</v>
      </c>
      <c r="G20" s="60">
        <v>37.099829999999997</v>
      </c>
      <c r="H20" s="60">
        <v>60.5642</v>
      </c>
      <c r="I20" s="60">
        <v>28.743790000000001</v>
      </c>
      <c r="J20" s="49">
        <v>0.32561600000000002</v>
      </c>
      <c r="K20" s="60">
        <f>SUM(B20:J20)</f>
        <v>1992.3483319999998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x14ac:dyDescent="0.25">
      <c r="A21" s="50" t="s">
        <v>39</v>
      </c>
      <c r="B21" s="60">
        <f t="shared" ref="B21:J21" si="2">+B17</f>
        <v>1021.42398819215</v>
      </c>
      <c r="C21" s="60">
        <f t="shared" si="2"/>
        <v>649.71008840058096</v>
      </c>
      <c r="D21" s="60">
        <f t="shared" si="2"/>
        <v>141.80805199193301</v>
      </c>
      <c r="E21" s="60">
        <f t="shared" si="2"/>
        <v>5.5495765889799999</v>
      </c>
      <c r="F21" s="60">
        <f t="shared" si="2"/>
        <v>93.381200295598504</v>
      </c>
      <c r="G21" s="60">
        <f t="shared" si="2"/>
        <v>32.120848550344299</v>
      </c>
      <c r="H21" s="60">
        <f t="shared" si="2"/>
        <v>100.420288392106</v>
      </c>
      <c r="I21" s="60">
        <f t="shared" si="2"/>
        <v>39.3845461468742</v>
      </c>
      <c r="J21" s="49">
        <f t="shared" si="2"/>
        <v>0.15319099999999999</v>
      </c>
      <c r="K21" s="60">
        <f>SUM(B21:J21)</f>
        <v>2083.9517795585671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x14ac:dyDescent="0.25">
      <c r="A22" s="48" t="s">
        <v>38</v>
      </c>
      <c r="B22" s="64">
        <f t="shared" ref="B22:K22" si="3">B21/B20-1</f>
        <v>4.7184732614465874E-2</v>
      </c>
      <c r="C22" s="64">
        <f t="shared" si="3"/>
        <v>8.8878176921740382E-2</v>
      </c>
      <c r="D22" s="64">
        <f t="shared" si="3"/>
        <v>-0.11899999135244455</v>
      </c>
      <c r="E22" s="64">
        <f t="shared" si="3"/>
        <v>-0.16005812705309563</v>
      </c>
      <c r="F22" s="64">
        <f t="shared" si="3"/>
        <v>-0.25868403185920019</v>
      </c>
      <c r="G22" s="64">
        <f t="shared" si="3"/>
        <v>-0.13420496669811421</v>
      </c>
      <c r="H22" s="64">
        <f t="shared" si="3"/>
        <v>0.65807999432182718</v>
      </c>
      <c r="I22" s="64">
        <f t="shared" si="3"/>
        <v>0.37019321901788871</v>
      </c>
      <c r="J22" s="64">
        <f t="shared" si="3"/>
        <v>-0.52953478944523613</v>
      </c>
      <c r="K22" s="47">
        <f t="shared" si="3"/>
        <v>4.597762654616333E-2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x14ac:dyDescent="0.2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5.75" x14ac:dyDescent="0.25">
      <c r="A24" s="51" t="s">
        <v>61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x14ac:dyDescent="0.25">
      <c r="A25" s="50" t="s">
        <v>43</v>
      </c>
      <c r="B25" s="60">
        <v>2062.3980000000001</v>
      </c>
      <c r="C25" s="60">
        <v>1318.0628999999999</v>
      </c>
      <c r="D25" s="60">
        <v>292.0188</v>
      </c>
      <c r="E25" s="60">
        <v>10.841549000000001</v>
      </c>
      <c r="F25" s="60">
        <v>233.39750000000001</v>
      </c>
      <c r="G25" s="60">
        <v>59.032379999999996</v>
      </c>
      <c r="H25" s="60">
        <v>128.07920000000001</v>
      </c>
      <c r="I25" s="60">
        <v>96.781400000000005</v>
      </c>
      <c r="J25" s="49">
        <v>0.45285300000000001</v>
      </c>
      <c r="K25" s="60">
        <f>SUM(B25:J25)</f>
        <v>4201.064582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x14ac:dyDescent="0.25">
      <c r="A26" s="50" t="s">
        <v>42</v>
      </c>
      <c r="B26" s="60">
        <f t="shared" ref="B26:J26" si="4">B15</f>
        <v>2026.78812747243</v>
      </c>
      <c r="C26" s="60">
        <f t="shared" si="4"/>
        <v>1422.7225115682841</v>
      </c>
      <c r="D26" s="60">
        <f t="shared" si="4"/>
        <v>305.96525675373698</v>
      </c>
      <c r="E26" s="60">
        <f t="shared" si="4"/>
        <v>11.923277235358</v>
      </c>
      <c r="F26" s="60">
        <f t="shared" si="4"/>
        <v>213.58976441023952</v>
      </c>
      <c r="G26" s="60">
        <f t="shared" si="4"/>
        <v>62.590674162673594</v>
      </c>
      <c r="H26" s="60">
        <f t="shared" si="4"/>
        <v>191.37496911706</v>
      </c>
      <c r="I26" s="60">
        <f t="shared" si="4"/>
        <v>64.831662161502095</v>
      </c>
      <c r="J26" s="49">
        <f t="shared" si="4"/>
        <v>0.32033699999999998</v>
      </c>
      <c r="K26" s="60">
        <f>SUM(B26:J26)</f>
        <v>4300.1065798812842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x14ac:dyDescent="0.25">
      <c r="A27" s="48" t="s">
        <v>38</v>
      </c>
      <c r="B27" s="47">
        <f t="shared" ref="B27:K27" si="5">B26/B25-1</f>
        <v>-1.7266246635019078E-2</v>
      </c>
      <c r="C27" s="47">
        <f t="shared" si="5"/>
        <v>7.9404110052930132E-2</v>
      </c>
      <c r="D27" s="47">
        <f t="shared" si="5"/>
        <v>4.7758763318447306E-2</v>
      </c>
      <c r="E27" s="47">
        <f t="shared" si="5"/>
        <v>9.9776169932728198E-2</v>
      </c>
      <c r="F27" s="47">
        <f t="shared" si="5"/>
        <v>-8.486695697152058E-2</v>
      </c>
      <c r="G27" s="47">
        <f t="shared" si="5"/>
        <v>6.0276989724513896E-2</v>
      </c>
      <c r="H27" s="47">
        <f t="shared" si="5"/>
        <v>0.49419241467045372</v>
      </c>
      <c r="I27" s="47">
        <f t="shared" si="5"/>
        <v>-0.3301227078601664</v>
      </c>
      <c r="J27" s="47">
        <f t="shared" si="5"/>
        <v>-0.29262475902776397</v>
      </c>
      <c r="K27" s="47">
        <f t="shared" si="5"/>
        <v>2.3575452352159187E-2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x14ac:dyDescent="0.25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.75" x14ac:dyDescent="0.25">
      <c r="A29" s="51" t="s">
        <v>60</v>
      </c>
    </row>
    <row r="30" spans="1:26" x14ac:dyDescent="0.25">
      <c r="A30" s="50" t="s">
        <v>40</v>
      </c>
      <c r="B30" s="60">
        <f t="shared" ref="B30:J30" si="6">+B16</f>
        <v>1005.36413928028</v>
      </c>
      <c r="C30" s="60">
        <f t="shared" si="6"/>
        <v>773.01242316770299</v>
      </c>
      <c r="D30" s="60">
        <f t="shared" si="6"/>
        <v>164.157204761804</v>
      </c>
      <c r="E30" s="60">
        <f t="shared" si="6"/>
        <v>6.3737006463780004</v>
      </c>
      <c r="F30" s="60">
        <f t="shared" si="6"/>
        <v>120.20856411464101</v>
      </c>
      <c r="G30" s="60">
        <f t="shared" si="6"/>
        <v>30.469825612329299</v>
      </c>
      <c r="H30" s="60">
        <f t="shared" si="6"/>
        <v>90.954680724954002</v>
      </c>
      <c r="I30" s="60">
        <f t="shared" si="6"/>
        <v>25.447116014627898</v>
      </c>
      <c r="J30" s="49">
        <f t="shared" si="6"/>
        <v>0.16714599999999999</v>
      </c>
      <c r="K30" s="60">
        <f>SUM(B30:J30)</f>
        <v>2216.1548003227167</v>
      </c>
    </row>
    <row r="31" spans="1:26" x14ac:dyDescent="0.25">
      <c r="A31" s="50" t="s">
        <v>39</v>
      </c>
      <c r="B31" s="60">
        <f t="shared" ref="B31:J31" si="7">+B17</f>
        <v>1021.42398819215</v>
      </c>
      <c r="C31" s="60">
        <f t="shared" si="7"/>
        <v>649.71008840058096</v>
      </c>
      <c r="D31" s="60">
        <f t="shared" si="7"/>
        <v>141.80805199193301</v>
      </c>
      <c r="E31" s="60">
        <f t="shared" si="7"/>
        <v>5.5495765889799999</v>
      </c>
      <c r="F31" s="60">
        <f t="shared" si="7"/>
        <v>93.381200295598504</v>
      </c>
      <c r="G31" s="60">
        <f t="shared" si="7"/>
        <v>32.120848550344299</v>
      </c>
      <c r="H31" s="60">
        <f t="shared" si="7"/>
        <v>100.420288392106</v>
      </c>
      <c r="I31" s="60">
        <f t="shared" si="7"/>
        <v>39.3845461468742</v>
      </c>
      <c r="J31" s="49">
        <f t="shared" si="7"/>
        <v>0.15319099999999999</v>
      </c>
      <c r="K31" s="60">
        <f>SUM(B31:J31)</f>
        <v>2083.9517795585671</v>
      </c>
    </row>
    <row r="32" spans="1:26" x14ac:dyDescent="0.25">
      <c r="A32" s="48" t="s">
        <v>38</v>
      </c>
      <c r="B32" s="47">
        <f t="shared" ref="B32:K32" si="8">B31/B30-1</f>
        <v>1.5974161285847055E-2</v>
      </c>
      <c r="C32" s="47">
        <f t="shared" si="8"/>
        <v>-0.15950886566847833</v>
      </c>
      <c r="D32" s="47">
        <f t="shared" si="8"/>
        <v>-0.1361448180255026</v>
      </c>
      <c r="E32" s="47">
        <f t="shared" si="8"/>
        <v>-0.12930071603948445</v>
      </c>
      <c r="F32" s="47">
        <f t="shared" si="8"/>
        <v>-0.22317348199465781</v>
      </c>
      <c r="G32" s="47">
        <f t="shared" si="8"/>
        <v>5.4185506639294001E-2</v>
      </c>
      <c r="H32" s="47">
        <f t="shared" si="8"/>
        <v>0.10406949473854898</v>
      </c>
      <c r="I32" s="47">
        <f t="shared" si="8"/>
        <v>0.54770175623180939</v>
      </c>
      <c r="J32" s="47">
        <f t="shared" si="8"/>
        <v>-8.34898830962153E-2</v>
      </c>
      <c r="K32" s="47">
        <f t="shared" si="8"/>
        <v>-5.9654235681053658E-2</v>
      </c>
    </row>
    <row r="33" spans="1:12" x14ac:dyDescent="0.25">
      <c r="B33"/>
      <c r="C33"/>
      <c r="D33"/>
      <c r="E33"/>
      <c r="F33"/>
      <c r="G33"/>
      <c r="H33"/>
      <c r="I33"/>
      <c r="J33"/>
    </row>
    <row r="34" spans="1:12" x14ac:dyDescent="0.25">
      <c r="B34"/>
      <c r="C34"/>
      <c r="D34"/>
      <c r="E34"/>
      <c r="F34"/>
      <c r="G34"/>
      <c r="H34"/>
      <c r="I34"/>
      <c r="J34"/>
      <c r="K34"/>
      <c r="L34"/>
    </row>
    <row r="36" spans="1:12" x14ac:dyDescent="0.25">
      <c r="A36" s="464" t="s">
        <v>59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</row>
    <row r="52" spans="1:26" s="44" customFormat="1" x14ac:dyDescent="0.25">
      <c r="A52" s="53" t="s">
        <v>58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s="44" customFormat="1" x14ac:dyDescent="0.25">
      <c r="A53" s="62" t="s">
        <v>1</v>
      </c>
      <c r="B53" s="61" t="s">
        <v>57</v>
      </c>
      <c r="C53" s="61" t="s">
        <v>56</v>
      </c>
      <c r="D53" s="61" t="s">
        <v>55</v>
      </c>
      <c r="E53" s="61" t="s">
        <v>54</v>
      </c>
      <c r="F53" s="61" t="s">
        <v>53</v>
      </c>
      <c r="G53" s="61" t="s">
        <v>52</v>
      </c>
      <c r="H53" s="61" t="s">
        <v>24</v>
      </c>
      <c r="I53" s="61" t="s">
        <v>51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s="44" customFormat="1" x14ac:dyDescent="0.25">
      <c r="A54" s="45"/>
      <c r="B54" s="44" t="s">
        <v>47</v>
      </c>
      <c r="C54" s="44" t="s">
        <v>50</v>
      </c>
      <c r="D54" s="44" t="s">
        <v>47</v>
      </c>
      <c r="E54" s="44" t="s">
        <v>49</v>
      </c>
      <c r="F54" s="44" t="s">
        <v>47</v>
      </c>
      <c r="G54" s="44" t="s">
        <v>47</v>
      </c>
      <c r="H54" s="44" t="s">
        <v>48</v>
      </c>
      <c r="I54" s="44" t="s">
        <v>47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s="44" customFormat="1" x14ac:dyDescent="0.25">
      <c r="A55" s="45">
        <v>2011</v>
      </c>
      <c r="B55" s="60">
        <v>1262.237985</v>
      </c>
      <c r="C55" s="60">
        <v>6492.2497979999998</v>
      </c>
      <c r="D55" s="60">
        <v>1007.288292</v>
      </c>
      <c r="E55" s="60">
        <v>6.517633</v>
      </c>
      <c r="F55" s="60">
        <v>987.66261499999996</v>
      </c>
      <c r="G55" s="60">
        <v>31.899958000000002</v>
      </c>
      <c r="H55" s="60">
        <v>9.2557340000000003</v>
      </c>
      <c r="I55" s="60">
        <v>19.45106182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s="44" customFormat="1" x14ac:dyDescent="0.25">
      <c r="A56" s="45">
        <v>2012</v>
      </c>
      <c r="B56" s="60">
        <v>1405.553314</v>
      </c>
      <c r="C56" s="60">
        <v>6427.0524130000003</v>
      </c>
      <c r="D56" s="60">
        <v>1016.2970769999999</v>
      </c>
      <c r="E56" s="60">
        <v>6.9355450000000003</v>
      </c>
      <c r="F56" s="60">
        <v>1169.66029</v>
      </c>
      <c r="G56" s="60">
        <v>25.545801000000001</v>
      </c>
      <c r="H56" s="60">
        <v>9.7848830000000007</v>
      </c>
      <c r="I56" s="60">
        <v>17.877299378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s="44" customFormat="1" x14ac:dyDescent="0.25">
      <c r="A57" s="45">
        <v>2013</v>
      </c>
      <c r="B57" s="60">
        <v>1403.967075</v>
      </c>
      <c r="C57" s="60">
        <v>6047.3659180000004</v>
      </c>
      <c r="D57" s="60">
        <v>1079.006396</v>
      </c>
      <c r="E57" s="60">
        <v>21.204194000000001</v>
      </c>
      <c r="F57" s="60">
        <v>855.15530999999999</v>
      </c>
      <c r="G57" s="60">
        <v>23.824698000000001</v>
      </c>
      <c r="H57" s="60">
        <v>10.373200000000001</v>
      </c>
      <c r="I57" s="60">
        <v>18.448508503999999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s="44" customFormat="1" x14ac:dyDescent="0.25">
      <c r="A58" s="45">
        <v>2014</v>
      </c>
      <c r="B58" s="60">
        <v>1402.417778</v>
      </c>
      <c r="C58" s="60">
        <v>5323.3804</v>
      </c>
      <c r="D58" s="60">
        <v>1149.2442490000001</v>
      </c>
      <c r="E58" s="60">
        <v>17.144967999999999</v>
      </c>
      <c r="F58" s="60">
        <v>771.45482600000003</v>
      </c>
      <c r="G58" s="60">
        <v>24.640214</v>
      </c>
      <c r="H58" s="60">
        <v>11.368121</v>
      </c>
      <c r="I58" s="60">
        <v>16.477174284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s="44" customFormat="1" x14ac:dyDescent="0.25">
      <c r="A59" s="45">
        <v>2015</v>
      </c>
      <c r="B59" s="60">
        <v>1757.166479</v>
      </c>
      <c r="C59" s="60">
        <v>5743.7721410000004</v>
      </c>
      <c r="D59" s="60">
        <v>1217.4060959999999</v>
      </c>
      <c r="E59" s="60">
        <v>8.9059539999999995</v>
      </c>
      <c r="F59" s="60">
        <v>938.359602</v>
      </c>
      <c r="G59" s="60">
        <v>20.111056000000001</v>
      </c>
      <c r="H59" s="60">
        <v>11.646831000000001</v>
      </c>
      <c r="I59" s="60">
        <v>17.754669809999999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s="44" customFormat="1" x14ac:dyDescent="0.25">
      <c r="A60" s="45">
        <v>2016</v>
      </c>
      <c r="B60" s="60">
        <v>2492.5097820000001</v>
      </c>
      <c r="C60" s="60">
        <v>5915.3714909999999</v>
      </c>
      <c r="D60" s="60">
        <v>1113.587385</v>
      </c>
      <c r="E60" s="60">
        <v>7.1565099999999999</v>
      </c>
      <c r="F60" s="60">
        <v>942.30815900000005</v>
      </c>
      <c r="G60" s="60">
        <v>19.371680999999999</v>
      </c>
      <c r="H60" s="60">
        <v>11.050374</v>
      </c>
      <c r="I60" s="60">
        <v>24.406133279999999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s="44" customFormat="1" x14ac:dyDescent="0.25">
      <c r="A61" s="45">
        <v>2017</v>
      </c>
      <c r="B61" s="59">
        <v>2438.0425140000002</v>
      </c>
      <c r="C61" s="59">
        <v>6563.9221310000003</v>
      </c>
      <c r="D61" s="59">
        <v>1236.5138629999999</v>
      </c>
      <c r="E61" s="59">
        <v>6.9465320000000004</v>
      </c>
      <c r="F61" s="59">
        <v>865.54154800000003</v>
      </c>
      <c r="G61" s="59">
        <v>18.107502</v>
      </c>
      <c r="H61" s="59">
        <v>11.692759000000001</v>
      </c>
      <c r="I61" s="59">
        <v>25.423540350680799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s="44" customFormat="1" x14ac:dyDescent="0.25">
      <c r="A62" s="45">
        <v>2018</v>
      </c>
      <c r="B62" s="59">
        <v>2487.8854569999999</v>
      </c>
      <c r="C62" s="59">
        <v>6513.3016530000004</v>
      </c>
      <c r="D62" s="59">
        <v>1208.0306519999999</v>
      </c>
      <c r="E62" s="59">
        <v>7.8107290000000003</v>
      </c>
      <c r="F62" s="59">
        <v>793.74422600000003</v>
      </c>
      <c r="G62" s="59">
        <v>17.110648999999999</v>
      </c>
      <c r="H62" s="59">
        <v>14.680348</v>
      </c>
      <c r="I62" s="59">
        <v>27.171357639812101</v>
      </c>
      <c r="J62" s="49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s="44" customFormat="1" x14ac:dyDescent="0.25">
      <c r="A63" s="58">
        <v>2019</v>
      </c>
      <c r="B63" s="57">
        <v>2535.6937910000006</v>
      </c>
      <c r="C63" s="57">
        <v>6096.7751200000002</v>
      </c>
      <c r="D63" s="57">
        <v>1187.8149130000002</v>
      </c>
      <c r="E63" s="57">
        <v>4.7086290000000002</v>
      </c>
      <c r="F63" s="57">
        <v>816.14501099999995</v>
      </c>
      <c r="G63" s="57">
        <v>19.336455000000001</v>
      </c>
      <c r="H63" s="57">
        <v>15.764825</v>
      </c>
      <c r="I63" s="57">
        <v>29.323016017044754</v>
      </c>
      <c r="J63" s="49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s="44" customFormat="1" x14ac:dyDescent="0.25">
      <c r="A64" s="56">
        <v>2020</v>
      </c>
      <c r="B64" s="55">
        <f t="shared" ref="B64:I64" si="9">SUM(B65:B67)</f>
        <v>395.35726899999997</v>
      </c>
      <c r="C64" s="55">
        <f t="shared" si="9"/>
        <v>900.54845299999999</v>
      </c>
      <c r="D64" s="55">
        <f t="shared" si="9"/>
        <v>196.65071900000001</v>
      </c>
      <c r="E64" s="55">
        <f t="shared" si="9"/>
        <v>0.679114</v>
      </c>
      <c r="F64" s="55">
        <f t="shared" si="9"/>
        <v>111.97357700000001</v>
      </c>
      <c r="G64" s="55">
        <f t="shared" si="9"/>
        <v>3.6412880000000003</v>
      </c>
      <c r="H64" s="55">
        <f t="shared" si="9"/>
        <v>3.5265300000000002</v>
      </c>
      <c r="I64" s="55">
        <f t="shared" si="9"/>
        <v>3.69148370791619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s="44" customFormat="1" x14ac:dyDescent="0.25">
      <c r="A65" s="50" t="s">
        <v>13</v>
      </c>
      <c r="B65" s="49">
        <v>173.07931600000001</v>
      </c>
      <c r="C65" s="49">
        <v>494.88331599999998</v>
      </c>
      <c r="D65" s="49">
        <v>108.376631</v>
      </c>
      <c r="E65" s="49">
        <v>0.36773400000000001</v>
      </c>
      <c r="F65" s="49">
        <v>62.486918000000003</v>
      </c>
      <c r="G65" s="49">
        <v>1.7446870000000001</v>
      </c>
      <c r="H65" s="49">
        <v>1.6760520000000001</v>
      </c>
      <c r="I65" s="49">
        <v>1.5252777600715901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s="44" customFormat="1" x14ac:dyDescent="0.25">
      <c r="A66" s="50" t="s">
        <v>14</v>
      </c>
      <c r="B66" s="49">
        <v>222.277953</v>
      </c>
      <c r="C66" s="49">
        <v>405.66513700000002</v>
      </c>
      <c r="D66" s="49">
        <v>88.274088000000006</v>
      </c>
      <c r="E66" s="49">
        <v>0.31137999999999999</v>
      </c>
      <c r="F66" s="49">
        <v>49.486659000000003</v>
      </c>
      <c r="G66" s="49">
        <v>1.896601</v>
      </c>
      <c r="H66" s="49">
        <v>1.8504780000000001</v>
      </c>
      <c r="I66" s="49">
        <v>2.1662059478445999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s="44" customFormat="1" x14ac:dyDescent="0.25">
      <c r="A67" s="50"/>
      <c r="B67" s="49"/>
      <c r="C67" s="49"/>
      <c r="D67" s="49"/>
      <c r="E67" s="49"/>
      <c r="F67" s="49"/>
      <c r="G67" s="49"/>
      <c r="H67" s="49"/>
      <c r="I67" s="49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s="44" customFormat="1" ht="15.75" x14ac:dyDescent="0.25">
      <c r="A68" s="51" t="s">
        <v>46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s="44" customFormat="1" x14ac:dyDescent="0.25">
      <c r="A69" s="50" t="s">
        <v>45</v>
      </c>
      <c r="B69" s="54">
        <v>191.868709</v>
      </c>
      <c r="C69" s="54">
        <v>452.00684699999999</v>
      </c>
      <c r="D69" s="54">
        <v>89.432815000000005</v>
      </c>
      <c r="E69" s="54">
        <v>0.42428399999999999</v>
      </c>
      <c r="F69" s="54">
        <v>67.111520999999996</v>
      </c>
      <c r="G69" s="54">
        <v>1.734048</v>
      </c>
      <c r="H69" s="54">
        <v>1.27563</v>
      </c>
      <c r="I69" s="54">
        <v>1.36032442786554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s="44" customFormat="1" x14ac:dyDescent="0.25">
      <c r="A70" s="50" t="s">
        <v>39</v>
      </c>
      <c r="B70" s="49">
        <f t="shared" ref="B70:I70" si="10">+B66</f>
        <v>222.277953</v>
      </c>
      <c r="C70" s="49">
        <f t="shared" si="10"/>
        <v>405.66513700000002</v>
      </c>
      <c r="D70" s="49">
        <f t="shared" si="10"/>
        <v>88.274088000000006</v>
      </c>
      <c r="E70" s="49">
        <f t="shared" si="10"/>
        <v>0.31137999999999999</v>
      </c>
      <c r="F70" s="49">
        <f t="shared" si="10"/>
        <v>49.486659000000003</v>
      </c>
      <c r="G70" s="49">
        <f t="shared" si="10"/>
        <v>1.896601</v>
      </c>
      <c r="H70" s="49">
        <f t="shared" si="10"/>
        <v>1.8504780000000001</v>
      </c>
      <c r="I70" s="49">
        <f t="shared" si="10"/>
        <v>2.1662059478445999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s="44" customFormat="1" x14ac:dyDescent="0.25">
      <c r="A71" s="48" t="s">
        <v>38</v>
      </c>
      <c r="B71" s="47">
        <f t="shared" ref="B71:I71" si="11">B70/B69-1</f>
        <v>0.15848985568563978</v>
      </c>
      <c r="C71" s="47">
        <f t="shared" si="11"/>
        <v>-0.10252435401714166</v>
      </c>
      <c r="D71" s="47">
        <f t="shared" si="11"/>
        <v>-1.2956396374194434E-2</v>
      </c>
      <c r="E71" s="47">
        <f t="shared" si="11"/>
        <v>-0.26610477887452744</v>
      </c>
      <c r="F71" s="47">
        <f t="shared" si="11"/>
        <v>-0.26262051190882696</v>
      </c>
      <c r="G71" s="47">
        <f t="shared" si="11"/>
        <v>9.3741926405727982E-2</v>
      </c>
      <c r="H71" s="47">
        <f t="shared" si="11"/>
        <v>0.45063850803132577</v>
      </c>
      <c r="I71" s="47">
        <f t="shared" si="11"/>
        <v>0.59241861975790133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s="44" customFormat="1" x14ac:dyDescent="0.25">
      <c r="A72" s="53"/>
      <c r="B72" s="52"/>
      <c r="C72" s="52"/>
      <c r="D72" s="52"/>
      <c r="E72" s="52"/>
      <c r="F72" s="52"/>
      <c r="G72" s="52"/>
      <c r="H72" s="52"/>
      <c r="I72" s="52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s="44" customFormat="1" ht="15.75" x14ac:dyDescent="0.25">
      <c r="A73" s="51" t="s">
        <v>44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s="44" customFormat="1" x14ac:dyDescent="0.25">
      <c r="A74" s="50" t="s">
        <v>43</v>
      </c>
      <c r="B74" s="49">
        <v>388.89251400000001</v>
      </c>
      <c r="C74" s="49">
        <v>1010.654189</v>
      </c>
      <c r="D74" s="49">
        <v>158.96687400000002</v>
      </c>
      <c r="E74" s="49">
        <v>0.70827700000000005</v>
      </c>
      <c r="F74" s="49">
        <v>125.82504299999999</v>
      </c>
      <c r="G74" s="49">
        <v>2.7905740000000003</v>
      </c>
      <c r="H74" s="49">
        <v>2.7004390000000003</v>
      </c>
      <c r="I74" s="49">
        <v>4.3273718871095204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s="44" customFormat="1" x14ac:dyDescent="0.25">
      <c r="A75" s="50" t="s">
        <v>42</v>
      </c>
      <c r="B75" s="49">
        <f t="shared" ref="B75:I75" si="12">B64</f>
        <v>395.35726899999997</v>
      </c>
      <c r="C75" s="49">
        <f t="shared" si="12"/>
        <v>900.54845299999999</v>
      </c>
      <c r="D75" s="49">
        <f t="shared" si="12"/>
        <v>196.65071900000001</v>
      </c>
      <c r="E75" s="49">
        <f t="shared" si="12"/>
        <v>0.679114</v>
      </c>
      <c r="F75" s="49">
        <f t="shared" si="12"/>
        <v>111.97357700000001</v>
      </c>
      <c r="G75" s="49">
        <f t="shared" si="12"/>
        <v>3.6412880000000003</v>
      </c>
      <c r="H75" s="49">
        <f t="shared" si="12"/>
        <v>3.5265300000000002</v>
      </c>
      <c r="I75" s="49">
        <f t="shared" si="12"/>
        <v>3.69148370791619</v>
      </c>
      <c r="J75" s="49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s="44" customFormat="1" x14ac:dyDescent="0.25">
      <c r="A76" s="48" t="s">
        <v>38</v>
      </c>
      <c r="B76" s="47">
        <f t="shared" ref="B76:I76" si="13">B75/B74-1</f>
        <v>1.6623500754761267E-2</v>
      </c>
      <c r="C76" s="47">
        <f t="shared" si="13"/>
        <v>-0.10894501521726729</v>
      </c>
      <c r="D76" s="47">
        <f t="shared" si="13"/>
        <v>0.23705470235264237</v>
      </c>
      <c r="E76" s="47">
        <f t="shared" si="13"/>
        <v>-4.117456870687608E-2</v>
      </c>
      <c r="F76" s="47">
        <f t="shared" si="13"/>
        <v>-0.11008512828404116</v>
      </c>
      <c r="G76" s="47">
        <f t="shared" si="13"/>
        <v>0.30485269338852872</v>
      </c>
      <c r="H76" s="47">
        <f t="shared" si="13"/>
        <v>0.30590989094736076</v>
      </c>
      <c r="I76" s="47">
        <f t="shared" si="13"/>
        <v>-0.14694558170226357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s="44" customFormat="1" x14ac:dyDescent="0.25">
      <c r="A77" s="53"/>
      <c r="B77" s="52"/>
      <c r="C77" s="52"/>
      <c r="D77" s="52"/>
      <c r="E77" s="52"/>
      <c r="F77" s="52"/>
      <c r="G77" s="52"/>
      <c r="H77" s="52"/>
      <c r="I77" s="5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s="44" customFormat="1" ht="15.75" x14ac:dyDescent="0.25">
      <c r="A78" s="51" t="s">
        <v>41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s="44" customFormat="1" x14ac:dyDescent="0.25">
      <c r="A79" s="50" t="s">
        <v>40</v>
      </c>
      <c r="B79" s="49">
        <f t="shared" ref="B79:I80" si="14">+B65</f>
        <v>173.07931600000001</v>
      </c>
      <c r="C79" s="49">
        <f t="shared" si="14"/>
        <v>494.88331599999998</v>
      </c>
      <c r="D79" s="49">
        <f t="shared" si="14"/>
        <v>108.376631</v>
      </c>
      <c r="E79" s="49">
        <f t="shared" si="14"/>
        <v>0.36773400000000001</v>
      </c>
      <c r="F79" s="49">
        <f t="shared" si="14"/>
        <v>62.486918000000003</v>
      </c>
      <c r="G79" s="49">
        <f t="shared" si="14"/>
        <v>1.7446870000000001</v>
      </c>
      <c r="H79" s="49">
        <f t="shared" si="14"/>
        <v>1.6760520000000001</v>
      </c>
      <c r="I79" s="49">
        <f t="shared" si="14"/>
        <v>1.5252777600715901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s="44" customFormat="1" x14ac:dyDescent="0.25">
      <c r="A80" s="50" t="s">
        <v>39</v>
      </c>
      <c r="B80" s="49">
        <f t="shared" si="14"/>
        <v>222.277953</v>
      </c>
      <c r="C80" s="49">
        <f t="shared" si="14"/>
        <v>405.66513700000002</v>
      </c>
      <c r="D80" s="49">
        <f t="shared" si="14"/>
        <v>88.274088000000006</v>
      </c>
      <c r="E80" s="49">
        <f t="shared" si="14"/>
        <v>0.31137999999999999</v>
      </c>
      <c r="F80" s="49">
        <f t="shared" si="14"/>
        <v>49.486659000000003</v>
      </c>
      <c r="G80" s="49">
        <f t="shared" si="14"/>
        <v>1.896601</v>
      </c>
      <c r="H80" s="49">
        <f t="shared" si="14"/>
        <v>1.8504780000000001</v>
      </c>
      <c r="I80" s="49">
        <f t="shared" si="14"/>
        <v>2.1662059478445999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x14ac:dyDescent="0.25">
      <c r="A81" s="48" t="s">
        <v>38</v>
      </c>
      <c r="B81" s="47">
        <f t="shared" ref="B81:I81" si="15">B80/B79-1</f>
        <v>0.28425486151100809</v>
      </c>
      <c r="C81" s="47">
        <f t="shared" si="15"/>
        <v>-0.18028124229591114</v>
      </c>
      <c r="D81" s="47">
        <f t="shared" si="15"/>
        <v>-0.18548780133237397</v>
      </c>
      <c r="E81" s="47">
        <f t="shared" si="15"/>
        <v>-0.1532466402345174</v>
      </c>
      <c r="F81" s="47">
        <f t="shared" si="15"/>
        <v>-0.20804769087827313</v>
      </c>
      <c r="G81" s="47">
        <f t="shared" si="15"/>
        <v>8.7072351659638558E-2</v>
      </c>
      <c r="H81" s="47">
        <f t="shared" si="15"/>
        <v>0.10406956347416418</v>
      </c>
      <c r="I81" s="47">
        <f t="shared" si="15"/>
        <v>0.42020424381125654</v>
      </c>
    </row>
    <row r="84" spans="1:26" s="44" customFormat="1" x14ac:dyDescent="0.25">
      <c r="A84" s="464" t="s">
        <v>37</v>
      </c>
      <c r="B84" s="464"/>
      <c r="C84" s="464"/>
      <c r="D84" s="464"/>
      <c r="E84" s="464"/>
      <c r="F84" s="464"/>
      <c r="G84" s="464"/>
      <c r="H84" s="464"/>
      <c r="I84" s="464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100" spans="1:11" ht="165.75" customHeight="1" x14ac:dyDescent="0.25">
      <c r="A100" s="463" t="s">
        <v>36</v>
      </c>
      <c r="B100" s="463"/>
      <c r="C100" s="463"/>
      <c r="D100" s="463"/>
      <c r="E100" s="463"/>
      <c r="F100" s="463"/>
      <c r="G100" s="463"/>
      <c r="H100" s="463"/>
      <c r="I100" s="463"/>
      <c r="J100" s="46"/>
      <c r="K100" s="46"/>
    </row>
  </sheetData>
  <mergeCells count="3">
    <mergeCell ref="A36:K36"/>
    <mergeCell ref="A84:I84"/>
    <mergeCell ref="A100:I10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50"/>
  <sheetViews>
    <sheetView showGridLines="0" view="pageBreakPreview" zoomScale="130" zoomScaleNormal="110" zoomScaleSheetLayoutView="130" workbookViewId="0"/>
  </sheetViews>
  <sheetFormatPr baseColWidth="10" defaultColWidth="28.7109375" defaultRowHeight="12" x14ac:dyDescent="0.2"/>
  <cols>
    <col min="1" max="1" width="39.42578125" style="75" customWidth="1"/>
    <col min="2" max="12" width="7.7109375" style="75" customWidth="1"/>
    <col min="13" max="13" width="9.7109375" style="75" customWidth="1"/>
    <col min="14" max="14" width="10.28515625" style="75" customWidth="1"/>
    <col min="15" max="16" width="7.7109375" style="74" customWidth="1"/>
    <col min="17" max="17" width="10.5703125" style="74" customWidth="1"/>
    <col min="18" max="18" width="13.7109375" style="74" customWidth="1"/>
    <col min="19" max="245" width="28.7109375" style="74"/>
    <col min="246" max="247" width="0" style="74" hidden="1" customWidth="1"/>
    <col min="248" max="263" width="7.7109375" style="74" customWidth="1"/>
    <col min="264" max="264" width="8.7109375" style="74" customWidth="1"/>
    <col min="265" max="266" width="7.7109375" style="74" customWidth="1"/>
    <col min="267" max="267" width="5.42578125" style="74" customWidth="1"/>
    <col min="268" max="268" width="5.7109375" style="74" customWidth="1"/>
    <col min="269" max="269" width="9.7109375" style="74" customWidth="1"/>
    <col min="270" max="272" width="7.7109375" style="74" customWidth="1"/>
    <col min="273" max="273" width="10.5703125" style="74" customWidth="1"/>
    <col min="274" max="274" width="13.7109375" style="74" customWidth="1"/>
    <col min="275" max="501" width="28.7109375" style="74"/>
    <col min="502" max="503" width="0" style="74" hidden="1" customWidth="1"/>
    <col min="504" max="519" width="7.7109375" style="74" customWidth="1"/>
    <col min="520" max="520" width="8.7109375" style="74" customWidth="1"/>
    <col min="521" max="522" width="7.7109375" style="74" customWidth="1"/>
    <col min="523" max="523" width="5.42578125" style="74" customWidth="1"/>
    <col min="524" max="524" width="5.7109375" style="74" customWidth="1"/>
    <col min="525" max="525" width="9.7109375" style="74" customWidth="1"/>
    <col min="526" max="528" width="7.7109375" style="74" customWidth="1"/>
    <col min="529" max="529" width="10.5703125" style="74" customWidth="1"/>
    <col min="530" max="530" width="13.7109375" style="74" customWidth="1"/>
    <col min="531" max="757" width="28.7109375" style="74"/>
    <col min="758" max="759" width="0" style="74" hidden="1" customWidth="1"/>
    <col min="760" max="775" width="7.7109375" style="74" customWidth="1"/>
    <col min="776" max="776" width="8.7109375" style="74" customWidth="1"/>
    <col min="777" max="778" width="7.7109375" style="74" customWidth="1"/>
    <col min="779" max="779" width="5.42578125" style="74" customWidth="1"/>
    <col min="780" max="780" width="5.7109375" style="74" customWidth="1"/>
    <col min="781" max="781" width="9.7109375" style="74" customWidth="1"/>
    <col min="782" max="784" width="7.7109375" style="74" customWidth="1"/>
    <col min="785" max="785" width="10.5703125" style="74" customWidth="1"/>
    <col min="786" max="786" width="13.7109375" style="74" customWidth="1"/>
    <col min="787" max="1013" width="28.7109375" style="74"/>
    <col min="1014" max="1015" width="0" style="74" hidden="1" customWidth="1"/>
    <col min="1016" max="1031" width="7.7109375" style="74" customWidth="1"/>
    <col min="1032" max="1032" width="8.7109375" style="74" customWidth="1"/>
    <col min="1033" max="1034" width="7.7109375" style="74" customWidth="1"/>
    <col min="1035" max="1035" width="5.42578125" style="74" customWidth="1"/>
    <col min="1036" max="1036" width="5.7109375" style="74" customWidth="1"/>
    <col min="1037" max="1037" width="9.7109375" style="74" customWidth="1"/>
    <col min="1038" max="1040" width="7.7109375" style="74" customWidth="1"/>
    <col min="1041" max="1041" width="10.5703125" style="74" customWidth="1"/>
    <col min="1042" max="1042" width="13.7109375" style="74" customWidth="1"/>
    <col min="1043" max="1269" width="28.7109375" style="74"/>
    <col min="1270" max="1271" width="0" style="74" hidden="1" customWidth="1"/>
    <col min="1272" max="1287" width="7.7109375" style="74" customWidth="1"/>
    <col min="1288" max="1288" width="8.7109375" style="74" customWidth="1"/>
    <col min="1289" max="1290" width="7.7109375" style="74" customWidth="1"/>
    <col min="1291" max="1291" width="5.42578125" style="74" customWidth="1"/>
    <col min="1292" max="1292" width="5.7109375" style="74" customWidth="1"/>
    <col min="1293" max="1293" width="9.7109375" style="74" customWidth="1"/>
    <col min="1294" max="1296" width="7.7109375" style="74" customWidth="1"/>
    <col min="1297" max="1297" width="10.5703125" style="74" customWidth="1"/>
    <col min="1298" max="1298" width="13.7109375" style="74" customWidth="1"/>
    <col min="1299" max="1525" width="28.7109375" style="74"/>
    <col min="1526" max="1527" width="0" style="74" hidden="1" customWidth="1"/>
    <col min="1528" max="1543" width="7.7109375" style="74" customWidth="1"/>
    <col min="1544" max="1544" width="8.7109375" style="74" customWidth="1"/>
    <col min="1545" max="1546" width="7.7109375" style="74" customWidth="1"/>
    <col min="1547" max="1547" width="5.42578125" style="74" customWidth="1"/>
    <col min="1548" max="1548" width="5.7109375" style="74" customWidth="1"/>
    <col min="1549" max="1549" width="9.7109375" style="74" customWidth="1"/>
    <col min="1550" max="1552" width="7.7109375" style="74" customWidth="1"/>
    <col min="1553" max="1553" width="10.5703125" style="74" customWidth="1"/>
    <col min="1554" max="1554" width="13.7109375" style="74" customWidth="1"/>
    <col min="1555" max="1781" width="28.7109375" style="74"/>
    <col min="1782" max="1783" width="0" style="74" hidden="1" customWidth="1"/>
    <col min="1784" max="1799" width="7.7109375" style="74" customWidth="1"/>
    <col min="1800" max="1800" width="8.7109375" style="74" customWidth="1"/>
    <col min="1801" max="1802" width="7.7109375" style="74" customWidth="1"/>
    <col min="1803" max="1803" width="5.42578125" style="74" customWidth="1"/>
    <col min="1804" max="1804" width="5.7109375" style="74" customWidth="1"/>
    <col min="1805" max="1805" width="9.7109375" style="74" customWidth="1"/>
    <col min="1806" max="1808" width="7.7109375" style="74" customWidth="1"/>
    <col min="1809" max="1809" width="10.5703125" style="74" customWidth="1"/>
    <col min="1810" max="1810" width="13.7109375" style="74" customWidth="1"/>
    <col min="1811" max="2037" width="28.7109375" style="74"/>
    <col min="2038" max="2039" width="0" style="74" hidden="1" customWidth="1"/>
    <col min="2040" max="2055" width="7.7109375" style="74" customWidth="1"/>
    <col min="2056" max="2056" width="8.7109375" style="74" customWidth="1"/>
    <col min="2057" max="2058" width="7.7109375" style="74" customWidth="1"/>
    <col min="2059" max="2059" width="5.42578125" style="74" customWidth="1"/>
    <col min="2060" max="2060" width="5.7109375" style="74" customWidth="1"/>
    <col min="2061" max="2061" width="9.7109375" style="74" customWidth="1"/>
    <col min="2062" max="2064" width="7.7109375" style="74" customWidth="1"/>
    <col min="2065" max="2065" width="10.5703125" style="74" customWidth="1"/>
    <col min="2066" max="2066" width="13.7109375" style="74" customWidth="1"/>
    <col min="2067" max="2293" width="28.7109375" style="74"/>
    <col min="2294" max="2295" width="0" style="74" hidden="1" customWidth="1"/>
    <col min="2296" max="2311" width="7.7109375" style="74" customWidth="1"/>
    <col min="2312" max="2312" width="8.7109375" style="74" customWidth="1"/>
    <col min="2313" max="2314" width="7.7109375" style="74" customWidth="1"/>
    <col min="2315" max="2315" width="5.42578125" style="74" customWidth="1"/>
    <col min="2316" max="2316" width="5.7109375" style="74" customWidth="1"/>
    <col min="2317" max="2317" width="9.7109375" style="74" customWidth="1"/>
    <col min="2318" max="2320" width="7.7109375" style="74" customWidth="1"/>
    <col min="2321" max="2321" width="10.5703125" style="74" customWidth="1"/>
    <col min="2322" max="2322" width="13.7109375" style="74" customWidth="1"/>
    <col min="2323" max="2549" width="28.7109375" style="74"/>
    <col min="2550" max="2551" width="0" style="74" hidden="1" customWidth="1"/>
    <col min="2552" max="2567" width="7.7109375" style="74" customWidth="1"/>
    <col min="2568" max="2568" width="8.7109375" style="74" customWidth="1"/>
    <col min="2569" max="2570" width="7.7109375" style="74" customWidth="1"/>
    <col min="2571" max="2571" width="5.42578125" style="74" customWidth="1"/>
    <col min="2572" max="2572" width="5.7109375" style="74" customWidth="1"/>
    <col min="2573" max="2573" width="9.7109375" style="74" customWidth="1"/>
    <col min="2574" max="2576" width="7.7109375" style="74" customWidth="1"/>
    <col min="2577" max="2577" width="10.5703125" style="74" customWidth="1"/>
    <col min="2578" max="2578" width="13.7109375" style="74" customWidth="1"/>
    <col min="2579" max="2805" width="28.7109375" style="74"/>
    <col min="2806" max="2807" width="0" style="74" hidden="1" customWidth="1"/>
    <col min="2808" max="2823" width="7.7109375" style="74" customWidth="1"/>
    <col min="2824" max="2824" width="8.7109375" style="74" customWidth="1"/>
    <col min="2825" max="2826" width="7.7109375" style="74" customWidth="1"/>
    <col min="2827" max="2827" width="5.42578125" style="74" customWidth="1"/>
    <col min="2828" max="2828" width="5.7109375" style="74" customWidth="1"/>
    <col min="2829" max="2829" width="9.7109375" style="74" customWidth="1"/>
    <col min="2830" max="2832" width="7.7109375" style="74" customWidth="1"/>
    <col min="2833" max="2833" width="10.5703125" style="74" customWidth="1"/>
    <col min="2834" max="2834" width="13.7109375" style="74" customWidth="1"/>
    <col min="2835" max="3061" width="28.7109375" style="74"/>
    <col min="3062" max="3063" width="0" style="74" hidden="1" customWidth="1"/>
    <col min="3064" max="3079" width="7.7109375" style="74" customWidth="1"/>
    <col min="3080" max="3080" width="8.7109375" style="74" customWidth="1"/>
    <col min="3081" max="3082" width="7.7109375" style="74" customWidth="1"/>
    <col min="3083" max="3083" width="5.42578125" style="74" customWidth="1"/>
    <col min="3084" max="3084" width="5.7109375" style="74" customWidth="1"/>
    <col min="3085" max="3085" width="9.7109375" style="74" customWidth="1"/>
    <col min="3086" max="3088" width="7.7109375" style="74" customWidth="1"/>
    <col min="3089" max="3089" width="10.5703125" style="74" customWidth="1"/>
    <col min="3090" max="3090" width="13.7109375" style="74" customWidth="1"/>
    <col min="3091" max="3317" width="28.7109375" style="74"/>
    <col min="3318" max="3319" width="0" style="74" hidden="1" customWidth="1"/>
    <col min="3320" max="3335" width="7.7109375" style="74" customWidth="1"/>
    <col min="3336" max="3336" width="8.7109375" style="74" customWidth="1"/>
    <col min="3337" max="3338" width="7.7109375" style="74" customWidth="1"/>
    <col min="3339" max="3339" width="5.42578125" style="74" customWidth="1"/>
    <col min="3340" max="3340" width="5.7109375" style="74" customWidth="1"/>
    <col min="3341" max="3341" width="9.7109375" style="74" customWidth="1"/>
    <col min="3342" max="3344" width="7.7109375" style="74" customWidth="1"/>
    <col min="3345" max="3345" width="10.5703125" style="74" customWidth="1"/>
    <col min="3346" max="3346" width="13.7109375" style="74" customWidth="1"/>
    <col min="3347" max="3573" width="28.7109375" style="74"/>
    <col min="3574" max="3575" width="0" style="74" hidden="1" customWidth="1"/>
    <col min="3576" max="3591" width="7.7109375" style="74" customWidth="1"/>
    <col min="3592" max="3592" width="8.7109375" style="74" customWidth="1"/>
    <col min="3593" max="3594" width="7.7109375" style="74" customWidth="1"/>
    <col min="3595" max="3595" width="5.42578125" style="74" customWidth="1"/>
    <col min="3596" max="3596" width="5.7109375" style="74" customWidth="1"/>
    <col min="3597" max="3597" width="9.7109375" style="74" customWidth="1"/>
    <col min="3598" max="3600" width="7.7109375" style="74" customWidth="1"/>
    <col min="3601" max="3601" width="10.5703125" style="74" customWidth="1"/>
    <col min="3602" max="3602" width="13.7109375" style="74" customWidth="1"/>
    <col min="3603" max="3829" width="28.7109375" style="74"/>
    <col min="3830" max="3831" width="0" style="74" hidden="1" customWidth="1"/>
    <col min="3832" max="3847" width="7.7109375" style="74" customWidth="1"/>
    <col min="3848" max="3848" width="8.7109375" style="74" customWidth="1"/>
    <col min="3849" max="3850" width="7.7109375" style="74" customWidth="1"/>
    <col min="3851" max="3851" width="5.42578125" style="74" customWidth="1"/>
    <col min="3852" max="3852" width="5.7109375" style="74" customWidth="1"/>
    <col min="3853" max="3853" width="9.7109375" style="74" customWidth="1"/>
    <col min="3854" max="3856" width="7.7109375" style="74" customWidth="1"/>
    <col min="3857" max="3857" width="10.5703125" style="74" customWidth="1"/>
    <col min="3858" max="3858" width="13.7109375" style="74" customWidth="1"/>
    <col min="3859" max="4085" width="28.7109375" style="74"/>
    <col min="4086" max="4087" width="0" style="74" hidden="1" customWidth="1"/>
    <col min="4088" max="4103" width="7.7109375" style="74" customWidth="1"/>
    <col min="4104" max="4104" width="8.7109375" style="74" customWidth="1"/>
    <col min="4105" max="4106" width="7.7109375" style="74" customWidth="1"/>
    <col min="4107" max="4107" width="5.42578125" style="74" customWidth="1"/>
    <col min="4108" max="4108" width="5.7109375" style="74" customWidth="1"/>
    <col min="4109" max="4109" width="9.7109375" style="74" customWidth="1"/>
    <col min="4110" max="4112" width="7.7109375" style="74" customWidth="1"/>
    <col min="4113" max="4113" width="10.5703125" style="74" customWidth="1"/>
    <col min="4114" max="4114" width="13.7109375" style="74" customWidth="1"/>
    <col min="4115" max="4341" width="28.7109375" style="74"/>
    <col min="4342" max="4343" width="0" style="74" hidden="1" customWidth="1"/>
    <col min="4344" max="4359" width="7.7109375" style="74" customWidth="1"/>
    <col min="4360" max="4360" width="8.7109375" style="74" customWidth="1"/>
    <col min="4361" max="4362" width="7.7109375" style="74" customWidth="1"/>
    <col min="4363" max="4363" width="5.42578125" style="74" customWidth="1"/>
    <col min="4364" max="4364" width="5.7109375" style="74" customWidth="1"/>
    <col min="4365" max="4365" width="9.7109375" style="74" customWidth="1"/>
    <col min="4366" max="4368" width="7.7109375" style="74" customWidth="1"/>
    <col min="4369" max="4369" width="10.5703125" style="74" customWidth="1"/>
    <col min="4370" max="4370" width="13.7109375" style="74" customWidth="1"/>
    <col min="4371" max="4597" width="28.7109375" style="74"/>
    <col min="4598" max="4599" width="0" style="74" hidden="1" customWidth="1"/>
    <col min="4600" max="4615" width="7.7109375" style="74" customWidth="1"/>
    <col min="4616" max="4616" width="8.7109375" style="74" customWidth="1"/>
    <col min="4617" max="4618" width="7.7109375" style="74" customWidth="1"/>
    <col min="4619" max="4619" width="5.42578125" style="74" customWidth="1"/>
    <col min="4620" max="4620" width="5.7109375" style="74" customWidth="1"/>
    <col min="4621" max="4621" width="9.7109375" style="74" customWidth="1"/>
    <col min="4622" max="4624" width="7.7109375" style="74" customWidth="1"/>
    <col min="4625" max="4625" width="10.5703125" style="74" customWidth="1"/>
    <col min="4626" max="4626" width="13.7109375" style="74" customWidth="1"/>
    <col min="4627" max="4853" width="28.7109375" style="74"/>
    <col min="4854" max="4855" width="0" style="74" hidden="1" customWidth="1"/>
    <col min="4856" max="4871" width="7.7109375" style="74" customWidth="1"/>
    <col min="4872" max="4872" width="8.7109375" style="74" customWidth="1"/>
    <col min="4873" max="4874" width="7.7109375" style="74" customWidth="1"/>
    <col min="4875" max="4875" width="5.42578125" style="74" customWidth="1"/>
    <col min="4876" max="4876" width="5.7109375" style="74" customWidth="1"/>
    <col min="4877" max="4877" width="9.7109375" style="74" customWidth="1"/>
    <col min="4878" max="4880" width="7.7109375" style="74" customWidth="1"/>
    <col min="4881" max="4881" width="10.5703125" style="74" customWidth="1"/>
    <col min="4882" max="4882" width="13.7109375" style="74" customWidth="1"/>
    <col min="4883" max="5109" width="28.7109375" style="74"/>
    <col min="5110" max="5111" width="0" style="74" hidden="1" customWidth="1"/>
    <col min="5112" max="5127" width="7.7109375" style="74" customWidth="1"/>
    <col min="5128" max="5128" width="8.7109375" style="74" customWidth="1"/>
    <col min="5129" max="5130" width="7.7109375" style="74" customWidth="1"/>
    <col min="5131" max="5131" width="5.42578125" style="74" customWidth="1"/>
    <col min="5132" max="5132" width="5.7109375" style="74" customWidth="1"/>
    <col min="5133" max="5133" width="9.7109375" style="74" customWidth="1"/>
    <col min="5134" max="5136" width="7.7109375" style="74" customWidth="1"/>
    <col min="5137" max="5137" width="10.5703125" style="74" customWidth="1"/>
    <col min="5138" max="5138" width="13.7109375" style="74" customWidth="1"/>
    <col min="5139" max="5365" width="28.7109375" style="74"/>
    <col min="5366" max="5367" width="0" style="74" hidden="1" customWidth="1"/>
    <col min="5368" max="5383" width="7.7109375" style="74" customWidth="1"/>
    <col min="5384" max="5384" width="8.7109375" style="74" customWidth="1"/>
    <col min="5385" max="5386" width="7.7109375" style="74" customWidth="1"/>
    <col min="5387" max="5387" width="5.42578125" style="74" customWidth="1"/>
    <col min="5388" max="5388" width="5.7109375" style="74" customWidth="1"/>
    <col min="5389" max="5389" width="9.7109375" style="74" customWidth="1"/>
    <col min="5390" max="5392" width="7.7109375" style="74" customWidth="1"/>
    <col min="5393" max="5393" width="10.5703125" style="74" customWidth="1"/>
    <col min="5394" max="5394" width="13.7109375" style="74" customWidth="1"/>
    <col min="5395" max="5621" width="28.7109375" style="74"/>
    <col min="5622" max="5623" width="0" style="74" hidden="1" customWidth="1"/>
    <col min="5624" max="5639" width="7.7109375" style="74" customWidth="1"/>
    <col min="5640" max="5640" width="8.7109375" style="74" customWidth="1"/>
    <col min="5641" max="5642" width="7.7109375" style="74" customWidth="1"/>
    <col min="5643" max="5643" width="5.42578125" style="74" customWidth="1"/>
    <col min="5644" max="5644" width="5.7109375" style="74" customWidth="1"/>
    <col min="5645" max="5645" width="9.7109375" style="74" customWidth="1"/>
    <col min="5646" max="5648" width="7.7109375" style="74" customWidth="1"/>
    <col min="5649" max="5649" width="10.5703125" style="74" customWidth="1"/>
    <col min="5650" max="5650" width="13.7109375" style="74" customWidth="1"/>
    <col min="5651" max="5877" width="28.7109375" style="74"/>
    <col min="5878" max="5879" width="0" style="74" hidden="1" customWidth="1"/>
    <col min="5880" max="5895" width="7.7109375" style="74" customWidth="1"/>
    <col min="5896" max="5896" width="8.7109375" style="74" customWidth="1"/>
    <col min="5897" max="5898" width="7.7109375" style="74" customWidth="1"/>
    <col min="5899" max="5899" width="5.42578125" style="74" customWidth="1"/>
    <col min="5900" max="5900" width="5.7109375" style="74" customWidth="1"/>
    <col min="5901" max="5901" width="9.7109375" style="74" customWidth="1"/>
    <col min="5902" max="5904" width="7.7109375" style="74" customWidth="1"/>
    <col min="5905" max="5905" width="10.5703125" style="74" customWidth="1"/>
    <col min="5906" max="5906" width="13.7109375" style="74" customWidth="1"/>
    <col min="5907" max="6133" width="28.7109375" style="74"/>
    <col min="6134" max="6135" width="0" style="74" hidden="1" customWidth="1"/>
    <col min="6136" max="6151" width="7.7109375" style="74" customWidth="1"/>
    <col min="6152" max="6152" width="8.7109375" style="74" customWidth="1"/>
    <col min="6153" max="6154" width="7.7109375" style="74" customWidth="1"/>
    <col min="6155" max="6155" width="5.42578125" style="74" customWidth="1"/>
    <col min="6156" max="6156" width="5.7109375" style="74" customWidth="1"/>
    <col min="6157" max="6157" width="9.7109375" style="74" customWidth="1"/>
    <col min="6158" max="6160" width="7.7109375" style="74" customWidth="1"/>
    <col min="6161" max="6161" width="10.5703125" style="74" customWidth="1"/>
    <col min="6162" max="6162" width="13.7109375" style="74" customWidth="1"/>
    <col min="6163" max="6389" width="28.7109375" style="74"/>
    <col min="6390" max="6391" width="0" style="74" hidden="1" customWidth="1"/>
    <col min="6392" max="6407" width="7.7109375" style="74" customWidth="1"/>
    <col min="6408" max="6408" width="8.7109375" style="74" customWidth="1"/>
    <col min="6409" max="6410" width="7.7109375" style="74" customWidth="1"/>
    <col min="6411" max="6411" width="5.42578125" style="74" customWidth="1"/>
    <col min="6412" max="6412" width="5.7109375" style="74" customWidth="1"/>
    <col min="6413" max="6413" width="9.7109375" style="74" customWidth="1"/>
    <col min="6414" max="6416" width="7.7109375" style="74" customWidth="1"/>
    <col min="6417" max="6417" width="10.5703125" style="74" customWidth="1"/>
    <col min="6418" max="6418" width="13.7109375" style="74" customWidth="1"/>
    <col min="6419" max="6645" width="28.7109375" style="74"/>
    <col min="6646" max="6647" width="0" style="74" hidden="1" customWidth="1"/>
    <col min="6648" max="6663" width="7.7109375" style="74" customWidth="1"/>
    <col min="6664" max="6664" width="8.7109375" style="74" customWidth="1"/>
    <col min="6665" max="6666" width="7.7109375" style="74" customWidth="1"/>
    <col min="6667" max="6667" width="5.42578125" style="74" customWidth="1"/>
    <col min="6668" max="6668" width="5.7109375" style="74" customWidth="1"/>
    <col min="6669" max="6669" width="9.7109375" style="74" customWidth="1"/>
    <col min="6670" max="6672" width="7.7109375" style="74" customWidth="1"/>
    <col min="6673" max="6673" width="10.5703125" style="74" customWidth="1"/>
    <col min="6674" max="6674" width="13.7109375" style="74" customWidth="1"/>
    <col min="6675" max="6901" width="28.7109375" style="74"/>
    <col min="6902" max="6903" width="0" style="74" hidden="1" customWidth="1"/>
    <col min="6904" max="6919" width="7.7109375" style="74" customWidth="1"/>
    <col min="6920" max="6920" width="8.7109375" style="74" customWidth="1"/>
    <col min="6921" max="6922" width="7.7109375" style="74" customWidth="1"/>
    <col min="6923" max="6923" width="5.42578125" style="74" customWidth="1"/>
    <col min="6924" max="6924" width="5.7109375" style="74" customWidth="1"/>
    <col min="6925" max="6925" width="9.7109375" style="74" customWidth="1"/>
    <col min="6926" max="6928" width="7.7109375" style="74" customWidth="1"/>
    <col min="6929" max="6929" width="10.5703125" style="74" customWidth="1"/>
    <col min="6930" max="6930" width="13.7109375" style="74" customWidth="1"/>
    <col min="6931" max="7157" width="28.7109375" style="74"/>
    <col min="7158" max="7159" width="0" style="74" hidden="1" customWidth="1"/>
    <col min="7160" max="7175" width="7.7109375" style="74" customWidth="1"/>
    <col min="7176" max="7176" width="8.7109375" style="74" customWidth="1"/>
    <col min="7177" max="7178" width="7.7109375" style="74" customWidth="1"/>
    <col min="7179" max="7179" width="5.42578125" style="74" customWidth="1"/>
    <col min="7180" max="7180" width="5.7109375" style="74" customWidth="1"/>
    <col min="7181" max="7181" width="9.7109375" style="74" customWidth="1"/>
    <col min="7182" max="7184" width="7.7109375" style="74" customWidth="1"/>
    <col min="7185" max="7185" width="10.5703125" style="74" customWidth="1"/>
    <col min="7186" max="7186" width="13.7109375" style="74" customWidth="1"/>
    <col min="7187" max="7413" width="28.7109375" style="74"/>
    <col min="7414" max="7415" width="0" style="74" hidden="1" customWidth="1"/>
    <col min="7416" max="7431" width="7.7109375" style="74" customWidth="1"/>
    <col min="7432" max="7432" width="8.7109375" style="74" customWidth="1"/>
    <col min="7433" max="7434" width="7.7109375" style="74" customWidth="1"/>
    <col min="7435" max="7435" width="5.42578125" style="74" customWidth="1"/>
    <col min="7436" max="7436" width="5.7109375" style="74" customWidth="1"/>
    <col min="7437" max="7437" width="9.7109375" style="74" customWidth="1"/>
    <col min="7438" max="7440" width="7.7109375" style="74" customWidth="1"/>
    <col min="7441" max="7441" width="10.5703125" style="74" customWidth="1"/>
    <col min="7442" max="7442" width="13.7109375" style="74" customWidth="1"/>
    <col min="7443" max="7669" width="28.7109375" style="74"/>
    <col min="7670" max="7671" width="0" style="74" hidden="1" customWidth="1"/>
    <col min="7672" max="7687" width="7.7109375" style="74" customWidth="1"/>
    <col min="7688" max="7688" width="8.7109375" style="74" customWidth="1"/>
    <col min="7689" max="7690" width="7.7109375" style="74" customWidth="1"/>
    <col min="7691" max="7691" width="5.42578125" style="74" customWidth="1"/>
    <col min="7692" max="7692" width="5.7109375" style="74" customWidth="1"/>
    <col min="7693" max="7693" width="9.7109375" style="74" customWidth="1"/>
    <col min="7694" max="7696" width="7.7109375" style="74" customWidth="1"/>
    <col min="7697" max="7697" width="10.5703125" style="74" customWidth="1"/>
    <col min="7698" max="7698" width="13.7109375" style="74" customWidth="1"/>
    <col min="7699" max="7925" width="28.7109375" style="74"/>
    <col min="7926" max="7927" width="0" style="74" hidden="1" customWidth="1"/>
    <col min="7928" max="7943" width="7.7109375" style="74" customWidth="1"/>
    <col min="7944" max="7944" width="8.7109375" style="74" customWidth="1"/>
    <col min="7945" max="7946" width="7.7109375" style="74" customWidth="1"/>
    <col min="7947" max="7947" width="5.42578125" style="74" customWidth="1"/>
    <col min="7948" max="7948" width="5.7109375" style="74" customWidth="1"/>
    <col min="7949" max="7949" width="9.7109375" style="74" customWidth="1"/>
    <col min="7950" max="7952" width="7.7109375" style="74" customWidth="1"/>
    <col min="7953" max="7953" width="10.5703125" style="74" customWidth="1"/>
    <col min="7954" max="7954" width="13.7109375" style="74" customWidth="1"/>
    <col min="7955" max="8181" width="28.7109375" style="74"/>
    <col min="8182" max="8183" width="0" style="74" hidden="1" customWidth="1"/>
    <col min="8184" max="8199" width="7.7109375" style="74" customWidth="1"/>
    <col min="8200" max="8200" width="8.7109375" style="74" customWidth="1"/>
    <col min="8201" max="8202" width="7.7109375" style="74" customWidth="1"/>
    <col min="8203" max="8203" width="5.42578125" style="74" customWidth="1"/>
    <col min="8204" max="8204" width="5.7109375" style="74" customWidth="1"/>
    <col min="8205" max="8205" width="9.7109375" style="74" customWidth="1"/>
    <col min="8206" max="8208" width="7.7109375" style="74" customWidth="1"/>
    <col min="8209" max="8209" width="10.5703125" style="74" customWidth="1"/>
    <col min="8210" max="8210" width="13.7109375" style="74" customWidth="1"/>
    <col min="8211" max="8437" width="28.7109375" style="74"/>
    <col min="8438" max="8439" width="0" style="74" hidden="1" customWidth="1"/>
    <col min="8440" max="8455" width="7.7109375" style="74" customWidth="1"/>
    <col min="8456" max="8456" width="8.7109375" style="74" customWidth="1"/>
    <col min="8457" max="8458" width="7.7109375" style="74" customWidth="1"/>
    <col min="8459" max="8459" width="5.42578125" style="74" customWidth="1"/>
    <col min="8460" max="8460" width="5.7109375" style="74" customWidth="1"/>
    <col min="8461" max="8461" width="9.7109375" style="74" customWidth="1"/>
    <col min="8462" max="8464" width="7.7109375" style="74" customWidth="1"/>
    <col min="8465" max="8465" width="10.5703125" style="74" customWidth="1"/>
    <col min="8466" max="8466" width="13.7109375" style="74" customWidth="1"/>
    <col min="8467" max="8693" width="28.7109375" style="74"/>
    <col min="8694" max="8695" width="0" style="74" hidden="1" customWidth="1"/>
    <col min="8696" max="8711" width="7.7109375" style="74" customWidth="1"/>
    <col min="8712" max="8712" width="8.7109375" style="74" customWidth="1"/>
    <col min="8713" max="8714" width="7.7109375" style="74" customWidth="1"/>
    <col min="8715" max="8715" width="5.42578125" style="74" customWidth="1"/>
    <col min="8716" max="8716" width="5.7109375" style="74" customWidth="1"/>
    <col min="8717" max="8717" width="9.7109375" style="74" customWidth="1"/>
    <col min="8718" max="8720" width="7.7109375" style="74" customWidth="1"/>
    <col min="8721" max="8721" width="10.5703125" style="74" customWidth="1"/>
    <col min="8722" max="8722" width="13.7109375" style="74" customWidth="1"/>
    <col min="8723" max="8949" width="28.7109375" style="74"/>
    <col min="8950" max="8951" width="0" style="74" hidden="1" customWidth="1"/>
    <col min="8952" max="8967" width="7.7109375" style="74" customWidth="1"/>
    <col min="8968" max="8968" width="8.7109375" style="74" customWidth="1"/>
    <col min="8969" max="8970" width="7.7109375" style="74" customWidth="1"/>
    <col min="8971" max="8971" width="5.42578125" style="74" customWidth="1"/>
    <col min="8972" max="8972" width="5.7109375" style="74" customWidth="1"/>
    <col min="8973" max="8973" width="9.7109375" style="74" customWidth="1"/>
    <col min="8974" max="8976" width="7.7109375" style="74" customWidth="1"/>
    <col min="8977" max="8977" width="10.5703125" style="74" customWidth="1"/>
    <col min="8978" max="8978" width="13.7109375" style="74" customWidth="1"/>
    <col min="8979" max="9205" width="28.7109375" style="74"/>
    <col min="9206" max="9207" width="0" style="74" hidden="1" customWidth="1"/>
    <col min="9208" max="9223" width="7.7109375" style="74" customWidth="1"/>
    <col min="9224" max="9224" width="8.7109375" style="74" customWidth="1"/>
    <col min="9225" max="9226" width="7.7109375" style="74" customWidth="1"/>
    <col min="9227" max="9227" width="5.42578125" style="74" customWidth="1"/>
    <col min="9228" max="9228" width="5.7109375" style="74" customWidth="1"/>
    <col min="9229" max="9229" width="9.7109375" style="74" customWidth="1"/>
    <col min="9230" max="9232" width="7.7109375" style="74" customWidth="1"/>
    <col min="9233" max="9233" width="10.5703125" style="74" customWidth="1"/>
    <col min="9234" max="9234" width="13.7109375" style="74" customWidth="1"/>
    <col min="9235" max="9461" width="28.7109375" style="74"/>
    <col min="9462" max="9463" width="0" style="74" hidden="1" customWidth="1"/>
    <col min="9464" max="9479" width="7.7109375" style="74" customWidth="1"/>
    <col min="9480" max="9480" width="8.7109375" style="74" customWidth="1"/>
    <col min="9481" max="9482" width="7.7109375" style="74" customWidth="1"/>
    <col min="9483" max="9483" width="5.42578125" style="74" customWidth="1"/>
    <col min="9484" max="9484" width="5.7109375" style="74" customWidth="1"/>
    <col min="9485" max="9485" width="9.7109375" style="74" customWidth="1"/>
    <col min="9486" max="9488" width="7.7109375" style="74" customWidth="1"/>
    <col min="9489" max="9489" width="10.5703125" style="74" customWidth="1"/>
    <col min="9490" max="9490" width="13.7109375" style="74" customWidth="1"/>
    <col min="9491" max="9717" width="28.7109375" style="74"/>
    <col min="9718" max="9719" width="0" style="74" hidden="1" customWidth="1"/>
    <col min="9720" max="9735" width="7.7109375" style="74" customWidth="1"/>
    <col min="9736" max="9736" width="8.7109375" style="74" customWidth="1"/>
    <col min="9737" max="9738" width="7.7109375" style="74" customWidth="1"/>
    <col min="9739" max="9739" width="5.42578125" style="74" customWidth="1"/>
    <col min="9740" max="9740" width="5.7109375" style="74" customWidth="1"/>
    <col min="9741" max="9741" width="9.7109375" style="74" customWidth="1"/>
    <col min="9742" max="9744" width="7.7109375" style="74" customWidth="1"/>
    <col min="9745" max="9745" width="10.5703125" style="74" customWidth="1"/>
    <col min="9746" max="9746" width="13.7109375" style="74" customWidth="1"/>
    <col min="9747" max="9973" width="28.7109375" style="74"/>
    <col min="9974" max="9975" width="0" style="74" hidden="1" customWidth="1"/>
    <col min="9976" max="9991" width="7.7109375" style="74" customWidth="1"/>
    <col min="9992" max="9992" width="8.7109375" style="74" customWidth="1"/>
    <col min="9993" max="9994" width="7.7109375" style="74" customWidth="1"/>
    <col min="9995" max="9995" width="5.42578125" style="74" customWidth="1"/>
    <col min="9996" max="9996" width="5.7109375" style="74" customWidth="1"/>
    <col min="9997" max="9997" width="9.7109375" style="74" customWidth="1"/>
    <col min="9998" max="10000" width="7.7109375" style="74" customWidth="1"/>
    <col min="10001" max="10001" width="10.5703125" style="74" customWidth="1"/>
    <col min="10002" max="10002" width="13.7109375" style="74" customWidth="1"/>
    <col min="10003" max="10229" width="28.7109375" style="74"/>
    <col min="10230" max="10231" width="0" style="74" hidden="1" customWidth="1"/>
    <col min="10232" max="10247" width="7.7109375" style="74" customWidth="1"/>
    <col min="10248" max="10248" width="8.7109375" style="74" customWidth="1"/>
    <col min="10249" max="10250" width="7.7109375" style="74" customWidth="1"/>
    <col min="10251" max="10251" width="5.42578125" style="74" customWidth="1"/>
    <col min="10252" max="10252" width="5.7109375" style="74" customWidth="1"/>
    <col min="10253" max="10253" width="9.7109375" style="74" customWidth="1"/>
    <col min="10254" max="10256" width="7.7109375" style="74" customWidth="1"/>
    <col min="10257" max="10257" width="10.5703125" style="74" customWidth="1"/>
    <col min="10258" max="10258" width="13.7109375" style="74" customWidth="1"/>
    <col min="10259" max="10485" width="28.7109375" style="74"/>
    <col min="10486" max="10487" width="0" style="74" hidden="1" customWidth="1"/>
    <col min="10488" max="10503" width="7.7109375" style="74" customWidth="1"/>
    <col min="10504" max="10504" width="8.7109375" style="74" customWidth="1"/>
    <col min="10505" max="10506" width="7.7109375" style="74" customWidth="1"/>
    <col min="10507" max="10507" width="5.42578125" style="74" customWidth="1"/>
    <col min="10508" max="10508" width="5.7109375" style="74" customWidth="1"/>
    <col min="10509" max="10509" width="9.7109375" style="74" customWidth="1"/>
    <col min="10510" max="10512" width="7.7109375" style="74" customWidth="1"/>
    <col min="10513" max="10513" width="10.5703125" style="74" customWidth="1"/>
    <col min="10514" max="10514" width="13.7109375" style="74" customWidth="1"/>
    <col min="10515" max="10741" width="28.7109375" style="74"/>
    <col min="10742" max="10743" width="0" style="74" hidden="1" customWidth="1"/>
    <col min="10744" max="10759" width="7.7109375" style="74" customWidth="1"/>
    <col min="10760" max="10760" width="8.7109375" style="74" customWidth="1"/>
    <col min="10761" max="10762" width="7.7109375" style="74" customWidth="1"/>
    <col min="10763" max="10763" width="5.42578125" style="74" customWidth="1"/>
    <col min="10764" max="10764" width="5.7109375" style="74" customWidth="1"/>
    <col min="10765" max="10765" width="9.7109375" style="74" customWidth="1"/>
    <col min="10766" max="10768" width="7.7109375" style="74" customWidth="1"/>
    <col min="10769" max="10769" width="10.5703125" style="74" customWidth="1"/>
    <col min="10770" max="10770" width="13.7109375" style="74" customWidth="1"/>
    <col min="10771" max="10997" width="28.7109375" style="74"/>
    <col min="10998" max="10999" width="0" style="74" hidden="1" customWidth="1"/>
    <col min="11000" max="11015" width="7.7109375" style="74" customWidth="1"/>
    <col min="11016" max="11016" width="8.7109375" style="74" customWidth="1"/>
    <col min="11017" max="11018" width="7.7109375" style="74" customWidth="1"/>
    <col min="11019" max="11019" width="5.42578125" style="74" customWidth="1"/>
    <col min="11020" max="11020" width="5.7109375" style="74" customWidth="1"/>
    <col min="11021" max="11021" width="9.7109375" style="74" customWidth="1"/>
    <col min="11022" max="11024" width="7.7109375" style="74" customWidth="1"/>
    <col min="11025" max="11025" width="10.5703125" style="74" customWidth="1"/>
    <col min="11026" max="11026" width="13.7109375" style="74" customWidth="1"/>
    <col min="11027" max="11253" width="28.7109375" style="74"/>
    <col min="11254" max="11255" width="0" style="74" hidden="1" customWidth="1"/>
    <col min="11256" max="11271" width="7.7109375" style="74" customWidth="1"/>
    <col min="11272" max="11272" width="8.7109375" style="74" customWidth="1"/>
    <col min="11273" max="11274" width="7.7109375" style="74" customWidth="1"/>
    <col min="11275" max="11275" width="5.42578125" style="74" customWidth="1"/>
    <col min="11276" max="11276" width="5.7109375" style="74" customWidth="1"/>
    <col min="11277" max="11277" width="9.7109375" style="74" customWidth="1"/>
    <col min="11278" max="11280" width="7.7109375" style="74" customWidth="1"/>
    <col min="11281" max="11281" width="10.5703125" style="74" customWidth="1"/>
    <col min="11282" max="11282" width="13.7109375" style="74" customWidth="1"/>
    <col min="11283" max="11509" width="28.7109375" style="74"/>
    <col min="11510" max="11511" width="0" style="74" hidden="1" customWidth="1"/>
    <col min="11512" max="11527" width="7.7109375" style="74" customWidth="1"/>
    <col min="11528" max="11528" width="8.7109375" style="74" customWidth="1"/>
    <col min="11529" max="11530" width="7.7109375" style="74" customWidth="1"/>
    <col min="11531" max="11531" width="5.42578125" style="74" customWidth="1"/>
    <col min="11532" max="11532" width="5.7109375" style="74" customWidth="1"/>
    <col min="11533" max="11533" width="9.7109375" style="74" customWidth="1"/>
    <col min="11534" max="11536" width="7.7109375" style="74" customWidth="1"/>
    <col min="11537" max="11537" width="10.5703125" style="74" customWidth="1"/>
    <col min="11538" max="11538" width="13.7109375" style="74" customWidth="1"/>
    <col min="11539" max="11765" width="28.7109375" style="74"/>
    <col min="11766" max="11767" width="0" style="74" hidden="1" customWidth="1"/>
    <col min="11768" max="11783" width="7.7109375" style="74" customWidth="1"/>
    <col min="11784" max="11784" width="8.7109375" style="74" customWidth="1"/>
    <col min="11785" max="11786" width="7.7109375" style="74" customWidth="1"/>
    <col min="11787" max="11787" width="5.42578125" style="74" customWidth="1"/>
    <col min="11788" max="11788" width="5.7109375" style="74" customWidth="1"/>
    <col min="11789" max="11789" width="9.7109375" style="74" customWidth="1"/>
    <col min="11790" max="11792" width="7.7109375" style="74" customWidth="1"/>
    <col min="11793" max="11793" width="10.5703125" style="74" customWidth="1"/>
    <col min="11794" max="11794" width="13.7109375" style="74" customWidth="1"/>
    <col min="11795" max="12021" width="28.7109375" style="74"/>
    <col min="12022" max="12023" width="0" style="74" hidden="1" customWidth="1"/>
    <col min="12024" max="12039" width="7.7109375" style="74" customWidth="1"/>
    <col min="12040" max="12040" width="8.7109375" style="74" customWidth="1"/>
    <col min="12041" max="12042" width="7.7109375" style="74" customWidth="1"/>
    <col min="12043" max="12043" width="5.42578125" style="74" customWidth="1"/>
    <col min="12044" max="12044" width="5.7109375" style="74" customWidth="1"/>
    <col min="12045" max="12045" width="9.7109375" style="74" customWidth="1"/>
    <col min="12046" max="12048" width="7.7109375" style="74" customWidth="1"/>
    <col min="12049" max="12049" width="10.5703125" style="74" customWidth="1"/>
    <col min="12050" max="12050" width="13.7109375" style="74" customWidth="1"/>
    <col min="12051" max="12277" width="28.7109375" style="74"/>
    <col min="12278" max="12279" width="0" style="74" hidden="1" customWidth="1"/>
    <col min="12280" max="12295" width="7.7109375" style="74" customWidth="1"/>
    <col min="12296" max="12296" width="8.7109375" style="74" customWidth="1"/>
    <col min="12297" max="12298" width="7.7109375" style="74" customWidth="1"/>
    <col min="12299" max="12299" width="5.42578125" style="74" customWidth="1"/>
    <col min="12300" max="12300" width="5.7109375" style="74" customWidth="1"/>
    <col min="12301" max="12301" width="9.7109375" style="74" customWidth="1"/>
    <col min="12302" max="12304" width="7.7109375" style="74" customWidth="1"/>
    <col min="12305" max="12305" width="10.5703125" style="74" customWidth="1"/>
    <col min="12306" max="12306" width="13.7109375" style="74" customWidth="1"/>
    <col min="12307" max="12533" width="28.7109375" style="74"/>
    <col min="12534" max="12535" width="0" style="74" hidden="1" customWidth="1"/>
    <col min="12536" max="12551" width="7.7109375" style="74" customWidth="1"/>
    <col min="12552" max="12552" width="8.7109375" style="74" customWidth="1"/>
    <col min="12553" max="12554" width="7.7109375" style="74" customWidth="1"/>
    <col min="12555" max="12555" width="5.42578125" style="74" customWidth="1"/>
    <col min="12556" max="12556" width="5.7109375" style="74" customWidth="1"/>
    <col min="12557" max="12557" width="9.7109375" style="74" customWidth="1"/>
    <col min="12558" max="12560" width="7.7109375" style="74" customWidth="1"/>
    <col min="12561" max="12561" width="10.5703125" style="74" customWidth="1"/>
    <col min="12562" max="12562" width="13.7109375" style="74" customWidth="1"/>
    <col min="12563" max="12789" width="28.7109375" style="74"/>
    <col min="12790" max="12791" width="0" style="74" hidden="1" customWidth="1"/>
    <col min="12792" max="12807" width="7.7109375" style="74" customWidth="1"/>
    <col min="12808" max="12808" width="8.7109375" style="74" customWidth="1"/>
    <col min="12809" max="12810" width="7.7109375" style="74" customWidth="1"/>
    <col min="12811" max="12811" width="5.42578125" style="74" customWidth="1"/>
    <col min="12812" max="12812" width="5.7109375" style="74" customWidth="1"/>
    <col min="12813" max="12813" width="9.7109375" style="74" customWidth="1"/>
    <col min="12814" max="12816" width="7.7109375" style="74" customWidth="1"/>
    <col min="12817" max="12817" width="10.5703125" style="74" customWidth="1"/>
    <col min="12818" max="12818" width="13.7109375" style="74" customWidth="1"/>
    <col min="12819" max="13045" width="28.7109375" style="74"/>
    <col min="13046" max="13047" width="0" style="74" hidden="1" customWidth="1"/>
    <col min="13048" max="13063" width="7.7109375" style="74" customWidth="1"/>
    <col min="13064" max="13064" width="8.7109375" style="74" customWidth="1"/>
    <col min="13065" max="13066" width="7.7109375" style="74" customWidth="1"/>
    <col min="13067" max="13067" width="5.42578125" style="74" customWidth="1"/>
    <col min="13068" max="13068" width="5.7109375" style="74" customWidth="1"/>
    <col min="13069" max="13069" width="9.7109375" style="74" customWidth="1"/>
    <col min="13070" max="13072" width="7.7109375" style="74" customWidth="1"/>
    <col min="13073" max="13073" width="10.5703125" style="74" customWidth="1"/>
    <col min="13074" max="13074" width="13.7109375" style="74" customWidth="1"/>
    <col min="13075" max="13301" width="28.7109375" style="74"/>
    <col min="13302" max="13303" width="0" style="74" hidden="1" customWidth="1"/>
    <col min="13304" max="13319" width="7.7109375" style="74" customWidth="1"/>
    <col min="13320" max="13320" width="8.7109375" style="74" customWidth="1"/>
    <col min="13321" max="13322" width="7.7109375" style="74" customWidth="1"/>
    <col min="13323" max="13323" width="5.42578125" style="74" customWidth="1"/>
    <col min="13324" max="13324" width="5.7109375" style="74" customWidth="1"/>
    <col min="13325" max="13325" width="9.7109375" style="74" customWidth="1"/>
    <col min="13326" max="13328" width="7.7109375" style="74" customWidth="1"/>
    <col min="13329" max="13329" width="10.5703125" style="74" customWidth="1"/>
    <col min="13330" max="13330" width="13.7109375" style="74" customWidth="1"/>
    <col min="13331" max="13557" width="28.7109375" style="74"/>
    <col min="13558" max="13559" width="0" style="74" hidden="1" customWidth="1"/>
    <col min="13560" max="13575" width="7.7109375" style="74" customWidth="1"/>
    <col min="13576" max="13576" width="8.7109375" style="74" customWidth="1"/>
    <col min="13577" max="13578" width="7.7109375" style="74" customWidth="1"/>
    <col min="13579" max="13579" width="5.42578125" style="74" customWidth="1"/>
    <col min="13580" max="13580" width="5.7109375" style="74" customWidth="1"/>
    <col min="13581" max="13581" width="9.7109375" style="74" customWidth="1"/>
    <col min="13582" max="13584" width="7.7109375" style="74" customWidth="1"/>
    <col min="13585" max="13585" width="10.5703125" style="74" customWidth="1"/>
    <col min="13586" max="13586" width="13.7109375" style="74" customWidth="1"/>
    <col min="13587" max="13813" width="28.7109375" style="74"/>
    <col min="13814" max="13815" width="0" style="74" hidden="1" customWidth="1"/>
    <col min="13816" max="13831" width="7.7109375" style="74" customWidth="1"/>
    <col min="13832" max="13832" width="8.7109375" style="74" customWidth="1"/>
    <col min="13833" max="13834" width="7.7109375" style="74" customWidth="1"/>
    <col min="13835" max="13835" width="5.42578125" style="74" customWidth="1"/>
    <col min="13836" max="13836" width="5.7109375" style="74" customWidth="1"/>
    <col min="13837" max="13837" width="9.7109375" style="74" customWidth="1"/>
    <col min="13838" max="13840" width="7.7109375" style="74" customWidth="1"/>
    <col min="13841" max="13841" width="10.5703125" style="74" customWidth="1"/>
    <col min="13842" max="13842" width="13.7109375" style="74" customWidth="1"/>
    <col min="13843" max="14069" width="28.7109375" style="74"/>
    <col min="14070" max="14071" width="0" style="74" hidden="1" customWidth="1"/>
    <col min="14072" max="14087" width="7.7109375" style="74" customWidth="1"/>
    <col min="14088" max="14088" width="8.7109375" style="74" customWidth="1"/>
    <col min="14089" max="14090" width="7.7109375" style="74" customWidth="1"/>
    <col min="14091" max="14091" width="5.42578125" style="74" customWidth="1"/>
    <col min="14092" max="14092" width="5.7109375" style="74" customWidth="1"/>
    <col min="14093" max="14093" width="9.7109375" style="74" customWidth="1"/>
    <col min="14094" max="14096" width="7.7109375" style="74" customWidth="1"/>
    <col min="14097" max="14097" width="10.5703125" style="74" customWidth="1"/>
    <col min="14098" max="14098" width="13.7109375" style="74" customWidth="1"/>
    <col min="14099" max="14325" width="28.7109375" style="74"/>
    <col min="14326" max="14327" width="0" style="74" hidden="1" customWidth="1"/>
    <col min="14328" max="14343" width="7.7109375" style="74" customWidth="1"/>
    <col min="14344" max="14344" width="8.7109375" style="74" customWidth="1"/>
    <col min="14345" max="14346" width="7.7109375" style="74" customWidth="1"/>
    <col min="14347" max="14347" width="5.42578125" style="74" customWidth="1"/>
    <col min="14348" max="14348" width="5.7109375" style="74" customWidth="1"/>
    <col min="14349" max="14349" width="9.7109375" style="74" customWidth="1"/>
    <col min="14350" max="14352" width="7.7109375" style="74" customWidth="1"/>
    <col min="14353" max="14353" width="10.5703125" style="74" customWidth="1"/>
    <col min="14354" max="14354" width="13.7109375" style="74" customWidth="1"/>
    <col min="14355" max="14581" width="28.7109375" style="74"/>
    <col min="14582" max="14583" width="0" style="74" hidden="1" customWidth="1"/>
    <col min="14584" max="14599" width="7.7109375" style="74" customWidth="1"/>
    <col min="14600" max="14600" width="8.7109375" style="74" customWidth="1"/>
    <col min="14601" max="14602" width="7.7109375" style="74" customWidth="1"/>
    <col min="14603" max="14603" width="5.42578125" style="74" customWidth="1"/>
    <col min="14604" max="14604" width="5.7109375" style="74" customWidth="1"/>
    <col min="14605" max="14605" width="9.7109375" style="74" customWidth="1"/>
    <col min="14606" max="14608" width="7.7109375" style="74" customWidth="1"/>
    <col min="14609" max="14609" width="10.5703125" style="74" customWidth="1"/>
    <col min="14610" max="14610" width="13.7109375" style="74" customWidth="1"/>
    <col min="14611" max="14837" width="28.7109375" style="74"/>
    <col min="14838" max="14839" width="0" style="74" hidden="1" customWidth="1"/>
    <col min="14840" max="14855" width="7.7109375" style="74" customWidth="1"/>
    <col min="14856" max="14856" width="8.7109375" style="74" customWidth="1"/>
    <col min="14857" max="14858" width="7.7109375" style="74" customWidth="1"/>
    <col min="14859" max="14859" width="5.42578125" style="74" customWidth="1"/>
    <col min="14860" max="14860" width="5.7109375" style="74" customWidth="1"/>
    <col min="14861" max="14861" width="9.7109375" style="74" customWidth="1"/>
    <col min="14862" max="14864" width="7.7109375" style="74" customWidth="1"/>
    <col min="14865" max="14865" width="10.5703125" style="74" customWidth="1"/>
    <col min="14866" max="14866" width="13.7109375" style="74" customWidth="1"/>
    <col min="14867" max="15093" width="28.7109375" style="74"/>
    <col min="15094" max="15095" width="0" style="74" hidden="1" customWidth="1"/>
    <col min="15096" max="15111" width="7.7109375" style="74" customWidth="1"/>
    <col min="15112" max="15112" width="8.7109375" style="74" customWidth="1"/>
    <col min="15113" max="15114" width="7.7109375" style="74" customWidth="1"/>
    <col min="15115" max="15115" width="5.42578125" style="74" customWidth="1"/>
    <col min="15116" max="15116" width="5.7109375" style="74" customWidth="1"/>
    <col min="15117" max="15117" width="9.7109375" style="74" customWidth="1"/>
    <col min="15118" max="15120" width="7.7109375" style="74" customWidth="1"/>
    <col min="15121" max="15121" width="10.5703125" style="74" customWidth="1"/>
    <col min="15122" max="15122" width="13.7109375" style="74" customWidth="1"/>
    <col min="15123" max="15349" width="28.7109375" style="74"/>
    <col min="15350" max="15351" width="0" style="74" hidden="1" customWidth="1"/>
    <col min="15352" max="15367" width="7.7109375" style="74" customWidth="1"/>
    <col min="15368" max="15368" width="8.7109375" style="74" customWidth="1"/>
    <col min="15369" max="15370" width="7.7109375" style="74" customWidth="1"/>
    <col min="15371" max="15371" width="5.42578125" style="74" customWidth="1"/>
    <col min="15372" max="15372" width="5.7109375" style="74" customWidth="1"/>
    <col min="15373" max="15373" width="9.7109375" style="74" customWidth="1"/>
    <col min="15374" max="15376" width="7.7109375" style="74" customWidth="1"/>
    <col min="15377" max="15377" width="10.5703125" style="74" customWidth="1"/>
    <col min="15378" max="15378" width="13.7109375" style="74" customWidth="1"/>
    <col min="15379" max="15605" width="28.7109375" style="74"/>
    <col min="15606" max="15607" width="0" style="74" hidden="1" customWidth="1"/>
    <col min="15608" max="15623" width="7.7109375" style="74" customWidth="1"/>
    <col min="15624" max="15624" width="8.7109375" style="74" customWidth="1"/>
    <col min="15625" max="15626" width="7.7109375" style="74" customWidth="1"/>
    <col min="15627" max="15627" width="5.42578125" style="74" customWidth="1"/>
    <col min="15628" max="15628" width="5.7109375" style="74" customWidth="1"/>
    <col min="15629" max="15629" width="9.7109375" style="74" customWidth="1"/>
    <col min="15630" max="15632" width="7.7109375" style="74" customWidth="1"/>
    <col min="15633" max="15633" width="10.5703125" style="74" customWidth="1"/>
    <col min="15634" max="15634" width="13.7109375" style="74" customWidth="1"/>
    <col min="15635" max="15861" width="28.7109375" style="74"/>
    <col min="15862" max="15863" width="0" style="74" hidden="1" customWidth="1"/>
    <col min="15864" max="15879" width="7.7109375" style="74" customWidth="1"/>
    <col min="15880" max="15880" width="8.7109375" style="74" customWidth="1"/>
    <col min="15881" max="15882" width="7.7109375" style="74" customWidth="1"/>
    <col min="15883" max="15883" width="5.42578125" style="74" customWidth="1"/>
    <col min="15884" max="15884" width="5.7109375" style="74" customWidth="1"/>
    <col min="15885" max="15885" width="9.7109375" style="74" customWidth="1"/>
    <col min="15886" max="15888" width="7.7109375" style="74" customWidth="1"/>
    <col min="15889" max="15889" width="10.5703125" style="74" customWidth="1"/>
    <col min="15890" max="15890" width="13.7109375" style="74" customWidth="1"/>
    <col min="15891" max="16117" width="28.7109375" style="74"/>
    <col min="16118" max="16119" width="0" style="74" hidden="1" customWidth="1"/>
    <col min="16120" max="16135" width="7.7109375" style="74" customWidth="1"/>
    <col min="16136" max="16136" width="8.7109375" style="74" customWidth="1"/>
    <col min="16137" max="16138" width="7.7109375" style="74" customWidth="1"/>
    <col min="16139" max="16139" width="5.42578125" style="74" customWidth="1"/>
    <col min="16140" max="16140" width="5.7109375" style="74" customWidth="1"/>
    <col min="16141" max="16141" width="9.7109375" style="74" customWidth="1"/>
    <col min="16142" max="16144" width="7.7109375" style="74" customWidth="1"/>
    <col min="16145" max="16145" width="10.5703125" style="74" customWidth="1"/>
    <col min="16146" max="16146" width="13.7109375" style="74" customWidth="1"/>
    <col min="16147" max="16384" width="28.7109375" style="74"/>
  </cols>
  <sheetData>
    <row r="1" spans="1:17" ht="15" x14ac:dyDescent="0.25">
      <c r="A1" s="106" t="s">
        <v>349</v>
      </c>
      <c r="N1" s="74"/>
    </row>
    <row r="2" spans="1:17" ht="15.75" x14ac:dyDescent="0.25">
      <c r="A2" s="72" t="s">
        <v>89</v>
      </c>
      <c r="N2" s="74"/>
    </row>
    <row r="3" spans="1:17" x14ac:dyDescent="0.2">
      <c r="N3" s="74"/>
    </row>
    <row r="4" spans="1:17" ht="24" customHeight="1" x14ac:dyDescent="0.2">
      <c r="A4" s="105" t="s">
        <v>88</v>
      </c>
      <c r="B4" s="104">
        <v>2011</v>
      </c>
      <c r="C4" s="104">
        <v>2012</v>
      </c>
      <c r="D4" s="104">
        <v>2013</v>
      </c>
      <c r="E4" s="104">
        <v>2014</v>
      </c>
      <c r="F4" s="104">
        <v>2015</v>
      </c>
      <c r="G4" s="104">
        <v>2016</v>
      </c>
      <c r="H4" s="104">
        <v>2017</v>
      </c>
      <c r="I4" s="104">
        <v>2018</v>
      </c>
      <c r="J4" s="104">
        <v>2019</v>
      </c>
      <c r="K4" s="466">
        <v>2020</v>
      </c>
      <c r="L4" s="466"/>
      <c r="M4" s="102"/>
      <c r="N4" s="104" t="s">
        <v>87</v>
      </c>
    </row>
    <row r="5" spans="1:17" ht="12.75" thickBot="1" x14ac:dyDescent="0.25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1" t="s">
        <v>86</v>
      </c>
      <c r="L5" s="101" t="s">
        <v>85</v>
      </c>
      <c r="M5" s="102">
        <v>2020</v>
      </c>
      <c r="N5" s="101"/>
    </row>
    <row r="6" spans="1:17" x14ac:dyDescent="0.2">
      <c r="A6" s="98" t="s">
        <v>84</v>
      </c>
      <c r="B6" s="63">
        <v>27525.674834212732</v>
      </c>
      <c r="C6" s="63">
        <v>27466.673086776646</v>
      </c>
      <c r="D6" s="63">
        <v>23789.445416193055</v>
      </c>
      <c r="E6" s="63">
        <v>20545.413928408008</v>
      </c>
      <c r="F6" s="97">
        <v>18950.140019839255</v>
      </c>
      <c r="G6" s="63">
        <v>21776.636298768291</v>
      </c>
      <c r="H6" s="97">
        <v>27581.606999999996</v>
      </c>
      <c r="I6" s="97">
        <v>28898.656999999999</v>
      </c>
      <c r="J6" s="97">
        <v>28073.793000000001</v>
      </c>
      <c r="K6" s="97">
        <v>2216.1548003227199</v>
      </c>
      <c r="L6" s="97">
        <v>2083.9517795585698</v>
      </c>
      <c r="M6" s="93">
        <f t="shared" ref="M6:M18" si="0">SUM(K6:L6)</f>
        <v>4300.1065798812897</v>
      </c>
      <c r="N6" s="100">
        <f t="shared" ref="N6:N18" si="1">M6/$M$21</f>
        <v>0.59190849048194927</v>
      </c>
    </row>
    <row r="7" spans="1:17" ht="15" x14ac:dyDescent="0.25">
      <c r="A7" s="90" t="s">
        <v>83</v>
      </c>
      <c r="B7" s="89">
        <v>4567.8024539648541</v>
      </c>
      <c r="C7" s="89">
        <v>4995.5372719897332</v>
      </c>
      <c r="D7" s="89">
        <v>5270.9630859503377</v>
      </c>
      <c r="E7" s="89">
        <v>4562.2725959757954</v>
      </c>
      <c r="F7" s="94">
        <v>2302.3120197518469</v>
      </c>
      <c r="G7" s="89">
        <v>2212.7446898617918</v>
      </c>
      <c r="H7" s="94">
        <v>3368.8556999999996</v>
      </c>
      <c r="I7" s="94">
        <v>4038.7121999999995</v>
      </c>
      <c r="J7" s="94">
        <v>2974.4434000000006</v>
      </c>
      <c r="K7" s="94">
        <v>282.81355147343299</v>
      </c>
      <c r="L7" s="94">
        <v>210.32588991354999</v>
      </c>
      <c r="M7" s="93">
        <f t="shared" si="0"/>
        <v>493.13944138698298</v>
      </c>
      <c r="N7" s="91">
        <f t="shared" si="1"/>
        <v>6.7880508756259464E-2</v>
      </c>
      <c r="O7"/>
      <c r="P7" s="76"/>
      <c r="Q7" s="76"/>
    </row>
    <row r="8" spans="1:17" x14ac:dyDescent="0.2">
      <c r="A8" s="90" t="s">
        <v>82</v>
      </c>
      <c r="B8" s="89">
        <v>2113.5156486492629</v>
      </c>
      <c r="C8" s="89">
        <v>2311.7126019672733</v>
      </c>
      <c r="D8" s="89">
        <v>1706.6950634617754</v>
      </c>
      <c r="E8" s="89">
        <v>1730.5254660543083</v>
      </c>
      <c r="F8" s="94">
        <v>1456.9481829951926</v>
      </c>
      <c r="G8" s="89">
        <v>1269.0252173274621</v>
      </c>
      <c r="H8" s="94">
        <v>1788.5042229999997</v>
      </c>
      <c r="I8" s="94">
        <v>1938.0913899999998</v>
      </c>
      <c r="J8" s="94">
        <v>1928.8144254944868</v>
      </c>
      <c r="K8" s="94">
        <v>114.943865767532</v>
      </c>
      <c r="L8" s="94">
        <v>98.281934899312006</v>
      </c>
      <c r="M8" s="93">
        <f t="shared" si="0"/>
        <v>213.22580066684401</v>
      </c>
      <c r="N8" s="91">
        <f t="shared" si="1"/>
        <v>2.935047293827793E-2</v>
      </c>
    </row>
    <row r="9" spans="1:17" x14ac:dyDescent="0.2">
      <c r="A9" s="90" t="s">
        <v>81</v>
      </c>
      <c r="B9" s="89">
        <v>1689.3502871966998</v>
      </c>
      <c r="C9" s="89">
        <v>1094.8051389253683</v>
      </c>
      <c r="D9" s="89">
        <v>785.88057815767991</v>
      </c>
      <c r="E9" s="89">
        <v>847.43103959854761</v>
      </c>
      <c r="F9" s="94">
        <v>722.75179937486246</v>
      </c>
      <c r="G9" s="89">
        <v>878.49733521216012</v>
      </c>
      <c r="H9" s="94">
        <v>826.88746000000015</v>
      </c>
      <c r="I9" s="94">
        <v>762.26194432339321</v>
      </c>
      <c r="J9" s="94">
        <v>774.06771674064032</v>
      </c>
      <c r="K9" s="94">
        <v>35.767460810718603</v>
      </c>
      <c r="L9" s="94">
        <v>17.148721124815602</v>
      </c>
      <c r="M9" s="93">
        <f t="shared" si="0"/>
        <v>52.916181935534205</v>
      </c>
      <c r="N9" s="91">
        <f t="shared" si="1"/>
        <v>7.2838979196638703E-3</v>
      </c>
    </row>
    <row r="10" spans="1:17" x14ac:dyDescent="0.2">
      <c r="A10" s="90" t="s">
        <v>80</v>
      </c>
      <c r="B10" s="89">
        <v>2835.5270999999998</v>
      </c>
      <c r="C10" s="89">
        <v>3082.7011000000002</v>
      </c>
      <c r="D10" s="89">
        <v>3444.3696</v>
      </c>
      <c r="E10" s="89">
        <v>4231.3062</v>
      </c>
      <c r="F10" s="94">
        <v>4408.6431000000002</v>
      </c>
      <c r="G10" s="89">
        <v>4701.7740000000003</v>
      </c>
      <c r="H10" s="94">
        <v>5145.7271999999994</v>
      </c>
      <c r="I10" s="94">
        <v>5913.4896999999992</v>
      </c>
      <c r="J10" s="94">
        <v>6340.7484000000004</v>
      </c>
      <c r="K10" s="94">
        <v>715.29160000000002</v>
      </c>
      <c r="L10" s="94">
        <v>453.27679999999998</v>
      </c>
      <c r="M10" s="93">
        <f t="shared" si="0"/>
        <v>1168.5684000000001</v>
      </c>
      <c r="N10" s="91">
        <f t="shared" si="1"/>
        <v>0.16085311952616804</v>
      </c>
    </row>
    <row r="11" spans="1:17" x14ac:dyDescent="0.2">
      <c r="A11" s="90" t="s">
        <v>79</v>
      </c>
      <c r="B11" s="89">
        <v>1049.4242000000002</v>
      </c>
      <c r="C11" s="89">
        <v>1016.9302</v>
      </c>
      <c r="D11" s="89">
        <v>1030.2617</v>
      </c>
      <c r="E11" s="89">
        <v>1155.346</v>
      </c>
      <c r="F11" s="94">
        <v>932.5921000000003</v>
      </c>
      <c r="G11" s="89">
        <v>908.68899999999996</v>
      </c>
      <c r="H11" s="94">
        <v>1045.9562999999998</v>
      </c>
      <c r="I11" s="94">
        <v>1328.6704</v>
      </c>
      <c r="J11" s="94">
        <v>1564.4328</v>
      </c>
      <c r="K11" s="94">
        <v>85.542000000000002</v>
      </c>
      <c r="L11" s="94">
        <v>78.973500000000001</v>
      </c>
      <c r="M11" s="93">
        <f t="shared" si="0"/>
        <v>164.5155</v>
      </c>
      <c r="N11" s="91">
        <f t="shared" si="1"/>
        <v>2.2645513420872322E-2</v>
      </c>
    </row>
    <row r="12" spans="1:17" x14ac:dyDescent="0.2">
      <c r="A12" s="90" t="s">
        <v>78</v>
      </c>
      <c r="B12" s="89">
        <v>1989.8615</v>
      </c>
      <c r="C12" s="89">
        <v>2177.0586000000003</v>
      </c>
      <c r="D12" s="89">
        <v>1927.9707999999998</v>
      </c>
      <c r="E12" s="89">
        <v>1800.1976000000002</v>
      </c>
      <c r="F12" s="94">
        <v>1331.18</v>
      </c>
      <c r="G12" s="89">
        <v>1196.0629999999999</v>
      </c>
      <c r="H12" s="94">
        <v>1272.3398000000002</v>
      </c>
      <c r="I12" s="94">
        <v>1401.9002</v>
      </c>
      <c r="J12" s="94">
        <v>1353.6443000000002</v>
      </c>
      <c r="K12" s="94">
        <v>99.335899999999995</v>
      </c>
      <c r="L12" s="94">
        <v>109.6507</v>
      </c>
      <c r="M12" s="93">
        <f t="shared" si="0"/>
        <v>208.98660000000001</v>
      </c>
      <c r="N12" s="91">
        <f t="shared" si="1"/>
        <v>2.8766948130008879E-2</v>
      </c>
    </row>
    <row r="13" spans="1:17" ht="15" x14ac:dyDescent="0.25">
      <c r="A13" s="90" t="s">
        <v>77</v>
      </c>
      <c r="B13" s="89">
        <v>401.69369999999998</v>
      </c>
      <c r="C13" s="89">
        <v>438.08229999999998</v>
      </c>
      <c r="D13" s="89">
        <v>427.33410000000003</v>
      </c>
      <c r="E13" s="89">
        <v>416.25689999999997</v>
      </c>
      <c r="F13" s="94">
        <v>352.98030000000006</v>
      </c>
      <c r="G13" s="89">
        <v>322.0564</v>
      </c>
      <c r="H13" s="94">
        <v>343.81120000000004</v>
      </c>
      <c r="I13" s="94">
        <v>338.97039999999998</v>
      </c>
      <c r="J13" s="94">
        <v>320.98250000000002</v>
      </c>
      <c r="K13" s="94">
        <v>21.748999999999999</v>
      </c>
      <c r="L13" s="94">
        <v>23.3187</v>
      </c>
      <c r="M13" s="93">
        <f t="shared" si="0"/>
        <v>45.067700000000002</v>
      </c>
      <c r="N13" s="91">
        <f t="shared" si="1"/>
        <v>6.2035565353893559E-3</v>
      </c>
      <c r="P13"/>
    </row>
    <row r="14" spans="1:17" ht="12.75" x14ac:dyDescent="0.2">
      <c r="A14" s="90" t="s">
        <v>76</v>
      </c>
      <c r="B14" s="89">
        <v>1654.8217</v>
      </c>
      <c r="C14" s="89">
        <v>1636.3205999999998</v>
      </c>
      <c r="D14" s="89">
        <v>1510.0326</v>
      </c>
      <c r="E14" s="89">
        <v>1514.9664</v>
      </c>
      <c r="F14" s="94">
        <v>1405.9457</v>
      </c>
      <c r="G14" s="89">
        <v>1341.5205000000001</v>
      </c>
      <c r="H14" s="94">
        <v>1384.7514000000001</v>
      </c>
      <c r="I14" s="94">
        <v>1562.3111999999999</v>
      </c>
      <c r="J14" s="94">
        <v>1600.18</v>
      </c>
      <c r="K14" s="94">
        <v>122.1236</v>
      </c>
      <c r="L14" s="94">
        <v>115.795</v>
      </c>
      <c r="M14" s="93">
        <f t="shared" si="0"/>
        <v>237.9186</v>
      </c>
      <c r="N14" s="99">
        <f t="shared" si="1"/>
        <v>3.2749429989120504E-2</v>
      </c>
      <c r="P14" s="76"/>
    </row>
    <row r="15" spans="1:17" ht="13.5" thickBot="1" x14ac:dyDescent="0.25">
      <c r="A15" s="98" t="s">
        <v>75</v>
      </c>
      <c r="B15" s="63">
        <v>491.9676</v>
      </c>
      <c r="C15" s="63">
        <v>722.2650000000001</v>
      </c>
      <c r="D15" s="63">
        <v>721.94380000000012</v>
      </c>
      <c r="E15" s="63">
        <v>663.60569999999996</v>
      </c>
      <c r="F15" s="97">
        <v>698.46230000000003</v>
      </c>
      <c r="G15" s="63">
        <v>640.32760000000007</v>
      </c>
      <c r="H15" s="63">
        <v>587.74400000000003</v>
      </c>
      <c r="I15" s="63">
        <v>629.21400000000006</v>
      </c>
      <c r="J15" s="63">
        <v>604.25620000000004</v>
      </c>
      <c r="K15" s="63">
        <v>42.5398</v>
      </c>
      <c r="L15" s="63">
        <v>28.239100000000001</v>
      </c>
      <c r="M15" s="93">
        <f t="shared" si="0"/>
        <v>70.778899999999993</v>
      </c>
      <c r="N15" s="96">
        <f t="shared" si="1"/>
        <v>9.7426961585053082E-3</v>
      </c>
      <c r="P15" s="76"/>
    </row>
    <row r="16" spans="1:17" x14ac:dyDescent="0.2">
      <c r="A16" s="90" t="s">
        <v>74</v>
      </c>
      <c r="B16" s="89">
        <v>1129.5879</v>
      </c>
      <c r="C16" s="89">
        <v>1301.0628000000002</v>
      </c>
      <c r="D16" s="89">
        <v>1320.0777</v>
      </c>
      <c r="E16" s="89">
        <v>1148.5262999999998</v>
      </c>
      <c r="F16" s="94">
        <v>1080.6344000000001</v>
      </c>
      <c r="G16" s="89">
        <v>1084.1491999999998</v>
      </c>
      <c r="H16" s="89">
        <v>1272.5274999999997</v>
      </c>
      <c r="I16" s="89">
        <v>1324.7054000000001</v>
      </c>
      <c r="J16" s="89">
        <v>1309.7793999999999</v>
      </c>
      <c r="K16" s="94">
        <v>93.635800000000003</v>
      </c>
      <c r="L16" s="94">
        <v>82.795900000000003</v>
      </c>
      <c r="M16" s="93">
        <f t="shared" si="0"/>
        <v>176.43170000000001</v>
      </c>
      <c r="N16" s="91">
        <f t="shared" si="1"/>
        <v>2.4285775080264898E-2</v>
      </c>
      <c r="Q16" s="95"/>
    </row>
    <row r="17" spans="1:14" x14ac:dyDescent="0.2">
      <c r="A17" s="90" t="s">
        <v>73</v>
      </c>
      <c r="B17" s="89">
        <v>475.91149999999999</v>
      </c>
      <c r="C17" s="89">
        <v>545.32429999999999</v>
      </c>
      <c r="D17" s="89">
        <v>544.48760000000016</v>
      </c>
      <c r="E17" s="89">
        <v>581.29720000000009</v>
      </c>
      <c r="F17" s="94">
        <v>533.19579999999996</v>
      </c>
      <c r="G17" s="89">
        <v>445.02069999999998</v>
      </c>
      <c r="H17" s="89">
        <v>520.43029999999999</v>
      </c>
      <c r="I17" s="89">
        <v>590.50449999999989</v>
      </c>
      <c r="J17" s="89">
        <v>558.19389999999999</v>
      </c>
      <c r="K17" s="94">
        <v>42.715800000000002</v>
      </c>
      <c r="L17" s="94">
        <v>45.857700000000001</v>
      </c>
      <c r="M17" s="93">
        <f t="shared" si="0"/>
        <v>88.573499999999996</v>
      </c>
      <c r="N17" s="91">
        <f t="shared" si="1"/>
        <v>1.2192117964469212E-2</v>
      </c>
    </row>
    <row r="18" spans="1:14" x14ac:dyDescent="0.2">
      <c r="A18" s="90" t="s">
        <v>72</v>
      </c>
      <c r="B18" s="89">
        <v>450.82314214999997</v>
      </c>
      <c r="C18" s="89">
        <v>622.13367848000007</v>
      </c>
      <c r="D18" s="89">
        <v>381.17453501</v>
      </c>
      <c r="E18" s="89">
        <v>335.53756860000004</v>
      </c>
      <c r="F18" s="94">
        <v>238.56881154000001</v>
      </c>
      <c r="G18" s="89">
        <v>243.27676936000003</v>
      </c>
      <c r="H18" s="89">
        <v>282.45076800000004</v>
      </c>
      <c r="I18" s="89">
        <v>338.98660900000004</v>
      </c>
      <c r="J18" s="89">
        <v>284.90353199999998</v>
      </c>
      <c r="K18" s="94">
        <v>21.317219420000001</v>
      </c>
      <c r="L18" s="94">
        <v>23.27039654</v>
      </c>
      <c r="M18" s="93">
        <f t="shared" si="0"/>
        <v>44.587615960000001</v>
      </c>
      <c r="N18" s="91">
        <f t="shared" si="1"/>
        <v>6.1374730990507338E-3</v>
      </c>
    </row>
    <row r="19" spans="1:14" ht="15" x14ac:dyDescent="0.25">
      <c r="A19" s="90"/>
      <c r="B19" s="89"/>
      <c r="C19" s="89"/>
      <c r="D19" s="89"/>
      <c r="E19" s="89"/>
      <c r="G19" s="92"/>
      <c r="H19" s="89"/>
      <c r="I19" s="89"/>
      <c r="J19" s="89"/>
      <c r="K19"/>
      <c r="L19"/>
      <c r="M19" s="88"/>
      <c r="N19" s="91"/>
    </row>
    <row r="20" spans="1:14" x14ac:dyDescent="0.2">
      <c r="A20" s="90"/>
      <c r="B20" s="89"/>
      <c r="C20" s="89"/>
      <c r="D20" s="89"/>
      <c r="E20" s="89"/>
      <c r="M20" s="88"/>
      <c r="N20" s="87"/>
    </row>
    <row r="21" spans="1:14" x14ac:dyDescent="0.2">
      <c r="A21" s="83" t="s">
        <v>71</v>
      </c>
      <c r="B21" s="82">
        <f>SUM(B6:B20)</f>
        <v>46375.961566173559</v>
      </c>
      <c r="C21" s="82">
        <f>SUM(C6:C20)</f>
        <v>47410.606678139025</v>
      </c>
      <c r="D21" s="82">
        <f>SUM(D6:D20)</f>
        <v>42860.636578772857</v>
      </c>
      <c r="E21" s="82">
        <f t="shared" ref="E21:J21" si="2">SUM(E6:E18)</f>
        <v>39532.682898636653</v>
      </c>
      <c r="F21" s="82">
        <f t="shared" si="2"/>
        <v>34414.354533501159</v>
      </c>
      <c r="G21" s="82">
        <f t="shared" si="2"/>
        <v>37019.780710529703</v>
      </c>
      <c r="H21" s="82">
        <f t="shared" si="2"/>
        <v>45421.592850999994</v>
      </c>
      <c r="I21" s="82">
        <f t="shared" si="2"/>
        <v>49066.474943323396</v>
      </c>
      <c r="J21" s="82">
        <f t="shared" si="2"/>
        <v>47688.239574235122</v>
      </c>
      <c r="K21" s="82">
        <f>SUM(K6:K19)</f>
        <v>3893.9303977944032</v>
      </c>
      <c r="L21" s="82">
        <f>SUM(L6:L19)</f>
        <v>3370.8861220362473</v>
      </c>
      <c r="M21" s="81">
        <f>SUM(M6:M19)</f>
        <v>7264.8165198306524</v>
      </c>
      <c r="N21" s="80">
        <v>1</v>
      </c>
    </row>
    <row r="22" spans="1:14" x14ac:dyDescent="0.2">
      <c r="A22" s="86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4"/>
      <c r="N22" s="74"/>
    </row>
    <row r="23" spans="1:14" x14ac:dyDescent="0.2">
      <c r="A23" s="83" t="s">
        <v>70</v>
      </c>
      <c r="B23" s="82">
        <f t="shared" ref="B23:M23" si="3">B6+B15</f>
        <v>28017.642434212732</v>
      </c>
      <c r="C23" s="82">
        <f t="shared" si="3"/>
        <v>28188.938086776645</v>
      </c>
      <c r="D23" s="82">
        <f t="shared" si="3"/>
        <v>24511.389216193056</v>
      </c>
      <c r="E23" s="82">
        <f t="shared" si="3"/>
        <v>21209.019628408008</v>
      </c>
      <c r="F23" s="82">
        <f t="shared" si="3"/>
        <v>19648.602319839254</v>
      </c>
      <c r="G23" s="82">
        <f t="shared" si="3"/>
        <v>22416.963898768292</v>
      </c>
      <c r="H23" s="82">
        <f t="shared" si="3"/>
        <v>28169.350999999995</v>
      </c>
      <c r="I23" s="82">
        <f t="shared" si="3"/>
        <v>29527.870999999999</v>
      </c>
      <c r="J23" s="82">
        <f t="shared" si="3"/>
        <v>28678.049200000001</v>
      </c>
      <c r="K23" s="82">
        <f t="shared" si="3"/>
        <v>2258.6946003227199</v>
      </c>
      <c r="L23" s="82">
        <f t="shared" si="3"/>
        <v>2112.1908795585696</v>
      </c>
      <c r="M23" s="81">
        <f t="shared" si="3"/>
        <v>4370.8854798812899</v>
      </c>
      <c r="N23" s="80">
        <f>M23/M21</f>
        <v>0.60165118664045458</v>
      </c>
    </row>
    <row r="24" spans="1:14" x14ac:dyDescent="0.2">
      <c r="M24" s="79"/>
      <c r="N24" s="74"/>
    </row>
    <row r="25" spans="1:14" ht="33" customHeight="1" x14ac:dyDescent="0.2">
      <c r="A25" s="465" t="s">
        <v>69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</row>
    <row r="26" spans="1:14" x14ac:dyDescent="0.2">
      <c r="N26" s="74"/>
    </row>
    <row r="27" spans="1:14" customFormat="1" ht="15" x14ac:dyDescent="0.25"/>
    <row r="28" spans="1:14" customFormat="1" ht="15" x14ac:dyDescent="0.25">
      <c r="G28" s="77"/>
      <c r="H28" s="77"/>
      <c r="I28" s="77"/>
      <c r="J28" s="77"/>
      <c r="K28" s="78"/>
      <c r="L28" s="78"/>
    </row>
    <row r="29" spans="1:14" customFormat="1" ht="15" x14ac:dyDescent="0.25">
      <c r="G29" s="77"/>
      <c r="H29" s="77"/>
      <c r="I29" s="77"/>
      <c r="J29" s="77"/>
      <c r="K29" s="78"/>
      <c r="L29" s="78"/>
    </row>
    <row r="30" spans="1:14" customFormat="1" ht="15" x14ac:dyDescent="0.25">
      <c r="G30" s="77"/>
      <c r="H30" s="77"/>
      <c r="I30" s="77"/>
      <c r="J30" s="77"/>
      <c r="K30" s="78"/>
      <c r="L30" s="78"/>
    </row>
    <row r="31" spans="1:14" customFormat="1" ht="15" x14ac:dyDescent="0.25">
      <c r="G31" s="77"/>
      <c r="H31" s="77"/>
      <c r="I31" s="77"/>
      <c r="J31" s="77"/>
      <c r="K31" s="76"/>
      <c r="L31" s="76"/>
    </row>
    <row r="32" spans="1:14" customFormat="1" ht="15" x14ac:dyDescent="0.25">
      <c r="G32" s="77"/>
      <c r="H32" s="77"/>
      <c r="I32" s="77"/>
      <c r="J32" s="77"/>
      <c r="K32" s="76"/>
      <c r="L32" s="76"/>
    </row>
    <row r="33" spans="7:12" customFormat="1" ht="15" x14ac:dyDescent="0.25">
      <c r="G33" s="77"/>
      <c r="H33" s="77"/>
      <c r="I33" s="77"/>
      <c r="J33" s="77"/>
      <c r="K33" s="76"/>
      <c r="L33" s="76"/>
    </row>
    <row r="34" spans="7:12" customFormat="1" ht="15" x14ac:dyDescent="0.25">
      <c r="G34" s="77"/>
      <c r="H34" s="77"/>
      <c r="I34" s="77"/>
      <c r="J34" s="77"/>
      <c r="K34" s="76"/>
      <c r="L34" s="76"/>
    </row>
    <row r="35" spans="7:12" customFormat="1" ht="15" x14ac:dyDescent="0.25"/>
    <row r="36" spans="7:12" customFormat="1" ht="15" x14ac:dyDescent="0.25"/>
    <row r="37" spans="7:12" customFormat="1" ht="15" x14ac:dyDescent="0.25"/>
    <row r="38" spans="7:12" customFormat="1" ht="15" x14ac:dyDescent="0.25"/>
    <row r="39" spans="7:12" customFormat="1" ht="15" x14ac:dyDescent="0.25"/>
    <row r="40" spans="7:12" customFormat="1" ht="15" x14ac:dyDescent="0.25"/>
    <row r="41" spans="7:12" customFormat="1" ht="15" x14ac:dyDescent="0.25"/>
    <row r="42" spans="7:12" customFormat="1" ht="15" x14ac:dyDescent="0.25"/>
    <row r="43" spans="7:12" customFormat="1" ht="15" x14ac:dyDescent="0.25"/>
    <row r="44" spans="7:12" customFormat="1" ht="15" x14ac:dyDescent="0.25"/>
    <row r="45" spans="7:12" customFormat="1" ht="15" x14ac:dyDescent="0.25"/>
    <row r="46" spans="7:12" customFormat="1" ht="15" x14ac:dyDescent="0.25"/>
    <row r="47" spans="7:12" customFormat="1" ht="15" x14ac:dyDescent="0.25"/>
    <row r="48" spans="7:12" customFormat="1" ht="15" x14ac:dyDescent="0.25"/>
    <row r="49" customFormat="1" ht="15" x14ac:dyDescent="0.25"/>
    <row r="50" customFormat="1" ht="15" x14ac:dyDescent="0.25"/>
  </sheetData>
  <mergeCells count="2">
    <mergeCell ref="A25:N25"/>
    <mergeCell ref="K4:L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65"/>
  <sheetViews>
    <sheetView showGridLines="0" view="pageBreakPreview" zoomScaleNormal="130" zoomScaleSheetLayoutView="100" workbookViewId="0">
      <selection activeCell="A5" sqref="A5"/>
    </sheetView>
  </sheetViews>
  <sheetFormatPr baseColWidth="10" defaultColWidth="11.5703125" defaultRowHeight="15" x14ac:dyDescent="0.25"/>
  <cols>
    <col min="1" max="1" width="47" style="75" customWidth="1"/>
    <col min="2" max="2" width="18.7109375" style="75" customWidth="1"/>
    <col min="3" max="3" width="41.42578125" style="74" customWidth="1"/>
    <col min="4" max="4" width="10.42578125" bestFit="1" customWidth="1"/>
    <col min="5" max="5" width="19.7109375" customWidth="1"/>
    <col min="6" max="6" width="6.7109375" customWidth="1"/>
    <col min="7" max="8" width="11.5703125" customWidth="1"/>
    <col min="10" max="10" width="15.5703125" customWidth="1"/>
    <col min="14" max="256" width="11.5703125" style="74"/>
    <col min="257" max="257" width="36.28515625" style="74" customWidth="1"/>
    <col min="258" max="258" width="18.7109375" style="74" customWidth="1"/>
    <col min="259" max="259" width="41.42578125" style="74" customWidth="1"/>
    <col min="260" max="260" width="10.42578125" style="74" bestFit="1" customWidth="1"/>
    <col min="261" max="261" width="19.7109375" style="74" customWidth="1"/>
    <col min="262" max="262" width="6.7109375" style="74" customWidth="1"/>
    <col min="263" max="264" width="11.5703125" style="74" customWidth="1"/>
    <col min="265" max="265" width="11.5703125" style="74"/>
    <col min="266" max="266" width="15.5703125" style="74" customWidth="1"/>
    <col min="267" max="512" width="11.5703125" style="74"/>
    <col min="513" max="513" width="36.28515625" style="74" customWidth="1"/>
    <col min="514" max="514" width="18.7109375" style="74" customWidth="1"/>
    <col min="515" max="515" width="41.42578125" style="74" customWidth="1"/>
    <col min="516" max="516" width="10.42578125" style="74" bestFit="1" customWidth="1"/>
    <col min="517" max="517" width="19.7109375" style="74" customWidth="1"/>
    <col min="518" max="518" width="6.7109375" style="74" customWidth="1"/>
    <col min="519" max="520" width="11.5703125" style="74" customWidth="1"/>
    <col min="521" max="521" width="11.5703125" style="74"/>
    <col min="522" max="522" width="15.5703125" style="74" customWidth="1"/>
    <col min="523" max="768" width="11.5703125" style="74"/>
    <col min="769" max="769" width="36.28515625" style="74" customWidth="1"/>
    <col min="770" max="770" width="18.7109375" style="74" customWidth="1"/>
    <col min="771" max="771" width="41.42578125" style="74" customWidth="1"/>
    <col min="772" max="772" width="10.42578125" style="74" bestFit="1" customWidth="1"/>
    <col min="773" max="773" width="19.7109375" style="74" customWidth="1"/>
    <col min="774" max="774" width="6.7109375" style="74" customWidth="1"/>
    <col min="775" max="776" width="11.5703125" style="74" customWidth="1"/>
    <col min="777" max="777" width="11.5703125" style="74"/>
    <col min="778" max="778" width="15.5703125" style="74" customWidth="1"/>
    <col min="779" max="1024" width="11.5703125" style="74"/>
    <col min="1025" max="1025" width="36.28515625" style="74" customWidth="1"/>
    <col min="1026" max="1026" width="18.7109375" style="74" customWidth="1"/>
    <col min="1027" max="1027" width="41.42578125" style="74" customWidth="1"/>
    <col min="1028" max="1028" width="10.42578125" style="74" bestFit="1" customWidth="1"/>
    <col min="1029" max="1029" width="19.7109375" style="74" customWidth="1"/>
    <col min="1030" max="1030" width="6.7109375" style="74" customWidth="1"/>
    <col min="1031" max="1032" width="11.5703125" style="74" customWidth="1"/>
    <col min="1033" max="1033" width="11.5703125" style="74"/>
    <col min="1034" max="1034" width="15.5703125" style="74" customWidth="1"/>
    <col min="1035" max="1280" width="11.5703125" style="74"/>
    <col min="1281" max="1281" width="36.28515625" style="74" customWidth="1"/>
    <col min="1282" max="1282" width="18.7109375" style="74" customWidth="1"/>
    <col min="1283" max="1283" width="41.42578125" style="74" customWidth="1"/>
    <col min="1284" max="1284" width="10.42578125" style="74" bestFit="1" customWidth="1"/>
    <col min="1285" max="1285" width="19.7109375" style="74" customWidth="1"/>
    <col min="1286" max="1286" width="6.7109375" style="74" customWidth="1"/>
    <col min="1287" max="1288" width="11.5703125" style="74" customWidth="1"/>
    <col min="1289" max="1289" width="11.5703125" style="74"/>
    <col min="1290" max="1290" width="15.5703125" style="74" customWidth="1"/>
    <col min="1291" max="1536" width="11.5703125" style="74"/>
    <col min="1537" max="1537" width="36.28515625" style="74" customWidth="1"/>
    <col min="1538" max="1538" width="18.7109375" style="74" customWidth="1"/>
    <col min="1539" max="1539" width="41.42578125" style="74" customWidth="1"/>
    <col min="1540" max="1540" width="10.42578125" style="74" bestFit="1" customWidth="1"/>
    <col min="1541" max="1541" width="19.7109375" style="74" customWidth="1"/>
    <col min="1542" max="1542" width="6.7109375" style="74" customWidth="1"/>
    <col min="1543" max="1544" width="11.5703125" style="74" customWidth="1"/>
    <col min="1545" max="1545" width="11.5703125" style="74"/>
    <col min="1546" max="1546" width="15.5703125" style="74" customWidth="1"/>
    <col min="1547" max="1792" width="11.5703125" style="74"/>
    <col min="1793" max="1793" width="36.28515625" style="74" customWidth="1"/>
    <col min="1794" max="1794" width="18.7109375" style="74" customWidth="1"/>
    <col min="1795" max="1795" width="41.42578125" style="74" customWidth="1"/>
    <col min="1796" max="1796" width="10.42578125" style="74" bestFit="1" customWidth="1"/>
    <col min="1797" max="1797" width="19.7109375" style="74" customWidth="1"/>
    <col min="1798" max="1798" width="6.7109375" style="74" customWidth="1"/>
    <col min="1799" max="1800" width="11.5703125" style="74" customWidth="1"/>
    <col min="1801" max="1801" width="11.5703125" style="74"/>
    <col min="1802" max="1802" width="15.5703125" style="74" customWidth="1"/>
    <col min="1803" max="2048" width="11.5703125" style="74"/>
    <col min="2049" max="2049" width="36.28515625" style="74" customWidth="1"/>
    <col min="2050" max="2050" width="18.7109375" style="74" customWidth="1"/>
    <col min="2051" max="2051" width="41.42578125" style="74" customWidth="1"/>
    <col min="2052" max="2052" width="10.42578125" style="74" bestFit="1" customWidth="1"/>
    <col min="2053" max="2053" width="19.7109375" style="74" customWidth="1"/>
    <col min="2054" max="2054" width="6.7109375" style="74" customWidth="1"/>
    <col min="2055" max="2056" width="11.5703125" style="74" customWidth="1"/>
    <col min="2057" max="2057" width="11.5703125" style="74"/>
    <col min="2058" max="2058" width="15.5703125" style="74" customWidth="1"/>
    <col min="2059" max="2304" width="11.5703125" style="74"/>
    <col min="2305" max="2305" width="36.28515625" style="74" customWidth="1"/>
    <col min="2306" max="2306" width="18.7109375" style="74" customWidth="1"/>
    <col min="2307" max="2307" width="41.42578125" style="74" customWidth="1"/>
    <col min="2308" max="2308" width="10.42578125" style="74" bestFit="1" customWidth="1"/>
    <col min="2309" max="2309" width="19.7109375" style="74" customWidth="1"/>
    <col min="2310" max="2310" width="6.7109375" style="74" customWidth="1"/>
    <col min="2311" max="2312" width="11.5703125" style="74" customWidth="1"/>
    <col min="2313" max="2313" width="11.5703125" style="74"/>
    <col min="2314" max="2314" width="15.5703125" style="74" customWidth="1"/>
    <col min="2315" max="2560" width="11.5703125" style="74"/>
    <col min="2561" max="2561" width="36.28515625" style="74" customWidth="1"/>
    <col min="2562" max="2562" width="18.7109375" style="74" customWidth="1"/>
    <col min="2563" max="2563" width="41.42578125" style="74" customWidth="1"/>
    <col min="2564" max="2564" width="10.42578125" style="74" bestFit="1" customWidth="1"/>
    <col min="2565" max="2565" width="19.7109375" style="74" customWidth="1"/>
    <col min="2566" max="2566" width="6.7109375" style="74" customWidth="1"/>
    <col min="2567" max="2568" width="11.5703125" style="74" customWidth="1"/>
    <col min="2569" max="2569" width="11.5703125" style="74"/>
    <col min="2570" max="2570" width="15.5703125" style="74" customWidth="1"/>
    <col min="2571" max="2816" width="11.5703125" style="74"/>
    <col min="2817" max="2817" width="36.28515625" style="74" customWidth="1"/>
    <col min="2818" max="2818" width="18.7109375" style="74" customWidth="1"/>
    <col min="2819" max="2819" width="41.42578125" style="74" customWidth="1"/>
    <col min="2820" max="2820" width="10.42578125" style="74" bestFit="1" customWidth="1"/>
    <col min="2821" max="2821" width="19.7109375" style="74" customWidth="1"/>
    <col min="2822" max="2822" width="6.7109375" style="74" customWidth="1"/>
    <col min="2823" max="2824" width="11.5703125" style="74" customWidth="1"/>
    <col min="2825" max="2825" width="11.5703125" style="74"/>
    <col min="2826" max="2826" width="15.5703125" style="74" customWidth="1"/>
    <col min="2827" max="3072" width="11.5703125" style="74"/>
    <col min="3073" max="3073" width="36.28515625" style="74" customWidth="1"/>
    <col min="3074" max="3074" width="18.7109375" style="74" customWidth="1"/>
    <col min="3075" max="3075" width="41.42578125" style="74" customWidth="1"/>
    <col min="3076" max="3076" width="10.42578125" style="74" bestFit="1" customWidth="1"/>
    <col min="3077" max="3077" width="19.7109375" style="74" customWidth="1"/>
    <col min="3078" max="3078" width="6.7109375" style="74" customWidth="1"/>
    <col min="3079" max="3080" width="11.5703125" style="74" customWidth="1"/>
    <col min="3081" max="3081" width="11.5703125" style="74"/>
    <col min="3082" max="3082" width="15.5703125" style="74" customWidth="1"/>
    <col min="3083" max="3328" width="11.5703125" style="74"/>
    <col min="3329" max="3329" width="36.28515625" style="74" customWidth="1"/>
    <col min="3330" max="3330" width="18.7109375" style="74" customWidth="1"/>
    <col min="3331" max="3331" width="41.42578125" style="74" customWidth="1"/>
    <col min="3332" max="3332" width="10.42578125" style="74" bestFit="1" customWidth="1"/>
    <col min="3333" max="3333" width="19.7109375" style="74" customWidth="1"/>
    <col min="3334" max="3334" width="6.7109375" style="74" customWidth="1"/>
    <col min="3335" max="3336" width="11.5703125" style="74" customWidth="1"/>
    <col min="3337" max="3337" width="11.5703125" style="74"/>
    <col min="3338" max="3338" width="15.5703125" style="74" customWidth="1"/>
    <col min="3339" max="3584" width="11.5703125" style="74"/>
    <col min="3585" max="3585" width="36.28515625" style="74" customWidth="1"/>
    <col min="3586" max="3586" width="18.7109375" style="74" customWidth="1"/>
    <col min="3587" max="3587" width="41.42578125" style="74" customWidth="1"/>
    <col min="3588" max="3588" width="10.42578125" style="74" bestFit="1" customWidth="1"/>
    <col min="3589" max="3589" width="19.7109375" style="74" customWidth="1"/>
    <col min="3590" max="3590" width="6.7109375" style="74" customWidth="1"/>
    <col min="3591" max="3592" width="11.5703125" style="74" customWidth="1"/>
    <col min="3593" max="3593" width="11.5703125" style="74"/>
    <col min="3594" max="3594" width="15.5703125" style="74" customWidth="1"/>
    <col min="3595" max="3840" width="11.5703125" style="74"/>
    <col min="3841" max="3841" width="36.28515625" style="74" customWidth="1"/>
    <col min="3842" max="3842" width="18.7109375" style="74" customWidth="1"/>
    <col min="3843" max="3843" width="41.42578125" style="74" customWidth="1"/>
    <col min="3844" max="3844" width="10.42578125" style="74" bestFit="1" customWidth="1"/>
    <col min="3845" max="3845" width="19.7109375" style="74" customWidth="1"/>
    <col min="3846" max="3846" width="6.7109375" style="74" customWidth="1"/>
    <col min="3847" max="3848" width="11.5703125" style="74" customWidth="1"/>
    <col min="3849" max="3849" width="11.5703125" style="74"/>
    <col min="3850" max="3850" width="15.5703125" style="74" customWidth="1"/>
    <col min="3851" max="4096" width="11.5703125" style="74"/>
    <col min="4097" max="4097" width="36.28515625" style="74" customWidth="1"/>
    <col min="4098" max="4098" width="18.7109375" style="74" customWidth="1"/>
    <col min="4099" max="4099" width="41.42578125" style="74" customWidth="1"/>
    <col min="4100" max="4100" width="10.42578125" style="74" bestFit="1" customWidth="1"/>
    <col min="4101" max="4101" width="19.7109375" style="74" customWidth="1"/>
    <col min="4102" max="4102" width="6.7109375" style="74" customWidth="1"/>
    <col min="4103" max="4104" width="11.5703125" style="74" customWidth="1"/>
    <col min="4105" max="4105" width="11.5703125" style="74"/>
    <col min="4106" max="4106" width="15.5703125" style="74" customWidth="1"/>
    <col min="4107" max="4352" width="11.5703125" style="74"/>
    <col min="4353" max="4353" width="36.28515625" style="74" customWidth="1"/>
    <col min="4354" max="4354" width="18.7109375" style="74" customWidth="1"/>
    <col min="4355" max="4355" width="41.42578125" style="74" customWidth="1"/>
    <col min="4356" max="4356" width="10.42578125" style="74" bestFit="1" customWidth="1"/>
    <col min="4357" max="4357" width="19.7109375" style="74" customWidth="1"/>
    <col min="4358" max="4358" width="6.7109375" style="74" customWidth="1"/>
    <col min="4359" max="4360" width="11.5703125" style="74" customWidth="1"/>
    <col min="4361" max="4361" width="11.5703125" style="74"/>
    <col min="4362" max="4362" width="15.5703125" style="74" customWidth="1"/>
    <col min="4363" max="4608" width="11.5703125" style="74"/>
    <col min="4609" max="4609" width="36.28515625" style="74" customWidth="1"/>
    <col min="4610" max="4610" width="18.7109375" style="74" customWidth="1"/>
    <col min="4611" max="4611" width="41.42578125" style="74" customWidth="1"/>
    <col min="4612" max="4612" width="10.42578125" style="74" bestFit="1" customWidth="1"/>
    <col min="4613" max="4613" width="19.7109375" style="74" customWidth="1"/>
    <col min="4614" max="4614" width="6.7109375" style="74" customWidth="1"/>
    <col min="4615" max="4616" width="11.5703125" style="74" customWidth="1"/>
    <col min="4617" max="4617" width="11.5703125" style="74"/>
    <col min="4618" max="4618" width="15.5703125" style="74" customWidth="1"/>
    <col min="4619" max="4864" width="11.5703125" style="74"/>
    <col min="4865" max="4865" width="36.28515625" style="74" customWidth="1"/>
    <col min="4866" max="4866" width="18.7109375" style="74" customWidth="1"/>
    <col min="4867" max="4867" width="41.42578125" style="74" customWidth="1"/>
    <col min="4868" max="4868" width="10.42578125" style="74" bestFit="1" customWidth="1"/>
    <col min="4869" max="4869" width="19.7109375" style="74" customWidth="1"/>
    <col min="4870" max="4870" width="6.7109375" style="74" customWidth="1"/>
    <col min="4871" max="4872" width="11.5703125" style="74" customWidth="1"/>
    <col min="4873" max="4873" width="11.5703125" style="74"/>
    <col min="4874" max="4874" width="15.5703125" style="74" customWidth="1"/>
    <col min="4875" max="5120" width="11.5703125" style="74"/>
    <col min="5121" max="5121" width="36.28515625" style="74" customWidth="1"/>
    <col min="5122" max="5122" width="18.7109375" style="74" customWidth="1"/>
    <col min="5123" max="5123" width="41.42578125" style="74" customWidth="1"/>
    <col min="5124" max="5124" width="10.42578125" style="74" bestFit="1" customWidth="1"/>
    <col min="5125" max="5125" width="19.7109375" style="74" customWidth="1"/>
    <col min="5126" max="5126" width="6.7109375" style="74" customWidth="1"/>
    <col min="5127" max="5128" width="11.5703125" style="74" customWidth="1"/>
    <col min="5129" max="5129" width="11.5703125" style="74"/>
    <col min="5130" max="5130" width="15.5703125" style="74" customWidth="1"/>
    <col min="5131" max="5376" width="11.5703125" style="74"/>
    <col min="5377" max="5377" width="36.28515625" style="74" customWidth="1"/>
    <col min="5378" max="5378" width="18.7109375" style="74" customWidth="1"/>
    <col min="5379" max="5379" width="41.42578125" style="74" customWidth="1"/>
    <col min="5380" max="5380" width="10.42578125" style="74" bestFit="1" customWidth="1"/>
    <col min="5381" max="5381" width="19.7109375" style="74" customWidth="1"/>
    <col min="5382" max="5382" width="6.7109375" style="74" customWidth="1"/>
    <col min="5383" max="5384" width="11.5703125" style="74" customWidth="1"/>
    <col min="5385" max="5385" width="11.5703125" style="74"/>
    <col min="5386" max="5386" width="15.5703125" style="74" customWidth="1"/>
    <col min="5387" max="5632" width="11.5703125" style="74"/>
    <col min="5633" max="5633" width="36.28515625" style="74" customWidth="1"/>
    <col min="5634" max="5634" width="18.7109375" style="74" customWidth="1"/>
    <col min="5635" max="5635" width="41.42578125" style="74" customWidth="1"/>
    <col min="5636" max="5636" width="10.42578125" style="74" bestFit="1" customWidth="1"/>
    <col min="5637" max="5637" width="19.7109375" style="74" customWidth="1"/>
    <col min="5638" max="5638" width="6.7109375" style="74" customWidth="1"/>
    <col min="5639" max="5640" width="11.5703125" style="74" customWidth="1"/>
    <col min="5641" max="5641" width="11.5703125" style="74"/>
    <col min="5642" max="5642" width="15.5703125" style="74" customWidth="1"/>
    <col min="5643" max="5888" width="11.5703125" style="74"/>
    <col min="5889" max="5889" width="36.28515625" style="74" customWidth="1"/>
    <col min="5890" max="5890" width="18.7109375" style="74" customWidth="1"/>
    <col min="5891" max="5891" width="41.42578125" style="74" customWidth="1"/>
    <col min="5892" max="5892" width="10.42578125" style="74" bestFit="1" customWidth="1"/>
    <col min="5893" max="5893" width="19.7109375" style="74" customWidth="1"/>
    <col min="5894" max="5894" width="6.7109375" style="74" customWidth="1"/>
    <col min="5895" max="5896" width="11.5703125" style="74" customWidth="1"/>
    <col min="5897" max="5897" width="11.5703125" style="74"/>
    <col min="5898" max="5898" width="15.5703125" style="74" customWidth="1"/>
    <col min="5899" max="6144" width="11.5703125" style="74"/>
    <col min="6145" max="6145" width="36.28515625" style="74" customWidth="1"/>
    <col min="6146" max="6146" width="18.7109375" style="74" customWidth="1"/>
    <col min="6147" max="6147" width="41.42578125" style="74" customWidth="1"/>
    <col min="6148" max="6148" width="10.42578125" style="74" bestFit="1" customWidth="1"/>
    <col min="6149" max="6149" width="19.7109375" style="74" customWidth="1"/>
    <col min="6150" max="6150" width="6.7109375" style="74" customWidth="1"/>
    <col min="6151" max="6152" width="11.5703125" style="74" customWidth="1"/>
    <col min="6153" max="6153" width="11.5703125" style="74"/>
    <col min="6154" max="6154" width="15.5703125" style="74" customWidth="1"/>
    <col min="6155" max="6400" width="11.5703125" style="74"/>
    <col min="6401" max="6401" width="36.28515625" style="74" customWidth="1"/>
    <col min="6402" max="6402" width="18.7109375" style="74" customWidth="1"/>
    <col min="6403" max="6403" width="41.42578125" style="74" customWidth="1"/>
    <col min="6404" max="6404" width="10.42578125" style="74" bestFit="1" customWidth="1"/>
    <col min="6405" max="6405" width="19.7109375" style="74" customWidth="1"/>
    <col min="6406" max="6406" width="6.7109375" style="74" customWidth="1"/>
    <col min="6407" max="6408" width="11.5703125" style="74" customWidth="1"/>
    <col min="6409" max="6409" width="11.5703125" style="74"/>
    <col min="6410" max="6410" width="15.5703125" style="74" customWidth="1"/>
    <col min="6411" max="6656" width="11.5703125" style="74"/>
    <col min="6657" max="6657" width="36.28515625" style="74" customWidth="1"/>
    <col min="6658" max="6658" width="18.7109375" style="74" customWidth="1"/>
    <col min="6659" max="6659" width="41.42578125" style="74" customWidth="1"/>
    <col min="6660" max="6660" width="10.42578125" style="74" bestFit="1" customWidth="1"/>
    <col min="6661" max="6661" width="19.7109375" style="74" customWidth="1"/>
    <col min="6662" max="6662" width="6.7109375" style="74" customWidth="1"/>
    <col min="6663" max="6664" width="11.5703125" style="74" customWidth="1"/>
    <col min="6665" max="6665" width="11.5703125" style="74"/>
    <col min="6666" max="6666" width="15.5703125" style="74" customWidth="1"/>
    <col min="6667" max="6912" width="11.5703125" style="74"/>
    <col min="6913" max="6913" width="36.28515625" style="74" customWidth="1"/>
    <col min="6914" max="6914" width="18.7109375" style="74" customWidth="1"/>
    <col min="6915" max="6915" width="41.42578125" style="74" customWidth="1"/>
    <col min="6916" max="6916" width="10.42578125" style="74" bestFit="1" customWidth="1"/>
    <col min="6917" max="6917" width="19.7109375" style="74" customWidth="1"/>
    <col min="6918" max="6918" width="6.7109375" style="74" customWidth="1"/>
    <col min="6919" max="6920" width="11.5703125" style="74" customWidth="1"/>
    <col min="6921" max="6921" width="11.5703125" style="74"/>
    <col min="6922" max="6922" width="15.5703125" style="74" customWidth="1"/>
    <col min="6923" max="7168" width="11.5703125" style="74"/>
    <col min="7169" max="7169" width="36.28515625" style="74" customWidth="1"/>
    <col min="7170" max="7170" width="18.7109375" style="74" customWidth="1"/>
    <col min="7171" max="7171" width="41.42578125" style="74" customWidth="1"/>
    <col min="7172" max="7172" width="10.42578125" style="74" bestFit="1" customWidth="1"/>
    <col min="7173" max="7173" width="19.7109375" style="74" customWidth="1"/>
    <col min="7174" max="7174" width="6.7109375" style="74" customWidth="1"/>
    <col min="7175" max="7176" width="11.5703125" style="74" customWidth="1"/>
    <col min="7177" max="7177" width="11.5703125" style="74"/>
    <col min="7178" max="7178" width="15.5703125" style="74" customWidth="1"/>
    <col min="7179" max="7424" width="11.5703125" style="74"/>
    <col min="7425" max="7425" width="36.28515625" style="74" customWidth="1"/>
    <col min="7426" max="7426" width="18.7109375" style="74" customWidth="1"/>
    <col min="7427" max="7427" width="41.42578125" style="74" customWidth="1"/>
    <col min="7428" max="7428" width="10.42578125" style="74" bestFit="1" customWidth="1"/>
    <col min="7429" max="7429" width="19.7109375" style="74" customWidth="1"/>
    <col min="7430" max="7430" width="6.7109375" style="74" customWidth="1"/>
    <col min="7431" max="7432" width="11.5703125" style="74" customWidth="1"/>
    <col min="7433" max="7433" width="11.5703125" style="74"/>
    <col min="7434" max="7434" width="15.5703125" style="74" customWidth="1"/>
    <col min="7435" max="7680" width="11.5703125" style="74"/>
    <col min="7681" max="7681" width="36.28515625" style="74" customWidth="1"/>
    <col min="7682" max="7682" width="18.7109375" style="74" customWidth="1"/>
    <col min="7683" max="7683" width="41.42578125" style="74" customWidth="1"/>
    <col min="7684" max="7684" width="10.42578125" style="74" bestFit="1" customWidth="1"/>
    <col min="7685" max="7685" width="19.7109375" style="74" customWidth="1"/>
    <col min="7686" max="7686" width="6.7109375" style="74" customWidth="1"/>
    <col min="7687" max="7688" width="11.5703125" style="74" customWidth="1"/>
    <col min="7689" max="7689" width="11.5703125" style="74"/>
    <col min="7690" max="7690" width="15.5703125" style="74" customWidth="1"/>
    <col min="7691" max="7936" width="11.5703125" style="74"/>
    <col min="7937" max="7937" width="36.28515625" style="74" customWidth="1"/>
    <col min="7938" max="7938" width="18.7109375" style="74" customWidth="1"/>
    <col min="7939" max="7939" width="41.42578125" style="74" customWidth="1"/>
    <col min="7940" max="7940" width="10.42578125" style="74" bestFit="1" customWidth="1"/>
    <col min="7941" max="7941" width="19.7109375" style="74" customWidth="1"/>
    <col min="7942" max="7942" width="6.7109375" style="74" customWidth="1"/>
    <col min="7943" max="7944" width="11.5703125" style="74" customWidth="1"/>
    <col min="7945" max="7945" width="11.5703125" style="74"/>
    <col min="7946" max="7946" width="15.5703125" style="74" customWidth="1"/>
    <col min="7947" max="8192" width="11.5703125" style="74"/>
    <col min="8193" max="8193" width="36.28515625" style="74" customWidth="1"/>
    <col min="8194" max="8194" width="18.7109375" style="74" customWidth="1"/>
    <col min="8195" max="8195" width="41.42578125" style="74" customWidth="1"/>
    <col min="8196" max="8196" width="10.42578125" style="74" bestFit="1" customWidth="1"/>
    <col min="8197" max="8197" width="19.7109375" style="74" customWidth="1"/>
    <col min="8198" max="8198" width="6.7109375" style="74" customWidth="1"/>
    <col min="8199" max="8200" width="11.5703125" style="74" customWidth="1"/>
    <col min="8201" max="8201" width="11.5703125" style="74"/>
    <col min="8202" max="8202" width="15.5703125" style="74" customWidth="1"/>
    <col min="8203" max="8448" width="11.5703125" style="74"/>
    <col min="8449" max="8449" width="36.28515625" style="74" customWidth="1"/>
    <col min="8450" max="8450" width="18.7109375" style="74" customWidth="1"/>
    <col min="8451" max="8451" width="41.42578125" style="74" customWidth="1"/>
    <col min="8452" max="8452" width="10.42578125" style="74" bestFit="1" customWidth="1"/>
    <col min="8453" max="8453" width="19.7109375" style="74" customWidth="1"/>
    <col min="8454" max="8454" width="6.7109375" style="74" customWidth="1"/>
    <col min="8455" max="8456" width="11.5703125" style="74" customWidth="1"/>
    <col min="8457" max="8457" width="11.5703125" style="74"/>
    <col min="8458" max="8458" width="15.5703125" style="74" customWidth="1"/>
    <col min="8459" max="8704" width="11.5703125" style="74"/>
    <col min="8705" max="8705" width="36.28515625" style="74" customWidth="1"/>
    <col min="8706" max="8706" width="18.7109375" style="74" customWidth="1"/>
    <col min="8707" max="8707" width="41.42578125" style="74" customWidth="1"/>
    <col min="8708" max="8708" width="10.42578125" style="74" bestFit="1" customWidth="1"/>
    <col min="8709" max="8709" width="19.7109375" style="74" customWidth="1"/>
    <col min="8710" max="8710" width="6.7109375" style="74" customWidth="1"/>
    <col min="8711" max="8712" width="11.5703125" style="74" customWidth="1"/>
    <col min="8713" max="8713" width="11.5703125" style="74"/>
    <col min="8714" max="8714" width="15.5703125" style="74" customWidth="1"/>
    <col min="8715" max="8960" width="11.5703125" style="74"/>
    <col min="8961" max="8961" width="36.28515625" style="74" customWidth="1"/>
    <col min="8962" max="8962" width="18.7109375" style="74" customWidth="1"/>
    <col min="8963" max="8963" width="41.42578125" style="74" customWidth="1"/>
    <col min="8964" max="8964" width="10.42578125" style="74" bestFit="1" customWidth="1"/>
    <col min="8965" max="8965" width="19.7109375" style="74" customWidth="1"/>
    <col min="8966" max="8966" width="6.7109375" style="74" customWidth="1"/>
    <col min="8967" max="8968" width="11.5703125" style="74" customWidth="1"/>
    <col min="8969" max="8969" width="11.5703125" style="74"/>
    <col min="8970" max="8970" width="15.5703125" style="74" customWidth="1"/>
    <col min="8971" max="9216" width="11.5703125" style="74"/>
    <col min="9217" max="9217" width="36.28515625" style="74" customWidth="1"/>
    <col min="9218" max="9218" width="18.7109375" style="74" customWidth="1"/>
    <col min="9219" max="9219" width="41.42578125" style="74" customWidth="1"/>
    <col min="9220" max="9220" width="10.42578125" style="74" bestFit="1" customWidth="1"/>
    <col min="9221" max="9221" width="19.7109375" style="74" customWidth="1"/>
    <col min="9222" max="9222" width="6.7109375" style="74" customWidth="1"/>
    <col min="9223" max="9224" width="11.5703125" style="74" customWidth="1"/>
    <col min="9225" max="9225" width="11.5703125" style="74"/>
    <col min="9226" max="9226" width="15.5703125" style="74" customWidth="1"/>
    <col min="9227" max="9472" width="11.5703125" style="74"/>
    <col min="9473" max="9473" width="36.28515625" style="74" customWidth="1"/>
    <col min="9474" max="9474" width="18.7109375" style="74" customWidth="1"/>
    <col min="9475" max="9475" width="41.42578125" style="74" customWidth="1"/>
    <col min="9476" max="9476" width="10.42578125" style="74" bestFit="1" customWidth="1"/>
    <col min="9477" max="9477" width="19.7109375" style="74" customWidth="1"/>
    <col min="9478" max="9478" width="6.7109375" style="74" customWidth="1"/>
    <col min="9479" max="9480" width="11.5703125" style="74" customWidth="1"/>
    <col min="9481" max="9481" width="11.5703125" style="74"/>
    <col min="9482" max="9482" width="15.5703125" style="74" customWidth="1"/>
    <col min="9483" max="9728" width="11.5703125" style="74"/>
    <col min="9729" max="9729" width="36.28515625" style="74" customWidth="1"/>
    <col min="9730" max="9730" width="18.7109375" style="74" customWidth="1"/>
    <col min="9731" max="9731" width="41.42578125" style="74" customWidth="1"/>
    <col min="9732" max="9732" width="10.42578125" style="74" bestFit="1" customWidth="1"/>
    <col min="9733" max="9733" width="19.7109375" style="74" customWidth="1"/>
    <col min="9734" max="9734" width="6.7109375" style="74" customWidth="1"/>
    <col min="9735" max="9736" width="11.5703125" style="74" customWidth="1"/>
    <col min="9737" max="9737" width="11.5703125" style="74"/>
    <col min="9738" max="9738" width="15.5703125" style="74" customWidth="1"/>
    <col min="9739" max="9984" width="11.5703125" style="74"/>
    <col min="9985" max="9985" width="36.28515625" style="74" customWidth="1"/>
    <col min="9986" max="9986" width="18.7109375" style="74" customWidth="1"/>
    <col min="9987" max="9987" width="41.42578125" style="74" customWidth="1"/>
    <col min="9988" max="9988" width="10.42578125" style="74" bestFit="1" customWidth="1"/>
    <col min="9989" max="9989" width="19.7109375" style="74" customWidth="1"/>
    <col min="9990" max="9990" width="6.7109375" style="74" customWidth="1"/>
    <col min="9991" max="9992" width="11.5703125" style="74" customWidth="1"/>
    <col min="9993" max="9993" width="11.5703125" style="74"/>
    <col min="9994" max="9994" width="15.5703125" style="74" customWidth="1"/>
    <col min="9995" max="10240" width="11.5703125" style="74"/>
    <col min="10241" max="10241" width="36.28515625" style="74" customWidth="1"/>
    <col min="10242" max="10242" width="18.7109375" style="74" customWidth="1"/>
    <col min="10243" max="10243" width="41.42578125" style="74" customWidth="1"/>
    <col min="10244" max="10244" width="10.42578125" style="74" bestFit="1" customWidth="1"/>
    <col min="10245" max="10245" width="19.7109375" style="74" customWidth="1"/>
    <col min="10246" max="10246" width="6.7109375" style="74" customWidth="1"/>
    <col min="10247" max="10248" width="11.5703125" style="74" customWidth="1"/>
    <col min="10249" max="10249" width="11.5703125" style="74"/>
    <col min="10250" max="10250" width="15.5703125" style="74" customWidth="1"/>
    <col min="10251" max="10496" width="11.5703125" style="74"/>
    <col min="10497" max="10497" width="36.28515625" style="74" customWidth="1"/>
    <col min="10498" max="10498" width="18.7109375" style="74" customWidth="1"/>
    <col min="10499" max="10499" width="41.42578125" style="74" customWidth="1"/>
    <col min="10500" max="10500" width="10.42578125" style="74" bestFit="1" customWidth="1"/>
    <col min="10501" max="10501" width="19.7109375" style="74" customWidth="1"/>
    <col min="10502" max="10502" width="6.7109375" style="74" customWidth="1"/>
    <col min="10503" max="10504" width="11.5703125" style="74" customWidth="1"/>
    <col min="10505" max="10505" width="11.5703125" style="74"/>
    <col min="10506" max="10506" width="15.5703125" style="74" customWidth="1"/>
    <col min="10507" max="10752" width="11.5703125" style="74"/>
    <col min="10753" max="10753" width="36.28515625" style="74" customWidth="1"/>
    <col min="10754" max="10754" width="18.7109375" style="74" customWidth="1"/>
    <col min="10755" max="10755" width="41.42578125" style="74" customWidth="1"/>
    <col min="10756" max="10756" width="10.42578125" style="74" bestFit="1" customWidth="1"/>
    <col min="10757" max="10757" width="19.7109375" style="74" customWidth="1"/>
    <col min="10758" max="10758" width="6.7109375" style="74" customWidth="1"/>
    <col min="10759" max="10760" width="11.5703125" style="74" customWidth="1"/>
    <col min="10761" max="10761" width="11.5703125" style="74"/>
    <col min="10762" max="10762" width="15.5703125" style="74" customWidth="1"/>
    <col min="10763" max="11008" width="11.5703125" style="74"/>
    <col min="11009" max="11009" width="36.28515625" style="74" customWidth="1"/>
    <col min="11010" max="11010" width="18.7109375" style="74" customWidth="1"/>
    <col min="11011" max="11011" width="41.42578125" style="74" customWidth="1"/>
    <col min="11012" max="11012" width="10.42578125" style="74" bestFit="1" customWidth="1"/>
    <col min="11013" max="11013" width="19.7109375" style="74" customWidth="1"/>
    <col min="11014" max="11014" width="6.7109375" style="74" customWidth="1"/>
    <col min="11015" max="11016" width="11.5703125" style="74" customWidth="1"/>
    <col min="11017" max="11017" width="11.5703125" style="74"/>
    <col min="11018" max="11018" width="15.5703125" style="74" customWidth="1"/>
    <col min="11019" max="11264" width="11.5703125" style="74"/>
    <col min="11265" max="11265" width="36.28515625" style="74" customWidth="1"/>
    <col min="11266" max="11266" width="18.7109375" style="74" customWidth="1"/>
    <col min="11267" max="11267" width="41.42578125" style="74" customWidth="1"/>
    <col min="11268" max="11268" width="10.42578125" style="74" bestFit="1" customWidth="1"/>
    <col min="11269" max="11269" width="19.7109375" style="74" customWidth="1"/>
    <col min="11270" max="11270" width="6.7109375" style="74" customWidth="1"/>
    <col min="11271" max="11272" width="11.5703125" style="74" customWidth="1"/>
    <col min="11273" max="11273" width="11.5703125" style="74"/>
    <col min="11274" max="11274" width="15.5703125" style="74" customWidth="1"/>
    <col min="11275" max="11520" width="11.5703125" style="74"/>
    <col min="11521" max="11521" width="36.28515625" style="74" customWidth="1"/>
    <col min="11522" max="11522" width="18.7109375" style="74" customWidth="1"/>
    <col min="11523" max="11523" width="41.42578125" style="74" customWidth="1"/>
    <col min="11524" max="11524" width="10.42578125" style="74" bestFit="1" customWidth="1"/>
    <col min="11525" max="11525" width="19.7109375" style="74" customWidth="1"/>
    <col min="11526" max="11526" width="6.7109375" style="74" customWidth="1"/>
    <col min="11527" max="11528" width="11.5703125" style="74" customWidth="1"/>
    <col min="11529" max="11529" width="11.5703125" style="74"/>
    <col min="11530" max="11530" width="15.5703125" style="74" customWidth="1"/>
    <col min="11531" max="11776" width="11.5703125" style="74"/>
    <col min="11777" max="11777" width="36.28515625" style="74" customWidth="1"/>
    <col min="11778" max="11778" width="18.7109375" style="74" customWidth="1"/>
    <col min="11779" max="11779" width="41.42578125" style="74" customWidth="1"/>
    <col min="11780" max="11780" width="10.42578125" style="74" bestFit="1" customWidth="1"/>
    <col min="11781" max="11781" width="19.7109375" style="74" customWidth="1"/>
    <col min="11782" max="11782" width="6.7109375" style="74" customWidth="1"/>
    <col min="11783" max="11784" width="11.5703125" style="74" customWidth="1"/>
    <col min="11785" max="11785" width="11.5703125" style="74"/>
    <col min="11786" max="11786" width="15.5703125" style="74" customWidth="1"/>
    <col min="11787" max="12032" width="11.5703125" style="74"/>
    <col min="12033" max="12033" width="36.28515625" style="74" customWidth="1"/>
    <col min="12034" max="12034" width="18.7109375" style="74" customWidth="1"/>
    <col min="12035" max="12035" width="41.42578125" style="74" customWidth="1"/>
    <col min="12036" max="12036" width="10.42578125" style="74" bestFit="1" customWidth="1"/>
    <col min="12037" max="12037" width="19.7109375" style="74" customWidth="1"/>
    <col min="12038" max="12038" width="6.7109375" style="74" customWidth="1"/>
    <col min="12039" max="12040" width="11.5703125" style="74" customWidth="1"/>
    <col min="12041" max="12041" width="11.5703125" style="74"/>
    <col min="12042" max="12042" width="15.5703125" style="74" customWidth="1"/>
    <col min="12043" max="12288" width="11.5703125" style="74"/>
    <col min="12289" max="12289" width="36.28515625" style="74" customWidth="1"/>
    <col min="12290" max="12290" width="18.7109375" style="74" customWidth="1"/>
    <col min="12291" max="12291" width="41.42578125" style="74" customWidth="1"/>
    <col min="12292" max="12292" width="10.42578125" style="74" bestFit="1" customWidth="1"/>
    <col min="12293" max="12293" width="19.7109375" style="74" customWidth="1"/>
    <col min="12294" max="12294" width="6.7109375" style="74" customWidth="1"/>
    <col min="12295" max="12296" width="11.5703125" style="74" customWidth="1"/>
    <col min="12297" max="12297" width="11.5703125" style="74"/>
    <col min="12298" max="12298" width="15.5703125" style="74" customWidth="1"/>
    <col min="12299" max="12544" width="11.5703125" style="74"/>
    <col min="12545" max="12545" width="36.28515625" style="74" customWidth="1"/>
    <col min="12546" max="12546" width="18.7109375" style="74" customWidth="1"/>
    <col min="12547" max="12547" width="41.42578125" style="74" customWidth="1"/>
    <col min="12548" max="12548" width="10.42578125" style="74" bestFit="1" customWidth="1"/>
    <col min="12549" max="12549" width="19.7109375" style="74" customWidth="1"/>
    <col min="12550" max="12550" width="6.7109375" style="74" customWidth="1"/>
    <col min="12551" max="12552" width="11.5703125" style="74" customWidth="1"/>
    <col min="12553" max="12553" width="11.5703125" style="74"/>
    <col min="12554" max="12554" width="15.5703125" style="74" customWidth="1"/>
    <col min="12555" max="12800" width="11.5703125" style="74"/>
    <col min="12801" max="12801" width="36.28515625" style="74" customWidth="1"/>
    <col min="12802" max="12802" width="18.7109375" style="74" customWidth="1"/>
    <col min="12803" max="12803" width="41.42578125" style="74" customWidth="1"/>
    <col min="12804" max="12804" width="10.42578125" style="74" bestFit="1" customWidth="1"/>
    <col min="12805" max="12805" width="19.7109375" style="74" customWidth="1"/>
    <col min="12806" max="12806" width="6.7109375" style="74" customWidth="1"/>
    <col min="12807" max="12808" width="11.5703125" style="74" customWidth="1"/>
    <col min="12809" max="12809" width="11.5703125" style="74"/>
    <col min="12810" max="12810" width="15.5703125" style="74" customWidth="1"/>
    <col min="12811" max="13056" width="11.5703125" style="74"/>
    <col min="13057" max="13057" width="36.28515625" style="74" customWidth="1"/>
    <col min="13058" max="13058" width="18.7109375" style="74" customWidth="1"/>
    <col min="13059" max="13059" width="41.42578125" style="74" customWidth="1"/>
    <col min="13060" max="13060" width="10.42578125" style="74" bestFit="1" customWidth="1"/>
    <col min="13061" max="13061" width="19.7109375" style="74" customWidth="1"/>
    <col min="13062" max="13062" width="6.7109375" style="74" customWidth="1"/>
    <col min="13063" max="13064" width="11.5703125" style="74" customWidth="1"/>
    <col min="13065" max="13065" width="11.5703125" style="74"/>
    <col min="13066" max="13066" width="15.5703125" style="74" customWidth="1"/>
    <col min="13067" max="13312" width="11.5703125" style="74"/>
    <col min="13313" max="13313" width="36.28515625" style="74" customWidth="1"/>
    <col min="13314" max="13314" width="18.7109375" style="74" customWidth="1"/>
    <col min="13315" max="13315" width="41.42578125" style="74" customWidth="1"/>
    <col min="13316" max="13316" width="10.42578125" style="74" bestFit="1" customWidth="1"/>
    <col min="13317" max="13317" width="19.7109375" style="74" customWidth="1"/>
    <col min="13318" max="13318" width="6.7109375" style="74" customWidth="1"/>
    <col min="13319" max="13320" width="11.5703125" style="74" customWidth="1"/>
    <col min="13321" max="13321" width="11.5703125" style="74"/>
    <col min="13322" max="13322" width="15.5703125" style="74" customWidth="1"/>
    <col min="13323" max="13568" width="11.5703125" style="74"/>
    <col min="13569" max="13569" width="36.28515625" style="74" customWidth="1"/>
    <col min="13570" max="13570" width="18.7109375" style="74" customWidth="1"/>
    <col min="13571" max="13571" width="41.42578125" style="74" customWidth="1"/>
    <col min="13572" max="13572" width="10.42578125" style="74" bestFit="1" customWidth="1"/>
    <col min="13573" max="13573" width="19.7109375" style="74" customWidth="1"/>
    <col min="13574" max="13574" width="6.7109375" style="74" customWidth="1"/>
    <col min="13575" max="13576" width="11.5703125" style="74" customWidth="1"/>
    <col min="13577" max="13577" width="11.5703125" style="74"/>
    <col min="13578" max="13578" width="15.5703125" style="74" customWidth="1"/>
    <col min="13579" max="13824" width="11.5703125" style="74"/>
    <col min="13825" max="13825" width="36.28515625" style="74" customWidth="1"/>
    <col min="13826" max="13826" width="18.7109375" style="74" customWidth="1"/>
    <col min="13827" max="13827" width="41.42578125" style="74" customWidth="1"/>
    <col min="13828" max="13828" width="10.42578125" style="74" bestFit="1" customWidth="1"/>
    <col min="13829" max="13829" width="19.7109375" style="74" customWidth="1"/>
    <col min="13830" max="13830" width="6.7109375" style="74" customWidth="1"/>
    <col min="13831" max="13832" width="11.5703125" style="74" customWidth="1"/>
    <col min="13833" max="13833" width="11.5703125" style="74"/>
    <col min="13834" max="13834" width="15.5703125" style="74" customWidth="1"/>
    <col min="13835" max="14080" width="11.5703125" style="74"/>
    <col min="14081" max="14081" width="36.28515625" style="74" customWidth="1"/>
    <col min="14082" max="14082" width="18.7109375" style="74" customWidth="1"/>
    <col min="14083" max="14083" width="41.42578125" style="74" customWidth="1"/>
    <col min="14084" max="14084" width="10.42578125" style="74" bestFit="1" customWidth="1"/>
    <col min="14085" max="14085" width="19.7109375" style="74" customWidth="1"/>
    <col min="14086" max="14086" width="6.7109375" style="74" customWidth="1"/>
    <col min="14087" max="14088" width="11.5703125" style="74" customWidth="1"/>
    <col min="14089" max="14089" width="11.5703125" style="74"/>
    <col min="14090" max="14090" width="15.5703125" style="74" customWidth="1"/>
    <col min="14091" max="14336" width="11.5703125" style="74"/>
    <col min="14337" max="14337" width="36.28515625" style="74" customWidth="1"/>
    <col min="14338" max="14338" width="18.7109375" style="74" customWidth="1"/>
    <col min="14339" max="14339" width="41.42578125" style="74" customWidth="1"/>
    <col min="14340" max="14340" width="10.42578125" style="74" bestFit="1" customWidth="1"/>
    <col min="14341" max="14341" width="19.7109375" style="74" customWidth="1"/>
    <col min="14342" max="14342" width="6.7109375" style="74" customWidth="1"/>
    <col min="14343" max="14344" width="11.5703125" style="74" customWidth="1"/>
    <col min="14345" max="14345" width="11.5703125" style="74"/>
    <col min="14346" max="14346" width="15.5703125" style="74" customWidth="1"/>
    <col min="14347" max="14592" width="11.5703125" style="74"/>
    <col min="14593" max="14593" width="36.28515625" style="74" customWidth="1"/>
    <col min="14594" max="14594" width="18.7109375" style="74" customWidth="1"/>
    <col min="14595" max="14595" width="41.42578125" style="74" customWidth="1"/>
    <col min="14596" max="14596" width="10.42578125" style="74" bestFit="1" customWidth="1"/>
    <col min="14597" max="14597" width="19.7109375" style="74" customWidth="1"/>
    <col min="14598" max="14598" width="6.7109375" style="74" customWidth="1"/>
    <col min="14599" max="14600" width="11.5703125" style="74" customWidth="1"/>
    <col min="14601" max="14601" width="11.5703125" style="74"/>
    <col min="14602" max="14602" width="15.5703125" style="74" customWidth="1"/>
    <col min="14603" max="14848" width="11.5703125" style="74"/>
    <col min="14849" max="14849" width="36.28515625" style="74" customWidth="1"/>
    <col min="14850" max="14850" width="18.7109375" style="74" customWidth="1"/>
    <col min="14851" max="14851" width="41.42578125" style="74" customWidth="1"/>
    <col min="14852" max="14852" width="10.42578125" style="74" bestFit="1" customWidth="1"/>
    <col min="14853" max="14853" width="19.7109375" style="74" customWidth="1"/>
    <col min="14854" max="14854" width="6.7109375" style="74" customWidth="1"/>
    <col min="14855" max="14856" width="11.5703125" style="74" customWidth="1"/>
    <col min="14857" max="14857" width="11.5703125" style="74"/>
    <col min="14858" max="14858" width="15.5703125" style="74" customWidth="1"/>
    <col min="14859" max="15104" width="11.5703125" style="74"/>
    <col min="15105" max="15105" width="36.28515625" style="74" customWidth="1"/>
    <col min="15106" max="15106" width="18.7109375" style="74" customWidth="1"/>
    <col min="15107" max="15107" width="41.42578125" style="74" customWidth="1"/>
    <col min="15108" max="15108" width="10.42578125" style="74" bestFit="1" customWidth="1"/>
    <col min="15109" max="15109" width="19.7109375" style="74" customWidth="1"/>
    <col min="15110" max="15110" width="6.7109375" style="74" customWidth="1"/>
    <col min="15111" max="15112" width="11.5703125" style="74" customWidth="1"/>
    <col min="15113" max="15113" width="11.5703125" style="74"/>
    <col min="15114" max="15114" width="15.5703125" style="74" customWidth="1"/>
    <col min="15115" max="15360" width="11.5703125" style="74"/>
    <col min="15361" max="15361" width="36.28515625" style="74" customWidth="1"/>
    <col min="15362" max="15362" width="18.7109375" style="74" customWidth="1"/>
    <col min="15363" max="15363" width="41.42578125" style="74" customWidth="1"/>
    <col min="15364" max="15364" width="10.42578125" style="74" bestFit="1" customWidth="1"/>
    <col min="15365" max="15365" width="19.7109375" style="74" customWidth="1"/>
    <col min="15366" max="15366" width="6.7109375" style="74" customWidth="1"/>
    <col min="15367" max="15368" width="11.5703125" style="74" customWidth="1"/>
    <col min="15369" max="15369" width="11.5703125" style="74"/>
    <col min="15370" max="15370" width="15.5703125" style="74" customWidth="1"/>
    <col min="15371" max="15616" width="11.5703125" style="74"/>
    <col min="15617" max="15617" width="36.28515625" style="74" customWidth="1"/>
    <col min="15618" max="15618" width="18.7109375" style="74" customWidth="1"/>
    <col min="15619" max="15619" width="41.42578125" style="74" customWidth="1"/>
    <col min="15620" max="15620" width="10.42578125" style="74" bestFit="1" customWidth="1"/>
    <col min="15621" max="15621" width="19.7109375" style="74" customWidth="1"/>
    <col min="15622" max="15622" width="6.7109375" style="74" customWidth="1"/>
    <col min="15623" max="15624" width="11.5703125" style="74" customWidth="1"/>
    <col min="15625" max="15625" width="11.5703125" style="74"/>
    <col min="15626" max="15626" width="15.5703125" style="74" customWidth="1"/>
    <col min="15627" max="15872" width="11.5703125" style="74"/>
    <col min="15873" max="15873" width="36.28515625" style="74" customWidth="1"/>
    <col min="15874" max="15874" width="18.7109375" style="74" customWidth="1"/>
    <col min="15875" max="15875" width="41.42578125" style="74" customWidth="1"/>
    <col min="15876" max="15876" width="10.42578125" style="74" bestFit="1" customWidth="1"/>
    <col min="15877" max="15877" width="19.7109375" style="74" customWidth="1"/>
    <col min="15878" max="15878" width="6.7109375" style="74" customWidth="1"/>
    <col min="15879" max="15880" width="11.5703125" style="74" customWidth="1"/>
    <col min="15881" max="15881" width="11.5703125" style="74"/>
    <col min="15882" max="15882" width="15.5703125" style="74" customWidth="1"/>
    <col min="15883" max="16128" width="11.5703125" style="74"/>
    <col min="16129" max="16129" width="36.28515625" style="74" customWidth="1"/>
    <col min="16130" max="16130" width="18.7109375" style="74" customWidth="1"/>
    <col min="16131" max="16131" width="41.42578125" style="74" customWidth="1"/>
    <col min="16132" max="16132" width="10.42578125" style="74" bestFit="1" customWidth="1"/>
    <col min="16133" max="16133" width="19.7109375" style="74" customWidth="1"/>
    <col min="16134" max="16134" width="6.7109375" style="74" customWidth="1"/>
    <col min="16135" max="16136" width="11.5703125" style="74" customWidth="1"/>
    <col min="16137" max="16137" width="11.5703125" style="74"/>
    <col min="16138" max="16138" width="15.5703125" style="74" customWidth="1"/>
    <col min="16139" max="16384" width="11.5703125" style="74"/>
  </cols>
  <sheetData>
    <row r="1" spans="1:15" x14ac:dyDescent="0.25">
      <c r="A1" s="106" t="s">
        <v>350</v>
      </c>
    </row>
    <row r="2" spans="1:15" ht="20.25" customHeight="1" x14ac:dyDescent="0.25">
      <c r="A2" s="467" t="s">
        <v>103</v>
      </c>
      <c r="B2" s="467"/>
      <c r="C2" s="467"/>
    </row>
    <row r="4" spans="1:15" x14ac:dyDescent="0.25">
      <c r="A4" s="137" t="s">
        <v>88</v>
      </c>
      <c r="B4" s="121" t="s">
        <v>42</v>
      </c>
      <c r="C4" s="136" t="s">
        <v>87</v>
      </c>
    </row>
    <row r="5" spans="1:15" ht="15.75" thickBot="1" x14ac:dyDescent="0.3">
      <c r="A5" s="135"/>
      <c r="B5" s="134"/>
      <c r="C5" s="134"/>
    </row>
    <row r="6" spans="1:15" ht="15.75" thickBot="1" x14ac:dyDescent="0.3">
      <c r="A6" s="133" t="s">
        <v>102</v>
      </c>
      <c r="B6" s="132">
        <f>SUM(B8:B16)</f>
        <v>4300.1065798812842</v>
      </c>
      <c r="C6" s="131">
        <f>B6/$B$21</f>
        <v>0.98380673656956064</v>
      </c>
    </row>
    <row r="7" spans="1:15" x14ac:dyDescent="0.25">
      <c r="B7" s="130"/>
      <c r="C7" s="129"/>
    </row>
    <row r="8" spans="1:15" x14ac:dyDescent="0.25">
      <c r="A8" s="90" t="s">
        <v>99</v>
      </c>
      <c r="B8" s="128">
        <v>2026.78812747243</v>
      </c>
      <c r="C8" s="112">
        <f t="shared" ref="C8:C16" si="0">B8/$B$21</f>
        <v>0.46370195165293571</v>
      </c>
      <c r="E8" s="114"/>
      <c r="N8"/>
    </row>
    <row r="9" spans="1:15" x14ac:dyDescent="0.25">
      <c r="A9" s="90" t="s">
        <v>98</v>
      </c>
      <c r="B9" s="128">
        <v>1422.7225115682841</v>
      </c>
      <c r="C9" s="112">
        <f t="shared" si="0"/>
        <v>0.32549983707349978</v>
      </c>
      <c r="D9" s="114"/>
      <c r="E9" s="114"/>
      <c r="N9"/>
      <c r="O9"/>
    </row>
    <row r="10" spans="1:15" x14ac:dyDescent="0.25">
      <c r="A10" s="90" t="s">
        <v>97</v>
      </c>
      <c r="B10" s="128">
        <v>305.96525675373698</v>
      </c>
      <c r="C10" s="112">
        <f t="shared" si="0"/>
        <v>7.0000748855595082E-2</v>
      </c>
      <c r="D10" s="114"/>
      <c r="N10"/>
      <c r="O10"/>
    </row>
    <row r="11" spans="1:15" x14ac:dyDescent="0.25">
      <c r="A11" s="90" t="s">
        <v>96</v>
      </c>
      <c r="B11" s="128">
        <v>11.923277235358</v>
      </c>
      <c r="C11" s="112">
        <f t="shared" si="0"/>
        <v>2.7278859833412619E-3</v>
      </c>
      <c r="N11"/>
      <c r="O11"/>
    </row>
    <row r="12" spans="1:15" x14ac:dyDescent="0.25">
      <c r="A12" s="90" t="s">
        <v>95</v>
      </c>
      <c r="B12" s="128">
        <v>213.58976441023952</v>
      </c>
      <c r="C12" s="112">
        <f t="shared" si="0"/>
        <v>4.8866474629310291E-2</v>
      </c>
      <c r="N12"/>
      <c r="O12"/>
    </row>
    <row r="13" spans="1:15" x14ac:dyDescent="0.25">
      <c r="A13" s="90" t="s">
        <v>94</v>
      </c>
      <c r="B13" s="128">
        <v>62.590674162673594</v>
      </c>
      <c r="C13" s="112">
        <f t="shared" si="0"/>
        <v>1.4319907133410777E-2</v>
      </c>
      <c r="N13"/>
      <c r="O13"/>
    </row>
    <row r="14" spans="1:15" x14ac:dyDescent="0.25">
      <c r="A14" s="90" t="s">
        <v>93</v>
      </c>
      <c r="B14" s="128">
        <v>191.37496911706</v>
      </c>
      <c r="C14" s="112">
        <f t="shared" si="0"/>
        <v>4.3784027286447653E-2</v>
      </c>
      <c r="N14"/>
      <c r="O14"/>
    </row>
    <row r="15" spans="1:15" x14ac:dyDescent="0.25">
      <c r="A15" s="90" t="s">
        <v>92</v>
      </c>
      <c r="B15" s="128">
        <v>64.831662161502095</v>
      </c>
      <c r="C15" s="112">
        <f t="shared" si="0"/>
        <v>1.4832615143982897E-2</v>
      </c>
      <c r="N15"/>
      <c r="O15"/>
    </row>
    <row r="16" spans="1:15" x14ac:dyDescent="0.25">
      <c r="A16" s="90" t="s">
        <v>72</v>
      </c>
      <c r="B16" s="128">
        <v>0.32033699999999998</v>
      </c>
      <c r="C16" s="112">
        <f t="shared" si="0"/>
        <v>7.3288811037140354E-5</v>
      </c>
      <c r="N16"/>
      <c r="O16"/>
    </row>
    <row r="17" spans="1:15" ht="15.75" thickBot="1" x14ac:dyDescent="0.3">
      <c r="A17" s="90"/>
      <c r="B17" s="127"/>
      <c r="C17" s="110"/>
      <c r="N17"/>
      <c r="O17"/>
    </row>
    <row r="18" spans="1:15" ht="15.75" thickBot="1" x14ac:dyDescent="0.3">
      <c r="A18" s="90"/>
      <c r="B18" s="89"/>
      <c r="C18" s="87"/>
      <c r="N18"/>
      <c r="O18"/>
    </row>
    <row r="19" spans="1:15" ht="15.75" thickBot="1" x14ac:dyDescent="0.3">
      <c r="A19" s="124" t="s">
        <v>75</v>
      </c>
      <c r="B19" s="126">
        <v>70.778899999999993</v>
      </c>
      <c r="C19" s="125">
        <f>B19/$B$21</f>
        <v>1.6193263430439361E-2</v>
      </c>
      <c r="N19"/>
      <c r="O19"/>
    </row>
    <row r="20" spans="1:15" x14ac:dyDescent="0.25">
      <c r="N20"/>
      <c r="O20"/>
    </row>
    <row r="21" spans="1:15" x14ac:dyDescent="0.25">
      <c r="A21" s="83" t="s">
        <v>70</v>
      </c>
      <c r="B21" s="82">
        <f>SUM(B8:B19)</f>
        <v>4370.8854798812845</v>
      </c>
      <c r="C21" s="109">
        <v>1</v>
      </c>
      <c r="N21"/>
    </row>
    <row r="22" spans="1:15" x14ac:dyDescent="0.25">
      <c r="A22" s="124"/>
      <c r="B22" s="85"/>
      <c r="C22" s="123"/>
      <c r="N22"/>
    </row>
    <row r="23" spans="1:15" ht="41.25" customHeight="1" x14ac:dyDescent="0.25">
      <c r="A23" s="467" t="s">
        <v>101</v>
      </c>
      <c r="B23" s="467"/>
      <c r="C23" s="467"/>
      <c r="N23"/>
    </row>
    <row r="24" spans="1:15" ht="18.75" customHeight="1" x14ac:dyDescent="0.25">
      <c r="N24"/>
    </row>
    <row r="25" spans="1:15" s="118" customFormat="1" ht="18" customHeight="1" thickBot="1" x14ac:dyDescent="0.25">
      <c r="A25" s="122" t="s">
        <v>88</v>
      </c>
      <c r="B25" s="121" t="s">
        <v>42</v>
      </c>
      <c r="C25" s="120" t="s">
        <v>87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5" ht="15.75" thickBot="1" x14ac:dyDescent="0.3">
      <c r="A26" s="117" t="s">
        <v>100</v>
      </c>
      <c r="B26" s="116">
        <f>SUM(B27:B36)</f>
        <v>4370.8854798812845</v>
      </c>
      <c r="C26" s="115">
        <f t="shared" ref="C26:C36" si="1">B26/$B$38</f>
        <v>0.60165118664045392</v>
      </c>
      <c r="N26"/>
    </row>
    <row r="27" spans="1:15" x14ac:dyDescent="0.25">
      <c r="A27" s="90" t="s">
        <v>99</v>
      </c>
      <c r="B27" s="113">
        <f t="shared" ref="B27:B35" si="2">B8</f>
        <v>2026.78812747243</v>
      </c>
      <c r="C27" s="112">
        <f t="shared" si="1"/>
        <v>0.27898682945948311</v>
      </c>
      <c r="D27" s="114"/>
      <c r="E27" s="114"/>
      <c r="N27"/>
    </row>
    <row r="28" spans="1:15" x14ac:dyDescent="0.25">
      <c r="A28" s="90" t="s">
        <v>98</v>
      </c>
      <c r="B28" s="113">
        <f t="shared" si="2"/>
        <v>1422.7225115682841</v>
      </c>
      <c r="C28" s="112">
        <f t="shared" si="1"/>
        <v>0.19583736322654555</v>
      </c>
      <c r="D28" s="114"/>
    </row>
    <row r="29" spans="1:15" x14ac:dyDescent="0.25">
      <c r="A29" s="90" t="s">
        <v>97</v>
      </c>
      <c r="B29" s="113">
        <f t="shared" si="2"/>
        <v>305.96525675373698</v>
      </c>
      <c r="C29" s="112">
        <f t="shared" si="1"/>
        <v>4.2116033614689172E-2</v>
      </c>
    </row>
    <row r="30" spans="1:15" x14ac:dyDescent="0.25">
      <c r="A30" s="90" t="s">
        <v>96</v>
      </c>
      <c r="B30" s="113">
        <f t="shared" si="2"/>
        <v>11.923277235358</v>
      </c>
      <c r="C30" s="112">
        <f t="shared" si="1"/>
        <v>1.6412358388971315E-3</v>
      </c>
    </row>
    <row r="31" spans="1:15" x14ac:dyDescent="0.25">
      <c r="A31" s="90" t="s">
        <v>95</v>
      </c>
      <c r="B31" s="113">
        <f t="shared" si="2"/>
        <v>213.58976441023952</v>
      </c>
      <c r="C31" s="112">
        <f t="shared" si="1"/>
        <v>2.9400572447660169E-2</v>
      </c>
    </row>
    <row r="32" spans="1:15" x14ac:dyDescent="0.25">
      <c r="A32" s="90" t="s">
        <v>94</v>
      </c>
      <c r="B32" s="113">
        <f t="shared" si="2"/>
        <v>62.590674162673594</v>
      </c>
      <c r="C32" s="112">
        <f t="shared" si="1"/>
        <v>8.6155891193976947E-3</v>
      </c>
    </row>
    <row r="33" spans="1:28" x14ac:dyDescent="0.25">
      <c r="A33" s="90" t="s">
        <v>93</v>
      </c>
      <c r="B33" s="113">
        <f t="shared" si="2"/>
        <v>191.37496911706</v>
      </c>
      <c r="C33" s="112">
        <f t="shared" si="1"/>
        <v>2.6342711972789243E-2</v>
      </c>
    </row>
    <row r="34" spans="1:28" x14ac:dyDescent="0.25">
      <c r="A34" s="90" t="s">
        <v>92</v>
      </c>
      <c r="B34" s="113">
        <f t="shared" si="2"/>
        <v>64.831662161502095</v>
      </c>
      <c r="C34" s="112">
        <f t="shared" si="1"/>
        <v>8.924060502358477E-3</v>
      </c>
    </row>
    <row r="35" spans="1:28" x14ac:dyDescent="0.25">
      <c r="A35" s="90" t="s">
        <v>72</v>
      </c>
      <c r="B35" s="113">
        <f t="shared" si="2"/>
        <v>0.32033699999999998</v>
      </c>
      <c r="C35" s="112">
        <f t="shared" si="1"/>
        <v>4.4094300127963486E-5</v>
      </c>
    </row>
    <row r="36" spans="1:28" ht="15.75" thickBot="1" x14ac:dyDescent="0.3">
      <c r="A36" s="90" t="s">
        <v>91</v>
      </c>
      <c r="B36" s="111">
        <f>B19</f>
        <v>70.778899999999993</v>
      </c>
      <c r="C36" s="110">
        <f t="shared" si="1"/>
        <v>9.7426961585053082E-3</v>
      </c>
    </row>
    <row r="37" spans="1:28" x14ac:dyDescent="0.25">
      <c r="A37" s="90"/>
      <c r="B37" s="89"/>
      <c r="C37" s="87"/>
    </row>
    <row r="38" spans="1:28" x14ac:dyDescent="0.25">
      <c r="A38" s="83" t="s">
        <v>90</v>
      </c>
      <c r="B38" s="82">
        <f>+'5.1 EXPORTACIONES PART'!M21</f>
        <v>7264.8165198306524</v>
      </c>
      <c r="C38" s="109">
        <v>1</v>
      </c>
    </row>
    <row r="39" spans="1:28" x14ac:dyDescent="0.25">
      <c r="A39" s="86"/>
      <c r="B39" s="85"/>
    </row>
    <row r="41" spans="1:28" ht="37.5" customHeight="1" x14ac:dyDescent="0.2">
      <c r="A41" s="468" t="s">
        <v>69</v>
      </c>
      <c r="B41" s="468"/>
      <c r="C41" s="468"/>
      <c r="D41" s="108"/>
      <c r="E41" s="108"/>
      <c r="F41" s="108"/>
      <c r="G41" s="108"/>
      <c r="H41" s="108"/>
      <c r="I41" s="108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107"/>
    </row>
    <row r="43" spans="1:28" ht="35.25" customHeight="1" x14ac:dyDescent="0.25"/>
    <row r="50" spans="1:2" x14ac:dyDescent="0.25">
      <c r="A50" s="74"/>
      <c r="B50" s="74"/>
    </row>
    <row r="51" spans="1:2" x14ac:dyDescent="0.25">
      <c r="A51" s="74"/>
      <c r="B51" s="74"/>
    </row>
    <row r="52" spans="1:2" x14ac:dyDescent="0.25">
      <c r="A52" s="74"/>
      <c r="B52" s="74"/>
    </row>
    <row r="53" spans="1:2" x14ac:dyDescent="0.25">
      <c r="A53" s="74"/>
      <c r="B53" s="74"/>
    </row>
    <row r="54" spans="1:2" x14ac:dyDescent="0.25">
      <c r="A54" s="74"/>
      <c r="B54" s="74"/>
    </row>
    <row r="55" spans="1:2" x14ac:dyDescent="0.25">
      <c r="A55" s="74"/>
      <c r="B55" s="74"/>
    </row>
    <row r="56" spans="1:2" x14ac:dyDescent="0.25">
      <c r="A56" s="74"/>
      <c r="B56" s="74"/>
    </row>
    <row r="57" spans="1:2" x14ac:dyDescent="0.25">
      <c r="A57" s="74"/>
      <c r="B57" s="74"/>
    </row>
    <row r="58" spans="1:2" x14ac:dyDescent="0.25">
      <c r="A58" s="74"/>
      <c r="B58" s="74"/>
    </row>
    <row r="59" spans="1:2" x14ac:dyDescent="0.25">
      <c r="A59" s="74"/>
      <c r="B59" s="74"/>
    </row>
    <row r="60" spans="1:2" x14ac:dyDescent="0.25">
      <c r="A60" s="74"/>
      <c r="B60" s="74"/>
    </row>
    <row r="61" spans="1:2" x14ac:dyDescent="0.25">
      <c r="A61" s="74"/>
      <c r="B61" s="74"/>
    </row>
    <row r="62" spans="1:2" x14ac:dyDescent="0.25">
      <c r="A62" s="74"/>
      <c r="B62" s="74"/>
    </row>
    <row r="63" spans="1:2" x14ac:dyDescent="0.25">
      <c r="A63" s="74"/>
      <c r="B63" s="74"/>
    </row>
    <row r="64" spans="1:2" x14ac:dyDescent="0.25">
      <c r="A64" s="74"/>
      <c r="B64" s="74"/>
    </row>
    <row r="65" spans="1:2" x14ac:dyDescent="0.25">
      <c r="A65" s="74"/>
      <c r="B65" s="74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43"/>
  <sheetViews>
    <sheetView showGridLines="0" zoomScale="90" zoomScaleNormal="90" workbookViewId="0">
      <pane ySplit="4" topLeftCell="A20" activePane="bottomLeft" state="frozen"/>
      <selection pane="bottomLeft" activeCell="E3" sqref="E3"/>
    </sheetView>
  </sheetViews>
  <sheetFormatPr baseColWidth="10" defaultColWidth="11.42578125" defaultRowHeight="12.75" x14ac:dyDescent="0.2"/>
  <cols>
    <col min="1" max="1" width="13.28515625" style="2" customWidth="1"/>
    <col min="2" max="2" width="15.42578125" style="4" bestFit="1" customWidth="1"/>
    <col min="3" max="4" width="13.28515625" style="4" bestFit="1" customWidth="1"/>
    <col min="5" max="5" width="17.5703125" style="4" customWidth="1"/>
    <col min="6" max="7" width="13.28515625" style="4" bestFit="1" customWidth="1"/>
    <col min="8" max="8" width="14.28515625" style="4" bestFit="1" customWidth="1"/>
    <col min="9" max="9" width="18.28515625" style="4" bestFit="1" customWidth="1"/>
    <col min="10" max="10" width="27.42578125" style="4" bestFit="1" customWidth="1"/>
    <col min="11" max="11" width="16" style="4" bestFit="1" customWidth="1"/>
    <col min="12" max="13" width="14.5703125" style="4" bestFit="1" customWidth="1"/>
    <col min="14" max="14" width="14.7109375" style="4" bestFit="1" customWidth="1"/>
    <col min="15" max="15" width="15.5703125" style="4" bestFit="1" customWidth="1"/>
    <col min="16" max="16" width="14.28515625" style="4" bestFit="1" customWidth="1"/>
    <col min="17" max="17" width="15.5703125" style="4" bestFit="1" customWidth="1"/>
    <col min="18" max="18" width="13.7109375" style="4" bestFit="1" customWidth="1"/>
    <col min="19" max="16384" width="11.42578125" style="4"/>
  </cols>
  <sheetData>
    <row r="1" spans="1:17" ht="15" x14ac:dyDescent="0.25">
      <c r="A1" s="162" t="s">
        <v>68</v>
      </c>
      <c r="I1" s="163"/>
    </row>
    <row r="2" spans="1:17" ht="15.75" x14ac:dyDescent="0.25">
      <c r="A2" s="72" t="s">
        <v>126</v>
      </c>
      <c r="I2" s="163"/>
    </row>
    <row r="3" spans="1:17" ht="15" x14ac:dyDescent="0.25">
      <c r="H3"/>
      <c r="I3"/>
    </row>
    <row r="4" spans="1:17" s="166" customFormat="1" ht="25.5" x14ac:dyDescent="0.25">
      <c r="A4" s="164" t="s">
        <v>1</v>
      </c>
      <c r="B4" s="165" t="s">
        <v>127</v>
      </c>
      <c r="C4" s="165" t="s">
        <v>128</v>
      </c>
      <c r="D4" s="165" t="s">
        <v>111</v>
      </c>
      <c r="E4" s="165" t="s">
        <v>129</v>
      </c>
      <c r="F4" s="165" t="s">
        <v>130</v>
      </c>
      <c r="G4" s="165" t="s">
        <v>65</v>
      </c>
      <c r="H4" s="165" t="s">
        <v>64</v>
      </c>
      <c r="I4" s="163"/>
    </row>
    <row r="5" spans="1:17" ht="15" x14ac:dyDescent="0.25">
      <c r="A5" s="2">
        <v>2010</v>
      </c>
      <c r="B5" s="16">
        <v>416011992.68000019</v>
      </c>
      <c r="C5" s="16">
        <v>518078947.39999974</v>
      </c>
      <c r="D5" s="16">
        <v>615815226.54999983</v>
      </c>
      <c r="E5" s="16">
        <v>827591968.73000026</v>
      </c>
      <c r="F5" s="16">
        <v>510276007.16999966</v>
      </c>
      <c r="G5" s="16">
        <v>443780328.35999978</v>
      </c>
      <c r="H5" s="16">
        <v>3331554470.8899989</v>
      </c>
      <c r="I5" s="167">
        <f t="shared" ref="I5:I15" si="0">H5/1000000</f>
        <v>3331.5544708899988</v>
      </c>
    </row>
    <row r="6" spans="1:17" ht="15" x14ac:dyDescent="0.25">
      <c r="A6" s="2">
        <v>2011</v>
      </c>
      <c r="B6" s="16">
        <v>1124827734.03</v>
      </c>
      <c r="C6" s="16">
        <v>776151268.40999997</v>
      </c>
      <c r="D6" s="16">
        <v>869366743.73000062</v>
      </c>
      <c r="E6" s="16">
        <v>1406825781.3400011</v>
      </c>
      <c r="F6" s="16">
        <v>788187748.41999972</v>
      </c>
      <c r="G6" s="16">
        <v>1412256087.9500005</v>
      </c>
      <c r="H6" s="16">
        <v>6377615363.880002</v>
      </c>
      <c r="I6" s="167">
        <f t="shared" si="0"/>
        <v>6377.6153638800024</v>
      </c>
      <c r="J6" s="146"/>
      <c r="K6" s="168"/>
    </row>
    <row r="7" spans="1:17" ht="15" x14ac:dyDescent="0.25">
      <c r="A7" s="2">
        <v>2012</v>
      </c>
      <c r="B7" s="16">
        <v>1140068754.6699998</v>
      </c>
      <c r="C7" s="16">
        <v>525257849.7100004</v>
      </c>
      <c r="D7" s="16">
        <v>905401645.29999912</v>
      </c>
      <c r="E7" s="16">
        <v>1797233970.02</v>
      </c>
      <c r="F7" s="16">
        <v>638740607.01000011</v>
      </c>
      <c r="G7" s="16">
        <v>2491504592.8899961</v>
      </c>
      <c r="H7" s="16">
        <v>7498207419.5999947</v>
      </c>
      <c r="I7" s="167">
        <f t="shared" si="0"/>
        <v>7498.2074195999949</v>
      </c>
      <c r="J7" s="146"/>
      <c r="K7" s="168"/>
    </row>
    <row r="8" spans="1:17" ht="15" x14ac:dyDescent="0.25">
      <c r="A8" s="2">
        <v>2013</v>
      </c>
      <c r="B8" s="16">
        <v>1414373689.8400006</v>
      </c>
      <c r="C8" s="16">
        <v>789358143.49999976</v>
      </c>
      <c r="D8" s="16">
        <v>776418374.67000031</v>
      </c>
      <c r="E8" s="16">
        <v>1807744001.0099993</v>
      </c>
      <c r="F8" s="16">
        <v>404548164.93999976</v>
      </c>
      <c r="G8" s="16">
        <v>3671179591.819994</v>
      </c>
      <c r="H8" s="16">
        <v>8863621965.7799931</v>
      </c>
      <c r="I8" s="167">
        <f t="shared" si="0"/>
        <v>8863.6219657799938</v>
      </c>
      <c r="J8" s="146"/>
      <c r="K8" s="168"/>
    </row>
    <row r="9" spans="1:17" ht="15" x14ac:dyDescent="0.25">
      <c r="A9" s="2">
        <v>2014</v>
      </c>
      <c r="B9" s="16">
        <v>889682461.02999961</v>
      </c>
      <c r="C9" s="16">
        <v>557607616.26999998</v>
      </c>
      <c r="D9" s="16">
        <v>625458907.48999894</v>
      </c>
      <c r="E9" s="16">
        <v>1463521224.1099994</v>
      </c>
      <c r="F9" s="16">
        <v>420086094.84000003</v>
      </c>
      <c r="G9" s="16">
        <v>4122853397.7500024</v>
      </c>
      <c r="H9" s="16">
        <v>8079209701.4899998</v>
      </c>
      <c r="I9" s="167">
        <f t="shared" si="0"/>
        <v>8079.20970149</v>
      </c>
      <c r="J9" s="146"/>
      <c r="K9" s="168"/>
    </row>
    <row r="10" spans="1:17" ht="15" x14ac:dyDescent="0.25">
      <c r="A10" s="2">
        <v>2015</v>
      </c>
      <c r="B10" s="16">
        <v>446220609.94000006</v>
      </c>
      <c r="C10" s="16">
        <v>654233734.78000033</v>
      </c>
      <c r="D10" s="16">
        <v>527197097.47999984</v>
      </c>
      <c r="E10" s="16">
        <v>1227816024.8500006</v>
      </c>
      <c r="F10" s="16">
        <v>374972373.1700002</v>
      </c>
      <c r="G10" s="16">
        <v>3594184486.0099945</v>
      </c>
      <c r="H10" s="16">
        <v>6824624326.2299957</v>
      </c>
      <c r="I10" s="167">
        <f t="shared" si="0"/>
        <v>6824.6243262299959</v>
      </c>
      <c r="J10"/>
      <c r="K10"/>
    </row>
    <row r="11" spans="1:17" ht="15" x14ac:dyDescent="0.25">
      <c r="A11" s="2">
        <v>2016</v>
      </c>
      <c r="B11" s="16">
        <v>238198426.26999998</v>
      </c>
      <c r="C11" s="16">
        <v>386908381.52000028</v>
      </c>
      <c r="D11" s="16">
        <v>377053519.29000056</v>
      </c>
      <c r="E11" s="16">
        <v>1079320196.4899998</v>
      </c>
      <c r="F11" s="16">
        <v>349690539.14999986</v>
      </c>
      <c r="G11" s="16">
        <v>902392510.49999976</v>
      </c>
      <c r="H11" s="16">
        <v>3333563573.2200003</v>
      </c>
      <c r="I11" s="167">
        <f t="shared" si="0"/>
        <v>3333.5635732200003</v>
      </c>
      <c r="J11"/>
      <c r="K11"/>
    </row>
    <row r="12" spans="1:17" ht="15" x14ac:dyDescent="0.25">
      <c r="A12" s="2">
        <v>2017</v>
      </c>
      <c r="B12" s="16">
        <v>286720393.09000039</v>
      </c>
      <c r="C12" s="16">
        <v>491197398.48000026</v>
      </c>
      <c r="D12" s="16">
        <v>484395158.11999875</v>
      </c>
      <c r="E12" s="16">
        <v>1556537970.6599956</v>
      </c>
      <c r="F12" s="16">
        <v>388481558.76999992</v>
      </c>
      <c r="G12" s="16">
        <v>720684302.73999965</v>
      </c>
      <c r="H12" s="16">
        <v>3928016781.8599944</v>
      </c>
      <c r="I12" s="167">
        <f t="shared" si="0"/>
        <v>3928.0167818599944</v>
      </c>
      <c r="J12"/>
      <c r="K12"/>
    </row>
    <row r="13" spans="1:17" ht="15" x14ac:dyDescent="0.25">
      <c r="A13" s="2">
        <v>2018</v>
      </c>
      <c r="B13" s="16">
        <v>1411676115.3699999</v>
      </c>
      <c r="C13" s="16">
        <v>656606475.04999995</v>
      </c>
      <c r="D13" s="16">
        <v>412524041.70999998</v>
      </c>
      <c r="E13" s="16">
        <v>1084149409.8</v>
      </c>
      <c r="F13" s="16">
        <v>761288309.73000002</v>
      </c>
      <c r="G13" s="16">
        <v>621190527.51999998</v>
      </c>
      <c r="H13" s="16">
        <v>4947434879.1800003</v>
      </c>
      <c r="I13" s="167">
        <f t="shared" si="0"/>
        <v>4947.4348791800003</v>
      </c>
      <c r="J13"/>
      <c r="K13"/>
      <c r="L13"/>
      <c r="M13"/>
      <c r="N13"/>
    </row>
    <row r="14" spans="1:17" ht="15" x14ac:dyDescent="0.25">
      <c r="A14" s="2">
        <v>2019</v>
      </c>
      <c r="B14" s="16">
        <v>1512994358</v>
      </c>
      <c r="C14" s="16">
        <v>1035404125</v>
      </c>
      <c r="D14" s="16">
        <v>356571548</v>
      </c>
      <c r="E14" s="16">
        <v>1316174401</v>
      </c>
      <c r="F14" s="16">
        <v>1151532751</v>
      </c>
      <c r="G14" s="16">
        <v>784454904</v>
      </c>
      <c r="H14" s="16">
        <v>6157132087</v>
      </c>
      <c r="I14" s="167">
        <f t="shared" si="0"/>
        <v>6157.132087</v>
      </c>
      <c r="J14"/>
      <c r="K14"/>
      <c r="L14"/>
      <c r="M14"/>
      <c r="N14"/>
    </row>
    <row r="15" spans="1:17" ht="15" x14ac:dyDescent="0.25">
      <c r="A15" s="169">
        <v>2020</v>
      </c>
      <c r="B15" s="170">
        <f>+SUM(B16:B18)</f>
        <v>388271984</v>
      </c>
      <c r="C15" s="170">
        <f t="shared" ref="C15:H15" si="1">+SUM(C16:C18)</f>
        <v>172402103</v>
      </c>
      <c r="D15" s="170">
        <f t="shared" si="1"/>
        <v>64441358</v>
      </c>
      <c r="E15" s="170">
        <f t="shared" si="1"/>
        <v>204681890</v>
      </c>
      <c r="F15" s="170">
        <f t="shared" si="1"/>
        <v>110648033</v>
      </c>
      <c r="G15" s="170">
        <f t="shared" si="1"/>
        <v>111706850</v>
      </c>
      <c r="H15" s="170">
        <f t="shared" si="1"/>
        <v>1052152218</v>
      </c>
      <c r="I15" s="167">
        <f t="shared" si="0"/>
        <v>1052.1522179999999</v>
      </c>
      <c r="J15"/>
      <c r="K15"/>
      <c r="L15" s="171"/>
      <c r="M15" s="172"/>
      <c r="N15" s="172"/>
      <c r="O15" s="173"/>
      <c r="P15" s="173"/>
      <c r="Q15" s="173"/>
    </row>
    <row r="16" spans="1:17" ht="15" x14ac:dyDescent="0.25">
      <c r="A16" s="174" t="s">
        <v>124</v>
      </c>
      <c r="B16" s="16">
        <v>107374103</v>
      </c>
      <c r="C16" s="16">
        <v>64627661</v>
      </c>
      <c r="D16" s="16">
        <v>19716353</v>
      </c>
      <c r="E16" s="16">
        <v>42593413</v>
      </c>
      <c r="F16" s="16">
        <v>29014430</v>
      </c>
      <c r="G16" s="16">
        <v>46756327</v>
      </c>
      <c r="H16" s="16">
        <f>+SUM(B16:G16)</f>
        <v>310082287</v>
      </c>
      <c r="I16" s="175"/>
      <c r="J16" s="176"/>
      <c r="K16" s="176"/>
      <c r="M16" s="147"/>
      <c r="N16" s="147"/>
      <c r="P16" s="176"/>
      <c r="Q16" s="176"/>
    </row>
    <row r="17" spans="1:17" ht="15" x14ac:dyDescent="0.25">
      <c r="A17" s="174" t="s">
        <v>121</v>
      </c>
      <c r="B17" s="16">
        <v>129130563</v>
      </c>
      <c r="C17" s="16">
        <v>55956928</v>
      </c>
      <c r="D17" s="16">
        <v>24354130</v>
      </c>
      <c r="E17" s="16">
        <v>53023593</v>
      </c>
      <c r="F17" s="16">
        <v>43749793</v>
      </c>
      <c r="G17" s="16">
        <v>41497765</v>
      </c>
      <c r="H17" s="16">
        <f t="shared" ref="H17:H18" si="2">+SUM(B17:G17)</f>
        <v>347712772</v>
      </c>
      <c r="I17" s="175"/>
      <c r="J17" s="176"/>
      <c r="K17" s="176"/>
      <c r="M17" s="147"/>
      <c r="N17" s="147"/>
      <c r="P17" s="176"/>
      <c r="Q17" s="176"/>
    </row>
    <row r="18" spans="1:17" ht="15" x14ac:dyDescent="0.25">
      <c r="A18" s="174" t="s">
        <v>123</v>
      </c>
      <c r="B18" s="16">
        <v>151767318</v>
      </c>
      <c r="C18" s="16">
        <v>51817514</v>
      </c>
      <c r="D18" s="16">
        <v>20370875</v>
      </c>
      <c r="E18" s="16">
        <v>109064884</v>
      </c>
      <c r="F18" s="16">
        <v>37883810</v>
      </c>
      <c r="G18" s="16">
        <v>23452758</v>
      </c>
      <c r="H18" s="16">
        <f t="shared" si="2"/>
        <v>394357159</v>
      </c>
      <c r="I18" s="175"/>
      <c r="J18" s="176"/>
      <c r="K18" s="176"/>
      <c r="M18" s="147"/>
      <c r="N18" s="147"/>
      <c r="P18" s="176"/>
      <c r="Q18" s="176"/>
    </row>
    <row r="19" spans="1:17" ht="15" x14ac:dyDescent="0.25">
      <c r="A19" s="177" t="s">
        <v>131</v>
      </c>
      <c r="B19" s="178"/>
      <c r="C19" s="178"/>
      <c r="D19" s="178"/>
      <c r="E19" s="178"/>
      <c r="F19" s="178"/>
      <c r="G19" s="178"/>
      <c r="H19" s="178"/>
      <c r="I19" s="179"/>
      <c r="P19"/>
    </row>
    <row r="20" spans="1:17" ht="15" x14ac:dyDescent="0.25">
      <c r="A20" s="2" t="s">
        <v>132</v>
      </c>
      <c r="B20" s="180">
        <v>270313854</v>
      </c>
      <c r="C20" s="180">
        <v>230387183</v>
      </c>
      <c r="D20" s="180">
        <v>72013988</v>
      </c>
      <c r="E20" s="180">
        <v>197950358</v>
      </c>
      <c r="F20" s="180">
        <v>255564032</v>
      </c>
      <c r="G20" s="180">
        <v>179778495</v>
      </c>
      <c r="H20" s="16">
        <f>+SUM(B20:G20)</f>
        <v>1206007910</v>
      </c>
      <c r="I20" s="179"/>
      <c r="P20"/>
    </row>
    <row r="21" spans="1:17" ht="15" x14ac:dyDescent="0.25">
      <c r="A21" s="2" t="s">
        <v>133</v>
      </c>
      <c r="B21" s="16">
        <f>+B15</f>
        <v>388271984</v>
      </c>
      <c r="C21" s="16">
        <f t="shared" ref="C21:G21" si="3">+C15</f>
        <v>172402103</v>
      </c>
      <c r="D21" s="16">
        <f t="shared" si="3"/>
        <v>64441358</v>
      </c>
      <c r="E21" s="16">
        <f t="shared" si="3"/>
        <v>204681890</v>
      </c>
      <c r="F21" s="16">
        <f t="shared" si="3"/>
        <v>110648033</v>
      </c>
      <c r="G21" s="16">
        <f t="shared" si="3"/>
        <v>111706850</v>
      </c>
      <c r="H21" s="16">
        <f>+SUM(B21:G21)</f>
        <v>1052152218</v>
      </c>
      <c r="I21" s="179"/>
      <c r="P21"/>
    </row>
    <row r="22" spans="1:17" ht="15" x14ac:dyDescent="0.25">
      <c r="A22" s="181" t="s">
        <v>38</v>
      </c>
      <c r="B22" s="182">
        <f>B21/B20-1</f>
        <v>0.43637471130133054</v>
      </c>
      <c r="C22" s="182">
        <f>C21/C20-1</f>
        <v>-0.25168535525693714</v>
      </c>
      <c r="D22" s="182">
        <f t="shared" ref="D22:G22" si="4">D21/D20-1</f>
        <v>-0.10515498738939444</v>
      </c>
      <c r="E22" s="182">
        <f t="shared" si="4"/>
        <v>3.4006162292467224E-2</v>
      </c>
      <c r="F22" s="182">
        <f t="shared" si="4"/>
        <v>-0.56704379667949523</v>
      </c>
      <c r="G22" s="182">
        <f t="shared" si="4"/>
        <v>-0.37864175578953418</v>
      </c>
      <c r="H22" s="182">
        <f>H21/H20-1</f>
        <v>-0.12757436391938759</v>
      </c>
      <c r="I22" s="179"/>
      <c r="P22"/>
    </row>
    <row r="23" spans="1:17" ht="15" x14ac:dyDescent="0.25">
      <c r="A23" s="183"/>
      <c r="B23" s="184"/>
      <c r="C23" s="184"/>
      <c r="D23" s="185"/>
      <c r="E23" s="184"/>
      <c r="F23" s="184"/>
      <c r="G23" s="184"/>
      <c r="H23" s="184"/>
      <c r="I23" s="179"/>
      <c r="P23"/>
    </row>
    <row r="24" spans="1:17" ht="15" x14ac:dyDescent="0.25">
      <c r="A24" s="470" t="s">
        <v>134</v>
      </c>
      <c r="B24" s="470"/>
      <c r="C24" s="470"/>
      <c r="D24" s="470"/>
      <c r="E24" s="470"/>
      <c r="F24" s="470"/>
      <c r="G24" s="470"/>
      <c r="H24" s="470"/>
      <c r="I24"/>
      <c r="J24" s="186"/>
      <c r="K24" s="186"/>
      <c r="L24" s="186"/>
      <c r="M24" s="186"/>
      <c r="N24" s="186"/>
      <c r="O24" s="186"/>
      <c r="P24"/>
    </row>
    <row r="25" spans="1:17" ht="15" x14ac:dyDescent="0.25">
      <c r="A25" s="187" t="s">
        <v>135</v>
      </c>
      <c r="B25" s="188">
        <v>117433340</v>
      </c>
      <c r="C25" s="188">
        <v>61260635</v>
      </c>
      <c r="D25" s="188">
        <v>26368134</v>
      </c>
      <c r="E25" s="188">
        <v>78172224</v>
      </c>
      <c r="F25" s="188">
        <v>102609063</v>
      </c>
      <c r="G25" s="188">
        <v>79919823</v>
      </c>
      <c r="H25" s="180">
        <f>+SUM(B25:G25)</f>
        <v>465763219</v>
      </c>
      <c r="I25"/>
      <c r="J25" s="186"/>
      <c r="K25" s="186"/>
      <c r="L25" s="186"/>
      <c r="M25" s="186"/>
      <c r="N25" s="186"/>
      <c r="O25" s="186"/>
    </row>
    <row r="26" spans="1:17" ht="15" x14ac:dyDescent="0.25">
      <c r="A26" s="187" t="s">
        <v>122</v>
      </c>
      <c r="B26" s="180">
        <f>+B18</f>
        <v>151767318</v>
      </c>
      <c r="C26" s="180">
        <f t="shared" ref="C26:G26" si="5">+C18</f>
        <v>51817514</v>
      </c>
      <c r="D26" s="180">
        <f t="shared" si="5"/>
        <v>20370875</v>
      </c>
      <c r="E26" s="180">
        <f t="shared" si="5"/>
        <v>109064884</v>
      </c>
      <c r="F26" s="180">
        <f t="shared" si="5"/>
        <v>37883810</v>
      </c>
      <c r="G26" s="180">
        <f t="shared" si="5"/>
        <v>23452758</v>
      </c>
      <c r="H26" s="180">
        <f>+SUM(B26:G26)</f>
        <v>394357159</v>
      </c>
      <c r="I26"/>
      <c r="J26"/>
      <c r="K26"/>
      <c r="L26"/>
      <c r="M26"/>
      <c r="N26"/>
    </row>
    <row r="27" spans="1:17" ht="15" x14ac:dyDescent="0.25">
      <c r="A27" s="181" t="s">
        <v>136</v>
      </c>
      <c r="B27" s="182">
        <f>B26/B25-1</f>
        <v>0.292369935147889</v>
      </c>
      <c r="C27" s="182">
        <f t="shared" ref="C27:G27" si="6">C26/C25-1</f>
        <v>-0.15414663919170934</v>
      </c>
      <c r="D27" s="182">
        <f>D26/D25-1</f>
        <v>-0.22744343608083906</v>
      </c>
      <c r="E27" s="182">
        <f t="shared" si="6"/>
        <v>0.39518717031768213</v>
      </c>
      <c r="F27" s="182">
        <f t="shared" si="6"/>
        <v>-0.63079469890491058</v>
      </c>
      <c r="G27" s="182">
        <f t="shared" si="6"/>
        <v>-0.70654642215611507</v>
      </c>
      <c r="H27" s="182">
        <f>H26/H25-1</f>
        <v>-0.15330978722044597</v>
      </c>
      <c r="I27"/>
      <c r="J27"/>
      <c r="K27"/>
      <c r="L27"/>
      <c r="M27"/>
      <c r="N27"/>
    </row>
    <row r="28" spans="1:17" ht="15" x14ac:dyDescent="0.25">
      <c r="I28"/>
      <c r="J28"/>
      <c r="K28"/>
      <c r="L28"/>
      <c r="M28"/>
      <c r="N28"/>
    </row>
    <row r="29" spans="1:17" ht="15" x14ac:dyDescent="0.25">
      <c r="A29" s="470" t="s">
        <v>137</v>
      </c>
      <c r="B29" s="470"/>
      <c r="C29" s="470"/>
      <c r="D29" s="470"/>
      <c r="E29" s="470"/>
      <c r="F29" s="470"/>
      <c r="G29" s="470"/>
      <c r="H29" s="470"/>
      <c r="I29"/>
      <c r="J29"/>
      <c r="K29"/>
      <c r="L29"/>
      <c r="M29"/>
      <c r="N29"/>
    </row>
    <row r="30" spans="1:17" ht="15" x14ac:dyDescent="0.25">
      <c r="A30" s="189" t="s">
        <v>39</v>
      </c>
      <c r="B30" s="190">
        <f>+B17</f>
        <v>129130563</v>
      </c>
      <c r="C30" s="190">
        <f t="shared" ref="C30:G31" si="7">+C17</f>
        <v>55956928</v>
      </c>
      <c r="D30" s="190">
        <f t="shared" si="7"/>
        <v>24354130</v>
      </c>
      <c r="E30" s="190">
        <f t="shared" si="7"/>
        <v>53023593</v>
      </c>
      <c r="F30" s="190">
        <f t="shared" si="7"/>
        <v>43749793</v>
      </c>
      <c r="G30" s="190">
        <f t="shared" si="7"/>
        <v>41497765</v>
      </c>
      <c r="H30" s="190">
        <f>+SUM(B30:G30)</f>
        <v>347712772</v>
      </c>
      <c r="I30"/>
      <c r="J30"/>
      <c r="K30"/>
      <c r="L30"/>
      <c r="M30"/>
      <c r="N30"/>
    </row>
    <row r="31" spans="1:17" ht="15" x14ac:dyDescent="0.25">
      <c r="A31" s="187" t="s">
        <v>122</v>
      </c>
      <c r="B31" s="190">
        <f>+B18</f>
        <v>151767318</v>
      </c>
      <c r="C31" s="190">
        <f t="shared" si="7"/>
        <v>51817514</v>
      </c>
      <c r="D31" s="190">
        <f t="shared" si="7"/>
        <v>20370875</v>
      </c>
      <c r="E31" s="190">
        <f t="shared" si="7"/>
        <v>109064884</v>
      </c>
      <c r="F31" s="190">
        <f t="shared" si="7"/>
        <v>37883810</v>
      </c>
      <c r="G31" s="190">
        <f t="shared" si="7"/>
        <v>23452758</v>
      </c>
      <c r="H31" s="190">
        <f>+SUM(B31:G31)</f>
        <v>394357159</v>
      </c>
      <c r="I31" s="190"/>
      <c r="J31"/>
      <c r="K31"/>
      <c r="L31"/>
      <c r="M31"/>
      <c r="N31"/>
      <c r="O31"/>
      <c r="P31"/>
    </row>
    <row r="32" spans="1:17" ht="15" x14ac:dyDescent="0.25">
      <c r="A32" s="181" t="s">
        <v>136</v>
      </c>
      <c r="B32" s="182">
        <f>B31/B30-1</f>
        <v>0.17530129563517827</v>
      </c>
      <c r="C32" s="182">
        <f t="shared" ref="C32:G32" si="8">C31/C30-1</f>
        <v>-7.3975004489167051E-2</v>
      </c>
      <c r="D32" s="182">
        <f>D31/D30-1</f>
        <v>-0.16355562691009695</v>
      </c>
      <c r="E32" s="182">
        <f t="shared" si="8"/>
        <v>1.0569123635208952</v>
      </c>
      <c r="F32" s="182">
        <f t="shared" si="8"/>
        <v>-0.13408024581967737</v>
      </c>
      <c r="G32" s="182">
        <f t="shared" si="8"/>
        <v>-0.4348428644289638</v>
      </c>
      <c r="H32" s="182">
        <f>H31/H30-1</f>
        <v>0.13414631487853423</v>
      </c>
      <c r="I32"/>
      <c r="J32" s="176"/>
    </row>
    <row r="33" spans="1:18" ht="38.25" customHeight="1" x14ac:dyDescent="0.2">
      <c r="A33" s="471" t="s">
        <v>138</v>
      </c>
      <c r="B33" s="472"/>
      <c r="C33" s="472"/>
      <c r="D33" s="472"/>
      <c r="E33" s="472"/>
      <c r="F33" s="472"/>
      <c r="G33" s="472"/>
      <c r="H33" s="472"/>
      <c r="J33" s="191"/>
    </row>
    <row r="39" spans="1:18" ht="132.75" customHeight="1" x14ac:dyDescent="0.2"/>
    <row r="40" spans="1:18" x14ac:dyDescent="0.2">
      <c r="A40" s="4"/>
    </row>
    <row r="41" spans="1:18" ht="15" x14ac:dyDescent="0.25">
      <c r="J41"/>
      <c r="K41"/>
      <c r="L41"/>
      <c r="M41"/>
      <c r="N41"/>
      <c r="O41"/>
      <c r="P41"/>
      <c r="Q41"/>
      <c r="R41"/>
    </row>
    <row r="42" spans="1:18" ht="47.25" customHeight="1" x14ac:dyDescent="0.25">
      <c r="A42" s="473" t="s">
        <v>139</v>
      </c>
      <c r="B42" s="473"/>
      <c r="C42" s="473"/>
      <c r="D42" s="473"/>
      <c r="E42" s="473"/>
      <c r="F42" s="473"/>
      <c r="G42" s="192"/>
      <c r="H42" s="192"/>
      <c r="J42"/>
      <c r="K42"/>
      <c r="L42"/>
      <c r="M42"/>
      <c r="N42"/>
      <c r="O42"/>
      <c r="P42"/>
      <c r="Q42"/>
      <c r="R42"/>
    </row>
    <row r="43" spans="1:18" ht="22.5" customHeight="1" x14ac:dyDescent="0.2"/>
  </sheetData>
  <mergeCells count="4">
    <mergeCell ref="A24:H24"/>
    <mergeCell ref="A29:H29"/>
    <mergeCell ref="A33:H33"/>
    <mergeCell ref="A42:F42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609"/>
  <sheetViews>
    <sheetView showGridLines="0" zoomScale="90" zoomScaleNormal="90" workbookViewId="0">
      <selection activeCell="B1" sqref="B1"/>
    </sheetView>
  </sheetViews>
  <sheetFormatPr baseColWidth="10" defaultColWidth="11.42578125" defaultRowHeight="12.75" x14ac:dyDescent="0.2"/>
  <cols>
    <col min="1" max="1" width="3" style="4" bestFit="1" customWidth="1"/>
    <col min="2" max="2" width="63.28515625" style="4" bestFit="1" customWidth="1"/>
    <col min="3" max="3" width="17.42578125" style="4" bestFit="1" customWidth="1"/>
    <col min="4" max="4" width="14.42578125" style="4" bestFit="1" customWidth="1"/>
    <col min="5" max="5" width="8.28515625" style="157" bestFit="1" customWidth="1"/>
    <col min="6" max="6" width="16.28515625" style="157" bestFit="1" customWidth="1"/>
    <col min="7" max="7" width="16.7109375" style="4" bestFit="1" customWidth="1"/>
    <col min="8" max="8" width="8.28515625" style="176" bestFit="1" customWidth="1"/>
    <col min="9" max="9" width="9.28515625" style="23" bestFit="1" customWidth="1"/>
    <col min="10" max="16384" width="11.42578125" style="23"/>
  </cols>
  <sheetData>
    <row r="1" spans="1:9" s="193" customFormat="1" ht="14.25" customHeight="1" x14ac:dyDescent="0.25">
      <c r="B1" s="194" t="s">
        <v>125</v>
      </c>
      <c r="E1" s="195"/>
      <c r="H1" s="195"/>
      <c r="I1" s="195"/>
    </row>
    <row r="2" spans="1:9" s="193" customFormat="1" ht="14.25" customHeight="1" x14ac:dyDescent="0.25">
      <c r="B2" s="196" t="s">
        <v>126</v>
      </c>
      <c r="E2" s="195"/>
      <c r="H2" s="195"/>
      <c r="I2" s="195"/>
    </row>
    <row r="3" spans="1:9" s="193" customFormat="1" ht="14.25" customHeight="1" x14ac:dyDescent="0.25">
      <c r="B3" s="197"/>
      <c r="E3" s="195"/>
      <c r="H3" s="195"/>
      <c r="I3" s="195"/>
    </row>
    <row r="4" spans="1:9" s="193" customFormat="1" ht="14.25" customHeight="1" thickBot="1" x14ac:dyDescent="0.3">
      <c r="B4" s="198" t="s">
        <v>141</v>
      </c>
      <c r="E4" s="195"/>
      <c r="H4" s="195"/>
      <c r="I4" s="195"/>
    </row>
    <row r="5" spans="1:9" s="200" customFormat="1" ht="14.25" customHeight="1" thickBot="1" x14ac:dyDescent="0.3">
      <c r="A5" s="193"/>
      <c r="B5" s="199"/>
      <c r="C5" s="452" t="s">
        <v>123</v>
      </c>
      <c r="D5" s="453"/>
      <c r="E5" s="454"/>
      <c r="F5" s="475" t="s">
        <v>142</v>
      </c>
      <c r="G5" s="455"/>
      <c r="H5" s="455"/>
      <c r="I5" s="456"/>
    </row>
    <row r="6" spans="1:9" s="200" customFormat="1" ht="14.25" customHeight="1" thickBot="1" x14ac:dyDescent="0.3">
      <c r="A6" s="193"/>
      <c r="B6" s="201" t="s">
        <v>143</v>
      </c>
      <c r="C6" s="202">
        <v>2019</v>
      </c>
      <c r="D6" s="203">
        <v>2020</v>
      </c>
      <c r="E6" s="204" t="s">
        <v>136</v>
      </c>
      <c r="F6" s="202">
        <v>2019</v>
      </c>
      <c r="G6" s="203">
        <v>2020</v>
      </c>
      <c r="H6" s="204" t="s">
        <v>136</v>
      </c>
      <c r="I6" s="205" t="s">
        <v>144</v>
      </c>
    </row>
    <row r="7" spans="1:9" s="193" customFormat="1" ht="14.25" customHeight="1" x14ac:dyDescent="0.25">
      <c r="B7" s="206" t="s">
        <v>145</v>
      </c>
      <c r="C7" s="207">
        <v>108573264</v>
      </c>
      <c r="D7" s="208">
        <v>136883752</v>
      </c>
      <c r="E7" s="209">
        <f t="shared" ref="E7:E23" si="0">D7/C7-1</f>
        <v>0.26075008668800814</v>
      </c>
      <c r="F7" s="207">
        <v>231500217</v>
      </c>
      <c r="G7" s="208">
        <v>291903996</v>
      </c>
      <c r="H7" s="209">
        <f t="shared" ref="H7:H25" si="1">G7/F7-1</f>
        <v>0.26092320682360315</v>
      </c>
      <c r="I7" s="209">
        <f t="shared" ref="I7:I28" si="2">+G7/$G$29</f>
        <v>0.27743513819214322</v>
      </c>
    </row>
    <row r="8" spans="1:9" s="193" customFormat="1" ht="14.25" customHeight="1" x14ac:dyDescent="0.25">
      <c r="B8" s="210" t="s">
        <v>146</v>
      </c>
      <c r="C8" s="207">
        <v>90838551</v>
      </c>
      <c r="D8" s="208">
        <v>50999041</v>
      </c>
      <c r="E8" s="209">
        <f t="shared" si="0"/>
        <v>-0.43857491738281906</v>
      </c>
      <c r="F8" s="207">
        <v>236269958</v>
      </c>
      <c r="G8" s="208">
        <v>154112558</v>
      </c>
      <c r="H8" s="209">
        <f t="shared" si="1"/>
        <v>-0.34772681510359438</v>
      </c>
      <c r="I8" s="209">
        <f t="shared" si="2"/>
        <v>0.14647363315257489</v>
      </c>
    </row>
    <row r="9" spans="1:9" s="193" customFormat="1" ht="14.25" customHeight="1" x14ac:dyDescent="0.25">
      <c r="B9" s="210" t="s">
        <v>147</v>
      </c>
      <c r="C9" s="207">
        <v>48754023</v>
      </c>
      <c r="D9" s="208">
        <v>28037539</v>
      </c>
      <c r="E9" s="209">
        <f t="shared" si="0"/>
        <v>-0.4249184523705869</v>
      </c>
      <c r="F9" s="207">
        <v>130198772</v>
      </c>
      <c r="G9" s="208">
        <v>130388086</v>
      </c>
      <c r="H9" s="209">
        <f t="shared" si="1"/>
        <v>1.454038291544002E-3</v>
      </c>
      <c r="I9" s="209">
        <f t="shared" si="2"/>
        <v>0.12392511631810293</v>
      </c>
    </row>
    <row r="10" spans="1:9" s="193" customFormat="1" ht="14.25" customHeight="1" x14ac:dyDescent="0.25">
      <c r="B10" s="206" t="s">
        <v>148</v>
      </c>
      <c r="C10" s="207">
        <v>24950840</v>
      </c>
      <c r="D10" s="208">
        <v>25415666</v>
      </c>
      <c r="E10" s="209">
        <f t="shared" si="0"/>
        <v>1.862967338975352E-2</v>
      </c>
      <c r="F10" s="207">
        <v>80310957</v>
      </c>
      <c r="G10" s="208">
        <v>82041284</v>
      </c>
      <c r="H10" s="209">
        <f t="shared" si="1"/>
        <v>2.154534156528598E-2</v>
      </c>
      <c r="I10" s="209">
        <f t="shared" si="2"/>
        <v>7.7974728937937762E-2</v>
      </c>
    </row>
    <row r="11" spans="1:9" s="193" customFormat="1" ht="14.25" customHeight="1" x14ac:dyDescent="0.25">
      <c r="B11" s="210" t="s">
        <v>149</v>
      </c>
      <c r="C11" s="207">
        <v>16170521</v>
      </c>
      <c r="D11" s="208">
        <v>34592119</v>
      </c>
      <c r="E11" s="209">
        <f t="shared" si="0"/>
        <v>1.1392086872154583</v>
      </c>
      <c r="F11" s="207">
        <v>54936661</v>
      </c>
      <c r="G11" s="208">
        <v>79114080</v>
      </c>
      <c r="H11" s="209">
        <f t="shared" si="1"/>
        <v>0.44009625921750151</v>
      </c>
      <c r="I11" s="209">
        <f t="shared" si="2"/>
        <v>7.5192618184453608E-2</v>
      </c>
    </row>
    <row r="12" spans="1:9" s="193" customFormat="1" ht="14.25" customHeight="1" x14ac:dyDescent="0.25">
      <c r="B12" s="210" t="s">
        <v>150</v>
      </c>
      <c r="C12" s="207">
        <v>18459096</v>
      </c>
      <c r="D12" s="208">
        <v>27261360</v>
      </c>
      <c r="E12" s="209">
        <f t="shared" si="0"/>
        <v>0.47685238757087567</v>
      </c>
      <c r="F12" s="207">
        <v>53248904</v>
      </c>
      <c r="G12" s="208">
        <v>62056944</v>
      </c>
      <c r="H12" s="209">
        <f t="shared" si="1"/>
        <v>0.16541260642660371</v>
      </c>
      <c r="I12" s="209">
        <f t="shared" si="2"/>
        <v>5.898095630873821E-2</v>
      </c>
    </row>
    <row r="13" spans="1:9" s="193" customFormat="1" ht="14.25" customHeight="1" x14ac:dyDescent="0.25">
      <c r="B13" s="210" t="s">
        <v>151</v>
      </c>
      <c r="C13" s="207">
        <v>18200989</v>
      </c>
      <c r="D13" s="208">
        <v>16500720</v>
      </c>
      <c r="E13" s="209">
        <f t="shared" si="0"/>
        <v>-9.3416297323183906E-2</v>
      </c>
      <c r="F13" s="207">
        <v>53567362</v>
      </c>
      <c r="G13" s="208">
        <v>55703973</v>
      </c>
      <c r="H13" s="209">
        <f t="shared" si="1"/>
        <v>3.9886433085877915E-2</v>
      </c>
      <c r="I13" s="209">
        <f t="shared" si="2"/>
        <v>5.2942884163553604E-2</v>
      </c>
    </row>
    <row r="14" spans="1:9" s="193" customFormat="1" ht="14.25" customHeight="1" x14ac:dyDescent="0.25">
      <c r="B14" s="210" t="s">
        <v>152</v>
      </c>
      <c r="C14" s="207">
        <v>29320978</v>
      </c>
      <c r="D14" s="208">
        <v>14488376</v>
      </c>
      <c r="E14" s="209">
        <f t="shared" si="0"/>
        <v>-0.50586996109065674</v>
      </c>
      <c r="F14" s="207">
        <v>65662596</v>
      </c>
      <c r="G14" s="208">
        <v>37947650</v>
      </c>
      <c r="H14" s="209">
        <f t="shared" si="1"/>
        <v>-0.42208117997649686</v>
      </c>
      <c r="I14" s="209">
        <f t="shared" si="2"/>
        <v>3.6066692015470331E-2</v>
      </c>
    </row>
    <row r="15" spans="1:9" s="193" customFormat="1" ht="14.25" customHeight="1" x14ac:dyDescent="0.25">
      <c r="B15" s="210" t="s">
        <v>153</v>
      </c>
      <c r="C15" s="207">
        <v>38160940</v>
      </c>
      <c r="D15" s="208">
        <v>21494006</v>
      </c>
      <c r="E15" s="209">
        <f t="shared" si="0"/>
        <v>-0.43675375921033388</v>
      </c>
      <c r="F15" s="207">
        <v>71221389</v>
      </c>
      <c r="G15" s="208">
        <v>36202521</v>
      </c>
      <c r="H15" s="209">
        <f t="shared" si="1"/>
        <v>-0.49169032634283505</v>
      </c>
      <c r="I15" s="209">
        <f t="shared" si="2"/>
        <v>3.440806413811124E-2</v>
      </c>
    </row>
    <row r="16" spans="1:9" s="193" customFormat="1" ht="14.25" customHeight="1" x14ac:dyDescent="0.25">
      <c r="B16" s="210" t="s">
        <v>154</v>
      </c>
      <c r="C16" s="207">
        <v>12004981</v>
      </c>
      <c r="D16" s="208">
        <v>9800679</v>
      </c>
      <c r="E16" s="209">
        <f t="shared" si="0"/>
        <v>-0.18361561755074829</v>
      </c>
      <c r="F16" s="207">
        <v>38222227</v>
      </c>
      <c r="G16" s="208">
        <v>31797080</v>
      </c>
      <c r="H16" s="209">
        <f t="shared" si="1"/>
        <v>-0.16809975515032127</v>
      </c>
      <c r="I16" s="209">
        <f t="shared" si="2"/>
        <v>3.022098842355907E-2</v>
      </c>
    </row>
    <row r="17" spans="1:9" s="193" customFormat="1" ht="14.25" customHeight="1" x14ac:dyDescent="0.25">
      <c r="B17" s="210" t="s">
        <v>155</v>
      </c>
      <c r="C17" s="207">
        <v>15528979</v>
      </c>
      <c r="D17" s="208">
        <v>5963610</v>
      </c>
      <c r="E17" s="209">
        <f t="shared" si="0"/>
        <v>-0.61596895713491528</v>
      </c>
      <c r="F17" s="207">
        <v>32114265</v>
      </c>
      <c r="G17" s="208">
        <v>20324358</v>
      </c>
      <c r="H17" s="209">
        <f t="shared" si="1"/>
        <v>-0.36712367541340274</v>
      </c>
      <c r="I17" s="209">
        <f t="shared" si="2"/>
        <v>1.9316936895912146E-2</v>
      </c>
    </row>
    <row r="18" spans="1:9" s="193" customFormat="1" ht="14.25" customHeight="1" x14ac:dyDescent="0.25">
      <c r="B18" s="210" t="s">
        <v>156</v>
      </c>
      <c r="C18" s="207">
        <v>12874615</v>
      </c>
      <c r="D18" s="208">
        <v>4549985</v>
      </c>
      <c r="E18" s="209">
        <f t="shared" si="0"/>
        <v>-0.64659253888368706</v>
      </c>
      <c r="F18" s="207">
        <v>37460852</v>
      </c>
      <c r="G18" s="208">
        <v>16987728</v>
      </c>
      <c r="H18" s="209">
        <f t="shared" si="1"/>
        <v>-0.54652051159968273</v>
      </c>
      <c r="I18" s="209">
        <f t="shared" si="2"/>
        <v>1.6145694234519972E-2</v>
      </c>
    </row>
    <row r="19" spans="1:9" s="193" customFormat="1" ht="14.25" customHeight="1" x14ac:dyDescent="0.25">
      <c r="B19" s="210" t="s">
        <v>157</v>
      </c>
      <c r="C19" s="207">
        <v>12900139</v>
      </c>
      <c r="D19" s="208">
        <v>7043777</v>
      </c>
      <c r="E19" s="209">
        <f t="shared" si="0"/>
        <v>-0.45397665870111947</v>
      </c>
      <c r="F19" s="207">
        <v>32895432</v>
      </c>
      <c r="G19" s="208">
        <v>16979999</v>
      </c>
      <c r="H19" s="209">
        <f t="shared" si="1"/>
        <v>-0.48381893875113113</v>
      </c>
      <c r="I19" s="209">
        <f t="shared" si="2"/>
        <v>1.6138348339251422E-2</v>
      </c>
    </row>
    <row r="20" spans="1:9" s="193" customFormat="1" ht="14.25" customHeight="1" x14ac:dyDescent="0.25">
      <c r="B20" s="210" t="s">
        <v>158</v>
      </c>
      <c r="C20" s="207">
        <v>6563370</v>
      </c>
      <c r="D20" s="208">
        <v>4462391</v>
      </c>
      <c r="E20" s="209">
        <f t="shared" si="0"/>
        <v>-0.32010674394404093</v>
      </c>
      <c r="F20" s="207">
        <v>51988452</v>
      </c>
      <c r="G20" s="208">
        <v>13565651</v>
      </c>
      <c r="H20" s="209">
        <f t="shared" si="1"/>
        <v>-0.73906414832278522</v>
      </c>
      <c r="I20" s="209">
        <f t="shared" si="2"/>
        <v>1.2893239939926639E-2</v>
      </c>
    </row>
    <row r="21" spans="1:9" s="193" customFormat="1" ht="14.25" customHeight="1" x14ac:dyDescent="0.25">
      <c r="B21" s="210" t="s">
        <v>159</v>
      </c>
      <c r="C21" s="207">
        <v>3290739</v>
      </c>
      <c r="D21" s="208">
        <v>3351497</v>
      </c>
      <c r="E21" s="209">
        <f t="shared" si="0"/>
        <v>1.8463329969347297E-2</v>
      </c>
      <c r="F21" s="207">
        <v>8727613</v>
      </c>
      <c r="G21" s="208">
        <v>11390508</v>
      </c>
      <c r="H21" s="209">
        <f t="shared" si="1"/>
        <v>0.30511148924683074</v>
      </c>
      <c r="I21" s="209">
        <f t="shared" si="2"/>
        <v>1.0825912643753986E-2</v>
      </c>
    </row>
    <row r="22" spans="1:9" s="193" customFormat="1" ht="14.25" customHeight="1" x14ac:dyDescent="0.25">
      <c r="B22" s="210" t="s">
        <v>160</v>
      </c>
      <c r="C22" s="207">
        <v>6059428</v>
      </c>
      <c r="D22" s="208">
        <v>2026613</v>
      </c>
      <c r="E22" s="209">
        <f t="shared" si="0"/>
        <v>-0.66554384341228245</v>
      </c>
      <c r="F22" s="207">
        <v>14650726</v>
      </c>
      <c r="G22" s="208">
        <v>8214520</v>
      </c>
      <c r="H22" s="209">
        <f t="shared" si="1"/>
        <v>-0.43930969700750666</v>
      </c>
      <c r="I22" s="209">
        <f t="shared" si="2"/>
        <v>7.8073494114898117E-3</v>
      </c>
    </row>
    <row r="23" spans="1:9" s="193" customFormat="1" ht="14.25" customHeight="1" x14ac:dyDescent="0.25">
      <c r="B23" s="210" t="s">
        <v>161</v>
      </c>
      <c r="C23" s="207">
        <v>1170402</v>
      </c>
      <c r="D23" s="208">
        <v>298922</v>
      </c>
      <c r="E23" s="209">
        <f t="shared" si="0"/>
        <v>-0.74459886432183131</v>
      </c>
      <c r="F23" s="207">
        <v>8250998</v>
      </c>
      <c r="G23" s="208">
        <v>1797767</v>
      </c>
      <c r="H23" s="209">
        <f t="shared" si="1"/>
        <v>-0.78211520594235995</v>
      </c>
      <c r="I23" s="209">
        <f t="shared" si="2"/>
        <v>1.7086567601571126E-3</v>
      </c>
    </row>
    <row r="24" spans="1:9" s="193" customFormat="1" ht="14.25" customHeight="1" x14ac:dyDescent="0.25">
      <c r="B24" s="210" t="s">
        <v>162</v>
      </c>
      <c r="C24" s="207">
        <v>1335014</v>
      </c>
      <c r="D24" s="208">
        <v>909632</v>
      </c>
      <c r="E24" s="209" t="s">
        <v>163</v>
      </c>
      <c r="F24" s="207">
        <v>3114826</v>
      </c>
      <c r="G24" s="208">
        <v>1047999</v>
      </c>
      <c r="H24" s="209">
        <f t="shared" si="1"/>
        <v>-0.6635449299575642</v>
      </c>
      <c r="I24" s="209">
        <f t="shared" si="2"/>
        <v>9.96052645302697E-4</v>
      </c>
    </row>
    <row r="25" spans="1:9" s="193" customFormat="1" ht="14.25" customHeight="1" x14ac:dyDescent="0.25">
      <c r="B25" s="210" t="s">
        <v>164</v>
      </c>
      <c r="C25" s="207">
        <v>525796</v>
      </c>
      <c r="D25" s="208">
        <v>277474</v>
      </c>
      <c r="E25" s="209">
        <f>D25/C25-1</f>
        <v>-0.47227822197201952</v>
      </c>
      <c r="F25" s="207">
        <v>874814</v>
      </c>
      <c r="G25" s="208">
        <v>574652</v>
      </c>
      <c r="H25" s="209">
        <f t="shared" si="1"/>
        <v>-0.34311522220723489</v>
      </c>
      <c r="I25" s="209">
        <f t="shared" si="2"/>
        <v>5.4616812108454829E-4</v>
      </c>
    </row>
    <row r="26" spans="1:9" s="193" customFormat="1" ht="14.25" customHeight="1" x14ac:dyDescent="0.25">
      <c r="B26" s="210" t="s">
        <v>165</v>
      </c>
      <c r="C26" s="207"/>
      <c r="D26" s="208"/>
      <c r="E26" s="209" t="s">
        <v>166</v>
      </c>
      <c r="F26" s="207"/>
      <c r="G26" s="208">
        <v>864</v>
      </c>
      <c r="H26" s="209" t="s">
        <v>166</v>
      </c>
      <c r="I26" s="209">
        <f t="shared" si="2"/>
        <v>8.211739567895869E-7</v>
      </c>
    </row>
    <row r="27" spans="1:9" s="193" customFormat="1" ht="14.25" customHeight="1" x14ac:dyDescent="0.25">
      <c r="B27" s="210" t="s">
        <v>167</v>
      </c>
      <c r="C27" s="207">
        <v>554</v>
      </c>
      <c r="D27" s="208">
        <v>0</v>
      </c>
      <c r="E27" s="209" t="s">
        <v>163</v>
      </c>
      <c r="F27" s="207">
        <v>889</v>
      </c>
      <c r="G27" s="208">
        <v>0</v>
      </c>
      <c r="H27" s="209" t="s">
        <v>163</v>
      </c>
      <c r="I27" s="209">
        <f t="shared" si="2"/>
        <v>0</v>
      </c>
    </row>
    <row r="28" spans="1:9" s="193" customFormat="1" ht="14.25" customHeight="1" x14ac:dyDescent="0.25">
      <c r="B28" s="210" t="s">
        <v>168</v>
      </c>
      <c r="C28" s="207">
        <v>80000</v>
      </c>
      <c r="D28" s="208"/>
      <c r="E28" s="209" t="s">
        <v>163</v>
      </c>
      <c r="F28" s="207">
        <v>790000</v>
      </c>
      <c r="G28" s="208"/>
      <c r="H28" s="209" t="s">
        <v>163</v>
      </c>
      <c r="I28" s="209">
        <f t="shared" si="2"/>
        <v>0</v>
      </c>
    </row>
    <row r="29" spans="1:9" s="200" customFormat="1" ht="14.25" customHeight="1" thickBot="1" x14ac:dyDescent="0.3">
      <c r="A29" s="193"/>
      <c r="B29" s="211" t="s">
        <v>64</v>
      </c>
      <c r="C29" s="212">
        <f>+SUM(C7:C28)</f>
        <v>465763219</v>
      </c>
      <c r="D29" s="212">
        <f>+SUM(D7:D28)</f>
        <v>394357159</v>
      </c>
      <c r="E29" s="213">
        <f>D29/C29-1</f>
        <v>-0.15330978722044597</v>
      </c>
      <c r="F29" s="212">
        <f>+SUM(F7:F28)</f>
        <v>1206007910</v>
      </c>
      <c r="G29" s="212">
        <f>+SUM(G7:G28)</f>
        <v>1052152218</v>
      </c>
      <c r="H29" s="214">
        <f>G29/F29-1</f>
        <v>-0.12757436391938759</v>
      </c>
      <c r="I29" s="214">
        <f t="shared" ref="I29" si="3">G29/$G$29</f>
        <v>1</v>
      </c>
    </row>
    <row r="30" spans="1:9" s="193" customFormat="1" ht="14.25" customHeight="1" x14ac:dyDescent="0.25">
      <c r="C30" s="215"/>
      <c r="D30" s="215"/>
      <c r="E30" s="215"/>
      <c r="F30" s="215"/>
      <c r="G30" s="215"/>
      <c r="H30" s="215"/>
      <c r="I30" s="215"/>
    </row>
    <row r="31" spans="1:9" s="200" customFormat="1" ht="14.25" customHeight="1" thickBot="1" x14ac:dyDescent="0.3">
      <c r="A31" s="193"/>
      <c r="B31" s="198" t="s">
        <v>169</v>
      </c>
      <c r="C31" s="193"/>
      <c r="D31" s="193"/>
      <c r="E31" s="195"/>
      <c r="F31" s="193"/>
      <c r="G31" s="193"/>
      <c r="H31" s="195"/>
      <c r="I31" s="195"/>
    </row>
    <row r="32" spans="1:9" s="200" customFormat="1" ht="14.25" customHeight="1" thickBot="1" x14ac:dyDescent="0.3">
      <c r="A32" s="193"/>
      <c r="B32" s="193"/>
      <c r="C32" s="452" t="s">
        <v>123</v>
      </c>
      <c r="D32" s="453"/>
      <c r="E32" s="454"/>
      <c r="F32" s="475" t="s">
        <v>142</v>
      </c>
      <c r="G32" s="455"/>
      <c r="H32" s="455"/>
      <c r="I32" s="456"/>
    </row>
    <row r="33" spans="1:9" s="193" customFormat="1" ht="14.25" customHeight="1" thickBot="1" x14ac:dyDescent="0.3">
      <c r="A33" s="476" t="s">
        <v>170</v>
      </c>
      <c r="B33" s="477"/>
      <c r="C33" s="202">
        <v>2019</v>
      </c>
      <c r="D33" s="203">
        <v>2020</v>
      </c>
      <c r="E33" s="204" t="s">
        <v>136</v>
      </c>
      <c r="F33" s="202">
        <v>2019</v>
      </c>
      <c r="G33" s="203">
        <v>2020</v>
      </c>
      <c r="H33" s="204" t="s">
        <v>136</v>
      </c>
      <c r="I33" s="205" t="s">
        <v>144</v>
      </c>
    </row>
    <row r="34" spans="1:9" s="193" customFormat="1" ht="14.25" customHeight="1" x14ac:dyDescent="0.25">
      <c r="A34" s="216">
        <v>1</v>
      </c>
      <c r="B34" s="217" t="s">
        <v>171</v>
      </c>
      <c r="C34" s="218">
        <v>95382892</v>
      </c>
      <c r="D34" s="219">
        <v>131505753</v>
      </c>
      <c r="E34" s="209">
        <f t="shared" ref="E34:E84" si="4">D34/C34-1</f>
        <v>0.37871425622112609</v>
      </c>
      <c r="F34" s="218">
        <v>198910640</v>
      </c>
      <c r="G34" s="219">
        <v>276876519</v>
      </c>
      <c r="H34" s="209">
        <f t="shared" ref="H34:H85" si="5">G34/F34-1</f>
        <v>0.39196434640198241</v>
      </c>
      <c r="I34" s="220">
        <f t="shared" ref="I34:I85" si="6">G34/$G$85</f>
        <v>0.26315253084416346</v>
      </c>
    </row>
    <row r="35" spans="1:9" s="193" customFormat="1" ht="14.25" customHeight="1" x14ac:dyDescent="0.25">
      <c r="A35" s="216">
        <v>2</v>
      </c>
      <c r="B35" s="217" t="s">
        <v>172</v>
      </c>
      <c r="C35" s="218">
        <v>59289123</v>
      </c>
      <c r="D35" s="219">
        <v>41959027</v>
      </c>
      <c r="E35" s="209">
        <f t="shared" si="4"/>
        <v>-0.29229806620684873</v>
      </c>
      <c r="F35" s="218">
        <v>156074142</v>
      </c>
      <c r="G35" s="219">
        <v>131023218</v>
      </c>
      <c r="H35" s="209">
        <f t="shared" si="5"/>
        <v>-0.1605065623234373</v>
      </c>
      <c r="I35" s="220">
        <f t="shared" si="6"/>
        <v>0.12452876661616276</v>
      </c>
    </row>
    <row r="36" spans="1:9" s="193" customFormat="1" ht="14.25" customHeight="1" x14ac:dyDescent="0.25">
      <c r="A36" s="216">
        <v>3</v>
      </c>
      <c r="B36" s="217" t="s">
        <v>173</v>
      </c>
      <c r="C36" s="218">
        <v>36030798</v>
      </c>
      <c r="D36" s="219">
        <v>21234921</v>
      </c>
      <c r="E36" s="209">
        <f t="shared" si="4"/>
        <v>-0.41064527629945913</v>
      </c>
      <c r="F36" s="218">
        <v>95756566</v>
      </c>
      <c r="G36" s="219">
        <v>99919560</v>
      </c>
      <c r="H36" s="209">
        <f t="shared" si="5"/>
        <v>4.3474762869002648E-2</v>
      </c>
      <c r="I36" s="220">
        <f t="shared" si="6"/>
        <v>9.4966829219762197E-2</v>
      </c>
    </row>
    <row r="37" spans="1:9" s="193" customFormat="1" ht="14.25" customHeight="1" x14ac:dyDescent="0.25">
      <c r="A37" s="216">
        <v>4</v>
      </c>
      <c r="B37" s="217" t="s">
        <v>174</v>
      </c>
      <c r="C37" s="218">
        <v>11622702</v>
      </c>
      <c r="D37" s="219">
        <v>30825609</v>
      </c>
      <c r="E37" s="209">
        <f t="shared" si="4"/>
        <v>1.6521895683120844</v>
      </c>
      <c r="F37" s="218">
        <v>39536436</v>
      </c>
      <c r="G37" s="219">
        <v>68546109</v>
      </c>
      <c r="H37" s="209">
        <f t="shared" si="5"/>
        <v>0.73374527233562481</v>
      </c>
      <c r="I37" s="220">
        <f t="shared" si="6"/>
        <v>6.5148471701458696E-2</v>
      </c>
    </row>
    <row r="38" spans="1:9" s="193" customFormat="1" ht="14.25" customHeight="1" x14ac:dyDescent="0.25">
      <c r="A38" s="216">
        <v>5</v>
      </c>
      <c r="B38" s="217" t="s">
        <v>175</v>
      </c>
      <c r="C38" s="218">
        <v>13818752</v>
      </c>
      <c r="D38" s="219">
        <v>19545995</v>
      </c>
      <c r="E38" s="209">
        <f t="shared" si="4"/>
        <v>0.41445443119610226</v>
      </c>
      <c r="F38" s="218">
        <v>48879456</v>
      </c>
      <c r="G38" s="219">
        <v>65558096</v>
      </c>
      <c r="H38" s="209">
        <f t="shared" si="5"/>
        <v>0.34121983681651447</v>
      </c>
      <c r="I38" s="220">
        <f t="shared" si="6"/>
        <v>6.2308566078601378E-2</v>
      </c>
    </row>
    <row r="39" spans="1:9" s="193" customFormat="1" ht="14.25" customHeight="1" x14ac:dyDescent="0.25">
      <c r="A39" s="216">
        <v>6</v>
      </c>
      <c r="B39" s="217" t="s">
        <v>176</v>
      </c>
      <c r="C39" s="218">
        <v>17643386</v>
      </c>
      <c r="D39" s="219">
        <v>25830149</v>
      </c>
      <c r="E39" s="209">
        <f t="shared" si="4"/>
        <v>0.46401314350884793</v>
      </c>
      <c r="F39" s="218">
        <v>50500743</v>
      </c>
      <c r="G39" s="219">
        <v>58552720</v>
      </c>
      <c r="H39" s="209">
        <f t="shared" si="5"/>
        <v>0.15944274324835184</v>
      </c>
      <c r="I39" s="220">
        <f t="shared" si="6"/>
        <v>5.5650426809250905E-2</v>
      </c>
    </row>
    <row r="40" spans="1:9" s="193" customFormat="1" ht="14.25" customHeight="1" x14ac:dyDescent="0.25">
      <c r="A40" s="216">
        <v>7</v>
      </c>
      <c r="B40" s="217" t="s">
        <v>177</v>
      </c>
      <c r="C40" s="218">
        <v>50996684</v>
      </c>
      <c r="D40" s="219">
        <v>28168762</v>
      </c>
      <c r="E40" s="209">
        <f t="shared" si="4"/>
        <v>-0.44763541880487756</v>
      </c>
      <c r="F40" s="218">
        <v>102032946</v>
      </c>
      <c r="G40" s="219">
        <v>50168687</v>
      </c>
      <c r="H40" s="209">
        <f t="shared" si="5"/>
        <v>-0.50830894366217749</v>
      </c>
      <c r="I40" s="220">
        <f t="shared" si="6"/>
        <v>4.7681966679083691E-2</v>
      </c>
    </row>
    <row r="41" spans="1:9" s="193" customFormat="1" ht="14.25" customHeight="1" x14ac:dyDescent="0.25">
      <c r="A41" s="216">
        <v>8</v>
      </c>
      <c r="B41" s="217" t="s">
        <v>178</v>
      </c>
      <c r="C41" s="218">
        <v>6757122</v>
      </c>
      <c r="D41" s="219">
        <v>6500612</v>
      </c>
      <c r="E41" s="209">
        <f t="shared" si="4"/>
        <v>-3.7961427957050375E-2</v>
      </c>
      <c r="F41" s="218">
        <v>23127909</v>
      </c>
      <c r="G41" s="219">
        <v>22003591</v>
      </c>
      <c r="H41" s="209">
        <f t="shared" si="5"/>
        <v>-4.8613041498909437E-2</v>
      </c>
      <c r="I41" s="220">
        <f t="shared" si="6"/>
        <v>2.0912935052140907E-2</v>
      </c>
    </row>
    <row r="42" spans="1:9" s="193" customFormat="1" ht="14.25" customHeight="1" x14ac:dyDescent="0.25">
      <c r="A42" s="216">
        <v>9</v>
      </c>
      <c r="B42" s="217" t="s">
        <v>179</v>
      </c>
      <c r="C42" s="218">
        <v>22155074</v>
      </c>
      <c r="D42" s="219">
        <v>6533732</v>
      </c>
      <c r="E42" s="209">
        <f t="shared" si="4"/>
        <v>-0.70509094214715784</v>
      </c>
      <c r="F42" s="218">
        <v>43605958</v>
      </c>
      <c r="G42" s="219">
        <v>18683992</v>
      </c>
      <c r="H42" s="209">
        <f t="shared" si="5"/>
        <v>-0.57152662487084904</v>
      </c>
      <c r="I42" s="220">
        <f t="shared" si="6"/>
        <v>1.7757879212112252E-2</v>
      </c>
    </row>
    <row r="43" spans="1:9" s="193" customFormat="1" ht="14.25" customHeight="1" x14ac:dyDescent="0.25">
      <c r="A43" s="216">
        <v>10</v>
      </c>
      <c r="B43" s="217" t="s">
        <v>180</v>
      </c>
      <c r="C43" s="218">
        <v>6480374</v>
      </c>
      <c r="D43" s="219">
        <v>4201795</v>
      </c>
      <c r="E43" s="209">
        <f t="shared" si="4"/>
        <v>-0.35161226805736834</v>
      </c>
      <c r="F43" s="218">
        <v>17882716</v>
      </c>
      <c r="G43" s="219">
        <v>18348607</v>
      </c>
      <c r="H43" s="209">
        <f t="shared" si="5"/>
        <v>2.6052586195519645E-2</v>
      </c>
      <c r="I43" s="220">
        <f t="shared" si="6"/>
        <v>1.7439118300656378E-2</v>
      </c>
    </row>
    <row r="44" spans="1:9" s="193" customFormat="1" ht="14.25" customHeight="1" x14ac:dyDescent="0.25">
      <c r="A44" s="216">
        <v>11</v>
      </c>
      <c r="B44" s="217" t="s">
        <v>181</v>
      </c>
      <c r="C44" s="218">
        <v>7952889</v>
      </c>
      <c r="D44" s="219">
        <v>4211009</v>
      </c>
      <c r="E44" s="209">
        <f t="shared" si="4"/>
        <v>-0.47050574954585689</v>
      </c>
      <c r="F44" s="218">
        <v>25496068</v>
      </c>
      <c r="G44" s="219">
        <v>14588797</v>
      </c>
      <c r="H44" s="209">
        <f t="shared" si="5"/>
        <v>-0.42780208305060996</v>
      </c>
      <c r="I44" s="220">
        <f t="shared" si="6"/>
        <v>1.3865671478344971E-2</v>
      </c>
    </row>
    <row r="45" spans="1:9" s="193" customFormat="1" ht="14.25" customHeight="1" x14ac:dyDescent="0.25">
      <c r="A45" s="216">
        <v>12</v>
      </c>
      <c r="B45" s="217" t="s">
        <v>182</v>
      </c>
      <c r="C45" s="218">
        <v>9162181</v>
      </c>
      <c r="D45" s="219">
        <v>5179839</v>
      </c>
      <c r="E45" s="209">
        <f t="shared" si="4"/>
        <v>-0.4346500030942414</v>
      </c>
      <c r="F45" s="218">
        <v>26006074</v>
      </c>
      <c r="G45" s="219">
        <v>14282075</v>
      </c>
      <c r="H45" s="209">
        <f t="shared" si="5"/>
        <v>-0.45081772050637092</v>
      </c>
      <c r="I45" s="220">
        <f t="shared" si="6"/>
        <v>1.3574152822819027E-2</v>
      </c>
    </row>
    <row r="46" spans="1:9" s="193" customFormat="1" ht="14.25" customHeight="1" x14ac:dyDescent="0.25">
      <c r="A46" s="216">
        <v>13</v>
      </c>
      <c r="B46" s="217" t="s">
        <v>183</v>
      </c>
      <c r="C46" s="218">
        <v>23424854</v>
      </c>
      <c r="D46" s="219">
        <v>5767800</v>
      </c>
      <c r="E46" s="209">
        <f t="shared" si="4"/>
        <v>-0.75377434582943392</v>
      </c>
      <c r="F46" s="218">
        <v>56774487</v>
      </c>
      <c r="G46" s="219">
        <v>13684435</v>
      </c>
      <c r="H46" s="209">
        <f t="shared" si="5"/>
        <v>-0.75896858389931376</v>
      </c>
      <c r="I46" s="220">
        <f t="shared" si="6"/>
        <v>1.3006136152060081E-2</v>
      </c>
    </row>
    <row r="47" spans="1:9" s="193" customFormat="1" ht="14.25" customHeight="1" x14ac:dyDescent="0.25">
      <c r="A47" s="216">
        <v>14</v>
      </c>
      <c r="B47" s="217" t="s">
        <v>184</v>
      </c>
      <c r="C47" s="218">
        <v>2023534</v>
      </c>
      <c r="D47" s="219">
        <v>4918693</v>
      </c>
      <c r="E47" s="209">
        <f t="shared" si="4"/>
        <v>1.4307439361038656</v>
      </c>
      <c r="F47" s="218">
        <v>10837819</v>
      </c>
      <c r="G47" s="219">
        <v>11579984</v>
      </c>
      <c r="H47" s="209">
        <f t="shared" si="5"/>
        <v>6.8479183865314708E-2</v>
      </c>
      <c r="I47" s="220">
        <f t="shared" si="6"/>
        <v>1.1005996852824199E-2</v>
      </c>
    </row>
    <row r="48" spans="1:9" s="193" customFormat="1" ht="14.25" customHeight="1" x14ac:dyDescent="0.25">
      <c r="A48" s="216">
        <v>15</v>
      </c>
      <c r="B48" s="217" t="s">
        <v>185</v>
      </c>
      <c r="C48" s="218">
        <v>1963079</v>
      </c>
      <c r="D48" s="219">
        <v>4968813</v>
      </c>
      <c r="E48" s="209">
        <f t="shared" si="4"/>
        <v>1.5311324709805363</v>
      </c>
      <c r="F48" s="218">
        <v>9268046</v>
      </c>
      <c r="G48" s="219">
        <v>11434500</v>
      </c>
      <c r="H48" s="209">
        <f t="shared" si="5"/>
        <v>0.23375520578987197</v>
      </c>
      <c r="I48" s="220">
        <f t="shared" si="6"/>
        <v>1.0867724084387189E-2</v>
      </c>
    </row>
    <row r="49" spans="1:9" s="193" customFormat="1" ht="14.25" customHeight="1" x14ac:dyDescent="0.25">
      <c r="A49" s="216">
        <v>16</v>
      </c>
      <c r="B49" s="217" t="s">
        <v>186</v>
      </c>
      <c r="C49" s="218">
        <v>3284447</v>
      </c>
      <c r="D49" s="219">
        <v>3347727</v>
      </c>
      <c r="E49" s="209">
        <f t="shared" si="4"/>
        <v>1.9266561463771481E-2</v>
      </c>
      <c r="F49" s="218">
        <v>8699677</v>
      </c>
      <c r="G49" s="219">
        <v>11355610</v>
      </c>
      <c r="H49" s="209">
        <f t="shared" si="5"/>
        <v>0.30529098953903699</v>
      </c>
      <c r="I49" s="220">
        <f t="shared" si="6"/>
        <v>1.0792744439189121E-2</v>
      </c>
    </row>
    <row r="50" spans="1:9" s="193" customFormat="1" ht="14.25" customHeight="1" x14ac:dyDescent="0.25">
      <c r="A50" s="216">
        <v>17</v>
      </c>
      <c r="B50" s="217" t="s">
        <v>187</v>
      </c>
      <c r="C50" s="218">
        <v>9510423</v>
      </c>
      <c r="D50" s="219">
        <v>5011484</v>
      </c>
      <c r="E50" s="209">
        <f t="shared" si="4"/>
        <v>-0.47305351192055289</v>
      </c>
      <c r="F50" s="218">
        <v>26999708</v>
      </c>
      <c r="G50" s="219">
        <v>10416615</v>
      </c>
      <c r="H50" s="209">
        <f t="shared" si="5"/>
        <v>-0.61419527203775681</v>
      </c>
      <c r="I50" s="220">
        <f t="shared" si="6"/>
        <v>9.9002927730367628E-3</v>
      </c>
    </row>
    <row r="51" spans="1:9" s="193" customFormat="1" ht="14.25" customHeight="1" x14ac:dyDescent="0.25">
      <c r="A51" s="216">
        <v>18</v>
      </c>
      <c r="B51" s="217" t="s">
        <v>188</v>
      </c>
      <c r="C51" s="218">
        <v>1934752</v>
      </c>
      <c r="D51" s="219">
        <v>3038748</v>
      </c>
      <c r="E51" s="209">
        <f t="shared" si="4"/>
        <v>0.57061370139428713</v>
      </c>
      <c r="F51" s="218">
        <v>7707525</v>
      </c>
      <c r="G51" s="219">
        <v>9692787</v>
      </c>
      <c r="H51" s="209">
        <f t="shared" si="5"/>
        <v>0.25757451321922398</v>
      </c>
      <c r="I51" s="220">
        <f t="shared" si="6"/>
        <v>9.2123428855424416E-3</v>
      </c>
    </row>
    <row r="52" spans="1:9" s="193" customFormat="1" ht="14.25" customHeight="1" x14ac:dyDescent="0.25">
      <c r="A52" s="216">
        <v>19</v>
      </c>
      <c r="B52" s="217" t="s">
        <v>189</v>
      </c>
      <c r="C52" s="218">
        <v>1207416</v>
      </c>
      <c r="D52" s="219">
        <v>2601314</v>
      </c>
      <c r="E52" s="209">
        <f t="shared" si="4"/>
        <v>1.1544471830752614</v>
      </c>
      <c r="F52" s="218">
        <v>3858394</v>
      </c>
      <c r="G52" s="219">
        <v>8902883</v>
      </c>
      <c r="H52" s="209">
        <f t="shared" si="5"/>
        <v>1.3074063975840726</v>
      </c>
      <c r="I52" s="220">
        <f t="shared" si="6"/>
        <v>8.4615921990101248E-3</v>
      </c>
    </row>
    <row r="53" spans="1:9" s="193" customFormat="1" ht="14.25" customHeight="1" x14ac:dyDescent="0.25">
      <c r="A53" s="216">
        <v>20</v>
      </c>
      <c r="B53" s="217" t="s">
        <v>190</v>
      </c>
      <c r="C53" s="218">
        <v>4801874</v>
      </c>
      <c r="D53" s="219">
        <v>2996312</v>
      </c>
      <c r="E53" s="209">
        <f t="shared" si="4"/>
        <v>-0.37601194866837406</v>
      </c>
      <c r="F53" s="218">
        <v>11634097</v>
      </c>
      <c r="G53" s="219">
        <v>8051770</v>
      </c>
      <c r="H53" s="209">
        <f t="shared" si="5"/>
        <v>-0.30791620527145336</v>
      </c>
      <c r="I53" s="220">
        <f t="shared" si="6"/>
        <v>7.652666469976495E-3</v>
      </c>
    </row>
    <row r="54" spans="1:9" s="193" customFormat="1" ht="14.25" customHeight="1" x14ac:dyDescent="0.25">
      <c r="A54" s="216">
        <v>21</v>
      </c>
      <c r="B54" s="217" t="s">
        <v>191</v>
      </c>
      <c r="C54" s="218">
        <v>4697502</v>
      </c>
      <c r="D54" s="219">
        <v>2555663</v>
      </c>
      <c r="E54" s="209">
        <f t="shared" si="4"/>
        <v>-0.45595275957306669</v>
      </c>
      <c r="F54" s="218">
        <v>11537545</v>
      </c>
      <c r="G54" s="219">
        <v>7621231</v>
      </c>
      <c r="H54" s="209">
        <f t="shared" si="5"/>
        <v>-0.33944084291762244</v>
      </c>
      <c r="I54" s="220">
        <f t="shared" si="6"/>
        <v>7.2434680739322452E-3</v>
      </c>
    </row>
    <row r="55" spans="1:9" s="193" customFormat="1" ht="14.25" customHeight="1" x14ac:dyDescent="0.25">
      <c r="A55" s="216">
        <v>22</v>
      </c>
      <c r="B55" s="217" t="s">
        <v>192</v>
      </c>
      <c r="C55" s="218">
        <v>2948508</v>
      </c>
      <c r="D55" s="219">
        <v>2000174</v>
      </c>
      <c r="E55" s="209">
        <f t="shared" si="4"/>
        <v>-0.32163182192485151</v>
      </c>
      <c r="F55" s="218">
        <v>7152855</v>
      </c>
      <c r="G55" s="219">
        <v>7080170</v>
      </c>
      <c r="H55" s="209">
        <f t="shared" si="5"/>
        <v>-1.0161676701121447E-2</v>
      </c>
      <c r="I55" s="220">
        <f t="shared" si="6"/>
        <v>6.7292259417163535E-3</v>
      </c>
    </row>
    <row r="56" spans="1:9" s="193" customFormat="1" ht="14.25" customHeight="1" x14ac:dyDescent="0.25">
      <c r="A56" s="216">
        <v>23</v>
      </c>
      <c r="B56" s="217" t="s">
        <v>193</v>
      </c>
      <c r="C56" s="218">
        <v>4015053</v>
      </c>
      <c r="D56" s="219">
        <v>1469232</v>
      </c>
      <c r="E56" s="209">
        <f t="shared" si="4"/>
        <v>-0.63406908949894314</v>
      </c>
      <c r="F56" s="218">
        <v>10687211</v>
      </c>
      <c r="G56" s="219">
        <v>5248933</v>
      </c>
      <c r="H56" s="209">
        <f t="shared" si="5"/>
        <v>-0.50885848515576226</v>
      </c>
      <c r="I56" s="220">
        <f t="shared" si="6"/>
        <v>4.988758195061848E-3</v>
      </c>
    </row>
    <row r="57" spans="1:9" s="193" customFormat="1" ht="14.25" customHeight="1" x14ac:dyDescent="0.25">
      <c r="A57" s="216">
        <v>24</v>
      </c>
      <c r="B57" s="217" t="s">
        <v>194</v>
      </c>
      <c r="C57" s="218">
        <v>3115737</v>
      </c>
      <c r="D57" s="219">
        <v>1750310</v>
      </c>
      <c r="E57" s="209">
        <f t="shared" si="4"/>
        <v>-0.43823564055631137</v>
      </c>
      <c r="F57" s="218">
        <v>9188505</v>
      </c>
      <c r="G57" s="219">
        <v>5186799</v>
      </c>
      <c r="H57" s="209">
        <f t="shared" si="5"/>
        <v>-0.43551219703314081</v>
      </c>
      <c r="I57" s="220">
        <f t="shared" si="6"/>
        <v>4.9297040022017041E-3</v>
      </c>
    </row>
    <row r="58" spans="1:9" s="193" customFormat="1" ht="14.25" customHeight="1" x14ac:dyDescent="0.25">
      <c r="A58" s="216">
        <v>25</v>
      </c>
      <c r="B58" s="217" t="s">
        <v>195</v>
      </c>
      <c r="C58" s="218">
        <v>1826680</v>
      </c>
      <c r="D58" s="219">
        <v>963118</v>
      </c>
      <c r="E58" s="209">
        <f t="shared" si="4"/>
        <v>-0.47274946898197823</v>
      </c>
      <c r="F58" s="218">
        <v>4807543</v>
      </c>
      <c r="G58" s="219">
        <v>5098894</v>
      </c>
      <c r="H58" s="209">
        <f t="shared" si="5"/>
        <v>6.0602890083354399E-2</v>
      </c>
      <c r="I58" s="220">
        <f t="shared" si="6"/>
        <v>4.8461562051281062E-3</v>
      </c>
    </row>
    <row r="59" spans="1:9" s="193" customFormat="1" ht="14.25" customHeight="1" x14ac:dyDescent="0.25">
      <c r="A59" s="216">
        <v>26</v>
      </c>
      <c r="B59" s="217" t="s">
        <v>196</v>
      </c>
      <c r="C59" s="218">
        <v>1228406</v>
      </c>
      <c r="D59" s="219">
        <v>1440609</v>
      </c>
      <c r="E59" s="209">
        <f t="shared" si="4"/>
        <v>0.17274663262797474</v>
      </c>
      <c r="F59" s="218">
        <v>3807583</v>
      </c>
      <c r="G59" s="219">
        <v>5001732</v>
      </c>
      <c r="H59" s="209">
        <f t="shared" si="5"/>
        <v>0.31362389211213526</v>
      </c>
      <c r="I59" s="220">
        <f t="shared" si="6"/>
        <v>4.7538102514364513E-3</v>
      </c>
    </row>
    <row r="60" spans="1:9" s="193" customFormat="1" ht="14.25" customHeight="1" x14ac:dyDescent="0.25">
      <c r="A60" s="216">
        <v>27</v>
      </c>
      <c r="B60" s="217" t="s">
        <v>197</v>
      </c>
      <c r="C60" s="218">
        <v>6423807</v>
      </c>
      <c r="D60" s="219">
        <v>2056416</v>
      </c>
      <c r="E60" s="209">
        <f t="shared" si="4"/>
        <v>-0.67987581196010405</v>
      </c>
      <c r="F60" s="218">
        <v>8440587</v>
      </c>
      <c r="G60" s="219">
        <v>4993729</v>
      </c>
      <c r="H60" s="209">
        <f t="shared" si="5"/>
        <v>-0.40836709579558861</v>
      </c>
      <c r="I60" s="220">
        <f t="shared" si="6"/>
        <v>4.7462039375751235E-3</v>
      </c>
    </row>
    <row r="61" spans="1:9" s="193" customFormat="1" ht="14.25" customHeight="1" x14ac:dyDescent="0.25">
      <c r="A61" s="216">
        <v>28</v>
      </c>
      <c r="B61" s="217" t="s">
        <v>198</v>
      </c>
      <c r="C61" s="218">
        <v>1845351</v>
      </c>
      <c r="D61" s="219">
        <v>1132728</v>
      </c>
      <c r="E61" s="209">
        <f t="shared" si="4"/>
        <v>-0.3861720615752775</v>
      </c>
      <c r="F61" s="218">
        <v>2453220</v>
      </c>
      <c r="G61" s="219">
        <v>4822648</v>
      </c>
      <c r="H61" s="209">
        <f t="shared" si="5"/>
        <v>0.96584407431865049</v>
      </c>
      <c r="I61" s="220">
        <f t="shared" si="6"/>
        <v>4.5836029402354025E-3</v>
      </c>
    </row>
    <row r="62" spans="1:9" s="193" customFormat="1" ht="14.25" customHeight="1" x14ac:dyDescent="0.25">
      <c r="A62" s="216">
        <v>29</v>
      </c>
      <c r="B62" s="221" t="s">
        <v>199</v>
      </c>
      <c r="C62" s="218">
        <v>4498642</v>
      </c>
      <c r="D62" s="219">
        <v>1078410</v>
      </c>
      <c r="E62" s="209">
        <f t="shared" si="4"/>
        <v>-0.76028099146364614</v>
      </c>
      <c r="F62" s="218">
        <v>9069724</v>
      </c>
      <c r="G62" s="219">
        <v>4574535</v>
      </c>
      <c r="H62" s="209">
        <f t="shared" si="5"/>
        <v>-0.49562577648448836</v>
      </c>
      <c r="I62" s="220">
        <f t="shared" si="6"/>
        <v>4.3477882018778391E-3</v>
      </c>
    </row>
    <row r="63" spans="1:9" s="193" customFormat="1" ht="14.25" customHeight="1" x14ac:dyDescent="0.25">
      <c r="A63" s="216">
        <v>30</v>
      </c>
      <c r="B63" s="217" t="s">
        <v>200</v>
      </c>
      <c r="C63" s="218">
        <v>1269002</v>
      </c>
      <c r="D63" s="219">
        <v>1663926</v>
      </c>
      <c r="E63" s="209">
        <f t="shared" si="4"/>
        <v>0.31120833536905379</v>
      </c>
      <c r="F63" s="218">
        <v>5316312</v>
      </c>
      <c r="G63" s="219">
        <v>4429742</v>
      </c>
      <c r="H63" s="209">
        <f t="shared" si="5"/>
        <v>-0.16676410263355501</v>
      </c>
      <c r="I63" s="220">
        <f t="shared" si="6"/>
        <v>4.2101721825196971E-3</v>
      </c>
    </row>
    <row r="64" spans="1:9" s="193" customFormat="1" ht="14.25" customHeight="1" x14ac:dyDescent="0.25">
      <c r="A64" s="216">
        <v>31</v>
      </c>
      <c r="B64" s="217" t="s">
        <v>201</v>
      </c>
      <c r="C64" s="218"/>
      <c r="D64" s="219">
        <v>1228659</v>
      </c>
      <c r="E64" s="209" t="s">
        <v>166</v>
      </c>
      <c r="F64" s="218"/>
      <c r="G64" s="219">
        <v>4129033</v>
      </c>
      <c r="H64" s="209" t="s">
        <v>166</v>
      </c>
      <c r="I64" s="220">
        <f t="shared" si="6"/>
        <v>3.9243684795425672E-3</v>
      </c>
    </row>
    <row r="65" spans="1:9" s="193" customFormat="1" ht="14.25" customHeight="1" x14ac:dyDescent="0.25">
      <c r="A65" s="216">
        <v>32</v>
      </c>
      <c r="B65" s="217" t="s">
        <v>202</v>
      </c>
      <c r="C65" s="218">
        <v>3410997</v>
      </c>
      <c r="D65" s="222">
        <v>252382</v>
      </c>
      <c r="E65" s="209">
        <f t="shared" si="4"/>
        <v>-0.92600931633771588</v>
      </c>
      <c r="F65" s="218">
        <v>8787586</v>
      </c>
      <c r="G65" s="219">
        <v>4110090</v>
      </c>
      <c r="H65" s="209">
        <f t="shared" si="5"/>
        <v>-0.53228452045874719</v>
      </c>
      <c r="I65" s="220">
        <f t="shared" si="6"/>
        <v>3.9063644306265195E-3</v>
      </c>
    </row>
    <row r="66" spans="1:9" s="193" customFormat="1" ht="14.25" customHeight="1" x14ac:dyDescent="0.25">
      <c r="A66" s="216">
        <v>33</v>
      </c>
      <c r="B66" s="217" t="s">
        <v>203</v>
      </c>
      <c r="C66" s="218">
        <v>1620866</v>
      </c>
      <c r="D66" s="219">
        <v>1292018</v>
      </c>
      <c r="E66" s="209">
        <f t="shared" si="4"/>
        <v>-0.20288413724515164</v>
      </c>
      <c r="F66" s="218">
        <v>4604566</v>
      </c>
      <c r="G66" s="219">
        <v>3657591</v>
      </c>
      <c r="H66" s="209">
        <f t="shared" si="5"/>
        <v>-0.20565999053982509</v>
      </c>
      <c r="I66" s="220">
        <f t="shared" si="6"/>
        <v>3.4762945298472013E-3</v>
      </c>
    </row>
    <row r="67" spans="1:9" s="193" customFormat="1" ht="14.25" customHeight="1" x14ac:dyDescent="0.25">
      <c r="A67" s="216">
        <v>34</v>
      </c>
      <c r="B67" s="217" t="s">
        <v>204</v>
      </c>
      <c r="C67" s="218">
        <v>1321940</v>
      </c>
      <c r="D67" s="219">
        <v>1261417</v>
      </c>
      <c r="E67" s="209">
        <f t="shared" si="4"/>
        <v>-4.5783469749005268E-2</v>
      </c>
      <c r="F67" s="218">
        <v>1321940</v>
      </c>
      <c r="G67" s="219">
        <v>3361429</v>
      </c>
      <c r="H67" s="209">
        <f t="shared" si="5"/>
        <v>1.5427999757931525</v>
      </c>
      <c r="I67" s="220">
        <f t="shared" si="6"/>
        <v>3.1948124449042411E-3</v>
      </c>
    </row>
    <row r="68" spans="1:9" s="193" customFormat="1" ht="14.25" customHeight="1" x14ac:dyDescent="0.25">
      <c r="A68" s="216">
        <v>35</v>
      </c>
      <c r="B68" s="217" t="s">
        <v>205</v>
      </c>
      <c r="C68" s="218">
        <v>4490691</v>
      </c>
      <c r="D68" s="219">
        <v>1023572</v>
      </c>
      <c r="E68" s="209">
        <f t="shared" si="4"/>
        <v>-0.77206804030827325</v>
      </c>
      <c r="F68" s="218">
        <v>43715017</v>
      </c>
      <c r="G68" s="219">
        <v>3349537</v>
      </c>
      <c r="H68" s="209">
        <f t="shared" si="5"/>
        <v>-0.9233778863679728</v>
      </c>
      <c r="I68" s="220">
        <f t="shared" si="6"/>
        <v>3.1835098978045401E-3</v>
      </c>
    </row>
    <row r="69" spans="1:9" s="193" customFormat="1" ht="14.25" customHeight="1" x14ac:dyDescent="0.25">
      <c r="A69" s="216">
        <v>36</v>
      </c>
      <c r="B69" s="217" t="s">
        <v>206</v>
      </c>
      <c r="C69" s="218">
        <v>458043</v>
      </c>
      <c r="D69" s="219">
        <v>1108799</v>
      </c>
      <c r="E69" s="209">
        <f t="shared" si="4"/>
        <v>1.4207312413900004</v>
      </c>
      <c r="F69" s="218">
        <v>2644481</v>
      </c>
      <c r="G69" s="219">
        <v>2812963</v>
      </c>
      <c r="H69" s="209">
        <f t="shared" si="5"/>
        <v>6.3710799964151743E-2</v>
      </c>
      <c r="I69" s="220">
        <f t="shared" si="6"/>
        <v>2.6735323576535957E-3</v>
      </c>
    </row>
    <row r="70" spans="1:9" s="193" customFormat="1" ht="14.25" customHeight="1" x14ac:dyDescent="0.25">
      <c r="A70" s="216">
        <v>37</v>
      </c>
      <c r="B70" s="217" t="s">
        <v>207</v>
      </c>
      <c r="C70" s="218">
        <v>2623247</v>
      </c>
      <c r="D70" s="219">
        <v>447652</v>
      </c>
      <c r="E70" s="209">
        <f t="shared" si="4"/>
        <v>-0.82935194436513227</v>
      </c>
      <c r="F70" s="218">
        <v>6134035</v>
      </c>
      <c r="G70" s="219">
        <v>2641672</v>
      </c>
      <c r="H70" s="209">
        <f t="shared" si="5"/>
        <v>-0.56934187692114568</v>
      </c>
      <c r="I70" s="220">
        <f t="shared" si="6"/>
        <v>2.5107317694215989E-3</v>
      </c>
    </row>
    <row r="71" spans="1:9" s="193" customFormat="1" ht="14.25" customHeight="1" x14ac:dyDescent="0.25">
      <c r="A71" s="216">
        <v>38</v>
      </c>
      <c r="B71" s="217" t="s">
        <v>208</v>
      </c>
      <c r="C71" s="218">
        <v>2171283</v>
      </c>
      <c r="D71" s="219">
        <v>688328</v>
      </c>
      <c r="E71" s="209">
        <f t="shared" si="4"/>
        <v>-0.68298558962604139</v>
      </c>
      <c r="F71" s="218">
        <v>5815669</v>
      </c>
      <c r="G71" s="219">
        <v>2392268</v>
      </c>
      <c r="H71" s="209">
        <f t="shared" si="5"/>
        <v>-0.58865127984415899</v>
      </c>
      <c r="I71" s="220">
        <f t="shared" si="6"/>
        <v>2.2736900222929532E-3</v>
      </c>
    </row>
    <row r="72" spans="1:9" s="193" customFormat="1" ht="14.25" customHeight="1" x14ac:dyDescent="0.25">
      <c r="A72" s="216">
        <v>39</v>
      </c>
      <c r="B72" s="217" t="s">
        <v>209</v>
      </c>
      <c r="C72" s="218">
        <v>1224445</v>
      </c>
      <c r="D72" s="219">
        <v>814874</v>
      </c>
      <c r="E72" s="209">
        <f t="shared" si="4"/>
        <v>-0.33449522028347534</v>
      </c>
      <c r="F72" s="218">
        <v>3395077</v>
      </c>
      <c r="G72" s="219">
        <v>2342390</v>
      </c>
      <c r="H72" s="209">
        <f t="shared" si="5"/>
        <v>-0.31006277619034861</v>
      </c>
      <c r="I72" s="220">
        <f t="shared" si="6"/>
        <v>2.226284334079121E-3</v>
      </c>
    </row>
    <row r="73" spans="1:9" s="193" customFormat="1" ht="14.25" customHeight="1" x14ac:dyDescent="0.25">
      <c r="A73" s="216">
        <v>40</v>
      </c>
      <c r="B73" s="217" t="s">
        <v>210</v>
      </c>
      <c r="C73" s="218">
        <v>1191896</v>
      </c>
      <c r="D73" s="219">
        <v>164146</v>
      </c>
      <c r="E73" s="209">
        <f t="shared" si="4"/>
        <v>-0.86228160846248336</v>
      </c>
      <c r="F73" s="218">
        <v>3389669</v>
      </c>
      <c r="G73" s="219">
        <v>2153272</v>
      </c>
      <c r="H73" s="209">
        <f t="shared" si="5"/>
        <v>-0.36475449372785362</v>
      </c>
      <c r="I73" s="220">
        <f t="shared" si="6"/>
        <v>2.0465403799585966E-3</v>
      </c>
    </row>
    <row r="74" spans="1:9" s="193" customFormat="1" ht="14.25" customHeight="1" x14ac:dyDescent="0.25">
      <c r="A74" s="216">
        <v>41</v>
      </c>
      <c r="B74" s="217" t="s">
        <v>211</v>
      </c>
      <c r="C74" s="218">
        <v>18073</v>
      </c>
      <c r="D74" s="219">
        <v>621193</v>
      </c>
      <c r="E74" s="209" t="s">
        <v>166</v>
      </c>
      <c r="F74" s="218">
        <v>157266</v>
      </c>
      <c r="G74" s="219">
        <v>1904453</v>
      </c>
      <c r="H74" s="209" t="s">
        <v>166</v>
      </c>
      <c r="I74" s="220">
        <f t="shared" si="6"/>
        <v>1.81005463602986E-3</v>
      </c>
    </row>
    <row r="75" spans="1:9" s="193" customFormat="1" ht="14.25" customHeight="1" x14ac:dyDescent="0.25">
      <c r="A75" s="216">
        <v>42</v>
      </c>
      <c r="B75" s="217" t="s">
        <v>212</v>
      </c>
      <c r="C75" s="218">
        <v>131118</v>
      </c>
      <c r="D75" s="219">
        <v>237522</v>
      </c>
      <c r="E75" s="209">
        <f t="shared" si="4"/>
        <v>0.81151329336933142</v>
      </c>
      <c r="F75" s="218">
        <v>131118</v>
      </c>
      <c r="G75" s="219">
        <v>1885151</v>
      </c>
      <c r="H75" s="209" t="s">
        <v>166</v>
      </c>
      <c r="I75" s="220">
        <f t="shared" si="6"/>
        <v>1.7917093817313037E-3</v>
      </c>
    </row>
    <row r="76" spans="1:9" s="193" customFormat="1" ht="14.25" customHeight="1" x14ac:dyDescent="0.25">
      <c r="A76" s="216">
        <v>43</v>
      </c>
      <c r="B76" s="217" t="s">
        <v>213</v>
      </c>
      <c r="C76" s="218">
        <v>184932</v>
      </c>
      <c r="D76" s="219">
        <v>118066</v>
      </c>
      <c r="E76" s="209">
        <f t="shared" si="4"/>
        <v>-0.36157073951506502</v>
      </c>
      <c r="F76" s="218">
        <v>458234</v>
      </c>
      <c r="G76" s="219">
        <v>1835344</v>
      </c>
      <c r="H76" s="209">
        <f t="shared" si="5"/>
        <v>3.0052549570743334</v>
      </c>
      <c r="I76" s="220">
        <f t="shared" si="6"/>
        <v>1.7443711742477172E-3</v>
      </c>
    </row>
    <row r="77" spans="1:9" s="193" customFormat="1" ht="14.25" customHeight="1" x14ac:dyDescent="0.25">
      <c r="A77" s="216">
        <v>44</v>
      </c>
      <c r="B77" s="217" t="s">
        <v>214</v>
      </c>
      <c r="C77" s="218">
        <v>358864</v>
      </c>
      <c r="D77" s="219">
        <v>945015</v>
      </c>
      <c r="E77" s="209">
        <f t="shared" si="4"/>
        <v>1.633351353158857</v>
      </c>
      <c r="F77" s="218">
        <v>2073363</v>
      </c>
      <c r="G77" s="219">
        <v>1596513</v>
      </c>
      <c r="H77" s="209">
        <f t="shared" si="5"/>
        <v>-0.22998867058011552</v>
      </c>
      <c r="I77" s="220">
        <f t="shared" si="6"/>
        <v>1.5173783533287196E-3</v>
      </c>
    </row>
    <row r="78" spans="1:9" s="193" customFormat="1" ht="14.25" customHeight="1" x14ac:dyDescent="0.25">
      <c r="A78" s="216">
        <v>45</v>
      </c>
      <c r="B78" s="217" t="s">
        <v>215</v>
      </c>
      <c r="C78" s="218">
        <v>705716</v>
      </c>
      <c r="D78" s="219">
        <v>237019</v>
      </c>
      <c r="E78" s="209">
        <f t="shared" si="4"/>
        <v>-0.66414393325360344</v>
      </c>
      <c r="F78" s="218">
        <v>7440973</v>
      </c>
      <c r="G78" s="219">
        <v>1539020</v>
      </c>
      <c r="H78" s="209">
        <f t="shared" si="5"/>
        <v>-0.79316952231919136</v>
      </c>
      <c r="I78" s="220">
        <f t="shared" si="6"/>
        <v>1.4627351191878587E-3</v>
      </c>
    </row>
    <row r="79" spans="1:9" s="193" customFormat="1" ht="14.25" customHeight="1" x14ac:dyDescent="0.25">
      <c r="A79" s="216">
        <v>46</v>
      </c>
      <c r="B79" s="217" t="s">
        <v>216</v>
      </c>
      <c r="C79" s="218">
        <v>626979</v>
      </c>
      <c r="D79" s="219"/>
      <c r="E79" s="209" t="s">
        <v>163</v>
      </c>
      <c r="F79" s="218">
        <v>1791686</v>
      </c>
      <c r="G79" s="219">
        <v>1526542</v>
      </c>
      <c r="H79" s="209">
        <f t="shared" si="5"/>
        <v>-0.1479857519676997</v>
      </c>
      <c r="I79" s="220">
        <f t="shared" si="6"/>
        <v>1.4508756184554276E-3</v>
      </c>
    </row>
    <row r="80" spans="1:9" s="193" customFormat="1" ht="14.25" customHeight="1" x14ac:dyDescent="0.25">
      <c r="A80" s="216">
        <v>47</v>
      </c>
      <c r="B80" s="217" t="s">
        <v>217</v>
      </c>
      <c r="C80" s="218">
        <v>1921111</v>
      </c>
      <c r="D80" s="219">
        <v>534420</v>
      </c>
      <c r="E80" s="209">
        <f t="shared" si="4"/>
        <v>-0.7218172193069532</v>
      </c>
      <c r="F80" s="218">
        <v>2215985</v>
      </c>
      <c r="G80" s="219">
        <v>1446406</v>
      </c>
      <c r="H80" s="209">
        <f t="shared" si="5"/>
        <v>-0.34728529299611688</v>
      </c>
      <c r="I80" s="220">
        <f t="shared" si="6"/>
        <v>1.3747117339631934E-3</v>
      </c>
    </row>
    <row r="81" spans="1:9" s="193" customFormat="1" ht="14.25" customHeight="1" x14ac:dyDescent="0.25">
      <c r="A81" s="216">
        <v>48</v>
      </c>
      <c r="B81" s="217" t="s">
        <v>218</v>
      </c>
      <c r="C81" s="218">
        <v>3168117</v>
      </c>
      <c r="D81" s="219">
        <v>163104</v>
      </c>
      <c r="E81" s="209">
        <f t="shared" si="4"/>
        <v>-0.94851705287399424</v>
      </c>
      <c r="F81" s="218">
        <v>7614645</v>
      </c>
      <c r="G81" s="219">
        <v>1324269</v>
      </c>
      <c r="H81" s="209">
        <f t="shared" si="5"/>
        <v>-0.82608920048144063</v>
      </c>
      <c r="I81" s="220">
        <f t="shared" si="6"/>
        <v>1.2586287205830896E-3</v>
      </c>
    </row>
    <row r="82" spans="1:9" s="193" customFormat="1" ht="14.25" customHeight="1" x14ac:dyDescent="0.25">
      <c r="A82" s="216">
        <v>49</v>
      </c>
      <c r="B82" s="217" t="s">
        <v>219</v>
      </c>
      <c r="C82" s="218">
        <v>357578</v>
      </c>
      <c r="D82" s="219">
        <v>397938</v>
      </c>
      <c r="E82" s="209">
        <f t="shared" si="4"/>
        <v>0.11287047860886301</v>
      </c>
      <c r="F82" s="218">
        <v>1072734</v>
      </c>
      <c r="G82" s="219">
        <v>1256047</v>
      </c>
      <c r="H82" s="209">
        <f t="shared" si="5"/>
        <v>0.17088392835502564</v>
      </c>
      <c r="I82" s="220">
        <f t="shared" si="6"/>
        <v>1.1937882927126045E-3</v>
      </c>
    </row>
    <row r="83" spans="1:9" s="193" customFormat="1" ht="14.25" customHeight="1" x14ac:dyDescent="0.25">
      <c r="A83" s="216">
        <v>50</v>
      </c>
      <c r="B83" s="217" t="s">
        <v>220</v>
      </c>
      <c r="C83" s="218">
        <v>2597000</v>
      </c>
      <c r="D83" s="219">
        <v>624500</v>
      </c>
      <c r="E83" s="209">
        <f t="shared" si="4"/>
        <v>-0.75953022718521368</v>
      </c>
      <c r="F83" s="218">
        <v>7791000</v>
      </c>
      <c r="G83" s="219">
        <v>1249000</v>
      </c>
      <c r="H83" s="209">
        <f t="shared" si="5"/>
        <v>-0.83968681812347579</v>
      </c>
      <c r="I83" s="220">
        <f t="shared" si="6"/>
        <v>1.1870905926275393E-3</v>
      </c>
    </row>
    <row r="84" spans="1:9" s="200" customFormat="1" ht="24.75" customHeight="1" x14ac:dyDescent="0.25">
      <c r="A84" s="223"/>
      <c r="B84" s="224" t="s">
        <v>221</v>
      </c>
      <c r="C84" s="225">
        <v>19869279</v>
      </c>
      <c r="D84" s="219">
        <v>7737855</v>
      </c>
      <c r="E84" s="209">
        <f t="shared" si="4"/>
        <v>-0.61056186286377079</v>
      </c>
      <c r="F84" s="218">
        <v>59402374</v>
      </c>
      <c r="G84" s="219">
        <v>27910260</v>
      </c>
      <c r="H84" s="209">
        <f t="shared" si="5"/>
        <v>-0.53014908124715687</v>
      </c>
      <c r="I84" s="220">
        <f t="shared" si="6"/>
        <v>2.6526827128733953E-2</v>
      </c>
    </row>
    <row r="85" spans="1:9" s="4" customFormat="1" ht="13.5" thickBot="1" x14ac:dyDescent="0.25">
      <c r="A85" s="226"/>
      <c r="B85" s="227" t="s">
        <v>222</v>
      </c>
      <c r="C85" s="228">
        <f>+SUM(C34:C84)</f>
        <v>465763219</v>
      </c>
      <c r="D85" s="228">
        <f>+SUM(D34:D84)</f>
        <v>394357159</v>
      </c>
      <c r="E85" s="229">
        <f>D85/C85-1</f>
        <v>-0.15330978722044597</v>
      </c>
      <c r="F85" s="228">
        <f>+SUM(F34:F84)</f>
        <v>1206007910</v>
      </c>
      <c r="G85" s="228">
        <f>+SUM(G34:G84)</f>
        <v>1052152218</v>
      </c>
      <c r="H85" s="229">
        <f t="shared" si="5"/>
        <v>-0.12757436391938759</v>
      </c>
      <c r="I85" s="229">
        <f t="shared" si="6"/>
        <v>1</v>
      </c>
    </row>
    <row r="86" spans="1:9" s="4" customFormat="1" x14ac:dyDescent="0.2">
      <c r="C86" s="176"/>
      <c r="D86" s="176"/>
      <c r="E86" s="157"/>
      <c r="F86" s="176"/>
      <c r="G86" s="176"/>
      <c r="H86" s="157"/>
      <c r="I86" s="157"/>
    </row>
    <row r="87" spans="1:9" s="4" customFormat="1" ht="49.5" customHeight="1" x14ac:dyDescent="0.2">
      <c r="A87" s="474" t="s">
        <v>139</v>
      </c>
      <c r="B87" s="474"/>
      <c r="C87" s="474"/>
      <c r="D87" s="474"/>
      <c r="E87" s="474"/>
      <c r="F87" s="192"/>
      <c r="G87" s="192"/>
      <c r="H87" s="230"/>
      <c r="I87" s="230"/>
    </row>
    <row r="88" spans="1:9" s="4" customFormat="1" x14ac:dyDescent="0.2">
      <c r="C88" s="16"/>
      <c r="E88" s="157"/>
      <c r="F88" s="16"/>
      <c r="G88" s="16"/>
      <c r="H88" s="157"/>
      <c r="I88" s="157"/>
    </row>
    <row r="89" spans="1:9" s="4" customFormat="1" x14ac:dyDescent="0.2">
      <c r="C89" s="231"/>
      <c r="D89" s="231"/>
      <c r="E89" s="157"/>
      <c r="F89" s="16"/>
      <c r="G89" s="16"/>
      <c r="H89" s="157"/>
      <c r="I89" s="157"/>
    </row>
    <row r="90" spans="1:9" s="4" customFormat="1" x14ac:dyDescent="0.2">
      <c r="E90" s="157"/>
      <c r="H90" s="157"/>
      <c r="I90" s="157"/>
    </row>
    <row r="91" spans="1:9" s="4" customFormat="1" x14ac:dyDescent="0.2">
      <c r="E91" s="157"/>
      <c r="H91" s="157"/>
      <c r="I91" s="157"/>
    </row>
    <row r="92" spans="1:9" s="4" customFormat="1" ht="15" x14ac:dyDescent="0.25">
      <c r="A92"/>
      <c r="B92"/>
      <c r="C92"/>
      <c r="D92"/>
      <c r="E92"/>
      <c r="F92"/>
      <c r="G92"/>
      <c r="H92"/>
      <c r="I92"/>
    </row>
    <row r="93" spans="1:9" s="4" customFormat="1" ht="15" x14ac:dyDescent="0.25">
      <c r="A93"/>
      <c r="B93"/>
      <c r="C93"/>
      <c r="D93"/>
      <c r="E93"/>
      <c r="F93"/>
      <c r="G93"/>
      <c r="H93"/>
      <c r="I93"/>
    </row>
    <row r="94" spans="1:9" s="4" customFormat="1" ht="15" x14ac:dyDescent="0.25">
      <c r="A94"/>
      <c r="B94"/>
      <c r="C94"/>
      <c r="D94"/>
      <c r="E94"/>
      <c r="F94"/>
      <c r="G94"/>
      <c r="H94"/>
      <c r="I94"/>
    </row>
    <row r="95" spans="1:9" s="4" customFormat="1" ht="15" x14ac:dyDescent="0.25">
      <c r="A95"/>
      <c r="B95"/>
      <c r="C95"/>
      <c r="D95"/>
      <c r="E95"/>
      <c r="F95"/>
      <c r="G95"/>
      <c r="H95"/>
      <c r="I95"/>
    </row>
    <row r="96" spans="1:9" s="4" customFormat="1" ht="15" x14ac:dyDescent="0.25">
      <c r="A96"/>
      <c r="B96"/>
      <c r="C96"/>
      <c r="D96"/>
      <c r="E96"/>
      <c r="F96"/>
      <c r="G96"/>
      <c r="H96"/>
      <c r="I96"/>
    </row>
    <row r="97" spans="1:9" s="4" customFormat="1" ht="15" x14ac:dyDescent="0.25">
      <c r="A97"/>
      <c r="B97"/>
      <c r="C97"/>
      <c r="D97"/>
      <c r="E97"/>
      <c r="F97"/>
      <c r="G97"/>
      <c r="H97"/>
      <c r="I97"/>
    </row>
    <row r="98" spans="1:9" s="4" customFormat="1" ht="15" x14ac:dyDescent="0.25">
      <c r="A98"/>
      <c r="B98"/>
      <c r="C98"/>
      <c r="D98"/>
      <c r="E98"/>
      <c r="F98"/>
      <c r="G98"/>
      <c r="H98"/>
      <c r="I98"/>
    </row>
    <row r="99" spans="1:9" s="4" customFormat="1" ht="15" x14ac:dyDescent="0.25">
      <c r="A99"/>
      <c r="B99"/>
      <c r="C99"/>
      <c r="D99"/>
      <c r="E99"/>
      <c r="F99"/>
      <c r="G99"/>
      <c r="H99"/>
      <c r="I99"/>
    </row>
    <row r="100" spans="1:9" s="4" customFormat="1" ht="15" x14ac:dyDescent="0.25">
      <c r="A100"/>
      <c r="B100"/>
      <c r="C100"/>
      <c r="D100"/>
      <c r="E100"/>
      <c r="F100"/>
      <c r="G100"/>
      <c r="H100"/>
      <c r="I100"/>
    </row>
    <row r="101" spans="1:9" s="4" customFormat="1" ht="15" x14ac:dyDescent="0.25">
      <c r="A101"/>
      <c r="B101"/>
      <c r="C101"/>
      <c r="D101"/>
      <c r="E101"/>
      <c r="F101"/>
      <c r="G101"/>
      <c r="H101"/>
      <c r="I101"/>
    </row>
    <row r="102" spans="1:9" s="4" customFormat="1" ht="15" x14ac:dyDescent="0.25">
      <c r="A102"/>
      <c r="B102"/>
      <c r="C102"/>
      <c r="D102"/>
      <c r="E102"/>
      <c r="F102"/>
      <c r="G102"/>
      <c r="H102"/>
      <c r="I102"/>
    </row>
    <row r="103" spans="1:9" s="4" customFormat="1" ht="15" x14ac:dyDescent="0.25">
      <c r="A103"/>
      <c r="B103"/>
      <c r="C103"/>
      <c r="D103"/>
      <c r="E103"/>
      <c r="F103"/>
      <c r="G103"/>
      <c r="H103"/>
      <c r="I103"/>
    </row>
    <row r="104" spans="1:9" s="4" customFormat="1" ht="15" x14ac:dyDescent="0.25">
      <c r="A104"/>
      <c r="B104"/>
      <c r="C104"/>
      <c r="D104"/>
      <c r="E104"/>
      <c r="F104"/>
      <c r="G104"/>
      <c r="H104"/>
      <c r="I104"/>
    </row>
    <row r="105" spans="1:9" s="4" customFormat="1" ht="15" x14ac:dyDescent="0.25">
      <c r="A105"/>
      <c r="B105"/>
      <c r="C105"/>
      <c r="D105"/>
      <c r="E105"/>
      <c r="F105"/>
      <c r="G105"/>
      <c r="H105"/>
      <c r="I105"/>
    </row>
    <row r="106" spans="1:9" s="4" customFormat="1" ht="15" x14ac:dyDescent="0.25">
      <c r="A106"/>
      <c r="B106"/>
      <c r="C106"/>
      <c r="D106"/>
      <c r="E106"/>
      <c r="F106"/>
      <c r="G106"/>
      <c r="H106"/>
      <c r="I106"/>
    </row>
    <row r="107" spans="1:9" s="4" customFormat="1" ht="15" x14ac:dyDescent="0.25">
      <c r="A107"/>
      <c r="B107"/>
      <c r="C107"/>
      <c r="D107"/>
      <c r="E107"/>
      <c r="F107"/>
      <c r="G107"/>
      <c r="H107"/>
      <c r="I107"/>
    </row>
    <row r="108" spans="1:9" s="4" customFormat="1" ht="15" x14ac:dyDescent="0.25">
      <c r="A108"/>
      <c r="B108"/>
      <c r="C108"/>
      <c r="D108"/>
      <c r="E108"/>
      <c r="F108"/>
      <c r="G108"/>
      <c r="H108"/>
      <c r="I108"/>
    </row>
    <row r="109" spans="1:9" s="4" customFormat="1" ht="15" x14ac:dyDescent="0.25">
      <c r="A109"/>
      <c r="B109"/>
      <c r="C109"/>
      <c r="D109"/>
      <c r="E109"/>
      <c r="F109"/>
      <c r="G109"/>
      <c r="H109"/>
      <c r="I109"/>
    </row>
    <row r="110" spans="1:9" s="4" customFormat="1" ht="15" x14ac:dyDescent="0.25">
      <c r="A110"/>
      <c r="B110"/>
      <c r="C110"/>
      <c r="D110"/>
      <c r="E110"/>
      <c r="F110"/>
      <c r="G110"/>
      <c r="H110"/>
      <c r="I110"/>
    </row>
    <row r="111" spans="1:9" s="4" customFormat="1" ht="15" x14ac:dyDescent="0.25">
      <c r="A111"/>
      <c r="B111"/>
      <c r="C111"/>
      <c r="D111"/>
      <c r="E111"/>
      <c r="F111"/>
      <c r="G111"/>
      <c r="H111"/>
      <c r="I111"/>
    </row>
    <row r="112" spans="1:9" s="4" customFormat="1" ht="15" x14ac:dyDescent="0.25">
      <c r="A112"/>
      <c r="B112"/>
      <c r="C112"/>
      <c r="D112"/>
      <c r="E112"/>
      <c r="F112"/>
      <c r="G112"/>
      <c r="H112"/>
      <c r="I112"/>
    </row>
    <row r="113" spans="1:9" s="4" customFormat="1" ht="15" x14ac:dyDescent="0.25">
      <c r="A113"/>
      <c r="B113"/>
      <c r="C113"/>
      <c r="D113"/>
      <c r="E113"/>
      <c r="F113"/>
      <c r="G113"/>
      <c r="H113"/>
      <c r="I113"/>
    </row>
    <row r="114" spans="1:9" s="4" customFormat="1" ht="15" x14ac:dyDescent="0.25">
      <c r="A114"/>
      <c r="B114"/>
      <c r="C114"/>
      <c r="D114"/>
      <c r="E114"/>
      <c r="F114"/>
      <c r="G114"/>
      <c r="H114"/>
      <c r="I114"/>
    </row>
    <row r="115" spans="1:9" s="4" customFormat="1" ht="15" x14ac:dyDescent="0.25">
      <c r="A115"/>
      <c r="B115"/>
      <c r="C115"/>
      <c r="D115"/>
      <c r="E115"/>
      <c r="F115"/>
      <c r="G115"/>
      <c r="H115"/>
      <c r="I115"/>
    </row>
    <row r="116" spans="1:9" s="4" customFormat="1" ht="15" x14ac:dyDescent="0.25">
      <c r="A116"/>
      <c r="B116"/>
      <c r="C116"/>
      <c r="D116"/>
      <c r="E116"/>
      <c r="F116"/>
      <c r="G116"/>
      <c r="H116"/>
      <c r="I116"/>
    </row>
    <row r="117" spans="1:9" s="4" customFormat="1" ht="15" x14ac:dyDescent="0.25">
      <c r="A117"/>
      <c r="B117"/>
      <c r="C117"/>
      <c r="D117"/>
      <c r="E117"/>
      <c r="F117"/>
      <c r="G117"/>
      <c r="H117"/>
      <c r="I117"/>
    </row>
    <row r="118" spans="1:9" s="4" customFormat="1" ht="15" x14ac:dyDescent="0.25">
      <c r="A118"/>
      <c r="B118"/>
      <c r="C118"/>
      <c r="D118"/>
      <c r="E118"/>
      <c r="F118"/>
      <c r="G118"/>
      <c r="H118"/>
      <c r="I118"/>
    </row>
    <row r="119" spans="1:9" s="4" customFormat="1" ht="15" x14ac:dyDescent="0.25">
      <c r="A119"/>
      <c r="B119"/>
      <c r="C119"/>
      <c r="D119"/>
      <c r="E119"/>
      <c r="F119"/>
      <c r="G119"/>
      <c r="H119"/>
      <c r="I119"/>
    </row>
    <row r="120" spans="1:9" s="4" customFormat="1" ht="15" x14ac:dyDescent="0.25">
      <c r="E120" s="157"/>
      <c r="F120" s="157"/>
      <c r="H120"/>
      <c r="I120"/>
    </row>
    <row r="121" spans="1:9" s="4" customFormat="1" ht="15" x14ac:dyDescent="0.25">
      <c r="E121" s="157"/>
      <c r="F121" s="157"/>
      <c r="H121"/>
      <c r="I121"/>
    </row>
    <row r="122" spans="1:9" s="4" customFormat="1" ht="15" x14ac:dyDescent="0.25">
      <c r="E122" s="157"/>
      <c r="F122" s="157"/>
      <c r="H122"/>
      <c r="I122"/>
    </row>
    <row r="123" spans="1:9" s="4" customFormat="1" ht="15" x14ac:dyDescent="0.25">
      <c r="E123" s="157"/>
      <c r="F123" s="157"/>
      <c r="H123"/>
      <c r="I123"/>
    </row>
    <row r="124" spans="1:9" s="4" customFormat="1" ht="15" x14ac:dyDescent="0.25">
      <c r="E124" s="157"/>
      <c r="F124" s="157"/>
      <c r="H124"/>
      <c r="I124"/>
    </row>
    <row r="125" spans="1:9" s="4" customFormat="1" ht="15" x14ac:dyDescent="0.25">
      <c r="E125" s="157"/>
      <c r="F125" s="157"/>
      <c r="H125"/>
      <c r="I125"/>
    </row>
    <row r="126" spans="1:9" s="4" customFormat="1" ht="15" x14ac:dyDescent="0.25">
      <c r="E126" s="157"/>
      <c r="F126" s="157"/>
      <c r="H126"/>
      <c r="I126"/>
    </row>
    <row r="127" spans="1:9" s="4" customFormat="1" ht="15" x14ac:dyDescent="0.25">
      <c r="E127" s="157"/>
      <c r="F127" s="157"/>
      <c r="H127"/>
      <c r="I127"/>
    </row>
    <row r="128" spans="1:9" s="4" customFormat="1" ht="15" x14ac:dyDescent="0.25">
      <c r="E128" s="157"/>
      <c r="F128" s="157"/>
      <c r="H128"/>
      <c r="I128"/>
    </row>
    <row r="129" spans="5:9" s="4" customFormat="1" ht="15" x14ac:dyDescent="0.25">
      <c r="E129" s="157"/>
      <c r="F129" s="157"/>
      <c r="H129"/>
      <c r="I129"/>
    </row>
    <row r="130" spans="5:9" s="4" customFormat="1" ht="15" x14ac:dyDescent="0.25">
      <c r="E130" s="157"/>
      <c r="F130" s="157"/>
      <c r="H130"/>
      <c r="I130"/>
    </row>
    <row r="131" spans="5:9" s="4" customFormat="1" ht="15" x14ac:dyDescent="0.25">
      <c r="E131" s="157"/>
      <c r="F131" s="157"/>
      <c r="H131"/>
      <c r="I131"/>
    </row>
    <row r="132" spans="5:9" s="4" customFormat="1" ht="15" x14ac:dyDescent="0.25">
      <c r="E132" s="157"/>
      <c r="F132" s="157"/>
      <c r="H132"/>
      <c r="I132"/>
    </row>
    <row r="133" spans="5:9" s="4" customFormat="1" ht="15" x14ac:dyDescent="0.25">
      <c r="E133" s="157"/>
      <c r="F133" s="157"/>
      <c r="H133"/>
      <c r="I133"/>
    </row>
    <row r="134" spans="5:9" s="4" customFormat="1" ht="15" x14ac:dyDescent="0.25">
      <c r="E134" s="157"/>
      <c r="F134" s="157"/>
      <c r="H134"/>
      <c r="I134"/>
    </row>
    <row r="135" spans="5:9" s="4" customFormat="1" ht="15" x14ac:dyDescent="0.25">
      <c r="E135" s="157"/>
      <c r="F135" s="157"/>
      <c r="H135"/>
      <c r="I135"/>
    </row>
    <row r="136" spans="5:9" s="4" customFormat="1" ht="15" x14ac:dyDescent="0.25">
      <c r="E136" s="157"/>
      <c r="F136" s="157"/>
      <c r="H136"/>
      <c r="I136"/>
    </row>
    <row r="137" spans="5:9" s="4" customFormat="1" ht="15" x14ac:dyDescent="0.25">
      <c r="E137" s="157"/>
      <c r="F137" s="157"/>
      <c r="H137"/>
      <c r="I137"/>
    </row>
    <row r="138" spans="5:9" s="4" customFormat="1" ht="15" x14ac:dyDescent="0.25">
      <c r="E138" s="157"/>
      <c r="F138" s="157"/>
      <c r="H138"/>
      <c r="I138"/>
    </row>
    <row r="139" spans="5:9" s="4" customFormat="1" ht="15" x14ac:dyDescent="0.25">
      <c r="E139" s="157"/>
      <c r="F139" s="157"/>
      <c r="H139"/>
      <c r="I139"/>
    </row>
    <row r="140" spans="5:9" s="4" customFormat="1" ht="15" x14ac:dyDescent="0.25">
      <c r="E140" s="157"/>
      <c r="F140" s="157"/>
      <c r="H140"/>
      <c r="I140"/>
    </row>
    <row r="141" spans="5:9" s="4" customFormat="1" ht="15" x14ac:dyDescent="0.25">
      <c r="E141" s="157"/>
      <c r="F141" s="157"/>
      <c r="H141"/>
      <c r="I141"/>
    </row>
    <row r="142" spans="5:9" s="4" customFormat="1" ht="15" x14ac:dyDescent="0.25">
      <c r="E142" s="157"/>
      <c r="F142" s="157"/>
      <c r="H142"/>
      <c r="I142"/>
    </row>
    <row r="143" spans="5:9" s="4" customFormat="1" ht="15" x14ac:dyDescent="0.25">
      <c r="E143" s="157"/>
      <c r="F143" s="157"/>
      <c r="H143"/>
      <c r="I143"/>
    </row>
    <row r="144" spans="5:9" s="4" customFormat="1" ht="15" x14ac:dyDescent="0.25">
      <c r="E144" s="157"/>
      <c r="F144" s="157"/>
      <c r="H144"/>
      <c r="I144"/>
    </row>
    <row r="145" spans="5:9" s="4" customFormat="1" ht="15" x14ac:dyDescent="0.25">
      <c r="E145" s="157"/>
      <c r="F145" s="157"/>
      <c r="H145"/>
      <c r="I145"/>
    </row>
    <row r="146" spans="5:9" s="4" customFormat="1" ht="15" x14ac:dyDescent="0.25">
      <c r="E146" s="157"/>
      <c r="F146" s="157"/>
      <c r="H146"/>
      <c r="I146"/>
    </row>
    <row r="147" spans="5:9" s="4" customFormat="1" ht="15" x14ac:dyDescent="0.25">
      <c r="E147" s="157"/>
      <c r="F147" s="157"/>
      <c r="H147"/>
      <c r="I147"/>
    </row>
    <row r="148" spans="5:9" s="4" customFormat="1" ht="15" x14ac:dyDescent="0.25">
      <c r="E148" s="157"/>
      <c r="F148" s="157"/>
      <c r="H148"/>
      <c r="I148"/>
    </row>
    <row r="149" spans="5:9" s="4" customFormat="1" ht="15" x14ac:dyDescent="0.25">
      <c r="E149" s="157"/>
      <c r="F149" s="157"/>
      <c r="H149"/>
      <c r="I149"/>
    </row>
    <row r="150" spans="5:9" s="4" customFormat="1" ht="15" x14ac:dyDescent="0.25">
      <c r="E150" s="157"/>
      <c r="F150" s="157"/>
      <c r="H150"/>
      <c r="I150"/>
    </row>
    <row r="151" spans="5:9" s="4" customFormat="1" ht="15" x14ac:dyDescent="0.25">
      <c r="E151" s="157"/>
      <c r="F151" s="157"/>
      <c r="H151"/>
      <c r="I151"/>
    </row>
    <row r="152" spans="5:9" s="4" customFormat="1" ht="15" x14ac:dyDescent="0.25">
      <c r="E152" s="157"/>
      <c r="F152" s="157"/>
      <c r="H152"/>
      <c r="I152"/>
    </row>
    <row r="153" spans="5:9" s="4" customFormat="1" ht="15" x14ac:dyDescent="0.25">
      <c r="E153" s="157"/>
      <c r="F153" s="157"/>
      <c r="H153"/>
      <c r="I153"/>
    </row>
    <row r="154" spans="5:9" s="4" customFormat="1" ht="15" x14ac:dyDescent="0.25">
      <c r="E154" s="157"/>
      <c r="F154" s="157"/>
      <c r="H154"/>
      <c r="I154"/>
    </row>
    <row r="155" spans="5:9" s="4" customFormat="1" ht="15" x14ac:dyDescent="0.25">
      <c r="E155" s="157"/>
      <c r="F155" s="157"/>
      <c r="H155"/>
      <c r="I155"/>
    </row>
    <row r="156" spans="5:9" s="4" customFormat="1" ht="15" x14ac:dyDescent="0.25">
      <c r="E156" s="157"/>
      <c r="F156" s="157"/>
      <c r="H156"/>
      <c r="I156"/>
    </row>
    <row r="157" spans="5:9" s="4" customFormat="1" ht="15" x14ac:dyDescent="0.25">
      <c r="E157" s="157"/>
      <c r="F157" s="157"/>
      <c r="H157"/>
      <c r="I157"/>
    </row>
    <row r="158" spans="5:9" s="4" customFormat="1" ht="15" x14ac:dyDescent="0.25">
      <c r="E158" s="157"/>
      <c r="F158" s="157"/>
      <c r="H158"/>
      <c r="I158"/>
    </row>
    <row r="159" spans="5:9" s="4" customFormat="1" ht="15" x14ac:dyDescent="0.25">
      <c r="E159" s="157"/>
      <c r="F159" s="157"/>
      <c r="H159"/>
      <c r="I159"/>
    </row>
    <row r="160" spans="5:9" s="4" customFormat="1" ht="15" x14ac:dyDescent="0.25">
      <c r="E160" s="157"/>
      <c r="F160" s="157"/>
      <c r="H160"/>
      <c r="I160"/>
    </row>
    <row r="161" spans="5:9" s="4" customFormat="1" ht="15" x14ac:dyDescent="0.25">
      <c r="E161" s="157"/>
      <c r="F161" s="157"/>
      <c r="H161"/>
      <c r="I161"/>
    </row>
    <row r="162" spans="5:9" s="4" customFormat="1" ht="15" x14ac:dyDescent="0.25">
      <c r="E162" s="157"/>
      <c r="F162" s="157"/>
      <c r="H162"/>
      <c r="I162"/>
    </row>
    <row r="163" spans="5:9" s="4" customFormat="1" ht="15" x14ac:dyDescent="0.25">
      <c r="E163" s="157"/>
      <c r="F163" s="157"/>
      <c r="H163"/>
      <c r="I163"/>
    </row>
    <row r="164" spans="5:9" s="4" customFormat="1" ht="15" x14ac:dyDescent="0.25">
      <c r="E164" s="157"/>
      <c r="F164" s="157"/>
      <c r="H164"/>
      <c r="I164"/>
    </row>
    <row r="165" spans="5:9" s="4" customFormat="1" ht="15" x14ac:dyDescent="0.25">
      <c r="E165" s="157"/>
      <c r="F165" s="157"/>
      <c r="H165"/>
      <c r="I165"/>
    </row>
    <row r="166" spans="5:9" s="4" customFormat="1" ht="15" x14ac:dyDescent="0.25">
      <c r="E166" s="157"/>
      <c r="F166" s="157"/>
      <c r="H166"/>
      <c r="I166"/>
    </row>
    <row r="167" spans="5:9" s="4" customFormat="1" ht="15" x14ac:dyDescent="0.25">
      <c r="E167" s="157"/>
      <c r="F167" s="157"/>
      <c r="H167"/>
      <c r="I167"/>
    </row>
    <row r="168" spans="5:9" s="4" customFormat="1" ht="15" x14ac:dyDescent="0.25">
      <c r="E168" s="157"/>
      <c r="F168" s="157"/>
      <c r="H168"/>
      <c r="I168"/>
    </row>
    <row r="169" spans="5:9" s="4" customFormat="1" ht="15" x14ac:dyDescent="0.25">
      <c r="E169" s="157"/>
      <c r="F169" s="157"/>
      <c r="H169"/>
      <c r="I169"/>
    </row>
    <row r="170" spans="5:9" s="4" customFormat="1" ht="15" x14ac:dyDescent="0.25">
      <c r="E170" s="157"/>
      <c r="F170" s="157"/>
      <c r="H170"/>
      <c r="I170"/>
    </row>
    <row r="171" spans="5:9" s="4" customFormat="1" ht="15" x14ac:dyDescent="0.25">
      <c r="E171" s="157"/>
      <c r="F171" s="157"/>
      <c r="H171"/>
      <c r="I171"/>
    </row>
    <row r="172" spans="5:9" s="4" customFormat="1" ht="15" x14ac:dyDescent="0.25">
      <c r="E172" s="157"/>
      <c r="F172" s="157"/>
      <c r="H172"/>
      <c r="I172"/>
    </row>
    <row r="173" spans="5:9" s="4" customFormat="1" ht="15" x14ac:dyDescent="0.25">
      <c r="E173" s="157"/>
      <c r="F173" s="157"/>
      <c r="H173"/>
      <c r="I173"/>
    </row>
    <row r="174" spans="5:9" s="4" customFormat="1" ht="15" x14ac:dyDescent="0.25">
      <c r="E174" s="157"/>
      <c r="F174" s="157"/>
      <c r="H174"/>
      <c r="I174"/>
    </row>
    <row r="175" spans="5:9" s="4" customFormat="1" ht="15" x14ac:dyDescent="0.25">
      <c r="E175" s="157"/>
      <c r="F175" s="157"/>
      <c r="H175"/>
      <c r="I175"/>
    </row>
    <row r="176" spans="5:9" s="4" customFormat="1" ht="15" x14ac:dyDescent="0.25">
      <c r="E176" s="157"/>
      <c r="F176" s="157"/>
      <c r="H176"/>
      <c r="I176"/>
    </row>
    <row r="177" spans="5:9" s="4" customFormat="1" ht="15" x14ac:dyDescent="0.25">
      <c r="E177" s="157"/>
      <c r="F177" s="157"/>
      <c r="H177"/>
      <c r="I177"/>
    </row>
    <row r="178" spans="5:9" s="4" customFormat="1" ht="15" x14ac:dyDescent="0.25">
      <c r="E178" s="157"/>
      <c r="F178" s="157"/>
      <c r="H178"/>
      <c r="I178"/>
    </row>
    <row r="179" spans="5:9" s="4" customFormat="1" ht="15" x14ac:dyDescent="0.25">
      <c r="E179" s="157"/>
      <c r="F179" s="157"/>
      <c r="H179"/>
      <c r="I179"/>
    </row>
    <row r="180" spans="5:9" s="4" customFormat="1" ht="15" x14ac:dyDescent="0.25">
      <c r="E180" s="157"/>
      <c r="F180" s="157"/>
      <c r="H180"/>
      <c r="I180"/>
    </row>
    <row r="181" spans="5:9" s="4" customFormat="1" ht="15" x14ac:dyDescent="0.25">
      <c r="E181" s="157"/>
      <c r="F181" s="157"/>
      <c r="H181"/>
      <c r="I181"/>
    </row>
    <row r="182" spans="5:9" s="4" customFormat="1" ht="15" x14ac:dyDescent="0.25">
      <c r="E182" s="157"/>
      <c r="F182" s="157"/>
      <c r="H182"/>
      <c r="I182"/>
    </row>
    <row r="183" spans="5:9" s="4" customFormat="1" ht="15" x14ac:dyDescent="0.25">
      <c r="E183" s="157"/>
      <c r="F183" s="157"/>
      <c r="H183"/>
      <c r="I183"/>
    </row>
    <row r="184" spans="5:9" s="4" customFormat="1" ht="15" x14ac:dyDescent="0.25">
      <c r="E184" s="157"/>
      <c r="F184" s="157"/>
      <c r="H184"/>
      <c r="I184"/>
    </row>
    <row r="185" spans="5:9" s="4" customFormat="1" ht="15" x14ac:dyDescent="0.25">
      <c r="E185" s="157"/>
      <c r="F185" s="157"/>
      <c r="H185"/>
      <c r="I185"/>
    </row>
    <row r="186" spans="5:9" s="4" customFormat="1" ht="15" x14ac:dyDescent="0.25">
      <c r="E186" s="157"/>
      <c r="F186" s="157"/>
      <c r="H186"/>
      <c r="I186"/>
    </row>
    <row r="187" spans="5:9" s="4" customFormat="1" ht="15" x14ac:dyDescent="0.25">
      <c r="E187" s="157"/>
      <c r="F187" s="157"/>
      <c r="H187"/>
      <c r="I187"/>
    </row>
    <row r="188" spans="5:9" s="4" customFormat="1" ht="15" x14ac:dyDescent="0.25">
      <c r="E188" s="157"/>
      <c r="F188" s="157"/>
      <c r="H188"/>
      <c r="I188"/>
    </row>
    <row r="189" spans="5:9" s="4" customFormat="1" ht="15" x14ac:dyDescent="0.25">
      <c r="E189" s="157"/>
      <c r="F189" s="157"/>
      <c r="H189"/>
      <c r="I189"/>
    </row>
    <row r="190" spans="5:9" s="4" customFormat="1" ht="15" x14ac:dyDescent="0.25">
      <c r="E190" s="157"/>
      <c r="F190" s="157"/>
      <c r="H190"/>
      <c r="I190"/>
    </row>
    <row r="191" spans="5:9" s="4" customFormat="1" ht="15" x14ac:dyDescent="0.25">
      <c r="E191" s="157"/>
      <c r="F191" s="157"/>
      <c r="H191"/>
      <c r="I191"/>
    </row>
    <row r="192" spans="5:9" s="4" customFormat="1" ht="15" x14ac:dyDescent="0.25">
      <c r="E192" s="157"/>
      <c r="F192" s="157"/>
      <c r="H192"/>
      <c r="I192"/>
    </row>
    <row r="193" spans="5:9" s="4" customFormat="1" ht="15" x14ac:dyDescent="0.25">
      <c r="E193" s="157"/>
      <c r="F193" s="157"/>
      <c r="H193"/>
      <c r="I193"/>
    </row>
    <row r="194" spans="5:9" s="4" customFormat="1" ht="15" x14ac:dyDescent="0.25">
      <c r="E194" s="157"/>
      <c r="F194" s="157"/>
      <c r="H194"/>
      <c r="I194"/>
    </row>
    <row r="195" spans="5:9" s="4" customFormat="1" ht="15" x14ac:dyDescent="0.25">
      <c r="E195" s="157"/>
      <c r="F195" s="157"/>
      <c r="H195"/>
      <c r="I195"/>
    </row>
    <row r="196" spans="5:9" s="4" customFormat="1" ht="15" x14ac:dyDescent="0.25">
      <c r="E196" s="157"/>
      <c r="F196" s="157"/>
      <c r="H196"/>
      <c r="I196"/>
    </row>
    <row r="197" spans="5:9" s="4" customFormat="1" ht="15" x14ac:dyDescent="0.25">
      <c r="E197" s="157"/>
      <c r="F197" s="157"/>
      <c r="H197"/>
      <c r="I197"/>
    </row>
    <row r="198" spans="5:9" s="4" customFormat="1" ht="15" x14ac:dyDescent="0.25">
      <c r="E198" s="157"/>
      <c r="F198" s="157"/>
      <c r="H198"/>
      <c r="I198"/>
    </row>
    <row r="199" spans="5:9" s="4" customFormat="1" ht="15" x14ac:dyDescent="0.25">
      <c r="E199" s="157"/>
      <c r="F199" s="157"/>
      <c r="H199"/>
      <c r="I199"/>
    </row>
    <row r="200" spans="5:9" s="4" customFormat="1" ht="15" x14ac:dyDescent="0.25">
      <c r="E200" s="157"/>
      <c r="F200" s="157"/>
      <c r="H200"/>
      <c r="I200"/>
    </row>
    <row r="201" spans="5:9" s="4" customFormat="1" ht="15" x14ac:dyDescent="0.25">
      <c r="E201" s="157"/>
      <c r="F201" s="157"/>
      <c r="H201"/>
      <c r="I201"/>
    </row>
    <row r="202" spans="5:9" s="4" customFormat="1" ht="15" x14ac:dyDescent="0.25">
      <c r="E202" s="157"/>
      <c r="F202" s="157"/>
      <c r="H202"/>
      <c r="I202"/>
    </row>
    <row r="203" spans="5:9" s="4" customFormat="1" ht="15" x14ac:dyDescent="0.25">
      <c r="E203" s="157"/>
      <c r="F203" s="157"/>
      <c r="H203"/>
      <c r="I203"/>
    </row>
    <row r="204" spans="5:9" s="4" customFormat="1" ht="15" x14ac:dyDescent="0.25">
      <c r="E204" s="157"/>
      <c r="F204" s="157"/>
      <c r="H204"/>
      <c r="I204"/>
    </row>
    <row r="205" spans="5:9" s="4" customFormat="1" ht="15" x14ac:dyDescent="0.25">
      <c r="E205" s="157"/>
      <c r="F205" s="157"/>
      <c r="H205"/>
      <c r="I205"/>
    </row>
    <row r="206" spans="5:9" s="4" customFormat="1" ht="15" x14ac:dyDescent="0.25">
      <c r="E206" s="157"/>
      <c r="F206" s="157"/>
      <c r="H206"/>
      <c r="I206"/>
    </row>
    <row r="207" spans="5:9" s="4" customFormat="1" ht="15" x14ac:dyDescent="0.25">
      <c r="E207" s="157"/>
      <c r="F207" s="157"/>
      <c r="H207"/>
      <c r="I207"/>
    </row>
    <row r="208" spans="5:9" s="4" customFormat="1" ht="15" x14ac:dyDescent="0.25">
      <c r="E208" s="157"/>
      <c r="F208" s="157"/>
      <c r="H208"/>
      <c r="I208"/>
    </row>
    <row r="209" spans="5:9" s="4" customFormat="1" ht="15" x14ac:dyDescent="0.25">
      <c r="E209" s="157"/>
      <c r="F209" s="157"/>
      <c r="H209"/>
      <c r="I209"/>
    </row>
    <row r="210" spans="5:9" s="4" customFormat="1" ht="15" x14ac:dyDescent="0.25">
      <c r="E210" s="157"/>
      <c r="F210" s="157"/>
      <c r="H210"/>
      <c r="I210"/>
    </row>
    <row r="211" spans="5:9" s="4" customFormat="1" ht="15" x14ac:dyDescent="0.25">
      <c r="E211" s="157"/>
      <c r="F211" s="157"/>
      <c r="H211"/>
      <c r="I211"/>
    </row>
    <row r="212" spans="5:9" s="4" customFormat="1" ht="15" x14ac:dyDescent="0.25">
      <c r="E212" s="157"/>
      <c r="F212" s="157"/>
      <c r="H212"/>
      <c r="I212"/>
    </row>
    <row r="213" spans="5:9" s="4" customFormat="1" ht="15" x14ac:dyDescent="0.25">
      <c r="E213" s="157"/>
      <c r="F213" s="157"/>
      <c r="H213"/>
      <c r="I213"/>
    </row>
    <row r="214" spans="5:9" s="4" customFormat="1" ht="15" x14ac:dyDescent="0.25">
      <c r="E214" s="157"/>
      <c r="F214" s="157"/>
      <c r="H214"/>
      <c r="I214"/>
    </row>
    <row r="215" spans="5:9" s="4" customFormat="1" ht="15" x14ac:dyDescent="0.25">
      <c r="E215" s="157"/>
      <c r="F215" s="157"/>
      <c r="H215"/>
      <c r="I215"/>
    </row>
    <row r="216" spans="5:9" s="4" customFormat="1" ht="15" x14ac:dyDescent="0.25">
      <c r="E216" s="157"/>
      <c r="F216" s="157"/>
      <c r="H216"/>
      <c r="I216"/>
    </row>
    <row r="217" spans="5:9" s="4" customFormat="1" ht="15" x14ac:dyDescent="0.25">
      <c r="E217" s="157"/>
      <c r="F217" s="157"/>
      <c r="H217"/>
      <c r="I217"/>
    </row>
    <row r="218" spans="5:9" s="4" customFormat="1" ht="15" x14ac:dyDescent="0.25">
      <c r="E218" s="157"/>
      <c r="F218" s="157"/>
      <c r="H218"/>
      <c r="I218"/>
    </row>
    <row r="219" spans="5:9" s="4" customFormat="1" ht="15" x14ac:dyDescent="0.25">
      <c r="E219" s="157"/>
      <c r="F219" s="157"/>
      <c r="H219"/>
      <c r="I219"/>
    </row>
    <row r="220" spans="5:9" s="4" customFormat="1" ht="15" x14ac:dyDescent="0.25">
      <c r="E220" s="157"/>
      <c r="F220" s="157"/>
      <c r="H220"/>
      <c r="I220"/>
    </row>
    <row r="221" spans="5:9" s="4" customFormat="1" ht="15" x14ac:dyDescent="0.25">
      <c r="E221" s="157"/>
      <c r="F221" s="157"/>
      <c r="H221"/>
      <c r="I221"/>
    </row>
    <row r="222" spans="5:9" s="4" customFormat="1" ht="15" x14ac:dyDescent="0.25">
      <c r="E222" s="157"/>
      <c r="F222" s="157"/>
      <c r="H222"/>
      <c r="I222"/>
    </row>
    <row r="223" spans="5:9" s="4" customFormat="1" ht="15" x14ac:dyDescent="0.25">
      <c r="E223" s="157"/>
      <c r="F223" s="157"/>
      <c r="H223"/>
      <c r="I223"/>
    </row>
    <row r="224" spans="5:9" s="4" customFormat="1" ht="15" x14ac:dyDescent="0.25">
      <c r="E224" s="157"/>
      <c r="F224" s="157"/>
      <c r="H224"/>
      <c r="I224"/>
    </row>
    <row r="225" spans="5:9" s="4" customFormat="1" ht="15" x14ac:dyDescent="0.25">
      <c r="E225" s="157"/>
      <c r="F225" s="157"/>
      <c r="H225"/>
      <c r="I225"/>
    </row>
    <row r="226" spans="5:9" s="4" customFormat="1" ht="15" x14ac:dyDescent="0.25">
      <c r="E226" s="157"/>
      <c r="F226" s="157"/>
      <c r="H226"/>
      <c r="I226"/>
    </row>
    <row r="227" spans="5:9" s="4" customFormat="1" ht="15" x14ac:dyDescent="0.25">
      <c r="E227" s="157"/>
      <c r="F227" s="157"/>
      <c r="H227"/>
      <c r="I227"/>
    </row>
    <row r="228" spans="5:9" s="4" customFormat="1" ht="15" x14ac:dyDescent="0.25">
      <c r="E228" s="157"/>
      <c r="F228" s="157"/>
      <c r="H228"/>
      <c r="I228"/>
    </row>
    <row r="229" spans="5:9" s="4" customFormat="1" ht="15" x14ac:dyDescent="0.25">
      <c r="E229" s="157"/>
      <c r="F229" s="157"/>
      <c r="H229"/>
      <c r="I229"/>
    </row>
    <row r="230" spans="5:9" s="4" customFormat="1" ht="15" x14ac:dyDescent="0.25">
      <c r="E230" s="157"/>
      <c r="F230" s="157"/>
      <c r="H230"/>
      <c r="I230"/>
    </row>
    <row r="231" spans="5:9" s="4" customFormat="1" ht="15" x14ac:dyDescent="0.25">
      <c r="E231" s="157"/>
      <c r="F231" s="157"/>
      <c r="H231"/>
      <c r="I231"/>
    </row>
    <row r="232" spans="5:9" s="4" customFormat="1" ht="15" x14ac:dyDescent="0.25">
      <c r="E232" s="157"/>
      <c r="F232" s="157"/>
      <c r="H232"/>
      <c r="I232"/>
    </row>
    <row r="233" spans="5:9" s="4" customFormat="1" ht="15" x14ac:dyDescent="0.25">
      <c r="E233" s="157"/>
      <c r="F233" s="157"/>
      <c r="H233"/>
      <c r="I233"/>
    </row>
    <row r="234" spans="5:9" s="4" customFormat="1" ht="15" x14ac:dyDescent="0.25">
      <c r="E234" s="157"/>
      <c r="F234" s="157"/>
      <c r="H234"/>
      <c r="I234"/>
    </row>
    <row r="235" spans="5:9" s="4" customFormat="1" ht="15" x14ac:dyDescent="0.25">
      <c r="E235" s="157"/>
      <c r="F235" s="157"/>
      <c r="H235"/>
      <c r="I235"/>
    </row>
    <row r="236" spans="5:9" s="4" customFormat="1" ht="15" x14ac:dyDescent="0.25">
      <c r="E236" s="157"/>
      <c r="F236" s="157"/>
      <c r="H236"/>
      <c r="I236"/>
    </row>
    <row r="237" spans="5:9" s="4" customFormat="1" ht="15" x14ac:dyDescent="0.25">
      <c r="E237" s="157"/>
      <c r="F237" s="157"/>
      <c r="H237"/>
      <c r="I237"/>
    </row>
    <row r="238" spans="5:9" s="4" customFormat="1" ht="15" x14ac:dyDescent="0.25">
      <c r="E238" s="157"/>
      <c r="F238" s="157"/>
      <c r="H238"/>
      <c r="I238"/>
    </row>
    <row r="239" spans="5:9" s="4" customFormat="1" ht="15" x14ac:dyDescent="0.25">
      <c r="E239" s="157"/>
      <c r="F239" s="157"/>
      <c r="H239"/>
      <c r="I239"/>
    </row>
    <row r="240" spans="5:9" s="4" customFormat="1" ht="15" x14ac:dyDescent="0.25">
      <c r="E240" s="157"/>
      <c r="F240" s="157"/>
      <c r="H240"/>
      <c r="I240"/>
    </row>
    <row r="241" spans="5:9" s="4" customFormat="1" ht="15" x14ac:dyDescent="0.25">
      <c r="E241" s="157"/>
      <c r="F241" s="157"/>
      <c r="H241"/>
      <c r="I241"/>
    </row>
    <row r="242" spans="5:9" s="4" customFormat="1" ht="15" x14ac:dyDescent="0.25">
      <c r="E242" s="157"/>
      <c r="F242" s="157"/>
      <c r="H242"/>
      <c r="I242"/>
    </row>
    <row r="243" spans="5:9" s="4" customFormat="1" ht="15" x14ac:dyDescent="0.25">
      <c r="E243" s="157"/>
      <c r="F243" s="157"/>
      <c r="H243"/>
      <c r="I243"/>
    </row>
    <row r="244" spans="5:9" s="4" customFormat="1" ht="15" x14ac:dyDescent="0.25">
      <c r="E244" s="157"/>
      <c r="F244" s="157"/>
      <c r="H244"/>
      <c r="I244"/>
    </row>
    <row r="245" spans="5:9" s="4" customFormat="1" ht="15" x14ac:dyDescent="0.25">
      <c r="E245" s="157"/>
      <c r="F245" s="157"/>
      <c r="H245"/>
      <c r="I245"/>
    </row>
    <row r="246" spans="5:9" s="4" customFormat="1" ht="15" x14ac:dyDescent="0.25">
      <c r="E246" s="157"/>
      <c r="F246" s="157"/>
      <c r="H246"/>
      <c r="I246"/>
    </row>
    <row r="247" spans="5:9" s="4" customFormat="1" ht="15" x14ac:dyDescent="0.25">
      <c r="E247" s="157"/>
      <c r="F247" s="157"/>
      <c r="H247"/>
      <c r="I247"/>
    </row>
    <row r="248" spans="5:9" s="4" customFormat="1" ht="15" x14ac:dyDescent="0.25">
      <c r="E248" s="157"/>
      <c r="F248" s="157"/>
      <c r="H248"/>
      <c r="I248"/>
    </row>
    <row r="249" spans="5:9" s="4" customFormat="1" ht="15" x14ac:dyDescent="0.25">
      <c r="E249" s="157"/>
      <c r="F249" s="157"/>
      <c r="H249"/>
      <c r="I249"/>
    </row>
    <row r="250" spans="5:9" s="4" customFormat="1" ht="15" x14ac:dyDescent="0.25">
      <c r="E250" s="157"/>
      <c r="F250" s="157"/>
      <c r="H250"/>
      <c r="I250"/>
    </row>
    <row r="251" spans="5:9" s="4" customFormat="1" ht="15" x14ac:dyDescent="0.25">
      <c r="E251" s="157"/>
      <c r="F251" s="157"/>
      <c r="H251"/>
      <c r="I251"/>
    </row>
    <row r="252" spans="5:9" s="4" customFormat="1" ht="15" x14ac:dyDescent="0.25">
      <c r="E252" s="157"/>
      <c r="F252" s="157"/>
      <c r="H252"/>
      <c r="I252"/>
    </row>
    <row r="253" spans="5:9" s="4" customFormat="1" ht="15" x14ac:dyDescent="0.25">
      <c r="E253" s="157"/>
      <c r="F253" s="157"/>
      <c r="H253"/>
      <c r="I253"/>
    </row>
    <row r="254" spans="5:9" s="4" customFormat="1" ht="15" x14ac:dyDescent="0.25">
      <c r="E254" s="157"/>
      <c r="F254" s="157"/>
      <c r="H254"/>
      <c r="I254"/>
    </row>
    <row r="255" spans="5:9" s="4" customFormat="1" ht="15" x14ac:dyDescent="0.25">
      <c r="E255" s="157"/>
      <c r="F255" s="157"/>
      <c r="H255"/>
      <c r="I255"/>
    </row>
    <row r="256" spans="5:9" s="4" customFormat="1" ht="15" x14ac:dyDescent="0.25">
      <c r="E256" s="157"/>
      <c r="F256" s="157"/>
      <c r="H256"/>
      <c r="I256"/>
    </row>
    <row r="257" spans="5:9" s="4" customFormat="1" ht="15" x14ac:dyDescent="0.25">
      <c r="E257" s="157"/>
      <c r="F257" s="157"/>
      <c r="H257"/>
      <c r="I257"/>
    </row>
    <row r="258" spans="5:9" s="4" customFormat="1" ht="15" x14ac:dyDescent="0.25">
      <c r="E258" s="157"/>
      <c r="F258" s="157"/>
      <c r="H258"/>
      <c r="I258"/>
    </row>
    <row r="259" spans="5:9" s="4" customFormat="1" ht="15" x14ac:dyDescent="0.25">
      <c r="E259" s="157"/>
      <c r="F259" s="157"/>
      <c r="H259"/>
      <c r="I259"/>
    </row>
    <row r="260" spans="5:9" s="4" customFormat="1" ht="15" x14ac:dyDescent="0.25">
      <c r="E260" s="157"/>
      <c r="F260" s="157"/>
      <c r="H260"/>
      <c r="I260"/>
    </row>
    <row r="261" spans="5:9" s="4" customFormat="1" ht="15" x14ac:dyDescent="0.25">
      <c r="E261" s="157"/>
      <c r="F261" s="157"/>
      <c r="H261"/>
      <c r="I261"/>
    </row>
    <row r="262" spans="5:9" s="4" customFormat="1" ht="15" x14ac:dyDescent="0.25">
      <c r="E262" s="157"/>
      <c r="F262" s="157"/>
      <c r="H262"/>
      <c r="I262"/>
    </row>
    <row r="263" spans="5:9" s="4" customFormat="1" ht="15" x14ac:dyDescent="0.25">
      <c r="E263" s="157"/>
      <c r="F263" s="157"/>
      <c r="H263"/>
      <c r="I263"/>
    </row>
    <row r="264" spans="5:9" s="4" customFormat="1" ht="15" x14ac:dyDescent="0.25">
      <c r="E264" s="157"/>
      <c r="F264" s="157"/>
      <c r="H264"/>
      <c r="I264"/>
    </row>
    <row r="265" spans="5:9" s="4" customFormat="1" ht="15" x14ac:dyDescent="0.25">
      <c r="E265" s="157"/>
      <c r="F265" s="157"/>
      <c r="H265"/>
      <c r="I265"/>
    </row>
    <row r="266" spans="5:9" s="4" customFormat="1" ht="15" x14ac:dyDescent="0.25">
      <c r="E266" s="157"/>
      <c r="F266" s="157"/>
      <c r="H266"/>
      <c r="I266"/>
    </row>
    <row r="267" spans="5:9" s="4" customFormat="1" ht="15" x14ac:dyDescent="0.25">
      <c r="E267" s="157"/>
      <c r="F267" s="157"/>
      <c r="H267"/>
      <c r="I267"/>
    </row>
    <row r="268" spans="5:9" s="4" customFormat="1" ht="15" x14ac:dyDescent="0.25">
      <c r="E268" s="157"/>
      <c r="F268" s="157"/>
      <c r="H268"/>
      <c r="I268"/>
    </row>
    <row r="269" spans="5:9" s="4" customFormat="1" ht="15" x14ac:dyDescent="0.25">
      <c r="E269" s="157"/>
      <c r="F269" s="157"/>
      <c r="H269"/>
      <c r="I269"/>
    </row>
    <row r="270" spans="5:9" s="4" customFormat="1" ht="15" x14ac:dyDescent="0.25">
      <c r="E270" s="157"/>
      <c r="F270" s="157"/>
      <c r="H270"/>
      <c r="I270"/>
    </row>
    <row r="271" spans="5:9" s="4" customFormat="1" ht="15" x14ac:dyDescent="0.25">
      <c r="E271" s="157"/>
      <c r="F271" s="157"/>
      <c r="H271"/>
      <c r="I271"/>
    </row>
    <row r="272" spans="5:9" s="4" customFormat="1" ht="15" x14ac:dyDescent="0.25">
      <c r="E272" s="157"/>
      <c r="F272" s="157"/>
      <c r="H272"/>
      <c r="I272"/>
    </row>
    <row r="273" spans="5:9" s="4" customFormat="1" ht="15" x14ac:dyDescent="0.25">
      <c r="E273" s="157"/>
      <c r="F273" s="157"/>
      <c r="H273"/>
      <c r="I273"/>
    </row>
    <row r="274" spans="5:9" s="4" customFormat="1" ht="15" x14ac:dyDescent="0.25">
      <c r="E274" s="157"/>
      <c r="F274" s="157"/>
      <c r="H274"/>
      <c r="I274"/>
    </row>
    <row r="275" spans="5:9" s="4" customFormat="1" ht="15" x14ac:dyDescent="0.25">
      <c r="E275" s="157"/>
      <c r="F275" s="157"/>
      <c r="H275"/>
      <c r="I275"/>
    </row>
    <row r="276" spans="5:9" s="4" customFormat="1" ht="15" x14ac:dyDescent="0.25">
      <c r="E276" s="157"/>
      <c r="F276" s="157"/>
      <c r="H276"/>
      <c r="I276"/>
    </row>
    <row r="277" spans="5:9" s="4" customFormat="1" ht="15" x14ac:dyDescent="0.25">
      <c r="E277" s="157"/>
      <c r="F277" s="157"/>
      <c r="H277"/>
      <c r="I277"/>
    </row>
    <row r="278" spans="5:9" s="4" customFormat="1" ht="15" x14ac:dyDescent="0.25">
      <c r="E278" s="157"/>
      <c r="F278" s="157"/>
      <c r="H278"/>
      <c r="I278"/>
    </row>
    <row r="279" spans="5:9" s="4" customFormat="1" ht="15" x14ac:dyDescent="0.25">
      <c r="E279" s="157"/>
      <c r="F279" s="157"/>
      <c r="H279"/>
      <c r="I279"/>
    </row>
    <row r="280" spans="5:9" s="4" customFormat="1" ht="15" x14ac:dyDescent="0.25">
      <c r="E280" s="157"/>
      <c r="F280" s="157"/>
      <c r="H280"/>
      <c r="I280"/>
    </row>
    <row r="281" spans="5:9" s="4" customFormat="1" ht="15" x14ac:dyDescent="0.25">
      <c r="E281" s="157"/>
      <c r="F281" s="157"/>
      <c r="H281"/>
      <c r="I281"/>
    </row>
    <row r="282" spans="5:9" s="4" customFormat="1" ht="15" x14ac:dyDescent="0.25">
      <c r="E282" s="157"/>
      <c r="F282" s="157"/>
      <c r="H282"/>
      <c r="I282"/>
    </row>
    <row r="283" spans="5:9" s="4" customFormat="1" ht="15" x14ac:dyDescent="0.25">
      <c r="E283" s="157"/>
      <c r="F283" s="157"/>
      <c r="H283"/>
      <c r="I283"/>
    </row>
    <row r="284" spans="5:9" s="4" customFormat="1" ht="15" x14ac:dyDescent="0.25">
      <c r="E284" s="157"/>
      <c r="F284" s="157"/>
      <c r="H284"/>
      <c r="I284"/>
    </row>
    <row r="285" spans="5:9" ht="15" x14ac:dyDescent="0.25">
      <c r="H285"/>
      <c r="I285"/>
    </row>
    <row r="286" spans="5:9" ht="15" x14ac:dyDescent="0.25">
      <c r="H286"/>
      <c r="I286"/>
    </row>
    <row r="287" spans="5:9" ht="15" x14ac:dyDescent="0.25">
      <c r="H287"/>
      <c r="I287"/>
    </row>
    <row r="288" spans="5:9" ht="15" x14ac:dyDescent="0.25">
      <c r="H288"/>
      <c r="I288"/>
    </row>
    <row r="289" spans="8:9" ht="15" x14ac:dyDescent="0.25">
      <c r="H289"/>
      <c r="I289"/>
    </row>
    <row r="290" spans="8:9" ht="15" x14ac:dyDescent="0.25">
      <c r="H290"/>
      <c r="I290"/>
    </row>
    <row r="291" spans="8:9" ht="15" x14ac:dyDescent="0.25">
      <c r="H291"/>
      <c r="I291"/>
    </row>
    <row r="292" spans="8:9" ht="15" x14ac:dyDescent="0.25">
      <c r="H292"/>
      <c r="I292"/>
    </row>
    <row r="293" spans="8:9" ht="15" x14ac:dyDescent="0.25">
      <c r="H293"/>
      <c r="I293"/>
    </row>
    <row r="294" spans="8:9" ht="15" x14ac:dyDescent="0.25">
      <c r="H294"/>
      <c r="I294"/>
    </row>
    <row r="295" spans="8:9" ht="15" x14ac:dyDescent="0.25">
      <c r="H295"/>
      <c r="I295"/>
    </row>
    <row r="296" spans="8:9" ht="15" x14ac:dyDescent="0.25">
      <c r="H296"/>
      <c r="I296"/>
    </row>
    <row r="297" spans="8:9" ht="15" x14ac:dyDescent="0.25">
      <c r="H297"/>
      <c r="I297"/>
    </row>
    <row r="298" spans="8:9" ht="15" x14ac:dyDescent="0.25">
      <c r="H298"/>
      <c r="I298"/>
    </row>
    <row r="299" spans="8:9" ht="15" x14ac:dyDescent="0.25">
      <c r="H299"/>
      <c r="I299"/>
    </row>
    <row r="300" spans="8:9" ht="15" x14ac:dyDescent="0.25">
      <c r="H300"/>
      <c r="I300"/>
    </row>
    <row r="301" spans="8:9" ht="15" x14ac:dyDescent="0.25">
      <c r="H301"/>
      <c r="I301"/>
    </row>
    <row r="302" spans="8:9" ht="15" x14ac:dyDescent="0.25">
      <c r="H302"/>
      <c r="I302"/>
    </row>
    <row r="303" spans="8:9" ht="15" x14ac:dyDescent="0.25">
      <c r="H303"/>
      <c r="I303"/>
    </row>
    <row r="304" spans="8:9" ht="15" x14ac:dyDescent="0.25">
      <c r="H304"/>
      <c r="I304"/>
    </row>
    <row r="305" spans="8:9" ht="15" x14ac:dyDescent="0.25">
      <c r="H305"/>
      <c r="I305"/>
    </row>
    <row r="306" spans="8:9" ht="15" x14ac:dyDescent="0.25">
      <c r="H306"/>
      <c r="I306"/>
    </row>
    <row r="307" spans="8:9" ht="15" x14ac:dyDescent="0.25">
      <c r="H307"/>
      <c r="I307"/>
    </row>
    <row r="308" spans="8:9" ht="15" x14ac:dyDescent="0.25">
      <c r="H308"/>
      <c r="I308"/>
    </row>
    <row r="309" spans="8:9" ht="15" x14ac:dyDescent="0.25">
      <c r="H309"/>
      <c r="I309"/>
    </row>
    <row r="310" spans="8:9" ht="15" x14ac:dyDescent="0.25">
      <c r="H310"/>
      <c r="I310"/>
    </row>
    <row r="311" spans="8:9" ht="15" x14ac:dyDescent="0.25">
      <c r="H311"/>
      <c r="I311"/>
    </row>
    <row r="312" spans="8:9" ht="15" x14ac:dyDescent="0.25">
      <c r="H312"/>
      <c r="I312"/>
    </row>
    <row r="313" spans="8:9" ht="15" x14ac:dyDescent="0.25">
      <c r="H313"/>
      <c r="I313"/>
    </row>
    <row r="314" spans="8:9" ht="15" x14ac:dyDescent="0.25">
      <c r="H314"/>
      <c r="I314"/>
    </row>
    <row r="315" spans="8:9" ht="15" x14ac:dyDescent="0.25">
      <c r="H315"/>
      <c r="I315"/>
    </row>
    <row r="316" spans="8:9" ht="15" x14ac:dyDescent="0.25">
      <c r="H316"/>
      <c r="I316"/>
    </row>
    <row r="317" spans="8:9" ht="15" x14ac:dyDescent="0.25">
      <c r="H317"/>
      <c r="I317"/>
    </row>
    <row r="318" spans="8:9" ht="15" x14ac:dyDescent="0.25">
      <c r="H318"/>
      <c r="I318"/>
    </row>
    <row r="319" spans="8:9" ht="15" x14ac:dyDescent="0.25">
      <c r="H319"/>
      <c r="I319"/>
    </row>
    <row r="320" spans="8:9" ht="15" x14ac:dyDescent="0.25">
      <c r="H320"/>
      <c r="I320"/>
    </row>
    <row r="321" spans="8:9" ht="15" x14ac:dyDescent="0.25">
      <c r="H321"/>
      <c r="I321"/>
    </row>
    <row r="322" spans="8:9" ht="15" x14ac:dyDescent="0.25">
      <c r="H322"/>
      <c r="I322"/>
    </row>
    <row r="323" spans="8:9" ht="15" x14ac:dyDescent="0.25">
      <c r="H323"/>
      <c r="I323"/>
    </row>
    <row r="324" spans="8:9" ht="15" x14ac:dyDescent="0.25">
      <c r="H324"/>
      <c r="I324"/>
    </row>
    <row r="325" spans="8:9" ht="15" x14ac:dyDescent="0.25">
      <c r="H325"/>
      <c r="I325"/>
    </row>
    <row r="326" spans="8:9" ht="15" x14ac:dyDescent="0.25">
      <c r="H326"/>
      <c r="I326"/>
    </row>
    <row r="327" spans="8:9" ht="15" x14ac:dyDescent="0.25">
      <c r="H327"/>
      <c r="I327"/>
    </row>
    <row r="328" spans="8:9" ht="15" x14ac:dyDescent="0.25">
      <c r="H328"/>
      <c r="I328"/>
    </row>
    <row r="329" spans="8:9" ht="15" x14ac:dyDescent="0.25">
      <c r="H329"/>
      <c r="I329"/>
    </row>
    <row r="330" spans="8:9" ht="15" x14ac:dyDescent="0.25">
      <c r="H330"/>
      <c r="I330"/>
    </row>
    <row r="331" spans="8:9" ht="15" x14ac:dyDescent="0.25">
      <c r="H331"/>
      <c r="I331"/>
    </row>
    <row r="332" spans="8:9" ht="15" x14ac:dyDescent="0.25">
      <c r="H332"/>
      <c r="I332"/>
    </row>
    <row r="333" spans="8:9" ht="15" x14ac:dyDescent="0.25">
      <c r="H333"/>
      <c r="I333"/>
    </row>
    <row r="334" spans="8:9" ht="15" x14ac:dyDescent="0.25">
      <c r="H334"/>
      <c r="I334"/>
    </row>
    <row r="335" spans="8:9" ht="15" x14ac:dyDescent="0.25">
      <c r="H335"/>
      <c r="I335"/>
    </row>
    <row r="336" spans="8:9" ht="15" x14ac:dyDescent="0.25">
      <c r="H336"/>
      <c r="I336"/>
    </row>
    <row r="337" spans="8:9" ht="15" x14ac:dyDescent="0.25">
      <c r="H337"/>
      <c r="I337"/>
    </row>
    <row r="338" spans="8:9" ht="15" x14ac:dyDescent="0.25">
      <c r="H338"/>
      <c r="I338"/>
    </row>
    <row r="339" spans="8:9" ht="15" x14ac:dyDescent="0.25">
      <c r="H339"/>
      <c r="I339"/>
    </row>
    <row r="340" spans="8:9" ht="15" x14ac:dyDescent="0.25">
      <c r="H340"/>
      <c r="I340"/>
    </row>
    <row r="341" spans="8:9" ht="15" x14ac:dyDescent="0.25">
      <c r="H341"/>
      <c r="I341"/>
    </row>
    <row r="342" spans="8:9" ht="15" x14ac:dyDescent="0.25">
      <c r="H342"/>
      <c r="I342"/>
    </row>
    <row r="343" spans="8:9" ht="15" x14ac:dyDescent="0.25">
      <c r="H343"/>
      <c r="I343"/>
    </row>
    <row r="344" spans="8:9" ht="15" x14ac:dyDescent="0.25">
      <c r="H344"/>
      <c r="I344"/>
    </row>
    <row r="345" spans="8:9" ht="15" x14ac:dyDescent="0.25">
      <c r="H345"/>
      <c r="I345"/>
    </row>
    <row r="346" spans="8:9" ht="15" x14ac:dyDescent="0.25">
      <c r="H346"/>
      <c r="I346"/>
    </row>
    <row r="347" spans="8:9" ht="15" x14ac:dyDescent="0.25">
      <c r="H347"/>
      <c r="I347"/>
    </row>
    <row r="348" spans="8:9" ht="15" x14ac:dyDescent="0.25">
      <c r="H348"/>
      <c r="I348"/>
    </row>
    <row r="349" spans="8:9" ht="15" x14ac:dyDescent="0.25">
      <c r="H349"/>
      <c r="I349"/>
    </row>
    <row r="350" spans="8:9" ht="15" x14ac:dyDescent="0.25">
      <c r="H350"/>
      <c r="I350"/>
    </row>
    <row r="351" spans="8:9" ht="15" x14ac:dyDescent="0.25">
      <c r="H351"/>
      <c r="I351"/>
    </row>
    <row r="352" spans="8:9" ht="15" x14ac:dyDescent="0.25">
      <c r="H352"/>
      <c r="I352"/>
    </row>
    <row r="353" spans="8:9" ht="15" x14ac:dyDescent="0.25">
      <c r="H353"/>
      <c r="I353"/>
    </row>
    <row r="354" spans="8:9" ht="15" x14ac:dyDescent="0.25">
      <c r="H354"/>
      <c r="I354"/>
    </row>
    <row r="355" spans="8:9" ht="15" x14ac:dyDescent="0.25">
      <c r="H355"/>
      <c r="I355"/>
    </row>
    <row r="356" spans="8:9" ht="15" x14ac:dyDescent="0.25">
      <c r="H356"/>
      <c r="I356"/>
    </row>
    <row r="357" spans="8:9" ht="15" x14ac:dyDescent="0.25">
      <c r="H357"/>
      <c r="I357"/>
    </row>
    <row r="358" spans="8:9" ht="15" x14ac:dyDescent="0.25">
      <c r="H358"/>
      <c r="I358"/>
    </row>
    <row r="359" spans="8:9" ht="15" x14ac:dyDescent="0.25">
      <c r="H359"/>
      <c r="I359"/>
    </row>
    <row r="360" spans="8:9" ht="15" x14ac:dyDescent="0.25">
      <c r="H360"/>
      <c r="I360"/>
    </row>
    <row r="361" spans="8:9" ht="15" x14ac:dyDescent="0.25">
      <c r="H361"/>
      <c r="I361"/>
    </row>
    <row r="362" spans="8:9" ht="15" x14ac:dyDescent="0.25">
      <c r="H362"/>
      <c r="I362"/>
    </row>
    <row r="363" spans="8:9" ht="15" x14ac:dyDescent="0.25">
      <c r="H363"/>
      <c r="I363"/>
    </row>
    <row r="364" spans="8:9" ht="15" x14ac:dyDescent="0.25">
      <c r="H364"/>
      <c r="I364"/>
    </row>
    <row r="365" spans="8:9" ht="15" x14ac:dyDescent="0.25">
      <c r="H365"/>
      <c r="I365"/>
    </row>
    <row r="366" spans="8:9" ht="15" x14ac:dyDescent="0.25">
      <c r="H366"/>
      <c r="I366"/>
    </row>
    <row r="367" spans="8:9" ht="15" x14ac:dyDescent="0.25">
      <c r="H367"/>
      <c r="I367"/>
    </row>
    <row r="368" spans="8:9" ht="15" x14ac:dyDescent="0.25">
      <c r="H368"/>
      <c r="I368"/>
    </row>
    <row r="369" spans="8:9" ht="15" x14ac:dyDescent="0.25">
      <c r="H369"/>
      <c r="I369"/>
    </row>
    <row r="370" spans="8:9" ht="15" x14ac:dyDescent="0.25">
      <c r="H370"/>
      <c r="I370"/>
    </row>
    <row r="371" spans="8:9" ht="15" x14ac:dyDescent="0.25">
      <c r="H371"/>
      <c r="I371"/>
    </row>
    <row r="372" spans="8:9" ht="15" x14ac:dyDescent="0.25">
      <c r="H372"/>
      <c r="I372"/>
    </row>
    <row r="373" spans="8:9" ht="15" x14ac:dyDescent="0.25">
      <c r="H373"/>
      <c r="I373"/>
    </row>
    <row r="374" spans="8:9" ht="15" x14ac:dyDescent="0.25">
      <c r="H374"/>
      <c r="I374"/>
    </row>
    <row r="375" spans="8:9" ht="15" x14ac:dyDescent="0.25">
      <c r="H375"/>
      <c r="I375"/>
    </row>
    <row r="376" spans="8:9" ht="15" x14ac:dyDescent="0.25">
      <c r="H376"/>
      <c r="I376"/>
    </row>
    <row r="377" spans="8:9" ht="15" x14ac:dyDescent="0.25">
      <c r="H377"/>
      <c r="I377"/>
    </row>
    <row r="378" spans="8:9" ht="15" x14ac:dyDescent="0.25">
      <c r="H378"/>
      <c r="I378"/>
    </row>
    <row r="379" spans="8:9" ht="15" x14ac:dyDescent="0.25">
      <c r="H379"/>
      <c r="I379"/>
    </row>
    <row r="380" spans="8:9" ht="15" x14ac:dyDescent="0.25">
      <c r="H380"/>
      <c r="I380"/>
    </row>
    <row r="381" spans="8:9" ht="15" x14ac:dyDescent="0.25">
      <c r="H381"/>
      <c r="I381"/>
    </row>
    <row r="382" spans="8:9" ht="15" x14ac:dyDescent="0.25">
      <c r="H382"/>
      <c r="I382"/>
    </row>
    <row r="383" spans="8:9" ht="15" x14ac:dyDescent="0.25">
      <c r="H383"/>
      <c r="I383"/>
    </row>
    <row r="384" spans="8:9" ht="15" x14ac:dyDescent="0.25">
      <c r="H384"/>
      <c r="I384"/>
    </row>
    <row r="385" spans="8:9" ht="15" x14ac:dyDescent="0.25">
      <c r="H385"/>
      <c r="I385"/>
    </row>
    <row r="386" spans="8:9" ht="15" x14ac:dyDescent="0.25">
      <c r="H386"/>
      <c r="I386"/>
    </row>
    <row r="387" spans="8:9" ht="15" x14ac:dyDescent="0.25">
      <c r="H387"/>
      <c r="I387"/>
    </row>
    <row r="388" spans="8:9" ht="15" x14ac:dyDescent="0.25">
      <c r="H388"/>
      <c r="I388"/>
    </row>
    <row r="389" spans="8:9" ht="15" x14ac:dyDescent="0.25">
      <c r="H389"/>
      <c r="I389"/>
    </row>
    <row r="390" spans="8:9" ht="15" x14ac:dyDescent="0.25">
      <c r="H390"/>
      <c r="I390"/>
    </row>
    <row r="391" spans="8:9" ht="15" x14ac:dyDescent="0.25">
      <c r="H391"/>
      <c r="I391"/>
    </row>
    <row r="392" spans="8:9" ht="15" x14ac:dyDescent="0.25">
      <c r="H392"/>
      <c r="I392"/>
    </row>
    <row r="393" spans="8:9" ht="15" x14ac:dyDescent="0.25">
      <c r="H393"/>
      <c r="I393"/>
    </row>
    <row r="394" spans="8:9" ht="15" x14ac:dyDescent="0.25">
      <c r="H394"/>
      <c r="I394"/>
    </row>
    <row r="395" spans="8:9" ht="15" x14ac:dyDescent="0.25">
      <c r="H395"/>
      <c r="I395"/>
    </row>
    <row r="396" spans="8:9" ht="15" x14ac:dyDescent="0.25">
      <c r="H396"/>
      <c r="I396"/>
    </row>
    <row r="397" spans="8:9" ht="15" x14ac:dyDescent="0.25">
      <c r="H397"/>
      <c r="I397"/>
    </row>
    <row r="398" spans="8:9" ht="15" x14ac:dyDescent="0.25">
      <c r="H398"/>
      <c r="I398"/>
    </row>
    <row r="399" spans="8:9" ht="15" x14ac:dyDescent="0.25">
      <c r="H399"/>
      <c r="I399"/>
    </row>
    <row r="400" spans="8:9" ht="15" x14ac:dyDescent="0.25">
      <c r="H400"/>
      <c r="I400"/>
    </row>
    <row r="401" spans="8:9" ht="15" x14ac:dyDescent="0.25">
      <c r="H401"/>
      <c r="I401"/>
    </row>
    <row r="402" spans="8:9" ht="15" x14ac:dyDescent="0.25">
      <c r="H402"/>
      <c r="I402"/>
    </row>
    <row r="403" spans="8:9" ht="15" x14ac:dyDescent="0.25">
      <c r="H403"/>
      <c r="I403"/>
    </row>
    <row r="404" spans="8:9" ht="15" x14ac:dyDescent="0.25">
      <c r="H404"/>
      <c r="I404"/>
    </row>
    <row r="405" spans="8:9" ht="15" x14ac:dyDescent="0.25">
      <c r="H405"/>
      <c r="I405"/>
    </row>
    <row r="406" spans="8:9" ht="15" x14ac:dyDescent="0.25">
      <c r="H406"/>
      <c r="I406"/>
    </row>
    <row r="407" spans="8:9" ht="15" x14ac:dyDescent="0.25">
      <c r="H407"/>
      <c r="I407"/>
    </row>
    <row r="408" spans="8:9" ht="15" x14ac:dyDescent="0.25">
      <c r="H408"/>
      <c r="I408"/>
    </row>
    <row r="409" spans="8:9" ht="15" x14ac:dyDescent="0.25">
      <c r="H409"/>
      <c r="I409"/>
    </row>
    <row r="410" spans="8:9" ht="15" x14ac:dyDescent="0.25">
      <c r="H410"/>
      <c r="I410"/>
    </row>
    <row r="411" spans="8:9" ht="15" x14ac:dyDescent="0.25">
      <c r="H411"/>
      <c r="I411"/>
    </row>
    <row r="412" spans="8:9" ht="15" x14ac:dyDescent="0.25">
      <c r="H412"/>
      <c r="I412"/>
    </row>
    <row r="413" spans="8:9" ht="15" x14ac:dyDescent="0.25">
      <c r="H413"/>
      <c r="I413"/>
    </row>
    <row r="414" spans="8:9" ht="15" x14ac:dyDescent="0.25">
      <c r="H414"/>
      <c r="I414"/>
    </row>
    <row r="415" spans="8:9" ht="15" x14ac:dyDescent="0.25">
      <c r="H415"/>
      <c r="I415"/>
    </row>
    <row r="416" spans="8:9" ht="15" x14ac:dyDescent="0.25">
      <c r="H416"/>
      <c r="I416"/>
    </row>
    <row r="417" spans="8:9" ht="15" x14ac:dyDescent="0.25">
      <c r="H417"/>
      <c r="I417"/>
    </row>
    <row r="418" spans="8:9" ht="15" x14ac:dyDescent="0.25">
      <c r="H418"/>
      <c r="I418"/>
    </row>
    <row r="419" spans="8:9" ht="15" x14ac:dyDescent="0.25">
      <c r="H419"/>
      <c r="I419"/>
    </row>
    <row r="420" spans="8:9" ht="15" x14ac:dyDescent="0.25">
      <c r="H420"/>
      <c r="I420"/>
    </row>
    <row r="421" spans="8:9" ht="15" x14ac:dyDescent="0.25">
      <c r="H421"/>
      <c r="I421"/>
    </row>
    <row r="422" spans="8:9" ht="15" x14ac:dyDescent="0.25">
      <c r="H422"/>
      <c r="I422"/>
    </row>
    <row r="423" spans="8:9" ht="15" x14ac:dyDescent="0.25">
      <c r="H423"/>
      <c r="I423"/>
    </row>
    <row r="424" spans="8:9" ht="15" x14ac:dyDescent="0.25">
      <c r="H424"/>
      <c r="I424"/>
    </row>
    <row r="425" spans="8:9" ht="15" x14ac:dyDescent="0.25">
      <c r="H425"/>
      <c r="I425"/>
    </row>
    <row r="426" spans="8:9" ht="15" x14ac:dyDescent="0.25">
      <c r="H426"/>
      <c r="I426"/>
    </row>
    <row r="427" spans="8:9" ht="15" x14ac:dyDescent="0.25">
      <c r="H427"/>
      <c r="I427"/>
    </row>
    <row r="428" spans="8:9" ht="15" x14ac:dyDescent="0.25">
      <c r="H428"/>
      <c r="I428"/>
    </row>
    <row r="429" spans="8:9" ht="15" x14ac:dyDescent="0.25">
      <c r="H429"/>
      <c r="I429"/>
    </row>
    <row r="430" spans="8:9" ht="15" x14ac:dyDescent="0.25">
      <c r="H430"/>
      <c r="I430"/>
    </row>
    <row r="431" spans="8:9" ht="15" x14ac:dyDescent="0.25">
      <c r="H431"/>
      <c r="I431"/>
    </row>
    <row r="432" spans="8:9" ht="15" x14ac:dyDescent="0.25">
      <c r="H432"/>
      <c r="I432"/>
    </row>
    <row r="433" spans="8:9" ht="15" x14ac:dyDescent="0.25">
      <c r="H433"/>
      <c r="I433"/>
    </row>
    <row r="434" spans="8:9" ht="15" x14ac:dyDescent="0.25">
      <c r="H434"/>
      <c r="I434"/>
    </row>
    <row r="435" spans="8:9" ht="15" x14ac:dyDescent="0.25">
      <c r="H435"/>
      <c r="I435"/>
    </row>
    <row r="436" spans="8:9" ht="15" x14ac:dyDescent="0.25">
      <c r="H436"/>
      <c r="I436"/>
    </row>
    <row r="437" spans="8:9" ht="15" x14ac:dyDescent="0.25">
      <c r="H437"/>
      <c r="I437"/>
    </row>
    <row r="438" spans="8:9" ht="15" x14ac:dyDescent="0.25">
      <c r="H438"/>
      <c r="I438"/>
    </row>
    <row r="439" spans="8:9" ht="15" x14ac:dyDescent="0.25">
      <c r="H439"/>
      <c r="I439"/>
    </row>
    <row r="440" spans="8:9" ht="15" x14ac:dyDescent="0.25">
      <c r="H440"/>
      <c r="I440"/>
    </row>
    <row r="441" spans="8:9" ht="15" x14ac:dyDescent="0.25">
      <c r="H441"/>
      <c r="I441"/>
    </row>
    <row r="442" spans="8:9" ht="15" x14ac:dyDescent="0.25">
      <c r="H442"/>
      <c r="I442"/>
    </row>
    <row r="443" spans="8:9" ht="15" x14ac:dyDescent="0.25">
      <c r="H443"/>
      <c r="I443"/>
    </row>
    <row r="444" spans="8:9" ht="15" x14ac:dyDescent="0.25">
      <c r="H444"/>
      <c r="I444"/>
    </row>
    <row r="445" spans="8:9" ht="15" x14ac:dyDescent="0.25">
      <c r="H445"/>
      <c r="I445"/>
    </row>
    <row r="446" spans="8:9" ht="15" x14ac:dyDescent="0.25">
      <c r="H446"/>
      <c r="I446"/>
    </row>
    <row r="447" spans="8:9" ht="15" x14ac:dyDescent="0.25">
      <c r="H447"/>
      <c r="I447"/>
    </row>
    <row r="448" spans="8:9" ht="15" x14ac:dyDescent="0.25">
      <c r="H448"/>
      <c r="I448"/>
    </row>
    <row r="449" spans="8:9" ht="15" x14ac:dyDescent="0.25">
      <c r="H449"/>
      <c r="I449"/>
    </row>
    <row r="450" spans="8:9" ht="15" x14ac:dyDescent="0.25">
      <c r="H450"/>
      <c r="I450"/>
    </row>
    <row r="451" spans="8:9" ht="15" x14ac:dyDescent="0.25">
      <c r="H451"/>
      <c r="I451"/>
    </row>
    <row r="452" spans="8:9" ht="15" x14ac:dyDescent="0.25">
      <c r="H452"/>
      <c r="I452"/>
    </row>
    <row r="453" spans="8:9" ht="15" x14ac:dyDescent="0.25">
      <c r="H453"/>
      <c r="I453"/>
    </row>
    <row r="454" spans="8:9" ht="15" x14ac:dyDescent="0.25">
      <c r="H454"/>
      <c r="I454"/>
    </row>
    <row r="455" spans="8:9" ht="15" x14ac:dyDescent="0.25">
      <c r="H455"/>
      <c r="I455"/>
    </row>
    <row r="456" spans="8:9" ht="15" x14ac:dyDescent="0.25">
      <c r="H456"/>
      <c r="I456"/>
    </row>
    <row r="457" spans="8:9" ht="15" x14ac:dyDescent="0.25">
      <c r="H457"/>
      <c r="I457"/>
    </row>
    <row r="458" spans="8:9" ht="15" x14ac:dyDescent="0.25">
      <c r="H458"/>
      <c r="I458"/>
    </row>
    <row r="459" spans="8:9" ht="15" x14ac:dyDescent="0.25">
      <c r="H459"/>
      <c r="I459"/>
    </row>
    <row r="460" spans="8:9" ht="15" x14ac:dyDescent="0.25">
      <c r="H460"/>
      <c r="I460"/>
    </row>
    <row r="461" spans="8:9" ht="15" x14ac:dyDescent="0.25">
      <c r="H461"/>
      <c r="I461"/>
    </row>
    <row r="462" spans="8:9" ht="15" x14ac:dyDescent="0.25">
      <c r="H462"/>
      <c r="I462"/>
    </row>
    <row r="463" spans="8:9" ht="15" x14ac:dyDescent="0.25">
      <c r="H463"/>
      <c r="I463"/>
    </row>
    <row r="464" spans="8:9" ht="15" x14ac:dyDescent="0.25">
      <c r="H464"/>
      <c r="I464"/>
    </row>
    <row r="465" spans="8:9" ht="15" x14ac:dyDescent="0.25">
      <c r="H465"/>
      <c r="I465"/>
    </row>
    <row r="466" spans="8:9" ht="15" x14ac:dyDescent="0.25">
      <c r="H466"/>
      <c r="I466"/>
    </row>
    <row r="467" spans="8:9" ht="15" x14ac:dyDescent="0.25">
      <c r="H467"/>
      <c r="I467"/>
    </row>
    <row r="468" spans="8:9" ht="15" x14ac:dyDescent="0.25">
      <c r="H468"/>
      <c r="I468"/>
    </row>
    <row r="469" spans="8:9" ht="15" x14ac:dyDescent="0.25">
      <c r="H469"/>
      <c r="I469"/>
    </row>
    <row r="470" spans="8:9" ht="15" x14ac:dyDescent="0.25">
      <c r="H470"/>
      <c r="I470"/>
    </row>
    <row r="471" spans="8:9" ht="15" x14ac:dyDescent="0.25">
      <c r="H471"/>
      <c r="I471"/>
    </row>
    <row r="472" spans="8:9" ht="15" x14ac:dyDescent="0.25">
      <c r="H472"/>
      <c r="I472"/>
    </row>
    <row r="473" spans="8:9" ht="15" x14ac:dyDescent="0.25">
      <c r="H473"/>
      <c r="I473"/>
    </row>
    <row r="474" spans="8:9" ht="15" x14ac:dyDescent="0.25">
      <c r="H474"/>
      <c r="I474"/>
    </row>
    <row r="475" spans="8:9" ht="15" x14ac:dyDescent="0.25">
      <c r="H475"/>
      <c r="I475"/>
    </row>
    <row r="476" spans="8:9" ht="15" x14ac:dyDescent="0.25">
      <c r="H476"/>
      <c r="I476"/>
    </row>
    <row r="477" spans="8:9" ht="15" x14ac:dyDescent="0.25">
      <c r="H477"/>
      <c r="I477"/>
    </row>
    <row r="478" spans="8:9" ht="15" x14ac:dyDescent="0.25">
      <c r="H478"/>
      <c r="I478"/>
    </row>
    <row r="479" spans="8:9" ht="15" x14ac:dyDescent="0.25">
      <c r="H479"/>
      <c r="I479"/>
    </row>
    <row r="480" spans="8:9" ht="15" x14ac:dyDescent="0.25">
      <c r="H480"/>
      <c r="I480"/>
    </row>
    <row r="481" spans="8:9" ht="15" x14ac:dyDescent="0.25">
      <c r="H481"/>
      <c r="I481"/>
    </row>
    <row r="482" spans="8:9" ht="15" x14ac:dyDescent="0.25">
      <c r="H482"/>
      <c r="I482"/>
    </row>
    <row r="483" spans="8:9" ht="15" x14ac:dyDescent="0.25">
      <c r="H483"/>
      <c r="I483"/>
    </row>
    <row r="484" spans="8:9" ht="15" x14ac:dyDescent="0.25">
      <c r="H484"/>
      <c r="I484"/>
    </row>
    <row r="485" spans="8:9" ht="15" x14ac:dyDescent="0.25">
      <c r="H485"/>
      <c r="I485"/>
    </row>
    <row r="486" spans="8:9" ht="15" x14ac:dyDescent="0.25">
      <c r="H486"/>
      <c r="I486"/>
    </row>
    <row r="487" spans="8:9" ht="15" x14ac:dyDescent="0.25">
      <c r="H487"/>
      <c r="I487"/>
    </row>
    <row r="488" spans="8:9" ht="15" x14ac:dyDescent="0.25">
      <c r="H488"/>
      <c r="I488"/>
    </row>
    <row r="489" spans="8:9" ht="15" x14ac:dyDescent="0.25">
      <c r="H489"/>
      <c r="I489"/>
    </row>
    <row r="490" spans="8:9" ht="15" x14ac:dyDescent="0.25">
      <c r="H490"/>
      <c r="I490"/>
    </row>
    <row r="491" spans="8:9" ht="15" x14ac:dyDescent="0.25">
      <c r="H491"/>
      <c r="I491"/>
    </row>
    <row r="492" spans="8:9" ht="15" x14ac:dyDescent="0.25">
      <c r="H492"/>
      <c r="I492"/>
    </row>
    <row r="493" spans="8:9" ht="15" x14ac:dyDescent="0.25">
      <c r="H493"/>
      <c r="I493"/>
    </row>
    <row r="494" spans="8:9" ht="15" x14ac:dyDescent="0.25">
      <c r="H494"/>
      <c r="I494"/>
    </row>
    <row r="495" spans="8:9" ht="15" x14ac:dyDescent="0.25">
      <c r="H495"/>
      <c r="I495"/>
    </row>
    <row r="496" spans="8:9" ht="15" x14ac:dyDescent="0.25">
      <c r="H496"/>
      <c r="I496"/>
    </row>
    <row r="497" spans="8:9" ht="15" x14ac:dyDescent="0.25">
      <c r="H497"/>
      <c r="I497"/>
    </row>
    <row r="498" spans="8:9" ht="15" x14ac:dyDescent="0.25">
      <c r="H498"/>
      <c r="I498"/>
    </row>
    <row r="499" spans="8:9" ht="15" x14ac:dyDescent="0.25">
      <c r="H499"/>
      <c r="I499"/>
    </row>
    <row r="500" spans="8:9" ht="15" x14ac:dyDescent="0.25">
      <c r="H500"/>
      <c r="I500"/>
    </row>
    <row r="501" spans="8:9" ht="15" x14ac:dyDescent="0.25">
      <c r="H501"/>
      <c r="I501"/>
    </row>
    <row r="502" spans="8:9" ht="15" x14ac:dyDescent="0.25">
      <c r="H502"/>
      <c r="I502"/>
    </row>
    <row r="503" spans="8:9" ht="15" x14ac:dyDescent="0.25">
      <c r="H503"/>
      <c r="I503"/>
    </row>
    <row r="504" spans="8:9" ht="15" x14ac:dyDescent="0.25">
      <c r="H504"/>
      <c r="I504"/>
    </row>
    <row r="505" spans="8:9" ht="15" x14ac:dyDescent="0.25">
      <c r="H505"/>
      <c r="I505"/>
    </row>
    <row r="506" spans="8:9" ht="15" x14ac:dyDescent="0.25">
      <c r="H506"/>
      <c r="I506"/>
    </row>
    <row r="507" spans="8:9" ht="15" x14ac:dyDescent="0.25">
      <c r="H507"/>
      <c r="I507"/>
    </row>
    <row r="508" spans="8:9" ht="15" x14ac:dyDescent="0.25">
      <c r="H508"/>
      <c r="I508"/>
    </row>
    <row r="509" spans="8:9" ht="15" x14ac:dyDescent="0.25">
      <c r="H509"/>
      <c r="I509"/>
    </row>
    <row r="510" spans="8:9" ht="15" x14ac:dyDescent="0.25">
      <c r="H510"/>
      <c r="I510"/>
    </row>
    <row r="511" spans="8:9" ht="15" x14ac:dyDescent="0.25">
      <c r="H511"/>
      <c r="I511"/>
    </row>
    <row r="512" spans="8:9" ht="15" x14ac:dyDescent="0.25">
      <c r="H512"/>
      <c r="I512"/>
    </row>
    <row r="513" spans="8:9" ht="15" x14ac:dyDescent="0.25">
      <c r="H513"/>
      <c r="I513"/>
    </row>
    <row r="514" spans="8:9" ht="15" x14ac:dyDescent="0.25">
      <c r="H514"/>
      <c r="I514"/>
    </row>
    <row r="515" spans="8:9" ht="15" x14ac:dyDescent="0.25">
      <c r="H515"/>
      <c r="I515"/>
    </row>
    <row r="516" spans="8:9" ht="15" x14ac:dyDescent="0.25">
      <c r="H516"/>
      <c r="I516"/>
    </row>
    <row r="517" spans="8:9" ht="15" x14ac:dyDescent="0.25">
      <c r="H517"/>
      <c r="I517"/>
    </row>
    <row r="518" spans="8:9" ht="15" x14ac:dyDescent="0.25">
      <c r="H518"/>
      <c r="I518"/>
    </row>
    <row r="519" spans="8:9" ht="15" x14ac:dyDescent="0.25">
      <c r="H519"/>
      <c r="I519"/>
    </row>
    <row r="520" spans="8:9" ht="15" x14ac:dyDescent="0.25">
      <c r="H520"/>
      <c r="I520"/>
    </row>
    <row r="521" spans="8:9" ht="15" x14ac:dyDescent="0.25">
      <c r="H521"/>
      <c r="I521"/>
    </row>
    <row r="522" spans="8:9" ht="15" x14ac:dyDescent="0.25">
      <c r="H522"/>
      <c r="I522"/>
    </row>
    <row r="523" spans="8:9" ht="15" x14ac:dyDescent="0.25">
      <c r="H523"/>
      <c r="I523"/>
    </row>
    <row r="524" spans="8:9" ht="15" x14ac:dyDescent="0.25">
      <c r="H524"/>
      <c r="I524"/>
    </row>
    <row r="525" spans="8:9" ht="15" x14ac:dyDescent="0.25">
      <c r="H525"/>
      <c r="I525"/>
    </row>
    <row r="526" spans="8:9" ht="15" x14ac:dyDescent="0.25">
      <c r="H526"/>
      <c r="I526"/>
    </row>
    <row r="527" spans="8:9" ht="15" x14ac:dyDescent="0.25">
      <c r="H527"/>
      <c r="I527"/>
    </row>
    <row r="528" spans="8:9" ht="15" x14ac:dyDescent="0.25">
      <c r="H528"/>
      <c r="I528"/>
    </row>
    <row r="529" spans="8:9" ht="15" x14ac:dyDescent="0.25">
      <c r="H529"/>
      <c r="I529"/>
    </row>
    <row r="530" spans="8:9" ht="15" x14ac:dyDescent="0.25">
      <c r="H530"/>
      <c r="I530"/>
    </row>
    <row r="531" spans="8:9" ht="15" x14ac:dyDescent="0.25">
      <c r="H531"/>
      <c r="I531"/>
    </row>
    <row r="532" spans="8:9" ht="15" x14ac:dyDescent="0.25">
      <c r="H532"/>
      <c r="I532"/>
    </row>
    <row r="533" spans="8:9" ht="15" x14ac:dyDescent="0.25">
      <c r="H533"/>
      <c r="I533"/>
    </row>
    <row r="534" spans="8:9" ht="15" x14ac:dyDescent="0.25">
      <c r="H534"/>
      <c r="I534"/>
    </row>
    <row r="535" spans="8:9" ht="15" x14ac:dyDescent="0.25">
      <c r="H535"/>
      <c r="I535"/>
    </row>
    <row r="536" spans="8:9" ht="15" x14ac:dyDescent="0.25">
      <c r="H536"/>
      <c r="I536"/>
    </row>
    <row r="537" spans="8:9" ht="15" x14ac:dyDescent="0.25">
      <c r="H537"/>
      <c r="I537"/>
    </row>
    <row r="538" spans="8:9" ht="15" x14ac:dyDescent="0.25">
      <c r="H538"/>
      <c r="I538"/>
    </row>
    <row r="539" spans="8:9" ht="15" x14ac:dyDescent="0.25">
      <c r="H539"/>
      <c r="I539"/>
    </row>
    <row r="540" spans="8:9" ht="15" x14ac:dyDescent="0.25">
      <c r="H540"/>
      <c r="I540"/>
    </row>
    <row r="541" spans="8:9" ht="15" x14ac:dyDescent="0.25">
      <c r="H541"/>
      <c r="I541"/>
    </row>
    <row r="542" spans="8:9" ht="15" x14ac:dyDescent="0.25">
      <c r="H542"/>
      <c r="I542"/>
    </row>
    <row r="543" spans="8:9" ht="15" x14ac:dyDescent="0.25">
      <c r="H543"/>
      <c r="I543"/>
    </row>
    <row r="544" spans="8:9" ht="15" x14ac:dyDescent="0.25">
      <c r="H544"/>
      <c r="I544"/>
    </row>
    <row r="545" spans="8:9" ht="15" x14ac:dyDescent="0.25">
      <c r="H545"/>
      <c r="I545"/>
    </row>
    <row r="546" spans="8:9" ht="15" x14ac:dyDescent="0.25">
      <c r="H546"/>
      <c r="I546"/>
    </row>
    <row r="547" spans="8:9" ht="15" x14ac:dyDescent="0.25">
      <c r="H547"/>
      <c r="I547"/>
    </row>
    <row r="548" spans="8:9" ht="15" x14ac:dyDescent="0.25">
      <c r="H548"/>
      <c r="I548"/>
    </row>
    <row r="549" spans="8:9" ht="15" x14ac:dyDescent="0.25">
      <c r="H549"/>
      <c r="I549"/>
    </row>
    <row r="550" spans="8:9" ht="15" x14ac:dyDescent="0.25">
      <c r="H550"/>
      <c r="I550"/>
    </row>
    <row r="551" spans="8:9" ht="15" x14ac:dyDescent="0.25">
      <c r="H551"/>
      <c r="I551"/>
    </row>
    <row r="552" spans="8:9" ht="15" x14ac:dyDescent="0.25">
      <c r="H552"/>
      <c r="I552"/>
    </row>
    <row r="553" spans="8:9" ht="15" x14ac:dyDescent="0.25">
      <c r="H553"/>
      <c r="I553"/>
    </row>
    <row r="554" spans="8:9" ht="15" x14ac:dyDescent="0.25">
      <c r="H554"/>
      <c r="I554"/>
    </row>
    <row r="555" spans="8:9" ht="15" x14ac:dyDescent="0.25">
      <c r="H555"/>
      <c r="I555"/>
    </row>
    <row r="556" spans="8:9" ht="15" x14ac:dyDescent="0.25">
      <c r="H556"/>
      <c r="I556"/>
    </row>
    <row r="557" spans="8:9" ht="15" x14ac:dyDescent="0.25">
      <c r="H557"/>
      <c r="I557"/>
    </row>
    <row r="558" spans="8:9" ht="15" x14ac:dyDescent="0.25">
      <c r="H558"/>
      <c r="I558"/>
    </row>
    <row r="559" spans="8:9" ht="15" x14ac:dyDescent="0.25">
      <c r="H559"/>
      <c r="I559"/>
    </row>
    <row r="560" spans="8:9" ht="15" x14ac:dyDescent="0.25">
      <c r="H560"/>
      <c r="I560"/>
    </row>
    <row r="561" spans="8:9" ht="15" x14ac:dyDescent="0.25">
      <c r="H561"/>
      <c r="I561"/>
    </row>
    <row r="562" spans="8:9" ht="15" x14ac:dyDescent="0.25">
      <c r="H562"/>
      <c r="I562"/>
    </row>
    <row r="563" spans="8:9" ht="15" x14ac:dyDescent="0.25">
      <c r="H563"/>
      <c r="I563"/>
    </row>
    <row r="564" spans="8:9" ht="15" x14ac:dyDescent="0.25">
      <c r="H564"/>
      <c r="I564"/>
    </row>
    <row r="565" spans="8:9" ht="15" x14ac:dyDescent="0.25">
      <c r="H565"/>
      <c r="I565"/>
    </row>
    <row r="566" spans="8:9" ht="15" x14ac:dyDescent="0.25">
      <c r="H566"/>
      <c r="I566"/>
    </row>
    <row r="567" spans="8:9" ht="15" x14ac:dyDescent="0.25">
      <c r="H567"/>
      <c r="I567"/>
    </row>
    <row r="568" spans="8:9" ht="15" x14ac:dyDescent="0.25">
      <c r="H568"/>
      <c r="I568"/>
    </row>
    <row r="569" spans="8:9" ht="15" x14ac:dyDescent="0.25">
      <c r="H569"/>
      <c r="I569"/>
    </row>
    <row r="570" spans="8:9" ht="15" x14ac:dyDescent="0.25">
      <c r="H570"/>
      <c r="I570"/>
    </row>
    <row r="571" spans="8:9" ht="15" x14ac:dyDescent="0.25">
      <c r="H571"/>
      <c r="I571"/>
    </row>
    <row r="572" spans="8:9" ht="15" x14ac:dyDescent="0.25">
      <c r="H572"/>
      <c r="I572"/>
    </row>
    <row r="573" spans="8:9" ht="15" x14ac:dyDescent="0.25">
      <c r="H573"/>
      <c r="I573"/>
    </row>
    <row r="574" spans="8:9" ht="15" x14ac:dyDescent="0.25">
      <c r="H574"/>
      <c r="I574"/>
    </row>
    <row r="575" spans="8:9" ht="15" x14ac:dyDescent="0.25">
      <c r="H575"/>
      <c r="I575"/>
    </row>
    <row r="576" spans="8:9" ht="15" x14ac:dyDescent="0.25">
      <c r="H576"/>
      <c r="I576"/>
    </row>
    <row r="577" spans="8:9" ht="15" x14ac:dyDescent="0.25">
      <c r="H577"/>
      <c r="I577"/>
    </row>
    <row r="578" spans="8:9" ht="15" x14ac:dyDescent="0.25">
      <c r="H578"/>
      <c r="I578"/>
    </row>
    <row r="579" spans="8:9" ht="15" x14ac:dyDescent="0.25">
      <c r="H579"/>
      <c r="I579"/>
    </row>
    <row r="580" spans="8:9" ht="15" x14ac:dyDescent="0.25">
      <c r="H580"/>
      <c r="I580"/>
    </row>
    <row r="581" spans="8:9" ht="15" x14ac:dyDescent="0.25">
      <c r="H581"/>
      <c r="I581"/>
    </row>
    <row r="582" spans="8:9" ht="15" x14ac:dyDescent="0.25">
      <c r="H582"/>
      <c r="I582"/>
    </row>
    <row r="583" spans="8:9" ht="15" x14ac:dyDescent="0.25">
      <c r="H583"/>
      <c r="I583"/>
    </row>
    <row r="584" spans="8:9" ht="15" x14ac:dyDescent="0.25">
      <c r="H584"/>
      <c r="I584"/>
    </row>
    <row r="585" spans="8:9" ht="15" x14ac:dyDescent="0.25">
      <c r="H585"/>
      <c r="I585"/>
    </row>
    <row r="586" spans="8:9" ht="15" x14ac:dyDescent="0.25">
      <c r="H586"/>
      <c r="I586"/>
    </row>
    <row r="587" spans="8:9" ht="15" x14ac:dyDescent="0.25">
      <c r="H587"/>
      <c r="I587"/>
    </row>
    <row r="588" spans="8:9" ht="15" x14ac:dyDescent="0.25">
      <c r="H588"/>
      <c r="I588"/>
    </row>
    <row r="589" spans="8:9" ht="15" x14ac:dyDescent="0.25">
      <c r="H589"/>
      <c r="I589"/>
    </row>
    <row r="590" spans="8:9" ht="15" x14ac:dyDescent="0.25">
      <c r="H590"/>
      <c r="I590"/>
    </row>
    <row r="591" spans="8:9" ht="15" x14ac:dyDescent="0.25">
      <c r="H591"/>
      <c r="I591"/>
    </row>
    <row r="592" spans="8:9" ht="15" x14ac:dyDescent="0.25">
      <c r="H592"/>
      <c r="I592"/>
    </row>
    <row r="593" spans="8:9" ht="15" x14ac:dyDescent="0.25">
      <c r="H593"/>
      <c r="I593"/>
    </row>
    <row r="594" spans="8:9" ht="15" x14ac:dyDescent="0.25">
      <c r="H594"/>
      <c r="I594"/>
    </row>
    <row r="595" spans="8:9" ht="15" x14ac:dyDescent="0.25">
      <c r="H595"/>
      <c r="I595"/>
    </row>
    <row r="596" spans="8:9" ht="15" x14ac:dyDescent="0.25">
      <c r="H596"/>
      <c r="I596"/>
    </row>
    <row r="597" spans="8:9" ht="15" x14ac:dyDescent="0.25">
      <c r="H597"/>
      <c r="I597"/>
    </row>
    <row r="598" spans="8:9" ht="15" x14ac:dyDescent="0.25">
      <c r="H598"/>
      <c r="I598"/>
    </row>
    <row r="599" spans="8:9" ht="15" x14ac:dyDescent="0.25">
      <c r="H599"/>
      <c r="I599"/>
    </row>
    <row r="600" spans="8:9" ht="15" x14ac:dyDescent="0.25">
      <c r="H600"/>
      <c r="I600"/>
    </row>
    <row r="601" spans="8:9" ht="15" x14ac:dyDescent="0.25">
      <c r="H601"/>
      <c r="I601"/>
    </row>
    <row r="602" spans="8:9" ht="15" x14ac:dyDescent="0.25">
      <c r="H602"/>
      <c r="I602"/>
    </row>
    <row r="603" spans="8:9" ht="15" x14ac:dyDescent="0.25">
      <c r="H603"/>
      <c r="I603"/>
    </row>
    <row r="604" spans="8:9" ht="15" x14ac:dyDescent="0.25">
      <c r="H604"/>
      <c r="I604"/>
    </row>
    <row r="605" spans="8:9" ht="15" x14ac:dyDescent="0.25">
      <c r="H605"/>
      <c r="I605"/>
    </row>
    <row r="606" spans="8:9" ht="15" x14ac:dyDescent="0.25">
      <c r="H606"/>
      <c r="I606"/>
    </row>
    <row r="607" spans="8:9" ht="15" x14ac:dyDescent="0.25">
      <c r="H607"/>
      <c r="I607"/>
    </row>
    <row r="608" spans="8:9" ht="15" x14ac:dyDescent="0.25">
      <c r="H608"/>
      <c r="I608"/>
    </row>
    <row r="609" spans="8:9" ht="15" x14ac:dyDescent="0.25">
      <c r="H609"/>
      <c r="I609"/>
    </row>
  </sheetData>
  <mergeCells count="6">
    <mergeCell ref="A87:E87"/>
    <mergeCell ref="C5:E5"/>
    <mergeCell ref="F5:I5"/>
    <mergeCell ref="C32:E32"/>
    <mergeCell ref="F32:I32"/>
    <mergeCell ref="A33:B33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1. PRODUCCIÓN METÁLICA</vt:lpstr>
      <vt:lpstr>2. PRODUCCIÓN EMPRESAS</vt:lpstr>
      <vt:lpstr>3. PRODUCCIÓN REGIONES</vt:lpstr>
      <vt:lpstr>4. MACROECONÓMICAS</vt:lpstr>
      <vt:lpstr>5. EXPORTACIONES</vt:lpstr>
      <vt:lpstr>5.1 EXPORTACIONES PART</vt:lpstr>
      <vt:lpstr>5.2 EXPORT PRODUCTOS</vt:lpstr>
      <vt:lpstr>6. INVERSIONES</vt:lpstr>
      <vt:lpstr>7. INVERSIONES TIPO</vt:lpstr>
      <vt:lpstr>8. INVERSIONES RUBRO</vt:lpstr>
      <vt:lpstr>9. EMPLEO</vt:lpstr>
      <vt:lpstr>10. TRANSFERENCIAS </vt:lpstr>
      <vt:lpstr>11. TRANSFERENCIAS 2</vt:lpstr>
      <vt:lpstr>13. CATASTRO ACTIVIDAD</vt:lpstr>
      <vt:lpstr>12 ACTIVIDAD MINERA</vt:lpstr>
      <vt:lpstr>13. RECAUDACIÓN</vt:lpstr>
      <vt:lpstr>'10. TRANSFERENCIAS '!Área_de_impresión</vt:lpstr>
      <vt:lpstr>'11. TRANSFERENCIAS 2'!Área_de_impresión</vt:lpstr>
      <vt:lpstr>'12 ACTIVIDAD MINERA'!Área_de_impresión</vt:lpstr>
      <vt:lpstr>'4. MACROECONÓMICAS'!Área_de_impresión</vt:lpstr>
      <vt:lpstr>'5. EXPORTACIONES'!Área_de_impresión</vt:lpstr>
      <vt:lpstr>'5.1 EXPORTACIONES PART'!Área_de_impresión</vt:lpstr>
      <vt:lpstr>'5.2 EXPORT PRODUCTOS'!Área_de_impresión</vt:lpstr>
      <vt:lpstr>'6. INVERSIONES'!Área_de_impresión</vt:lpstr>
      <vt:lpstr>'7. INVERSIONES TIPO'!Área_de_impresión</vt:lpstr>
      <vt:lpstr>'8. INVERSIONES RUBRO'!Área_de_impresión</vt:lpstr>
      <vt:lpstr>'9. EMPLEO'!Área_de_impresión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carranza</dc:creator>
  <cp:lastModifiedBy>Santiago Arbe</cp:lastModifiedBy>
  <dcterms:created xsi:type="dcterms:W3CDTF">2020-04-28T17:34:33Z</dcterms:created>
  <dcterms:modified xsi:type="dcterms:W3CDTF">2020-05-11T17:31:42Z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{6F527E35-1916-412B-89C6-734B6427A672}</vt:lpwstr>
  </property>
</Properties>
</file>